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36" windowWidth="12960" windowHeight="9552" activeTab="5"/>
  </bookViews>
  <sheets>
    <sheet name="Raw_Volume_Data" sheetId="2" r:id="rId1"/>
    <sheet name="Raw_Location_Data" sheetId="3" r:id="rId2"/>
    <sheet name="Cleaned_Volume_Data" sheetId="4" r:id="rId3"/>
    <sheet name="Cleaned_Location_Data" sheetId="5" r:id="rId4"/>
    <sheet name="Raw_Volume_Pivot_Table" sheetId="6" state="hidden" r:id="rId5"/>
    <sheet name="Data_Analysis" sheetId="7" r:id="rId6"/>
    <sheet name="Raw_Visualisation" sheetId="8" state="hidden" r:id="rId7"/>
    <sheet name="Visualisation" sheetId="9" r:id="rId8"/>
  </sheets>
  <definedNames>
    <definedName name="_xlnm._FilterDatabase" localSheetId="3">Cleaned_Location_Data!$A$1:$C$54</definedName>
    <definedName name="_xlnm._FilterDatabase" localSheetId="2" hidden="1">Cleaned_Volume_Data!$N$10:$U$52</definedName>
    <definedName name="_xlnm._FilterDatabase" localSheetId="5" hidden="1">Data_Analysis!$P$393:$Q$412</definedName>
  </definedNames>
  <calcPr calcId="145621"/>
  <pivotCaches>
    <pivotCache cacheId="0" r:id="rId9"/>
  </pivotCaches>
</workbook>
</file>

<file path=xl/calcChain.xml><?xml version="1.0" encoding="utf-8"?>
<calcChain xmlns="http://schemas.openxmlformats.org/spreadsheetml/2006/main">
  <c r="C747" i="7" l="1"/>
  <c r="D747" i="7"/>
  <c r="D220" i="9" l="1"/>
  <c r="D219" i="9"/>
  <c r="D218" i="9"/>
  <c r="D216" i="9"/>
  <c r="D215" i="9"/>
  <c r="D213" i="9"/>
  <c r="D212" i="9"/>
  <c r="D210" i="9"/>
  <c r="B227" i="9" l="1"/>
  <c r="D150" i="7" l="1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70" i="7"/>
  <c r="D171" i="7"/>
  <c r="D172" i="7"/>
  <c r="D173" i="7"/>
  <c r="D174" i="7"/>
  <c r="D175" i="7"/>
  <c r="D176" i="7"/>
  <c r="D177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4" i="7"/>
  <c r="D195" i="7"/>
  <c r="D196" i="7"/>
  <c r="D197" i="7"/>
  <c r="D198" i="7"/>
  <c r="D199" i="7"/>
  <c r="D200" i="7"/>
  <c r="D201" i="7"/>
  <c r="D202" i="7"/>
  <c r="D203" i="7"/>
  <c r="D204" i="7"/>
  <c r="D149" i="7"/>
  <c r="C150" i="7"/>
  <c r="C151" i="7"/>
  <c r="C152" i="7"/>
  <c r="E152" i="7" s="1"/>
  <c r="C153" i="7"/>
  <c r="E153" i="7" s="1"/>
  <c r="C154" i="7"/>
  <c r="C155" i="7"/>
  <c r="C156" i="7"/>
  <c r="C157" i="7"/>
  <c r="E157" i="7" s="1"/>
  <c r="C158" i="7"/>
  <c r="C159" i="7"/>
  <c r="C160" i="7"/>
  <c r="E160" i="7" s="1"/>
  <c r="C161" i="7"/>
  <c r="E161" i="7" s="1"/>
  <c r="C162" i="7"/>
  <c r="C163" i="7"/>
  <c r="C164" i="7"/>
  <c r="C165" i="7"/>
  <c r="E165" i="7" s="1"/>
  <c r="C166" i="7"/>
  <c r="C167" i="7"/>
  <c r="C168" i="7"/>
  <c r="C170" i="7"/>
  <c r="C171" i="7"/>
  <c r="C172" i="7"/>
  <c r="C173" i="7"/>
  <c r="C174" i="7"/>
  <c r="C175" i="7"/>
  <c r="C176" i="7"/>
  <c r="C177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4" i="7"/>
  <c r="C195" i="7"/>
  <c r="C196" i="7"/>
  <c r="C197" i="7"/>
  <c r="C198" i="7"/>
  <c r="C199" i="7"/>
  <c r="C200" i="7"/>
  <c r="C201" i="7"/>
  <c r="C202" i="7"/>
  <c r="C203" i="7"/>
  <c r="C204" i="7"/>
  <c r="C149" i="7"/>
  <c r="E156" i="7"/>
  <c r="E164" i="7"/>
  <c r="I627" i="7"/>
  <c r="D629" i="7"/>
  <c r="E204" i="7" l="1"/>
  <c r="I153" i="7"/>
  <c r="E200" i="7"/>
  <c r="E191" i="7"/>
  <c r="E183" i="7"/>
  <c r="E174" i="7"/>
  <c r="E196" i="7"/>
  <c r="E187" i="7"/>
  <c r="E179" i="7"/>
  <c r="E175" i="7"/>
  <c r="E171" i="7"/>
  <c r="E166" i="7"/>
  <c r="E162" i="7"/>
  <c r="E158" i="7"/>
  <c r="E154" i="7"/>
  <c r="E150" i="7"/>
  <c r="E149" i="7"/>
  <c r="E201" i="7"/>
  <c r="E197" i="7"/>
  <c r="E192" i="7"/>
  <c r="E188" i="7"/>
  <c r="E184" i="7"/>
  <c r="E180" i="7"/>
  <c r="I152" i="7"/>
  <c r="E170" i="7"/>
  <c r="E203" i="7"/>
  <c r="E199" i="7"/>
  <c r="E195" i="7"/>
  <c r="E190" i="7"/>
  <c r="E186" i="7"/>
  <c r="E182" i="7"/>
  <c r="E177" i="7"/>
  <c r="E173" i="7"/>
  <c r="E168" i="7"/>
  <c r="I154" i="7"/>
  <c r="E202" i="7"/>
  <c r="E198" i="7"/>
  <c r="E194" i="7"/>
  <c r="E189" i="7"/>
  <c r="E185" i="7"/>
  <c r="E181" i="7"/>
  <c r="E176" i="7"/>
  <c r="J153" i="7" s="1"/>
  <c r="E172" i="7"/>
  <c r="E167" i="7"/>
  <c r="E163" i="7"/>
  <c r="E159" i="7"/>
  <c r="E155" i="7"/>
  <c r="E151" i="7"/>
  <c r="I155" i="7"/>
  <c r="H139" i="7"/>
  <c r="H125" i="7"/>
  <c r="H93" i="7"/>
  <c r="H98" i="7"/>
  <c r="O57" i="7"/>
  <c r="O55" i="7"/>
  <c r="K56" i="7"/>
  <c r="K57" i="7"/>
  <c r="K58" i="7"/>
  <c r="K55" i="7"/>
  <c r="Q57" i="7"/>
  <c r="Q55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U301" i="7"/>
  <c r="U302" i="7"/>
  <c r="U303" i="7"/>
  <c r="U304" i="7"/>
  <c r="U305" i="7"/>
  <c r="U306" i="7"/>
  <c r="U307" i="7"/>
  <c r="U308" i="7"/>
  <c r="U309" i="7"/>
  <c r="U310" i="7"/>
  <c r="U311" i="7"/>
  <c r="U312" i="7"/>
  <c r="U313" i="7"/>
  <c r="U314" i="7"/>
  <c r="U315" i="7"/>
  <c r="U316" i="7"/>
  <c r="U317" i="7"/>
  <c r="U318" i="7"/>
  <c r="U263" i="7"/>
  <c r="M56" i="7"/>
  <c r="M57" i="7"/>
  <c r="O66" i="7" s="1"/>
  <c r="M58" i="7"/>
  <c r="O67" i="7" s="1"/>
  <c r="M55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T301" i="7"/>
  <c r="T302" i="7"/>
  <c r="T303" i="7"/>
  <c r="T304" i="7"/>
  <c r="T305" i="7"/>
  <c r="T306" i="7"/>
  <c r="T307" i="7"/>
  <c r="T308" i="7"/>
  <c r="T309" i="7"/>
  <c r="T310" i="7"/>
  <c r="T311" i="7"/>
  <c r="T312" i="7"/>
  <c r="T313" i="7"/>
  <c r="T314" i="7"/>
  <c r="T315" i="7"/>
  <c r="T316" i="7"/>
  <c r="T317" i="7"/>
  <c r="T318" i="7"/>
  <c r="T263" i="7"/>
  <c r="F116" i="7"/>
  <c r="G116" i="7" s="1"/>
  <c r="H116" i="7" s="1"/>
  <c r="F117" i="7"/>
  <c r="G117" i="7" s="1"/>
  <c r="H117" i="7" s="1"/>
  <c r="F118" i="7"/>
  <c r="G118" i="7" s="1"/>
  <c r="H118" i="7" s="1"/>
  <c r="F119" i="7"/>
  <c r="G119" i="7" s="1"/>
  <c r="H119" i="7" s="1"/>
  <c r="F120" i="7"/>
  <c r="G120" i="7" s="1"/>
  <c r="H120" i="7" s="1"/>
  <c r="F121" i="7"/>
  <c r="G121" i="7" s="1"/>
  <c r="H121" i="7" s="1"/>
  <c r="F122" i="7"/>
  <c r="G122" i="7" s="1"/>
  <c r="H122" i="7" s="1"/>
  <c r="F123" i="7"/>
  <c r="G123" i="7" s="1"/>
  <c r="H123" i="7" s="1"/>
  <c r="F124" i="7"/>
  <c r="G124" i="7" s="1"/>
  <c r="H124" i="7" s="1"/>
  <c r="F126" i="7"/>
  <c r="G126" i="7" s="1"/>
  <c r="H126" i="7" s="1"/>
  <c r="F127" i="7"/>
  <c r="G127" i="7" s="1"/>
  <c r="H127" i="7" s="1"/>
  <c r="F128" i="7"/>
  <c r="G128" i="7" s="1"/>
  <c r="H128" i="7" s="1"/>
  <c r="F115" i="7"/>
  <c r="G115" i="7" s="1"/>
  <c r="F134" i="7"/>
  <c r="G134" i="7" s="1"/>
  <c r="H134" i="7" s="1"/>
  <c r="F135" i="7"/>
  <c r="G135" i="7" s="1"/>
  <c r="H135" i="7" s="1"/>
  <c r="F136" i="7"/>
  <c r="G136" i="7" s="1"/>
  <c r="H136" i="7" s="1"/>
  <c r="F137" i="7"/>
  <c r="G137" i="7" s="1"/>
  <c r="H137" i="7" s="1"/>
  <c r="F138" i="7"/>
  <c r="G138" i="7" s="1"/>
  <c r="H138" i="7" s="1"/>
  <c r="F140" i="7"/>
  <c r="G140" i="7" s="1"/>
  <c r="H140" i="7" s="1"/>
  <c r="F141" i="7"/>
  <c r="G141" i="7" s="1"/>
  <c r="H141" i="7" s="1"/>
  <c r="F142" i="7"/>
  <c r="G142" i="7" s="1"/>
  <c r="H142" i="7" s="1"/>
  <c r="F143" i="7"/>
  <c r="G143" i="7" s="1"/>
  <c r="H143" i="7" s="1"/>
  <c r="F133" i="7"/>
  <c r="G133" i="7" s="1"/>
  <c r="H133" i="7" s="1"/>
  <c r="F104" i="7"/>
  <c r="G104" i="7" s="1"/>
  <c r="H104" i="7" s="1"/>
  <c r="F105" i="7"/>
  <c r="G105" i="7" s="1"/>
  <c r="H105" i="7" s="1"/>
  <c r="F106" i="7"/>
  <c r="G106" i="7" s="1"/>
  <c r="H106" i="7" s="1"/>
  <c r="F107" i="7"/>
  <c r="G107" i="7" s="1"/>
  <c r="H107" i="7" s="1"/>
  <c r="F108" i="7"/>
  <c r="G108" i="7" s="1"/>
  <c r="H108" i="7" s="1"/>
  <c r="F109" i="7"/>
  <c r="G109" i="7" s="1"/>
  <c r="H109" i="7" s="1"/>
  <c r="F110" i="7"/>
  <c r="G110" i="7" s="1"/>
  <c r="H110" i="7" s="1"/>
  <c r="F103" i="7"/>
  <c r="G103" i="7" s="1"/>
  <c r="H103" i="7" s="1"/>
  <c r="F80" i="7"/>
  <c r="G80" i="7" s="1"/>
  <c r="H80" i="7" s="1"/>
  <c r="F81" i="7"/>
  <c r="G81" i="7" s="1"/>
  <c r="H81" i="7" s="1"/>
  <c r="F82" i="7"/>
  <c r="G82" i="7" s="1"/>
  <c r="H82" i="7" s="1"/>
  <c r="F83" i="7"/>
  <c r="G83" i="7" s="1"/>
  <c r="H83" i="7" s="1"/>
  <c r="F84" i="7"/>
  <c r="G84" i="7" s="1"/>
  <c r="H84" i="7" s="1"/>
  <c r="F85" i="7"/>
  <c r="G85" i="7" s="1"/>
  <c r="H85" i="7" s="1"/>
  <c r="F86" i="7"/>
  <c r="G86" i="7" s="1"/>
  <c r="H86" i="7" s="1"/>
  <c r="F87" i="7"/>
  <c r="G87" i="7" s="1"/>
  <c r="H87" i="7" s="1"/>
  <c r="F88" i="7"/>
  <c r="G88" i="7" s="1"/>
  <c r="H88" i="7" s="1"/>
  <c r="F89" i="7"/>
  <c r="G89" i="7" s="1"/>
  <c r="H89" i="7" s="1"/>
  <c r="F90" i="7"/>
  <c r="G90" i="7" s="1"/>
  <c r="H90" i="7" s="1"/>
  <c r="F91" i="7"/>
  <c r="G91" i="7" s="1"/>
  <c r="H91" i="7" s="1"/>
  <c r="F92" i="7"/>
  <c r="G92" i="7" s="1"/>
  <c r="H92" i="7" s="1"/>
  <c r="F94" i="7"/>
  <c r="G94" i="7" s="1"/>
  <c r="H94" i="7" s="1"/>
  <c r="F95" i="7"/>
  <c r="G95" i="7" s="1"/>
  <c r="H95" i="7" s="1"/>
  <c r="F96" i="7"/>
  <c r="G96" i="7" s="1"/>
  <c r="H96" i="7" s="1"/>
  <c r="F97" i="7"/>
  <c r="G97" i="7" s="1"/>
  <c r="H97" i="7" s="1"/>
  <c r="F79" i="7"/>
  <c r="G79" i="7" s="1"/>
  <c r="J152" i="7" l="1"/>
  <c r="J156" i="7" s="1"/>
  <c r="J154" i="7"/>
  <c r="I156" i="7"/>
  <c r="J155" i="7"/>
  <c r="G99" i="7"/>
  <c r="G129" i="7"/>
  <c r="H79" i="7"/>
  <c r="H115" i="7"/>
  <c r="G111" i="7"/>
  <c r="G144" i="7"/>
  <c r="O64" i="7"/>
  <c r="M59" i="7"/>
  <c r="Q59" i="7"/>
  <c r="B8" i="9"/>
  <c r="O62" i="7" l="1"/>
  <c r="O68" i="7" s="1"/>
  <c r="O69" i="7" s="1"/>
  <c r="O70" i="7" s="1"/>
  <c r="C138" i="9"/>
  <c r="C741" i="7" l="1"/>
  <c r="C742" i="7"/>
  <c r="H742" i="7"/>
  <c r="C743" i="7" l="1"/>
  <c r="H738" i="7"/>
  <c r="H746" i="7"/>
  <c r="E709" i="7"/>
  <c r="E710" i="7"/>
  <c r="E711" i="7"/>
  <c r="E712" i="7"/>
  <c r="E713" i="7"/>
  <c r="E715" i="7"/>
  <c r="E717" i="7"/>
  <c r="E718" i="7"/>
  <c r="E708" i="7"/>
  <c r="E692" i="7"/>
  <c r="E693" i="7"/>
  <c r="E694" i="7"/>
  <c r="E695" i="7"/>
  <c r="E696" i="7"/>
  <c r="E697" i="7"/>
  <c r="E698" i="7"/>
  <c r="E699" i="7"/>
  <c r="E700" i="7"/>
  <c r="E701" i="7"/>
  <c r="E702" i="7"/>
  <c r="E704" i="7"/>
  <c r="E691" i="7"/>
  <c r="E681" i="7"/>
  <c r="E682" i="7"/>
  <c r="E683" i="7"/>
  <c r="E684" i="7"/>
  <c r="E685" i="7"/>
  <c r="E686" i="7"/>
  <c r="E687" i="7"/>
  <c r="E680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57" i="7"/>
  <c r="B726" i="7" l="1"/>
  <c r="B732" i="7"/>
  <c r="C732" i="7" s="1"/>
  <c r="B730" i="7"/>
  <c r="C730" i="7" s="1"/>
  <c r="B733" i="7"/>
  <c r="B729" i="7"/>
  <c r="C729" i="7" s="1"/>
  <c r="B728" i="7"/>
  <c r="C728" i="7" s="1"/>
  <c r="B731" i="7"/>
  <c r="C731" i="7" s="1"/>
  <c r="B727" i="7"/>
  <c r="C727" i="7" s="1"/>
  <c r="K241" i="7"/>
  <c r="C726" i="7" l="1"/>
  <c r="C733" i="7"/>
  <c r="D733" i="7"/>
  <c r="H733" i="7"/>
  <c r="C735" i="7" l="1"/>
  <c r="D751" i="7"/>
  <c r="H734" i="7" l="1"/>
  <c r="D755" i="7"/>
  <c r="C737" i="7"/>
  <c r="C738" i="7"/>
  <c r="C745" i="7"/>
  <c r="C746" i="7"/>
  <c r="E733" i="7" l="1"/>
  <c r="E742" i="7"/>
  <c r="E741" i="7"/>
  <c r="E743" i="7"/>
  <c r="E732" i="7"/>
  <c r="E731" i="7"/>
  <c r="E746" i="7"/>
  <c r="E738" i="7"/>
  <c r="E730" i="7"/>
  <c r="E727" i="7"/>
  <c r="E729" i="7"/>
  <c r="E728" i="7"/>
  <c r="E726" i="7"/>
  <c r="E745" i="7"/>
  <c r="C739" i="7"/>
  <c r="E739" i="7" s="1"/>
  <c r="E737" i="7"/>
  <c r="E735" i="7" l="1"/>
  <c r="E649" i="7"/>
  <c r="E650" i="7"/>
  <c r="E651" i="7"/>
  <c r="E652" i="7"/>
  <c r="E648" i="7"/>
  <c r="I620" i="7"/>
  <c r="E631" i="7"/>
  <c r="I619" i="7" s="1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468" i="7"/>
  <c r="C523" i="7"/>
  <c r="C522" i="7"/>
  <c r="C521" i="7"/>
  <c r="C520" i="7"/>
  <c r="C519" i="7"/>
  <c r="C518" i="7"/>
  <c r="C517" i="7"/>
  <c r="C516" i="7"/>
  <c r="C515" i="7"/>
  <c r="C514" i="7"/>
  <c r="C513" i="7"/>
  <c r="C511" i="7"/>
  <c r="C510" i="7"/>
  <c r="C509" i="7"/>
  <c r="C508" i="7"/>
  <c r="C507" i="7"/>
  <c r="C506" i="7"/>
  <c r="C505" i="7"/>
  <c r="C504" i="7"/>
  <c r="C503" i="7"/>
  <c r="C502" i="7"/>
  <c r="C501" i="7"/>
  <c r="C500" i="7"/>
  <c r="C499" i="7"/>
  <c r="C498" i="7"/>
  <c r="C490" i="7"/>
  <c r="C491" i="7"/>
  <c r="C492" i="7"/>
  <c r="C493" i="7"/>
  <c r="C494" i="7"/>
  <c r="C495" i="7"/>
  <c r="C496" i="7"/>
  <c r="C489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68" i="7"/>
  <c r="I621" i="7" l="1"/>
  <c r="Q309" i="7"/>
  <c r="Q310" i="7"/>
  <c r="Q311" i="7"/>
  <c r="C611" i="7" s="1"/>
  <c r="Q312" i="7"/>
  <c r="Q313" i="7"/>
  <c r="Q314" i="7"/>
  <c r="C612" i="7" s="1"/>
  <c r="Q315" i="7"/>
  <c r="Q316" i="7"/>
  <c r="C613" i="7" s="1"/>
  <c r="Q317" i="7"/>
  <c r="Q318" i="7"/>
  <c r="P309" i="7"/>
  <c r="P310" i="7"/>
  <c r="P311" i="7"/>
  <c r="P312" i="7"/>
  <c r="P313" i="7"/>
  <c r="P314" i="7"/>
  <c r="P315" i="7"/>
  <c r="P316" i="7"/>
  <c r="P317" i="7"/>
  <c r="P318" i="7"/>
  <c r="O309" i="7"/>
  <c r="O310" i="7"/>
  <c r="O311" i="7"/>
  <c r="O312" i="7"/>
  <c r="O313" i="7"/>
  <c r="O314" i="7"/>
  <c r="O315" i="7"/>
  <c r="O316" i="7"/>
  <c r="O317" i="7"/>
  <c r="O318" i="7"/>
  <c r="N309" i="7"/>
  <c r="N310" i="7"/>
  <c r="N311" i="7"/>
  <c r="N312" i="7"/>
  <c r="N313" i="7"/>
  <c r="N314" i="7"/>
  <c r="N315" i="7"/>
  <c r="N316" i="7"/>
  <c r="N317" i="7"/>
  <c r="N318" i="7"/>
  <c r="M309" i="7"/>
  <c r="M310" i="7"/>
  <c r="M311" i="7"/>
  <c r="M312" i="7"/>
  <c r="M313" i="7"/>
  <c r="M314" i="7"/>
  <c r="M315" i="7"/>
  <c r="M316" i="7"/>
  <c r="M317" i="7"/>
  <c r="M318" i="7"/>
  <c r="L309" i="7"/>
  <c r="L310" i="7"/>
  <c r="L311" i="7"/>
  <c r="L312" i="7"/>
  <c r="L313" i="7"/>
  <c r="L314" i="7"/>
  <c r="L315" i="7"/>
  <c r="L316" i="7"/>
  <c r="L317" i="7"/>
  <c r="L318" i="7"/>
  <c r="Q294" i="7"/>
  <c r="Q295" i="7"/>
  <c r="Q296" i="7"/>
  <c r="Q297" i="7"/>
  <c r="Q298" i="7"/>
  <c r="Q299" i="7"/>
  <c r="Q300" i="7"/>
  <c r="Q301" i="7"/>
  <c r="Q302" i="7"/>
  <c r="Q303" i="7"/>
  <c r="Q304" i="7"/>
  <c r="C608" i="7" s="1"/>
  <c r="Q305" i="7"/>
  <c r="C609" i="7" s="1"/>
  <c r="Q306" i="7"/>
  <c r="P294" i="7"/>
  <c r="P295" i="7"/>
  <c r="P296" i="7"/>
  <c r="P297" i="7"/>
  <c r="P298" i="7"/>
  <c r="P299" i="7"/>
  <c r="P300" i="7"/>
  <c r="P301" i="7"/>
  <c r="P302" i="7"/>
  <c r="P303" i="7"/>
  <c r="P304" i="7"/>
  <c r="P305" i="7"/>
  <c r="P306" i="7"/>
  <c r="O294" i="7"/>
  <c r="O295" i="7"/>
  <c r="O296" i="7"/>
  <c r="O297" i="7"/>
  <c r="O298" i="7"/>
  <c r="O299" i="7"/>
  <c r="O300" i="7"/>
  <c r="O301" i="7"/>
  <c r="O302" i="7"/>
  <c r="O303" i="7"/>
  <c r="O304" i="7"/>
  <c r="O305" i="7"/>
  <c r="O306" i="7"/>
  <c r="N294" i="7"/>
  <c r="N295" i="7"/>
  <c r="N296" i="7"/>
  <c r="N297" i="7"/>
  <c r="N298" i="7"/>
  <c r="N299" i="7"/>
  <c r="N300" i="7"/>
  <c r="N301" i="7"/>
  <c r="N302" i="7"/>
  <c r="N303" i="7"/>
  <c r="N304" i="7"/>
  <c r="N305" i="7"/>
  <c r="N306" i="7"/>
  <c r="M294" i="7"/>
  <c r="M295" i="7"/>
  <c r="M296" i="7"/>
  <c r="M297" i="7"/>
  <c r="M298" i="7"/>
  <c r="M299" i="7"/>
  <c r="M300" i="7"/>
  <c r="M301" i="7"/>
  <c r="M302" i="7"/>
  <c r="M303" i="7"/>
  <c r="M304" i="7"/>
  <c r="M305" i="7"/>
  <c r="M306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8" i="7"/>
  <c r="M308" i="7"/>
  <c r="N308" i="7"/>
  <c r="O308" i="7"/>
  <c r="P308" i="7"/>
  <c r="Q308" i="7"/>
  <c r="L293" i="7"/>
  <c r="M293" i="7"/>
  <c r="N293" i="7"/>
  <c r="O293" i="7"/>
  <c r="P293" i="7"/>
  <c r="Q293" i="7"/>
  <c r="Q285" i="7"/>
  <c r="Q286" i="7"/>
  <c r="C605" i="7" s="1"/>
  <c r="Q287" i="7"/>
  <c r="Q288" i="7"/>
  <c r="C606" i="7" s="1"/>
  <c r="Q289" i="7"/>
  <c r="Q290" i="7"/>
  <c r="Q291" i="7"/>
  <c r="P285" i="7"/>
  <c r="P286" i="7"/>
  <c r="P287" i="7"/>
  <c r="P288" i="7"/>
  <c r="P289" i="7"/>
  <c r="P290" i="7"/>
  <c r="P291" i="7"/>
  <c r="Q284" i="7"/>
  <c r="P284" i="7"/>
  <c r="N285" i="7"/>
  <c r="N286" i="7"/>
  <c r="N287" i="7"/>
  <c r="N288" i="7"/>
  <c r="N289" i="7"/>
  <c r="N290" i="7"/>
  <c r="N291" i="7"/>
  <c r="M285" i="7"/>
  <c r="M286" i="7"/>
  <c r="M287" i="7"/>
  <c r="M288" i="7"/>
  <c r="M289" i="7"/>
  <c r="M290" i="7"/>
  <c r="M291" i="7"/>
  <c r="L285" i="7"/>
  <c r="L286" i="7"/>
  <c r="L287" i="7"/>
  <c r="L288" i="7"/>
  <c r="L289" i="7"/>
  <c r="L290" i="7"/>
  <c r="L291" i="7"/>
  <c r="L284" i="7"/>
  <c r="M284" i="7"/>
  <c r="N284" i="7"/>
  <c r="K285" i="7"/>
  <c r="K286" i="7"/>
  <c r="K287" i="7"/>
  <c r="K288" i="7"/>
  <c r="K289" i="7"/>
  <c r="K290" i="7"/>
  <c r="K291" i="7"/>
  <c r="K284" i="7"/>
  <c r="R284" i="7" s="1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9" i="7"/>
  <c r="R309" i="7" s="1"/>
  <c r="K310" i="7"/>
  <c r="K311" i="7"/>
  <c r="K312" i="7"/>
  <c r="K313" i="7"/>
  <c r="R313" i="7" s="1"/>
  <c r="K314" i="7"/>
  <c r="K315" i="7"/>
  <c r="K316" i="7"/>
  <c r="K317" i="7"/>
  <c r="R317" i="7" s="1"/>
  <c r="K318" i="7"/>
  <c r="R290" i="7" l="1"/>
  <c r="R301" i="7"/>
  <c r="R297" i="7"/>
  <c r="R312" i="7"/>
  <c r="R289" i="7"/>
  <c r="R285" i="7"/>
  <c r="R300" i="7"/>
  <c r="R296" i="7"/>
  <c r="R315" i="7"/>
  <c r="R303" i="7"/>
  <c r="R299" i="7"/>
  <c r="R295" i="7"/>
  <c r="R318" i="7"/>
  <c r="R310" i="7"/>
  <c r="R291" i="7"/>
  <c r="R287" i="7"/>
  <c r="R306" i="7"/>
  <c r="R302" i="7"/>
  <c r="R298" i="7"/>
  <c r="R294" i="7"/>
  <c r="R304" i="7"/>
  <c r="R288" i="7"/>
  <c r="R316" i="7"/>
  <c r="R311" i="7"/>
  <c r="R286" i="7"/>
  <c r="R314" i="7"/>
  <c r="R305" i="7"/>
  <c r="O10" i="7"/>
  <c r="O15" i="7" l="1"/>
  <c r="O13" i="7"/>
  <c r="O14" i="7"/>
  <c r="N27" i="7"/>
  <c r="U23" i="7" s="1"/>
  <c r="U24" i="7" s="1"/>
  <c r="U25" i="7" s="1"/>
  <c r="U26" i="7" s="1"/>
  <c r="U27" i="7" s="1"/>
  <c r="U28" i="7" s="1"/>
  <c r="O27" i="7"/>
  <c r="P27" i="7"/>
  <c r="Q27" i="7"/>
  <c r="V23" i="7" l="1"/>
  <c r="V24" i="7" s="1"/>
  <c r="V25" i="7" s="1"/>
  <c r="V26" i="7" s="1"/>
  <c r="V27" i="7" s="1"/>
  <c r="V28" i="7" s="1"/>
  <c r="P13" i="7"/>
  <c r="X23" i="7"/>
  <c r="X24" i="7" s="1"/>
  <c r="X25" i="7" s="1"/>
  <c r="X26" i="7" s="1"/>
  <c r="X27" i="7" s="1"/>
  <c r="X28" i="7" s="1"/>
  <c r="P15" i="7"/>
  <c r="W23" i="7"/>
  <c r="W24" i="7" s="1"/>
  <c r="W25" i="7" s="1"/>
  <c r="W26" i="7" s="1"/>
  <c r="W27" i="7" s="1"/>
  <c r="W28" i="7" s="1"/>
  <c r="P14" i="7"/>
  <c r="K293" i="7"/>
  <c r="R293" i="7" s="1"/>
  <c r="K308" i="7"/>
  <c r="R308" i="7" s="1"/>
  <c r="Q264" i="7"/>
  <c r="Q265" i="7"/>
  <c r="Q266" i="7"/>
  <c r="Q267" i="7"/>
  <c r="Q268" i="7"/>
  <c r="Q269" i="7"/>
  <c r="Q270" i="7"/>
  <c r="Q271" i="7"/>
  <c r="Q272" i="7"/>
  <c r="Q273" i="7"/>
  <c r="Q274" i="7"/>
  <c r="Q275" i="7"/>
  <c r="Q276" i="7"/>
  <c r="Q277" i="7"/>
  <c r="Q278" i="7"/>
  <c r="Q279" i="7"/>
  <c r="C603" i="7" s="1"/>
  <c r="Q280" i="7"/>
  <c r="Q281" i="7"/>
  <c r="Q282" i="7"/>
  <c r="P264" i="7"/>
  <c r="P265" i="7"/>
  <c r="P266" i="7"/>
  <c r="P267" i="7"/>
  <c r="P268" i="7"/>
  <c r="P269" i="7"/>
  <c r="P270" i="7"/>
  <c r="P271" i="7"/>
  <c r="P272" i="7"/>
  <c r="P273" i="7"/>
  <c r="P274" i="7"/>
  <c r="P275" i="7"/>
  <c r="P276" i="7"/>
  <c r="P277" i="7"/>
  <c r="P278" i="7"/>
  <c r="P279" i="7"/>
  <c r="P280" i="7"/>
  <c r="P281" i="7"/>
  <c r="P282" i="7"/>
  <c r="N264" i="7"/>
  <c r="N265" i="7"/>
  <c r="N266" i="7"/>
  <c r="N267" i="7"/>
  <c r="N268" i="7"/>
  <c r="N269" i="7"/>
  <c r="N270" i="7"/>
  <c r="N271" i="7"/>
  <c r="N272" i="7"/>
  <c r="N273" i="7"/>
  <c r="N274" i="7"/>
  <c r="N275" i="7"/>
  <c r="N276" i="7"/>
  <c r="N277" i="7"/>
  <c r="N278" i="7"/>
  <c r="N279" i="7"/>
  <c r="N280" i="7"/>
  <c r="N281" i="7"/>
  <c r="N282" i="7"/>
  <c r="M264" i="7"/>
  <c r="M265" i="7"/>
  <c r="M266" i="7"/>
  <c r="M267" i="7"/>
  <c r="M268" i="7"/>
  <c r="M269" i="7"/>
  <c r="M270" i="7"/>
  <c r="M271" i="7"/>
  <c r="M272" i="7"/>
  <c r="M273" i="7"/>
  <c r="M274" i="7"/>
  <c r="M275" i="7"/>
  <c r="M276" i="7"/>
  <c r="M277" i="7"/>
  <c r="M278" i="7"/>
  <c r="M279" i="7"/>
  <c r="M280" i="7"/>
  <c r="M281" i="7"/>
  <c r="M282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63" i="7"/>
  <c r="M263" i="7"/>
  <c r="N263" i="7"/>
  <c r="P263" i="7"/>
  <c r="Q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63" i="7"/>
  <c r="R263" i="7" l="1"/>
  <c r="R279" i="7"/>
  <c r="R275" i="7"/>
  <c r="R271" i="7"/>
  <c r="R267" i="7"/>
  <c r="R282" i="7"/>
  <c r="R278" i="7"/>
  <c r="R274" i="7"/>
  <c r="R270" i="7"/>
  <c r="R266" i="7"/>
  <c r="R281" i="7"/>
  <c r="R277" i="7"/>
  <c r="R273" i="7"/>
  <c r="R269" i="7"/>
  <c r="R265" i="7"/>
  <c r="R280" i="7"/>
  <c r="R276" i="7"/>
  <c r="R272" i="7"/>
  <c r="R268" i="7"/>
  <c r="R264" i="7"/>
  <c r="D605" i="7"/>
  <c r="D606" i="7"/>
  <c r="D608" i="7"/>
  <c r="D609" i="7"/>
  <c r="D611" i="7"/>
  <c r="D612" i="7"/>
  <c r="D613" i="7"/>
  <c r="D603" i="7"/>
  <c r="C649" i="7"/>
  <c r="C650" i="7"/>
  <c r="C651" i="7"/>
  <c r="C652" i="7"/>
  <c r="I642" i="7"/>
  <c r="I643" i="7"/>
  <c r="I644" i="7"/>
  <c r="I645" i="7"/>
  <c r="G642" i="7"/>
  <c r="G643" i="7"/>
  <c r="G644" i="7"/>
  <c r="G645" i="7"/>
  <c r="E642" i="7"/>
  <c r="E643" i="7"/>
  <c r="E644" i="7"/>
  <c r="E645" i="7"/>
  <c r="C642" i="7"/>
  <c r="C643" i="7"/>
  <c r="C644" i="7"/>
  <c r="C645" i="7"/>
  <c r="C648" i="7"/>
  <c r="I641" i="7"/>
  <c r="G641" i="7"/>
  <c r="E641" i="7"/>
  <c r="C641" i="7"/>
  <c r="D709" i="7" l="1"/>
  <c r="D710" i="7"/>
  <c r="D711" i="7"/>
  <c r="D712" i="7"/>
  <c r="D713" i="7"/>
  <c r="D715" i="7"/>
  <c r="D717" i="7"/>
  <c r="D718" i="7"/>
  <c r="D708" i="7"/>
  <c r="D692" i="7"/>
  <c r="D693" i="7"/>
  <c r="D694" i="7"/>
  <c r="B744" i="7" s="1"/>
  <c r="D695" i="7"/>
  <c r="D696" i="7"/>
  <c r="D697" i="7"/>
  <c r="D698" i="7"/>
  <c r="D699" i="7"/>
  <c r="D700" i="7"/>
  <c r="D701" i="7"/>
  <c r="D702" i="7"/>
  <c r="D704" i="7"/>
  <c r="D691" i="7"/>
  <c r="D681" i="7"/>
  <c r="D682" i="7"/>
  <c r="D683" i="7"/>
  <c r="B740" i="7" s="1"/>
  <c r="D684" i="7"/>
  <c r="D685" i="7"/>
  <c r="D686" i="7"/>
  <c r="D687" i="7"/>
  <c r="D680" i="7"/>
  <c r="B741" i="7" l="1"/>
  <c r="B742" i="7"/>
  <c r="D742" i="7" s="1"/>
  <c r="B737" i="7"/>
  <c r="B746" i="7"/>
  <c r="D746" i="7" s="1"/>
  <c r="B745" i="7"/>
  <c r="D745" i="7" s="1"/>
  <c r="B738" i="7"/>
  <c r="D729" i="7"/>
  <c r="D728" i="7"/>
  <c r="D731" i="7"/>
  <c r="D727" i="7"/>
  <c r="D732" i="7"/>
  <c r="D730" i="7"/>
  <c r="H735" i="7"/>
  <c r="D726" i="7"/>
  <c r="M605" i="7"/>
  <c r="M606" i="7"/>
  <c r="M608" i="7"/>
  <c r="M609" i="7"/>
  <c r="M611" i="7"/>
  <c r="M612" i="7"/>
  <c r="M613" i="7"/>
  <c r="L605" i="7"/>
  <c r="L606" i="7"/>
  <c r="L608" i="7"/>
  <c r="L609" i="7"/>
  <c r="L611" i="7"/>
  <c r="L612" i="7"/>
  <c r="L613" i="7"/>
  <c r="K605" i="7"/>
  <c r="K606" i="7"/>
  <c r="K608" i="7"/>
  <c r="K609" i="7"/>
  <c r="K611" i="7"/>
  <c r="K612" i="7"/>
  <c r="K613" i="7"/>
  <c r="J605" i="7"/>
  <c r="J606" i="7"/>
  <c r="J608" i="7"/>
  <c r="J609" i="7"/>
  <c r="J611" i="7"/>
  <c r="J612" i="7"/>
  <c r="J613" i="7"/>
  <c r="I605" i="7"/>
  <c r="I606" i="7"/>
  <c r="I608" i="7"/>
  <c r="I609" i="7"/>
  <c r="I611" i="7"/>
  <c r="I612" i="7"/>
  <c r="I613" i="7"/>
  <c r="H605" i="7"/>
  <c r="H606" i="7"/>
  <c r="H608" i="7"/>
  <c r="H609" i="7"/>
  <c r="H611" i="7"/>
  <c r="H612" i="7"/>
  <c r="H613" i="7"/>
  <c r="I603" i="7"/>
  <c r="J603" i="7"/>
  <c r="K603" i="7"/>
  <c r="L603" i="7"/>
  <c r="M603" i="7"/>
  <c r="H603" i="7"/>
  <c r="D737" i="7" l="1"/>
  <c r="D750" i="7"/>
  <c r="D741" i="7"/>
  <c r="D743" i="7" s="1"/>
  <c r="H741" i="7"/>
  <c r="H743" i="7" s="1"/>
  <c r="D735" i="7"/>
  <c r="D738" i="7"/>
  <c r="H737" i="7"/>
  <c r="H739" i="7" s="1"/>
  <c r="I583" i="7"/>
  <c r="D739" i="7" l="1"/>
  <c r="D144" i="7"/>
  <c r="H144" i="7" s="1"/>
  <c r="D129" i="7"/>
  <c r="H129" i="7" s="1"/>
  <c r="D111" i="7"/>
  <c r="H111" i="7" s="1"/>
  <c r="D99" i="7"/>
  <c r="H99" i="7" s="1"/>
  <c r="F613" i="7" l="1"/>
  <c r="F612" i="7"/>
  <c r="F611" i="7"/>
  <c r="F609" i="7"/>
  <c r="F608" i="7"/>
  <c r="F606" i="7"/>
  <c r="F605" i="7"/>
  <c r="F603" i="7"/>
  <c r="A613" i="7" l="1"/>
  <c r="A612" i="7"/>
  <c r="A611" i="7"/>
  <c r="A609" i="7"/>
  <c r="A608" i="7"/>
  <c r="A606" i="7"/>
  <c r="A605" i="7"/>
  <c r="A603" i="7"/>
  <c r="E220" i="9"/>
  <c r="F220" i="9" s="1"/>
  <c r="B220" i="9"/>
  <c r="E219" i="9"/>
  <c r="F219" i="9" s="1"/>
  <c r="B219" i="9"/>
  <c r="E218" i="9"/>
  <c r="F218" i="9" s="1"/>
  <c r="B218" i="9"/>
  <c r="E216" i="9"/>
  <c r="F216" i="9" s="1"/>
  <c r="B216" i="9"/>
  <c r="E215" i="9"/>
  <c r="F215" i="9" s="1"/>
  <c r="B215" i="9"/>
  <c r="E213" i="9"/>
  <c r="F213" i="9" s="1"/>
  <c r="B213" i="9"/>
  <c r="E212" i="9"/>
  <c r="F212" i="9" s="1"/>
  <c r="B212" i="9"/>
  <c r="E210" i="9"/>
  <c r="F210" i="9" s="1"/>
  <c r="B210" i="9"/>
  <c r="F221" i="9" l="1"/>
  <c r="C9" i="9"/>
  <c r="C10" i="9" l="1"/>
  <c r="AA589" i="7" l="1"/>
  <c r="AC569" i="7"/>
  <c r="L561" i="7"/>
  <c r="L560" i="7" l="1"/>
  <c r="AB568" i="7"/>
  <c r="Z595" i="7"/>
  <c r="Z589" i="7"/>
  <c r="Z588" i="7"/>
  <c r="Z594" i="7"/>
  <c r="P580" i="7"/>
  <c r="V589" i="7"/>
  <c r="AA594" i="7" s="1"/>
  <c r="AB570" i="7" l="1"/>
  <c r="L562" i="7"/>
  <c r="Z590" i="7"/>
  <c r="Z596" i="7"/>
  <c r="P581" i="7"/>
  <c r="P582" i="7" s="1"/>
  <c r="X569" i="7"/>
  <c r="X568" i="7"/>
  <c r="L555" i="7"/>
  <c r="L556" i="7"/>
  <c r="X570" i="7" l="1"/>
  <c r="L557" i="7"/>
  <c r="X34" i="6"/>
  <c r="Y34" i="6"/>
  <c r="Z34" i="6"/>
  <c r="W34" i="6"/>
  <c r="X33" i="6"/>
  <c r="Y33" i="6"/>
  <c r="Z33" i="6"/>
  <c r="W33" i="6"/>
  <c r="Q24" i="7"/>
  <c r="Q25" i="7"/>
  <c r="P25" i="7"/>
  <c r="P24" i="7"/>
  <c r="O24" i="7"/>
  <c r="O25" i="7"/>
  <c r="N25" i="7"/>
  <c r="N24" i="7"/>
  <c r="B237" i="7" l="1"/>
  <c r="C237" i="7"/>
  <c r="D237" i="7"/>
  <c r="E237" i="7"/>
  <c r="H237" i="7"/>
  <c r="H246" i="7" s="1"/>
  <c r="I237" i="7"/>
  <c r="I246" i="7" s="1"/>
  <c r="B238" i="7"/>
  <c r="C238" i="7"/>
  <c r="D238" i="7"/>
  <c r="E238" i="7"/>
  <c r="H238" i="7"/>
  <c r="H247" i="7" s="1"/>
  <c r="I238" i="7"/>
  <c r="B239" i="7"/>
  <c r="C239" i="7"/>
  <c r="D239" i="7"/>
  <c r="E239" i="7"/>
  <c r="H239" i="7"/>
  <c r="H248" i="7" s="1"/>
  <c r="J248" i="7" s="1"/>
  <c r="K248" i="7" s="1"/>
  <c r="I239" i="7"/>
  <c r="I248" i="7" s="1"/>
  <c r="B240" i="7"/>
  <c r="C240" i="7"/>
  <c r="D240" i="7"/>
  <c r="E240" i="7"/>
  <c r="H240" i="7"/>
  <c r="H249" i="7" s="1"/>
  <c r="I240" i="7"/>
  <c r="J246" i="7" l="1"/>
  <c r="K246" i="7" s="1"/>
  <c r="L240" i="7"/>
  <c r="I249" i="7"/>
  <c r="J249" i="7" s="1"/>
  <c r="K249" i="7" s="1"/>
  <c r="L238" i="7"/>
  <c r="I247" i="7"/>
  <c r="J247" i="7" s="1"/>
  <c r="K247" i="7" s="1"/>
  <c r="D248" i="7"/>
  <c r="E248" i="7" s="1"/>
  <c r="L239" i="7"/>
  <c r="D246" i="7"/>
  <c r="E246" i="7" s="1"/>
  <c r="L237" i="7"/>
  <c r="B247" i="7"/>
  <c r="C247" i="7" s="1"/>
  <c r="B248" i="7"/>
  <c r="C248" i="7" s="1"/>
  <c r="D247" i="7"/>
  <c r="E247" i="7" s="1"/>
  <c r="D241" i="7"/>
  <c r="I241" i="7"/>
  <c r="E8" i="9" s="1"/>
  <c r="C241" i="7"/>
  <c r="F9" i="9" s="1"/>
  <c r="B246" i="7"/>
  <c r="C246" i="7" s="1"/>
  <c r="B241" i="7"/>
  <c r="H241" i="7"/>
  <c r="H250" i="7" s="1"/>
  <c r="E241" i="7"/>
  <c r="B249" i="7"/>
  <c r="C249" i="7" s="1"/>
  <c r="D249" i="7"/>
  <c r="E249" i="7" s="1"/>
  <c r="B531" i="7"/>
  <c r="B530" i="7"/>
  <c r="B529" i="7"/>
  <c r="B528" i="7"/>
  <c r="H523" i="7"/>
  <c r="H522" i="7"/>
  <c r="H521" i="7"/>
  <c r="H520" i="7"/>
  <c r="H519" i="7"/>
  <c r="H518" i="7"/>
  <c r="H517" i="7"/>
  <c r="H516" i="7"/>
  <c r="H515" i="7"/>
  <c r="H514" i="7"/>
  <c r="H513" i="7"/>
  <c r="H511" i="7"/>
  <c r="H510" i="7"/>
  <c r="H509" i="7"/>
  <c r="H508" i="7"/>
  <c r="H507" i="7"/>
  <c r="H506" i="7"/>
  <c r="H505" i="7"/>
  <c r="H504" i="7"/>
  <c r="H503" i="7"/>
  <c r="H502" i="7"/>
  <c r="H501" i="7"/>
  <c r="H500" i="7"/>
  <c r="H499" i="7"/>
  <c r="H498" i="7"/>
  <c r="H496" i="7"/>
  <c r="H495" i="7"/>
  <c r="H494" i="7"/>
  <c r="H493" i="7"/>
  <c r="H492" i="7"/>
  <c r="H491" i="7"/>
  <c r="H490" i="7"/>
  <c r="H489" i="7"/>
  <c r="H487" i="7"/>
  <c r="H486" i="7"/>
  <c r="H485" i="7"/>
  <c r="H484" i="7"/>
  <c r="H483" i="7"/>
  <c r="H482" i="7"/>
  <c r="H481" i="7"/>
  <c r="H480" i="7"/>
  <c r="H479" i="7"/>
  <c r="H478" i="7"/>
  <c r="H477" i="7"/>
  <c r="H476" i="7"/>
  <c r="H475" i="7"/>
  <c r="H474" i="7"/>
  <c r="H473" i="7"/>
  <c r="H472" i="7"/>
  <c r="H471" i="7"/>
  <c r="H470" i="7"/>
  <c r="H469" i="7"/>
  <c r="H468" i="7"/>
  <c r="I596" i="7"/>
  <c r="I595" i="7"/>
  <c r="I594" i="7"/>
  <c r="I593" i="7"/>
  <c r="I592" i="7"/>
  <c r="AA588" i="7" s="1"/>
  <c r="AA590" i="7" s="1"/>
  <c r="I591" i="7"/>
  <c r="I590" i="7"/>
  <c r="I589" i="7"/>
  <c r="I588" i="7"/>
  <c r="I587" i="7"/>
  <c r="I586" i="7"/>
  <c r="I585" i="7"/>
  <c r="I584" i="7"/>
  <c r="I582" i="7"/>
  <c r="I581" i="7"/>
  <c r="I580" i="7"/>
  <c r="I579" i="7"/>
  <c r="I578" i="7"/>
  <c r="I577" i="7"/>
  <c r="I576" i="7"/>
  <c r="I575" i="7"/>
  <c r="I574" i="7"/>
  <c r="I573" i="7"/>
  <c r="I572" i="7"/>
  <c r="I571" i="7"/>
  <c r="I570" i="7"/>
  <c r="I569" i="7"/>
  <c r="I568" i="7"/>
  <c r="I567" i="7"/>
  <c r="I566" i="7"/>
  <c r="I565" i="7"/>
  <c r="I564" i="7"/>
  <c r="I563" i="7"/>
  <c r="I562" i="7"/>
  <c r="I561" i="7"/>
  <c r="I560" i="7"/>
  <c r="I559" i="7"/>
  <c r="I558" i="7"/>
  <c r="I557" i="7"/>
  <c r="I556" i="7"/>
  <c r="I555" i="7"/>
  <c r="I554" i="7"/>
  <c r="I553" i="7"/>
  <c r="I552" i="7"/>
  <c r="I551" i="7"/>
  <c r="I550" i="7"/>
  <c r="I549" i="7"/>
  <c r="I548" i="7"/>
  <c r="I547" i="7"/>
  <c r="I546" i="7"/>
  <c r="I545" i="7"/>
  <c r="I544" i="7"/>
  <c r="F382" i="7"/>
  <c r="G382" i="7" s="1"/>
  <c r="C382" i="7"/>
  <c r="D382" i="7" s="1"/>
  <c r="L449" i="7"/>
  <c r="M449" i="7" s="1"/>
  <c r="E449" i="7"/>
  <c r="F449" i="7" s="1"/>
  <c r="F381" i="7"/>
  <c r="G381" i="7" s="1"/>
  <c r="C381" i="7"/>
  <c r="D381" i="7" s="1"/>
  <c r="L448" i="7"/>
  <c r="M448" i="7" s="1"/>
  <c r="E448" i="7"/>
  <c r="F448" i="7" s="1"/>
  <c r="F380" i="7"/>
  <c r="G380" i="7" s="1"/>
  <c r="C380" i="7"/>
  <c r="D380" i="7" s="1"/>
  <c r="L447" i="7"/>
  <c r="M447" i="7" s="1"/>
  <c r="E447" i="7"/>
  <c r="F447" i="7" s="1"/>
  <c r="F379" i="7"/>
  <c r="G379" i="7" s="1"/>
  <c r="C379" i="7"/>
  <c r="D379" i="7" s="1"/>
  <c r="L446" i="7"/>
  <c r="M446" i="7" s="1"/>
  <c r="E446" i="7"/>
  <c r="F446" i="7" s="1"/>
  <c r="F378" i="7"/>
  <c r="G378" i="7" s="1"/>
  <c r="C378" i="7"/>
  <c r="D378" i="7" s="1"/>
  <c r="L445" i="7"/>
  <c r="E445" i="7"/>
  <c r="F377" i="7"/>
  <c r="G377" i="7" s="1"/>
  <c r="C377" i="7"/>
  <c r="D377" i="7" s="1"/>
  <c r="L444" i="7"/>
  <c r="M444" i="7" s="1"/>
  <c r="E444" i="7"/>
  <c r="F444" i="7" s="1"/>
  <c r="F376" i="7"/>
  <c r="G376" i="7" s="1"/>
  <c r="C376" i="7"/>
  <c r="D376" i="7" s="1"/>
  <c r="L443" i="7"/>
  <c r="M443" i="7" s="1"/>
  <c r="E443" i="7"/>
  <c r="F443" i="7" s="1"/>
  <c r="F375" i="7"/>
  <c r="G375" i="7" s="1"/>
  <c r="C375" i="7"/>
  <c r="D375" i="7" s="1"/>
  <c r="L442" i="7"/>
  <c r="M442" i="7" s="1"/>
  <c r="E442" i="7"/>
  <c r="F442" i="7" s="1"/>
  <c r="F374" i="7"/>
  <c r="G374" i="7" s="1"/>
  <c r="C374" i="7"/>
  <c r="D374" i="7" s="1"/>
  <c r="L441" i="7"/>
  <c r="M441" i="7" s="1"/>
  <c r="E441" i="7"/>
  <c r="F441" i="7" s="1"/>
  <c r="F373" i="7"/>
  <c r="G373" i="7" s="1"/>
  <c r="C373" i="7"/>
  <c r="D373" i="7" s="1"/>
  <c r="L440" i="7"/>
  <c r="M440" i="7" s="1"/>
  <c r="E440" i="7"/>
  <c r="F440" i="7" s="1"/>
  <c r="F372" i="7"/>
  <c r="G372" i="7" s="1"/>
  <c r="C372" i="7"/>
  <c r="D372" i="7" s="1"/>
  <c r="L439" i="7"/>
  <c r="M439" i="7" s="1"/>
  <c r="E439" i="7"/>
  <c r="F439" i="7" s="1"/>
  <c r="F370" i="7"/>
  <c r="G370" i="7" s="1"/>
  <c r="C370" i="7"/>
  <c r="D370" i="7" s="1"/>
  <c r="L437" i="7"/>
  <c r="M437" i="7" s="1"/>
  <c r="E437" i="7"/>
  <c r="F437" i="7" s="1"/>
  <c r="F369" i="7"/>
  <c r="G369" i="7" s="1"/>
  <c r="C369" i="7"/>
  <c r="D369" i="7" s="1"/>
  <c r="L436" i="7"/>
  <c r="M436" i="7" s="1"/>
  <c r="E436" i="7"/>
  <c r="F436" i="7" s="1"/>
  <c r="F368" i="7"/>
  <c r="G368" i="7" s="1"/>
  <c r="C368" i="7"/>
  <c r="D368" i="7" s="1"/>
  <c r="L435" i="7"/>
  <c r="M435" i="7" s="1"/>
  <c r="E435" i="7"/>
  <c r="F435" i="7" s="1"/>
  <c r="F367" i="7"/>
  <c r="G367" i="7" s="1"/>
  <c r="C367" i="7"/>
  <c r="D367" i="7" s="1"/>
  <c r="L434" i="7"/>
  <c r="E434" i="7"/>
  <c r="F366" i="7"/>
  <c r="G366" i="7" s="1"/>
  <c r="C366" i="7"/>
  <c r="D366" i="7" s="1"/>
  <c r="L433" i="7"/>
  <c r="M433" i="7" s="1"/>
  <c r="E433" i="7"/>
  <c r="F433" i="7" s="1"/>
  <c r="F365" i="7"/>
  <c r="G365" i="7" s="1"/>
  <c r="C365" i="7"/>
  <c r="D365" i="7" s="1"/>
  <c r="L432" i="7"/>
  <c r="M432" i="7" s="1"/>
  <c r="E432" i="7"/>
  <c r="F432" i="7" s="1"/>
  <c r="F364" i="7"/>
  <c r="G364" i="7" s="1"/>
  <c r="C364" i="7"/>
  <c r="D364" i="7" s="1"/>
  <c r="L431" i="7"/>
  <c r="M431" i="7" s="1"/>
  <c r="E431" i="7"/>
  <c r="F431" i="7" s="1"/>
  <c r="F363" i="7"/>
  <c r="G363" i="7" s="1"/>
  <c r="C363" i="7"/>
  <c r="D363" i="7" s="1"/>
  <c r="L430" i="7"/>
  <c r="M430" i="7" s="1"/>
  <c r="E430" i="7"/>
  <c r="F430" i="7" s="1"/>
  <c r="F362" i="7"/>
  <c r="G362" i="7" s="1"/>
  <c r="C362" i="7"/>
  <c r="D362" i="7" s="1"/>
  <c r="L429" i="7"/>
  <c r="M429" i="7" s="1"/>
  <c r="E429" i="7"/>
  <c r="F429" i="7" s="1"/>
  <c r="F361" i="7"/>
  <c r="G361" i="7" s="1"/>
  <c r="C361" i="7"/>
  <c r="D361" i="7" s="1"/>
  <c r="L428" i="7"/>
  <c r="M428" i="7" s="1"/>
  <c r="E428" i="7"/>
  <c r="F428" i="7" s="1"/>
  <c r="F360" i="7"/>
  <c r="G360" i="7" s="1"/>
  <c r="C360" i="7"/>
  <c r="D360" i="7" s="1"/>
  <c r="L427" i="7"/>
  <c r="M427" i="7" s="1"/>
  <c r="E427" i="7"/>
  <c r="F427" i="7" s="1"/>
  <c r="F359" i="7"/>
  <c r="G359" i="7" s="1"/>
  <c r="C359" i="7"/>
  <c r="D359" i="7" s="1"/>
  <c r="L426" i="7"/>
  <c r="M426" i="7" s="1"/>
  <c r="E426" i="7"/>
  <c r="F426" i="7" s="1"/>
  <c r="F358" i="7"/>
  <c r="G358" i="7" s="1"/>
  <c r="C358" i="7"/>
  <c r="D358" i="7" s="1"/>
  <c r="L425" i="7"/>
  <c r="M425" i="7" s="1"/>
  <c r="E425" i="7"/>
  <c r="F425" i="7" s="1"/>
  <c r="F357" i="7"/>
  <c r="G357" i="7" s="1"/>
  <c r="C357" i="7"/>
  <c r="D357" i="7" s="1"/>
  <c r="L424" i="7"/>
  <c r="M424" i="7" s="1"/>
  <c r="E424" i="7"/>
  <c r="F424" i="7" s="1"/>
  <c r="F355" i="7"/>
  <c r="G355" i="7" s="1"/>
  <c r="C355" i="7"/>
  <c r="D355" i="7" s="1"/>
  <c r="L422" i="7"/>
  <c r="M422" i="7" s="1"/>
  <c r="E422" i="7"/>
  <c r="F422" i="7" s="1"/>
  <c r="F354" i="7"/>
  <c r="G354" i="7" s="1"/>
  <c r="C354" i="7"/>
  <c r="D354" i="7" s="1"/>
  <c r="L421" i="7"/>
  <c r="M421" i="7" s="1"/>
  <c r="E421" i="7"/>
  <c r="F421" i="7" s="1"/>
  <c r="F353" i="7"/>
  <c r="G353" i="7" s="1"/>
  <c r="C353" i="7"/>
  <c r="D353" i="7" s="1"/>
  <c r="L420" i="7"/>
  <c r="M420" i="7" s="1"/>
  <c r="E420" i="7"/>
  <c r="F420" i="7" s="1"/>
  <c r="F352" i="7"/>
  <c r="G352" i="7" s="1"/>
  <c r="C352" i="7"/>
  <c r="D352" i="7" s="1"/>
  <c r="L419" i="7"/>
  <c r="M419" i="7" s="1"/>
  <c r="E419" i="7"/>
  <c r="F419" i="7" s="1"/>
  <c r="F351" i="7"/>
  <c r="G351" i="7" s="1"/>
  <c r="C351" i="7"/>
  <c r="D351" i="7" s="1"/>
  <c r="L418" i="7"/>
  <c r="M418" i="7" s="1"/>
  <c r="E418" i="7"/>
  <c r="F418" i="7" s="1"/>
  <c r="F350" i="7"/>
  <c r="G350" i="7" s="1"/>
  <c r="C350" i="7"/>
  <c r="D350" i="7" s="1"/>
  <c r="L417" i="7"/>
  <c r="M417" i="7" s="1"/>
  <c r="E417" i="7"/>
  <c r="F417" i="7" s="1"/>
  <c r="F349" i="7"/>
  <c r="G349" i="7" s="1"/>
  <c r="C349" i="7"/>
  <c r="D349" i="7" s="1"/>
  <c r="L416" i="7"/>
  <c r="M416" i="7" s="1"/>
  <c r="E416" i="7"/>
  <c r="F416" i="7" s="1"/>
  <c r="F348" i="7"/>
  <c r="G348" i="7" s="1"/>
  <c r="C348" i="7"/>
  <c r="D348" i="7" s="1"/>
  <c r="L415" i="7"/>
  <c r="M415" i="7" s="1"/>
  <c r="E415" i="7"/>
  <c r="F415" i="7" s="1"/>
  <c r="F346" i="7"/>
  <c r="G346" i="7" s="1"/>
  <c r="C346" i="7"/>
  <c r="D346" i="7" s="1"/>
  <c r="L413" i="7"/>
  <c r="E413" i="7"/>
  <c r="F345" i="7"/>
  <c r="G345" i="7" s="1"/>
  <c r="C345" i="7"/>
  <c r="D345" i="7" s="1"/>
  <c r="L412" i="7"/>
  <c r="M412" i="7" s="1"/>
  <c r="E412" i="7"/>
  <c r="F412" i="7" s="1"/>
  <c r="F344" i="7"/>
  <c r="G344" i="7" s="1"/>
  <c r="C344" i="7"/>
  <c r="D344" i="7" s="1"/>
  <c r="L411" i="7"/>
  <c r="M411" i="7" s="1"/>
  <c r="E411" i="7"/>
  <c r="F411" i="7" s="1"/>
  <c r="F343" i="7"/>
  <c r="G343" i="7" s="1"/>
  <c r="C343" i="7"/>
  <c r="D343" i="7" s="1"/>
  <c r="L410" i="7"/>
  <c r="M410" i="7" s="1"/>
  <c r="E410" i="7"/>
  <c r="F410" i="7" s="1"/>
  <c r="F342" i="7"/>
  <c r="G342" i="7" s="1"/>
  <c r="C342" i="7"/>
  <c r="D342" i="7" s="1"/>
  <c r="L409" i="7"/>
  <c r="M409" i="7" s="1"/>
  <c r="E409" i="7"/>
  <c r="F409" i="7" s="1"/>
  <c r="F341" i="7"/>
  <c r="G341" i="7" s="1"/>
  <c r="C341" i="7"/>
  <c r="D341" i="7" s="1"/>
  <c r="L408" i="7"/>
  <c r="M408" i="7" s="1"/>
  <c r="E408" i="7"/>
  <c r="F340" i="7"/>
  <c r="G340" i="7" s="1"/>
  <c r="C340" i="7"/>
  <c r="D340" i="7" s="1"/>
  <c r="L407" i="7"/>
  <c r="M407" i="7" s="1"/>
  <c r="E407" i="7"/>
  <c r="F407" i="7" s="1"/>
  <c r="F339" i="7"/>
  <c r="G339" i="7" s="1"/>
  <c r="C339" i="7"/>
  <c r="D339" i="7" s="1"/>
  <c r="L406" i="7"/>
  <c r="M406" i="7" s="1"/>
  <c r="E406" i="7"/>
  <c r="F406" i="7" s="1"/>
  <c r="F338" i="7"/>
  <c r="G338" i="7" s="1"/>
  <c r="C338" i="7"/>
  <c r="D338" i="7" s="1"/>
  <c r="L405" i="7"/>
  <c r="M405" i="7" s="1"/>
  <c r="E405" i="7"/>
  <c r="F405" i="7" s="1"/>
  <c r="F337" i="7"/>
  <c r="G337" i="7" s="1"/>
  <c r="C337" i="7"/>
  <c r="D337" i="7" s="1"/>
  <c r="L404" i="7"/>
  <c r="M404" i="7" s="1"/>
  <c r="E404" i="7"/>
  <c r="F404" i="7" s="1"/>
  <c r="F336" i="7"/>
  <c r="G336" i="7" s="1"/>
  <c r="C336" i="7"/>
  <c r="D336" i="7" s="1"/>
  <c r="L403" i="7"/>
  <c r="M403" i="7" s="1"/>
  <c r="E403" i="7"/>
  <c r="F403" i="7" s="1"/>
  <c r="F335" i="7"/>
  <c r="G335" i="7" s="1"/>
  <c r="C335" i="7"/>
  <c r="D335" i="7" s="1"/>
  <c r="L402" i="7"/>
  <c r="M402" i="7" s="1"/>
  <c r="E402" i="7"/>
  <c r="F402" i="7" s="1"/>
  <c r="F334" i="7"/>
  <c r="G334" i="7" s="1"/>
  <c r="C334" i="7"/>
  <c r="D334" i="7" s="1"/>
  <c r="L401" i="7"/>
  <c r="M401" i="7" s="1"/>
  <c r="E401" i="7"/>
  <c r="F401" i="7" s="1"/>
  <c r="F333" i="7"/>
  <c r="G333" i="7" s="1"/>
  <c r="C333" i="7"/>
  <c r="D333" i="7" s="1"/>
  <c r="L400" i="7"/>
  <c r="M400" i="7" s="1"/>
  <c r="E400" i="7"/>
  <c r="F400" i="7" s="1"/>
  <c r="F332" i="7"/>
  <c r="G332" i="7" s="1"/>
  <c r="C332" i="7"/>
  <c r="D332" i="7" s="1"/>
  <c r="L399" i="7"/>
  <c r="M399" i="7" s="1"/>
  <c r="E399" i="7"/>
  <c r="F399" i="7" s="1"/>
  <c r="F331" i="7"/>
  <c r="G331" i="7" s="1"/>
  <c r="C331" i="7"/>
  <c r="D331" i="7" s="1"/>
  <c r="L398" i="7"/>
  <c r="M398" i="7" s="1"/>
  <c r="E398" i="7"/>
  <c r="F398" i="7" s="1"/>
  <c r="F330" i="7"/>
  <c r="G330" i="7" s="1"/>
  <c r="C330" i="7"/>
  <c r="D330" i="7" s="1"/>
  <c r="L397" i="7"/>
  <c r="M397" i="7" s="1"/>
  <c r="E397" i="7"/>
  <c r="F397" i="7" s="1"/>
  <c r="F329" i="7"/>
  <c r="G329" i="7" s="1"/>
  <c r="C329" i="7"/>
  <c r="D329" i="7" s="1"/>
  <c r="L396" i="7"/>
  <c r="M396" i="7" s="1"/>
  <c r="E396" i="7"/>
  <c r="F396" i="7" s="1"/>
  <c r="F328" i="7"/>
  <c r="G328" i="7" s="1"/>
  <c r="C328" i="7"/>
  <c r="D328" i="7" s="1"/>
  <c r="L395" i="7"/>
  <c r="M395" i="7" s="1"/>
  <c r="E395" i="7"/>
  <c r="F395" i="7" s="1"/>
  <c r="F327" i="7"/>
  <c r="G327" i="7" s="1"/>
  <c r="C327" i="7"/>
  <c r="D327" i="7" s="1"/>
  <c r="L394" i="7"/>
  <c r="M394" i="7" s="1"/>
  <c r="E394" i="7"/>
  <c r="F394" i="7" s="1"/>
  <c r="E54" i="7"/>
  <c r="F54" i="7" s="1"/>
  <c r="B54" i="7"/>
  <c r="C54" i="7" s="1"/>
  <c r="B65" i="7" s="1"/>
  <c r="E53" i="7"/>
  <c r="F53" i="7" s="1"/>
  <c r="B53" i="7"/>
  <c r="C53" i="7" s="1"/>
  <c r="E52" i="7"/>
  <c r="F52" i="7" s="1"/>
  <c r="B52" i="7"/>
  <c r="C52" i="7" s="1"/>
  <c r="E51" i="7"/>
  <c r="F51" i="7" s="1"/>
  <c r="B51" i="7"/>
  <c r="C51" i="7" s="1"/>
  <c r="E50" i="7"/>
  <c r="F50" i="7" s="1"/>
  <c r="B50" i="7"/>
  <c r="C50" i="7" s="1"/>
  <c r="K26" i="7"/>
  <c r="J26" i="7"/>
  <c r="I26" i="7"/>
  <c r="H26" i="7"/>
  <c r="E26" i="7"/>
  <c r="D26" i="7"/>
  <c r="C26" i="7"/>
  <c r="B26" i="7"/>
  <c r="K25" i="7"/>
  <c r="J25" i="7"/>
  <c r="I25" i="7"/>
  <c r="H25" i="7"/>
  <c r="E25" i="7"/>
  <c r="D25" i="7"/>
  <c r="C25" i="7"/>
  <c r="B25" i="7"/>
  <c r="K23" i="7"/>
  <c r="J23" i="7"/>
  <c r="I23" i="7"/>
  <c r="H23" i="7"/>
  <c r="E23" i="7"/>
  <c r="D23" i="7"/>
  <c r="C23" i="7"/>
  <c r="B23" i="7"/>
  <c r="K22" i="7"/>
  <c r="J22" i="7"/>
  <c r="I22" i="7"/>
  <c r="H22" i="7"/>
  <c r="E22" i="7"/>
  <c r="D22" i="7"/>
  <c r="C22" i="7"/>
  <c r="B22" i="7"/>
  <c r="K21" i="7"/>
  <c r="J21" i="7"/>
  <c r="I21" i="7"/>
  <c r="H21" i="7"/>
  <c r="E21" i="7"/>
  <c r="D21" i="7"/>
  <c r="C21" i="7"/>
  <c r="B21" i="7"/>
  <c r="J83" i="7" l="1"/>
  <c r="J87" i="7"/>
  <c r="J91" i="7"/>
  <c r="J95" i="7"/>
  <c r="J79" i="7"/>
  <c r="J80" i="7"/>
  <c r="J84" i="7"/>
  <c r="J88" i="7"/>
  <c r="J92" i="7"/>
  <c r="J96" i="7"/>
  <c r="J81" i="7"/>
  <c r="J85" i="7"/>
  <c r="J89" i="7"/>
  <c r="J93" i="7"/>
  <c r="J97" i="7"/>
  <c r="J82" i="7"/>
  <c r="J86" i="7"/>
  <c r="J90" i="7"/>
  <c r="J94" i="7"/>
  <c r="J98" i="7"/>
  <c r="J117" i="7"/>
  <c r="J121" i="7"/>
  <c r="J125" i="7"/>
  <c r="J115" i="7"/>
  <c r="J118" i="7"/>
  <c r="J122" i="7"/>
  <c r="J126" i="7"/>
  <c r="J119" i="7"/>
  <c r="J123" i="7"/>
  <c r="J127" i="7"/>
  <c r="J116" i="7"/>
  <c r="J120" i="7"/>
  <c r="J124" i="7"/>
  <c r="J128" i="7"/>
  <c r="J107" i="7"/>
  <c r="J103" i="7"/>
  <c r="J104" i="7"/>
  <c r="J108" i="7"/>
  <c r="J105" i="7"/>
  <c r="J109" i="7"/>
  <c r="J106" i="7"/>
  <c r="J110" i="7"/>
  <c r="J134" i="7"/>
  <c r="J138" i="7"/>
  <c r="J142" i="7"/>
  <c r="J135" i="7"/>
  <c r="J139" i="7"/>
  <c r="J143" i="7"/>
  <c r="J136" i="7"/>
  <c r="J140" i="7"/>
  <c r="J133" i="7"/>
  <c r="J137" i="7"/>
  <c r="J141" i="7"/>
  <c r="F10" i="9"/>
  <c r="I250" i="7"/>
  <c r="J250" i="7" s="1"/>
  <c r="K250" i="7" s="1"/>
  <c r="L241" i="7"/>
  <c r="D65" i="7"/>
  <c r="L39" i="7"/>
  <c r="H65" i="7"/>
  <c r="K135" i="7"/>
  <c r="L135" i="7" s="1"/>
  <c r="K139" i="7"/>
  <c r="L139" i="7" s="1"/>
  <c r="K143" i="7"/>
  <c r="L143" i="7" s="1"/>
  <c r="K136" i="7"/>
  <c r="L136" i="7" s="1"/>
  <c r="K140" i="7"/>
  <c r="L140" i="7" s="1"/>
  <c r="K133" i="7"/>
  <c r="K137" i="7"/>
  <c r="L137" i="7" s="1"/>
  <c r="K141" i="7"/>
  <c r="L141" i="7" s="1"/>
  <c r="K134" i="7"/>
  <c r="L134" i="7" s="1"/>
  <c r="K138" i="7"/>
  <c r="L138" i="7" s="1"/>
  <c r="K142" i="7"/>
  <c r="L142" i="7" s="1"/>
  <c r="D628" i="7"/>
  <c r="F628" i="7" s="1"/>
  <c r="D630" i="7"/>
  <c r="F630" i="7" s="1"/>
  <c r="K118" i="7"/>
  <c r="L118" i="7" s="1"/>
  <c r="M118" i="7" s="1"/>
  <c r="K122" i="7"/>
  <c r="L122" i="7" s="1"/>
  <c r="M122" i="7" s="1"/>
  <c r="K126" i="7"/>
  <c r="L126" i="7" s="1"/>
  <c r="K119" i="7"/>
  <c r="L119" i="7" s="1"/>
  <c r="M119" i="7" s="1"/>
  <c r="K123" i="7"/>
  <c r="L123" i="7" s="1"/>
  <c r="M123" i="7" s="1"/>
  <c r="K127" i="7"/>
  <c r="L127" i="7" s="1"/>
  <c r="M127" i="7" s="1"/>
  <c r="K116" i="7"/>
  <c r="L116" i="7" s="1"/>
  <c r="M116" i="7" s="1"/>
  <c r="K120" i="7"/>
  <c r="L120" i="7" s="1"/>
  <c r="M120" i="7" s="1"/>
  <c r="K124" i="7"/>
  <c r="L124" i="7" s="1"/>
  <c r="M124" i="7" s="1"/>
  <c r="K128" i="7"/>
  <c r="L128" i="7" s="1"/>
  <c r="M128" i="7" s="1"/>
  <c r="K117" i="7"/>
  <c r="L117" i="7" s="1"/>
  <c r="M117" i="7" s="1"/>
  <c r="K121" i="7"/>
  <c r="L121" i="7" s="1"/>
  <c r="M121" i="7" s="1"/>
  <c r="K125" i="7"/>
  <c r="L125" i="7" s="1"/>
  <c r="K115" i="7"/>
  <c r="D626" i="7"/>
  <c r="F626" i="7" s="1"/>
  <c r="D625" i="7"/>
  <c r="F625" i="7" s="1"/>
  <c r="K80" i="7"/>
  <c r="L80" i="7" s="1"/>
  <c r="K84" i="7"/>
  <c r="L84" i="7" s="1"/>
  <c r="M84" i="7" s="1"/>
  <c r="K88" i="7"/>
  <c r="L88" i="7" s="1"/>
  <c r="M88" i="7" s="1"/>
  <c r="K92" i="7"/>
  <c r="L92" i="7" s="1"/>
  <c r="M92" i="7" s="1"/>
  <c r="K96" i="7"/>
  <c r="L96" i="7" s="1"/>
  <c r="M96" i="7" s="1"/>
  <c r="K81" i="7"/>
  <c r="L81" i="7" s="1"/>
  <c r="M81" i="7" s="1"/>
  <c r="K85" i="7"/>
  <c r="L85" i="7" s="1"/>
  <c r="M85" i="7" s="1"/>
  <c r="K89" i="7"/>
  <c r="L89" i="7" s="1"/>
  <c r="M89" i="7" s="1"/>
  <c r="K93" i="7"/>
  <c r="L93" i="7" s="1"/>
  <c r="M93" i="7" s="1"/>
  <c r="K97" i="7"/>
  <c r="L97" i="7" s="1"/>
  <c r="M97" i="7" s="1"/>
  <c r="K82" i="7"/>
  <c r="L82" i="7" s="1"/>
  <c r="M82" i="7" s="1"/>
  <c r="K86" i="7"/>
  <c r="L86" i="7" s="1"/>
  <c r="M86" i="7" s="1"/>
  <c r="K90" i="7"/>
  <c r="L90" i="7" s="1"/>
  <c r="M90" i="7" s="1"/>
  <c r="K94" i="7"/>
  <c r="L94" i="7" s="1"/>
  <c r="M94" i="7" s="1"/>
  <c r="K98" i="7"/>
  <c r="L98" i="7" s="1"/>
  <c r="M98" i="7" s="1"/>
  <c r="K83" i="7"/>
  <c r="L83" i="7" s="1"/>
  <c r="M83" i="7" s="1"/>
  <c r="K87" i="7"/>
  <c r="L87" i="7" s="1"/>
  <c r="M87" i="7" s="1"/>
  <c r="K91" i="7"/>
  <c r="L91" i="7" s="1"/>
  <c r="M91" i="7" s="1"/>
  <c r="K95" i="7"/>
  <c r="L95" i="7" s="1"/>
  <c r="K79" i="7"/>
  <c r="D620" i="7"/>
  <c r="K106" i="7"/>
  <c r="L106" i="7" s="1"/>
  <c r="M106" i="7" s="1"/>
  <c r="K110" i="7"/>
  <c r="L110" i="7" s="1"/>
  <c r="M110" i="7" s="1"/>
  <c r="K107" i="7"/>
  <c r="L107" i="7" s="1"/>
  <c r="K103" i="7"/>
  <c r="K104" i="7"/>
  <c r="L104" i="7" s="1"/>
  <c r="M104" i="7" s="1"/>
  <c r="K108" i="7"/>
  <c r="L108" i="7" s="1"/>
  <c r="M108" i="7" s="1"/>
  <c r="K105" i="7"/>
  <c r="L105" i="7" s="1"/>
  <c r="M105" i="7" s="1"/>
  <c r="K109" i="7"/>
  <c r="L109" i="7" s="1"/>
  <c r="M109" i="7" s="1"/>
  <c r="D623" i="7"/>
  <c r="F623" i="7" s="1"/>
  <c r="D622" i="7"/>
  <c r="F622" i="7" s="1"/>
  <c r="D250" i="7"/>
  <c r="E250" i="7" s="1"/>
  <c r="Q580" i="7"/>
  <c r="Q581" i="7"/>
  <c r="AA595" i="7"/>
  <c r="AA596" i="7" s="1"/>
  <c r="AB595" i="7"/>
  <c r="AB594" i="7"/>
  <c r="M560" i="7"/>
  <c r="M562" i="7" s="1"/>
  <c r="M555" i="7"/>
  <c r="K567" i="7"/>
  <c r="Y568" i="7"/>
  <c r="Y569" i="7"/>
  <c r="AC568" i="7"/>
  <c r="AC570" i="7" s="1"/>
  <c r="K543" i="7"/>
  <c r="M556" i="7"/>
  <c r="B250" i="7"/>
  <c r="C250" i="7" s="1"/>
  <c r="C528" i="7"/>
  <c r="D528" i="7" s="1"/>
  <c r="B63" i="7"/>
  <c r="D63" i="7" s="1"/>
  <c r="B61" i="7"/>
  <c r="D61" i="7" s="1"/>
  <c r="B60" i="7"/>
  <c r="D60" i="7" s="1"/>
  <c r="B62" i="7"/>
  <c r="D62" i="7" s="1"/>
  <c r="C531" i="7"/>
  <c r="D531" i="7" s="1"/>
  <c r="C529" i="7"/>
  <c r="D529" i="7" s="1"/>
  <c r="C530" i="7"/>
  <c r="D530" i="7" s="1"/>
  <c r="B262" i="6"/>
  <c r="B266" i="6" s="1"/>
  <c r="B263" i="6"/>
  <c r="B264" i="6"/>
  <c r="B265" i="6"/>
  <c r="F620" i="7" l="1"/>
  <c r="D631" i="7"/>
  <c r="I623" i="7" s="1"/>
  <c r="I624" i="7" s="1"/>
  <c r="M80" i="7"/>
  <c r="M138" i="7"/>
  <c r="M139" i="7"/>
  <c r="M107" i="7"/>
  <c r="M134" i="7"/>
  <c r="M140" i="7"/>
  <c r="M135" i="7"/>
  <c r="M95" i="7"/>
  <c r="M126" i="7"/>
  <c r="M141" i="7"/>
  <c r="M136" i="7"/>
  <c r="M142" i="7"/>
  <c r="M137" i="7"/>
  <c r="M143" i="7"/>
  <c r="E65" i="7"/>
  <c r="L115" i="7"/>
  <c r="K129" i="7"/>
  <c r="L129" i="7" s="1"/>
  <c r="K111" i="7"/>
  <c r="L111" i="7" s="1"/>
  <c r="L103" i="7"/>
  <c r="K144" i="7"/>
  <c r="L144" i="7" s="1"/>
  <c r="L133" i="7"/>
  <c r="O133" i="7" s="1"/>
  <c r="K99" i="7"/>
  <c r="L99" i="7" s="1"/>
  <c r="M99" i="7" s="1"/>
  <c r="L79" i="7"/>
  <c r="Q582" i="7"/>
  <c r="Y570" i="7"/>
  <c r="AB596" i="7"/>
  <c r="M557" i="7"/>
  <c r="H62" i="7"/>
  <c r="H61" i="7"/>
  <c r="B64" i="7"/>
  <c r="H63" i="7"/>
  <c r="H60" i="7"/>
  <c r="E62" i="7"/>
  <c r="E60" i="7"/>
  <c r="E63" i="7"/>
  <c r="E61" i="7"/>
  <c r="H247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3" i="6"/>
  <c r="H224" i="6"/>
  <c r="H225" i="6"/>
  <c r="H226" i="6"/>
  <c r="H227" i="6"/>
  <c r="H228" i="6"/>
  <c r="H229" i="6"/>
  <c r="H230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8" i="6"/>
  <c r="H249" i="6"/>
  <c r="H250" i="6"/>
  <c r="H251" i="6"/>
  <c r="H252" i="6"/>
  <c r="H253" i="6"/>
  <c r="H254" i="6"/>
  <c r="H255" i="6"/>
  <c r="H256" i="6"/>
  <c r="H257" i="6"/>
  <c r="H202" i="6"/>
  <c r="C262" i="6" s="1"/>
  <c r="P65" i="6"/>
  <c r="Q65" i="6" s="1"/>
  <c r="P66" i="6"/>
  <c r="Q66" i="6" s="1"/>
  <c r="P67" i="6"/>
  <c r="Q67" i="6" s="1"/>
  <c r="P68" i="6"/>
  <c r="Q68" i="6" s="1"/>
  <c r="P69" i="6"/>
  <c r="Q69" i="6" s="1"/>
  <c r="P70" i="6"/>
  <c r="Q70" i="6" s="1"/>
  <c r="P71" i="6"/>
  <c r="Q71" i="6" s="1"/>
  <c r="P72" i="6"/>
  <c r="Q72" i="6" s="1"/>
  <c r="P73" i="6"/>
  <c r="Q73" i="6" s="1"/>
  <c r="P74" i="6"/>
  <c r="Q74" i="6" s="1"/>
  <c r="P75" i="6"/>
  <c r="Q75" i="6" s="1"/>
  <c r="P76" i="6"/>
  <c r="Q76" i="6" s="1"/>
  <c r="P77" i="6"/>
  <c r="Q77" i="6" s="1"/>
  <c r="P78" i="6"/>
  <c r="Q78" i="6" s="1"/>
  <c r="P79" i="6"/>
  <c r="Q79" i="6" s="1"/>
  <c r="P80" i="6"/>
  <c r="Q80" i="6" s="1"/>
  <c r="P81" i="6"/>
  <c r="Q81" i="6" s="1"/>
  <c r="P82" i="6"/>
  <c r="Q82" i="6" s="1"/>
  <c r="P83" i="6"/>
  <c r="Q83" i="6" s="1"/>
  <c r="P85" i="6"/>
  <c r="Q85" i="6" s="1"/>
  <c r="P86" i="6"/>
  <c r="Q86" i="6" s="1"/>
  <c r="P87" i="6"/>
  <c r="Q87" i="6" s="1"/>
  <c r="P88" i="6"/>
  <c r="Q88" i="6" s="1"/>
  <c r="P89" i="6"/>
  <c r="Q89" i="6" s="1"/>
  <c r="P90" i="6"/>
  <c r="Q90" i="6" s="1"/>
  <c r="P91" i="6"/>
  <c r="Q91" i="6" s="1"/>
  <c r="P92" i="6"/>
  <c r="Q92" i="6" s="1"/>
  <c r="P94" i="6"/>
  <c r="Q94" i="6" s="1"/>
  <c r="P95" i="6"/>
  <c r="Q95" i="6" s="1"/>
  <c r="P96" i="6"/>
  <c r="Q96" i="6" s="1"/>
  <c r="P97" i="6"/>
  <c r="Q97" i="6" s="1"/>
  <c r="P98" i="6"/>
  <c r="Q98" i="6" s="1"/>
  <c r="P99" i="6"/>
  <c r="Q99" i="6" s="1"/>
  <c r="P100" i="6"/>
  <c r="Q100" i="6" s="1"/>
  <c r="P101" i="6"/>
  <c r="Q101" i="6" s="1"/>
  <c r="P102" i="6"/>
  <c r="Q102" i="6" s="1"/>
  <c r="P103" i="6"/>
  <c r="Q103" i="6" s="1"/>
  <c r="P104" i="6"/>
  <c r="Q104" i="6" s="1"/>
  <c r="P105" i="6"/>
  <c r="Q105" i="6" s="1"/>
  <c r="P106" i="6"/>
  <c r="Q106" i="6" s="1"/>
  <c r="P107" i="6"/>
  <c r="Q107" i="6" s="1"/>
  <c r="P109" i="6"/>
  <c r="Q109" i="6" s="1"/>
  <c r="P110" i="6"/>
  <c r="Q110" i="6" s="1"/>
  <c r="P111" i="6"/>
  <c r="Q111" i="6" s="1"/>
  <c r="P112" i="6"/>
  <c r="Q112" i="6" s="1"/>
  <c r="P113" i="6"/>
  <c r="Q113" i="6" s="1"/>
  <c r="P114" i="6"/>
  <c r="Q114" i="6" s="1"/>
  <c r="P115" i="6"/>
  <c r="Q115" i="6" s="1"/>
  <c r="P116" i="6"/>
  <c r="Q116" i="6" s="1"/>
  <c r="P117" i="6"/>
  <c r="Q117" i="6" s="1"/>
  <c r="P118" i="6"/>
  <c r="Q118" i="6" s="1"/>
  <c r="P119" i="6"/>
  <c r="Q119" i="6" s="1"/>
  <c r="P64" i="6"/>
  <c r="Q64" i="6" s="1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44" i="6"/>
  <c r="K39" i="6"/>
  <c r="L39" i="6"/>
  <c r="M39" i="6"/>
  <c r="J39" i="6"/>
  <c r="K38" i="6"/>
  <c r="L38" i="6"/>
  <c r="M38" i="6"/>
  <c r="J38" i="6"/>
  <c r="K36" i="6"/>
  <c r="L36" i="6"/>
  <c r="M36" i="6"/>
  <c r="K35" i="6"/>
  <c r="L35" i="6"/>
  <c r="M35" i="6"/>
  <c r="J35" i="6"/>
  <c r="J36" i="6"/>
  <c r="K34" i="6"/>
  <c r="L34" i="6"/>
  <c r="M34" i="6"/>
  <c r="J34" i="6"/>
  <c r="Q39" i="6"/>
  <c r="S39" i="6"/>
  <c r="T39" i="6"/>
  <c r="Q38" i="6"/>
  <c r="S38" i="6"/>
  <c r="T38" i="6"/>
  <c r="P38" i="6"/>
  <c r="P39" i="6"/>
  <c r="Q36" i="6"/>
  <c r="S36" i="6"/>
  <c r="T36" i="6"/>
  <c r="Q35" i="6"/>
  <c r="S35" i="6"/>
  <c r="T35" i="6"/>
  <c r="Q34" i="6"/>
  <c r="S34" i="6"/>
  <c r="T34" i="6"/>
  <c r="P35" i="6"/>
  <c r="P36" i="6"/>
  <c r="P34" i="6"/>
  <c r="M115" i="7" l="1"/>
  <c r="O115" i="7"/>
  <c r="P135" i="7"/>
  <c r="P139" i="7"/>
  <c r="P143" i="7"/>
  <c r="P136" i="7"/>
  <c r="P140" i="7"/>
  <c r="P133" i="7"/>
  <c r="P137" i="7"/>
  <c r="P141" i="7"/>
  <c r="P134" i="7"/>
  <c r="P138" i="7"/>
  <c r="P142" i="7"/>
  <c r="M79" i="7"/>
  <c r="O79" i="7"/>
  <c r="M103" i="7"/>
  <c r="O103" i="7"/>
  <c r="I625" i="7"/>
  <c r="I628" i="7"/>
  <c r="M133" i="7"/>
  <c r="H64" i="7"/>
  <c r="L49" i="7"/>
  <c r="D64" i="7"/>
  <c r="D262" i="6"/>
  <c r="C264" i="6"/>
  <c r="D264" i="6" s="1"/>
  <c r="C263" i="6"/>
  <c r="D263" i="6" s="1"/>
  <c r="C265" i="6"/>
  <c r="D265" i="6" s="1"/>
  <c r="S65" i="6"/>
  <c r="T65" i="6" s="1"/>
  <c r="S66" i="6"/>
  <c r="T66" i="6" s="1"/>
  <c r="S67" i="6"/>
  <c r="T67" i="6" s="1"/>
  <c r="S68" i="6"/>
  <c r="T68" i="6" s="1"/>
  <c r="S69" i="6"/>
  <c r="T69" i="6" s="1"/>
  <c r="S70" i="6"/>
  <c r="T70" i="6" s="1"/>
  <c r="S71" i="6"/>
  <c r="T71" i="6" s="1"/>
  <c r="S72" i="6"/>
  <c r="T72" i="6" s="1"/>
  <c r="S73" i="6"/>
  <c r="T73" i="6" s="1"/>
  <c r="S74" i="6"/>
  <c r="T74" i="6" s="1"/>
  <c r="S75" i="6"/>
  <c r="T75" i="6" s="1"/>
  <c r="S76" i="6"/>
  <c r="T76" i="6" s="1"/>
  <c r="S77" i="6"/>
  <c r="T77" i="6" s="1"/>
  <c r="S78" i="6"/>
  <c r="T78" i="6" s="1"/>
  <c r="S79" i="6"/>
  <c r="T79" i="6" s="1"/>
  <c r="S80" i="6"/>
  <c r="T80" i="6" s="1"/>
  <c r="S81" i="6"/>
  <c r="T81" i="6" s="1"/>
  <c r="S82" i="6"/>
  <c r="T82" i="6" s="1"/>
  <c r="S83" i="6"/>
  <c r="T83" i="6" s="1"/>
  <c r="S85" i="6"/>
  <c r="T85" i="6" s="1"/>
  <c r="S86" i="6"/>
  <c r="T86" i="6" s="1"/>
  <c r="S87" i="6"/>
  <c r="T87" i="6" s="1"/>
  <c r="S88" i="6"/>
  <c r="T88" i="6" s="1"/>
  <c r="S89" i="6"/>
  <c r="T89" i="6" s="1"/>
  <c r="S90" i="6"/>
  <c r="T90" i="6" s="1"/>
  <c r="S91" i="6"/>
  <c r="T91" i="6" s="1"/>
  <c r="S92" i="6"/>
  <c r="T92" i="6" s="1"/>
  <c r="S94" i="6"/>
  <c r="T94" i="6" s="1"/>
  <c r="S95" i="6"/>
  <c r="T95" i="6" s="1"/>
  <c r="S96" i="6"/>
  <c r="T96" i="6" s="1"/>
  <c r="S97" i="6"/>
  <c r="T97" i="6" s="1"/>
  <c r="S98" i="6"/>
  <c r="T98" i="6" s="1"/>
  <c r="S99" i="6"/>
  <c r="T99" i="6" s="1"/>
  <c r="S100" i="6"/>
  <c r="T100" i="6" s="1"/>
  <c r="S101" i="6"/>
  <c r="T101" i="6" s="1"/>
  <c r="S102" i="6"/>
  <c r="T102" i="6" s="1"/>
  <c r="S103" i="6"/>
  <c r="T103" i="6" s="1"/>
  <c r="S104" i="6"/>
  <c r="T104" i="6" s="1"/>
  <c r="S105" i="6"/>
  <c r="T105" i="6" s="1"/>
  <c r="S106" i="6"/>
  <c r="T106" i="6" s="1"/>
  <c r="S107" i="6"/>
  <c r="T107" i="6" s="1"/>
  <c r="S109" i="6"/>
  <c r="T109" i="6" s="1"/>
  <c r="S110" i="6"/>
  <c r="T110" i="6" s="1"/>
  <c r="S111" i="6"/>
  <c r="T111" i="6" s="1"/>
  <c r="S112" i="6"/>
  <c r="T112" i="6" s="1"/>
  <c r="S113" i="6"/>
  <c r="T113" i="6" s="1"/>
  <c r="S114" i="6"/>
  <c r="T114" i="6" s="1"/>
  <c r="S115" i="6"/>
  <c r="T115" i="6" s="1"/>
  <c r="S116" i="6"/>
  <c r="T116" i="6" s="1"/>
  <c r="S117" i="6"/>
  <c r="T117" i="6" s="1"/>
  <c r="S118" i="6"/>
  <c r="T118" i="6" s="1"/>
  <c r="S119" i="6"/>
  <c r="T119" i="6" s="1"/>
  <c r="S64" i="6"/>
  <c r="T64" i="6" s="1"/>
  <c r="P83" i="7" l="1"/>
  <c r="P87" i="7"/>
  <c r="P91" i="7"/>
  <c r="P95" i="7"/>
  <c r="P79" i="7"/>
  <c r="P147" i="7" s="1"/>
  <c r="P80" i="7"/>
  <c r="P84" i="7"/>
  <c r="P88" i="7"/>
  <c r="P92" i="7"/>
  <c r="P96" i="7"/>
  <c r="P81" i="7"/>
  <c r="P85" i="7"/>
  <c r="P89" i="7"/>
  <c r="P93" i="7"/>
  <c r="P97" i="7"/>
  <c r="P82" i="7"/>
  <c r="P86" i="7"/>
  <c r="P90" i="7"/>
  <c r="P94" i="7"/>
  <c r="P98" i="7"/>
  <c r="P119" i="7"/>
  <c r="P123" i="7"/>
  <c r="P127" i="7"/>
  <c r="P116" i="7"/>
  <c r="P120" i="7"/>
  <c r="P124" i="7"/>
  <c r="P128" i="7"/>
  <c r="P117" i="7"/>
  <c r="P121" i="7"/>
  <c r="P125" i="7"/>
  <c r="P115" i="7"/>
  <c r="P118" i="7"/>
  <c r="P122" i="7"/>
  <c r="P126" i="7"/>
  <c r="P107" i="7"/>
  <c r="P103" i="7"/>
  <c r="P104" i="7"/>
  <c r="P108" i="7"/>
  <c r="P105" i="7"/>
  <c r="P109" i="7"/>
  <c r="P106" i="7"/>
  <c r="P110" i="7"/>
  <c r="I60" i="7"/>
  <c r="I65" i="7"/>
  <c r="I61" i="7"/>
  <c r="I62" i="7"/>
  <c r="I64" i="7"/>
  <c r="E64" i="7"/>
  <c r="I63" i="7"/>
  <c r="C266" i="6"/>
  <c r="D266" i="6" s="1"/>
  <c r="M107" i="6"/>
  <c r="N107" i="6" s="1"/>
  <c r="M65" i="6"/>
  <c r="N65" i="6" s="1"/>
  <c r="M66" i="6"/>
  <c r="N66" i="6" s="1"/>
  <c r="M67" i="6"/>
  <c r="N67" i="6" s="1"/>
  <c r="M68" i="6"/>
  <c r="N68" i="6" s="1"/>
  <c r="M69" i="6"/>
  <c r="N69" i="6" s="1"/>
  <c r="M70" i="6"/>
  <c r="N70" i="6" s="1"/>
  <c r="M71" i="6"/>
  <c r="N71" i="6" s="1"/>
  <c r="M72" i="6"/>
  <c r="N72" i="6" s="1"/>
  <c r="M73" i="6"/>
  <c r="N73" i="6" s="1"/>
  <c r="M74" i="6"/>
  <c r="N74" i="6" s="1"/>
  <c r="M75" i="6"/>
  <c r="N75" i="6" s="1"/>
  <c r="M76" i="6"/>
  <c r="N76" i="6" s="1"/>
  <c r="M77" i="6"/>
  <c r="N77" i="6" s="1"/>
  <c r="M78" i="6"/>
  <c r="N78" i="6" s="1"/>
  <c r="M79" i="6"/>
  <c r="N79" i="6" s="1"/>
  <c r="M80" i="6"/>
  <c r="N80" i="6" s="1"/>
  <c r="M81" i="6"/>
  <c r="N81" i="6" s="1"/>
  <c r="M82" i="6"/>
  <c r="N82" i="6" s="1"/>
  <c r="M83" i="6"/>
  <c r="M85" i="6"/>
  <c r="N85" i="6" s="1"/>
  <c r="M86" i="6"/>
  <c r="N86" i="6" s="1"/>
  <c r="M87" i="6"/>
  <c r="N87" i="6" s="1"/>
  <c r="M88" i="6"/>
  <c r="N88" i="6" s="1"/>
  <c r="M89" i="6"/>
  <c r="N89" i="6" s="1"/>
  <c r="M90" i="6"/>
  <c r="N90" i="6" s="1"/>
  <c r="M91" i="6"/>
  <c r="N91" i="6" s="1"/>
  <c r="M92" i="6"/>
  <c r="N92" i="6" s="1"/>
  <c r="M94" i="6"/>
  <c r="N94" i="6" s="1"/>
  <c r="M95" i="6"/>
  <c r="N95" i="6" s="1"/>
  <c r="M96" i="6"/>
  <c r="N96" i="6" s="1"/>
  <c r="M97" i="6"/>
  <c r="N97" i="6" s="1"/>
  <c r="M98" i="6"/>
  <c r="N98" i="6" s="1"/>
  <c r="M99" i="6"/>
  <c r="N99" i="6" s="1"/>
  <c r="M100" i="6"/>
  <c r="N100" i="6" s="1"/>
  <c r="M101" i="6"/>
  <c r="N101" i="6" s="1"/>
  <c r="M102" i="6"/>
  <c r="N102" i="6" s="1"/>
  <c r="M103" i="6"/>
  <c r="N103" i="6" s="1"/>
  <c r="M104" i="6"/>
  <c r="M105" i="6"/>
  <c r="N105" i="6" s="1"/>
  <c r="M106" i="6"/>
  <c r="N106" i="6" s="1"/>
  <c r="M109" i="6"/>
  <c r="N109" i="6" s="1"/>
  <c r="M110" i="6"/>
  <c r="N110" i="6" s="1"/>
  <c r="M111" i="6"/>
  <c r="N111" i="6" s="1"/>
  <c r="M112" i="6"/>
  <c r="N112" i="6" s="1"/>
  <c r="M113" i="6"/>
  <c r="N113" i="6" s="1"/>
  <c r="M114" i="6"/>
  <c r="N114" i="6" s="1"/>
  <c r="M115" i="6"/>
  <c r="M116" i="6"/>
  <c r="N116" i="6" s="1"/>
  <c r="M117" i="6"/>
  <c r="N117" i="6" s="1"/>
  <c r="M118" i="6"/>
  <c r="N118" i="6" s="1"/>
  <c r="M119" i="6"/>
  <c r="N119" i="6" s="1"/>
  <c r="M64" i="6"/>
  <c r="N64" i="6" s="1"/>
  <c r="K64" i="6"/>
  <c r="L64" i="6" s="1"/>
  <c r="K65" i="6"/>
  <c r="L65" i="6" s="1"/>
  <c r="K66" i="6"/>
  <c r="L66" i="6" s="1"/>
  <c r="K67" i="6"/>
  <c r="L67" i="6" s="1"/>
  <c r="K68" i="6"/>
  <c r="L68" i="6" s="1"/>
  <c r="K69" i="6"/>
  <c r="L69" i="6" s="1"/>
  <c r="K70" i="6"/>
  <c r="L70" i="6" s="1"/>
  <c r="K71" i="6"/>
  <c r="L71" i="6" s="1"/>
  <c r="K72" i="6"/>
  <c r="L72" i="6" s="1"/>
  <c r="K73" i="6"/>
  <c r="L73" i="6" s="1"/>
  <c r="K74" i="6"/>
  <c r="L74" i="6" s="1"/>
  <c r="K75" i="6"/>
  <c r="L75" i="6" s="1"/>
  <c r="K76" i="6"/>
  <c r="L76" i="6" s="1"/>
  <c r="K77" i="6"/>
  <c r="L77" i="6" s="1"/>
  <c r="K78" i="6"/>
  <c r="K79" i="6"/>
  <c r="L79" i="6" s="1"/>
  <c r="K80" i="6"/>
  <c r="L80" i="6" s="1"/>
  <c r="K81" i="6"/>
  <c r="L81" i="6" s="1"/>
  <c r="K82" i="6"/>
  <c r="L82" i="6" s="1"/>
  <c r="K83" i="6"/>
  <c r="K85" i="6"/>
  <c r="L85" i="6" s="1"/>
  <c r="K86" i="6"/>
  <c r="L86" i="6" s="1"/>
  <c r="K87" i="6"/>
  <c r="L87" i="6" s="1"/>
  <c r="K88" i="6"/>
  <c r="L88" i="6" s="1"/>
  <c r="K89" i="6"/>
  <c r="L89" i="6" s="1"/>
  <c r="K90" i="6"/>
  <c r="L90" i="6" s="1"/>
  <c r="K91" i="6"/>
  <c r="L91" i="6" s="1"/>
  <c r="K92" i="6"/>
  <c r="L92" i="6" s="1"/>
  <c r="K94" i="6"/>
  <c r="L94" i="6" s="1"/>
  <c r="K95" i="6"/>
  <c r="L95" i="6" s="1"/>
  <c r="K96" i="6"/>
  <c r="L96" i="6" s="1"/>
  <c r="K97" i="6"/>
  <c r="L97" i="6" s="1"/>
  <c r="K98" i="6"/>
  <c r="L98" i="6" s="1"/>
  <c r="K99" i="6"/>
  <c r="L99" i="6" s="1"/>
  <c r="K100" i="6"/>
  <c r="L100" i="6" s="1"/>
  <c r="K101" i="6"/>
  <c r="L101" i="6" s="1"/>
  <c r="K102" i="6"/>
  <c r="L102" i="6" s="1"/>
  <c r="K103" i="6"/>
  <c r="L103" i="6" s="1"/>
  <c r="K104" i="6"/>
  <c r="K105" i="6"/>
  <c r="L105" i="6" s="1"/>
  <c r="K106" i="6"/>
  <c r="L106" i="6" s="1"/>
  <c r="K107" i="6"/>
  <c r="L107" i="6" s="1"/>
  <c r="K109" i="6"/>
  <c r="L109" i="6" s="1"/>
  <c r="K110" i="6"/>
  <c r="L110" i="6" s="1"/>
  <c r="K111" i="6"/>
  <c r="L111" i="6" s="1"/>
  <c r="K112" i="6"/>
  <c r="L112" i="6" s="1"/>
  <c r="K113" i="6"/>
  <c r="L113" i="6" s="1"/>
  <c r="K114" i="6"/>
  <c r="L114" i="6" s="1"/>
  <c r="K115" i="6"/>
  <c r="K116" i="6"/>
  <c r="L116" i="6" s="1"/>
  <c r="K117" i="6"/>
  <c r="L117" i="6" s="1"/>
  <c r="K118" i="6"/>
  <c r="L118" i="6" s="1"/>
  <c r="K119" i="6"/>
  <c r="L119" i="6" s="1"/>
  <c r="J127" i="6"/>
  <c r="J126" i="6"/>
  <c r="J128" i="6"/>
  <c r="C129" i="6" l="1"/>
  <c r="D129" i="6"/>
  <c r="E129" i="6"/>
  <c r="F129" i="6"/>
  <c r="H129" i="6"/>
  <c r="I129" i="6"/>
  <c r="J129" i="6"/>
  <c r="J130" i="6" s="1"/>
  <c r="C128" i="6"/>
  <c r="D128" i="6"/>
  <c r="E128" i="6"/>
  <c r="F128" i="6"/>
  <c r="H128" i="6"/>
  <c r="I128" i="6"/>
  <c r="C127" i="6"/>
  <c r="D127" i="6"/>
  <c r="E127" i="6"/>
  <c r="F127" i="6"/>
  <c r="H127" i="6"/>
  <c r="I127" i="6"/>
  <c r="B127" i="6"/>
  <c r="B128" i="6"/>
  <c r="B129" i="6"/>
  <c r="C126" i="6"/>
  <c r="D126" i="6"/>
  <c r="E126" i="6"/>
  <c r="F126" i="6"/>
  <c r="H126" i="6"/>
  <c r="I126" i="6"/>
  <c r="B126" i="6"/>
  <c r="D48" i="6"/>
  <c r="E48" i="6" s="1"/>
  <c r="B48" i="6"/>
  <c r="C48" i="6" s="1"/>
  <c r="E130" i="6" l="1"/>
  <c r="D130" i="6"/>
  <c r="B130" i="6"/>
  <c r="H130" i="6"/>
  <c r="C130" i="6"/>
  <c r="F130" i="6"/>
  <c r="D135" i="6"/>
  <c r="E135" i="6" s="1"/>
  <c r="D133" i="6"/>
  <c r="E133" i="6" s="1"/>
  <c r="I130" i="6"/>
  <c r="D137" i="6" s="1"/>
  <c r="E137" i="6" s="1"/>
  <c r="B134" i="6"/>
  <c r="C134" i="6" s="1"/>
  <c r="D136" i="6"/>
  <c r="E136" i="6" s="1"/>
  <c r="B135" i="6"/>
  <c r="C135" i="6" s="1"/>
  <c r="B133" i="6"/>
  <c r="C133" i="6" s="1"/>
  <c r="D134" i="6"/>
  <c r="E134" i="6" s="1"/>
  <c r="B136" i="6"/>
  <c r="C136" i="6" s="1"/>
  <c r="D45" i="6"/>
  <c r="E45" i="6" s="1"/>
  <c r="D46" i="6"/>
  <c r="E46" i="6" s="1"/>
  <c r="D47" i="6"/>
  <c r="E47" i="6" s="1"/>
  <c r="D44" i="6"/>
  <c r="E44" i="6" s="1"/>
  <c r="B45" i="6"/>
  <c r="C45" i="6" s="1"/>
  <c r="B55" i="6" s="1"/>
  <c r="B46" i="6"/>
  <c r="C46" i="6" s="1"/>
  <c r="B56" i="6" s="1"/>
  <c r="B47" i="6"/>
  <c r="C47" i="6" s="1"/>
  <c r="B57" i="6" s="1"/>
  <c r="B44" i="6"/>
  <c r="C44" i="6" s="1"/>
  <c r="B54" i="6" s="1"/>
  <c r="B137" i="6" l="1"/>
  <c r="C137" i="6" s="1"/>
  <c r="H53" i="6"/>
  <c r="D55" i="6"/>
  <c r="E55" i="6" s="1"/>
  <c r="H52" i="6"/>
  <c r="B58" i="6"/>
  <c r="H56" i="6" s="1"/>
  <c r="D54" i="6"/>
  <c r="E54" i="6" s="1"/>
  <c r="H55" i="6"/>
  <c r="D57" i="6"/>
  <c r="E57" i="6" s="1"/>
  <c r="H54" i="6"/>
  <c r="D56" i="6"/>
  <c r="E56" i="6" s="1"/>
  <c r="K3" i="4"/>
  <c r="K4" i="4"/>
  <c r="K5" i="4"/>
  <c r="K6" i="4"/>
  <c r="K7" i="4"/>
  <c r="K8" i="4"/>
  <c r="K9" i="4"/>
  <c r="K10" i="4"/>
  <c r="K11" i="4"/>
  <c r="K17" i="4"/>
  <c r="K16" i="4"/>
  <c r="K15" i="4"/>
  <c r="K14" i="4"/>
  <c r="K13" i="4"/>
  <c r="K12" i="4"/>
  <c r="K18" i="4"/>
  <c r="K19" i="4"/>
  <c r="K20" i="4"/>
  <c r="K21" i="4"/>
  <c r="K22" i="4"/>
  <c r="K23" i="4"/>
  <c r="K24" i="4"/>
  <c r="K25" i="4"/>
  <c r="K26" i="4"/>
  <c r="K27" i="4"/>
  <c r="K28" i="4"/>
  <c r="K29" i="4"/>
  <c r="K35" i="4"/>
  <c r="K34" i="4"/>
  <c r="K33" i="4"/>
  <c r="K32" i="4"/>
  <c r="K31" i="4"/>
  <c r="K30" i="4"/>
  <c r="K36" i="4"/>
  <c r="K37" i="4"/>
  <c r="K38" i="4"/>
  <c r="K39" i="4"/>
  <c r="K40" i="4"/>
  <c r="K41" i="4"/>
  <c r="K42" i="4"/>
  <c r="K43" i="4"/>
  <c r="K44" i="4"/>
  <c r="K45" i="4"/>
  <c r="K46" i="4"/>
  <c r="K47" i="4"/>
  <c r="K52" i="4"/>
  <c r="K51" i="4"/>
  <c r="K50" i="4"/>
  <c r="K49" i="4"/>
  <c r="K48" i="4"/>
  <c r="K53" i="4"/>
  <c r="K54" i="4"/>
  <c r="K55" i="4"/>
  <c r="K56" i="4"/>
  <c r="K57" i="4"/>
  <c r="K58" i="4"/>
  <c r="K59" i="4"/>
  <c r="K65" i="4"/>
  <c r="K64" i="4"/>
  <c r="K63" i="4"/>
  <c r="K62" i="4"/>
  <c r="K61" i="4"/>
  <c r="K60" i="4"/>
  <c r="K66" i="4"/>
  <c r="K67" i="4"/>
  <c r="K68" i="4"/>
  <c r="K69" i="4"/>
  <c r="K70" i="4"/>
  <c r="K71" i="4"/>
  <c r="K72" i="4"/>
  <c r="K73" i="4"/>
  <c r="K74" i="4"/>
  <c r="K75" i="4"/>
  <c r="K76" i="4"/>
  <c r="K77" i="4"/>
  <c r="K83" i="4"/>
  <c r="K82" i="4"/>
  <c r="K81" i="4"/>
  <c r="K80" i="4"/>
  <c r="K79" i="4"/>
  <c r="K78" i="4"/>
  <c r="K84" i="4"/>
  <c r="K85" i="4"/>
  <c r="K86" i="4"/>
  <c r="K87" i="4"/>
  <c r="K90" i="4"/>
  <c r="K89" i="4"/>
  <c r="K88" i="4"/>
  <c r="K91" i="4"/>
  <c r="K92" i="4"/>
  <c r="K93" i="4"/>
  <c r="K94" i="4"/>
  <c r="K95" i="4"/>
  <c r="K96" i="4"/>
  <c r="K97" i="4"/>
  <c r="K98" i="4"/>
  <c r="K99" i="4"/>
  <c r="K100" i="4"/>
  <c r="K101" i="4"/>
  <c r="K102" i="4"/>
  <c r="K108" i="4"/>
  <c r="K107" i="4"/>
  <c r="K106" i="4"/>
  <c r="K105" i="4"/>
  <c r="K104" i="4"/>
  <c r="K103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6" i="4"/>
  <c r="K125" i="4"/>
  <c r="K124" i="4"/>
  <c r="K123" i="4"/>
  <c r="K122" i="4"/>
  <c r="K121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44" i="4"/>
  <c r="K143" i="4"/>
  <c r="K142" i="4"/>
  <c r="K141" i="4"/>
  <c r="K140" i="4"/>
  <c r="K139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62" i="4"/>
  <c r="K161" i="4"/>
  <c r="K160" i="4"/>
  <c r="K159" i="4"/>
  <c r="K158" i="4"/>
  <c r="K157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80" i="4"/>
  <c r="K179" i="4"/>
  <c r="K178" i="4"/>
  <c r="K177" i="4"/>
  <c r="K176" i="4"/>
  <c r="K175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8" i="4"/>
  <c r="K197" i="4"/>
  <c r="K196" i="4"/>
  <c r="K195" i="4"/>
  <c r="K194" i="4"/>
  <c r="K193" i="4"/>
  <c r="K199" i="4"/>
  <c r="K200" i="4"/>
  <c r="K201" i="4"/>
  <c r="K202" i="4"/>
  <c r="K203" i="4"/>
  <c r="K204" i="4"/>
  <c r="K205" i="4"/>
  <c r="K206" i="4"/>
  <c r="K207" i="4"/>
  <c r="K208" i="4"/>
  <c r="K209" i="4"/>
  <c r="K215" i="4"/>
  <c r="K214" i="4"/>
  <c r="K213" i="4"/>
  <c r="K212" i="4"/>
  <c r="K211" i="4"/>
  <c r="K210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33" i="4"/>
  <c r="K232" i="4"/>
  <c r="K231" i="4"/>
  <c r="K230" i="4"/>
  <c r="K229" i="4"/>
  <c r="K228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51" i="4"/>
  <c r="K250" i="4"/>
  <c r="K249" i="4"/>
  <c r="K248" i="4"/>
  <c r="K247" i="4"/>
  <c r="K246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9" i="4"/>
  <c r="K268" i="4"/>
  <c r="K267" i="4"/>
  <c r="K266" i="4"/>
  <c r="K265" i="4"/>
  <c r="K264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7" i="4"/>
  <c r="K286" i="4"/>
  <c r="K285" i="4"/>
  <c r="K284" i="4"/>
  <c r="K283" i="4"/>
  <c r="K282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5" i="4"/>
  <c r="K304" i="4"/>
  <c r="K303" i="4"/>
  <c r="K302" i="4"/>
  <c r="K301" i="4"/>
  <c r="K300" i="4"/>
  <c r="K306" i="4"/>
  <c r="K307" i="4"/>
  <c r="K308" i="4"/>
  <c r="K309" i="4"/>
  <c r="K310" i="4"/>
  <c r="K311" i="4"/>
  <c r="K317" i="4"/>
  <c r="K316" i="4"/>
  <c r="K315" i="4"/>
  <c r="K314" i="4"/>
  <c r="K313" i="4"/>
  <c r="K312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5" i="4"/>
  <c r="K334" i="4"/>
  <c r="K333" i="4"/>
  <c r="K332" i="4"/>
  <c r="K331" i="4"/>
  <c r="K330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6" i="4"/>
  <c r="K365" i="4"/>
  <c r="K364" i="4"/>
  <c r="K363" i="4"/>
  <c r="K362" i="4"/>
  <c r="K361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84" i="4"/>
  <c r="K383" i="4"/>
  <c r="K382" i="4"/>
  <c r="K381" i="4"/>
  <c r="K380" i="4"/>
  <c r="K379" i="4"/>
  <c r="K385" i="4"/>
  <c r="K386" i="4"/>
  <c r="K392" i="4"/>
  <c r="K391" i="4"/>
  <c r="K390" i="4"/>
  <c r="K389" i="4"/>
  <c r="K388" i="4"/>
  <c r="K387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10" i="4"/>
  <c r="K409" i="4"/>
  <c r="K408" i="4"/>
  <c r="K407" i="4"/>
  <c r="K406" i="4"/>
  <c r="K405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8" i="4"/>
  <c r="K427" i="4"/>
  <c r="K426" i="4"/>
  <c r="K425" i="4"/>
  <c r="K424" i="4"/>
  <c r="K423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6" i="4"/>
  <c r="K445" i="4"/>
  <c r="K444" i="4"/>
  <c r="K443" i="4"/>
  <c r="K442" i="4"/>
  <c r="K441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64" i="4"/>
  <c r="K463" i="4"/>
  <c r="K462" i="4"/>
  <c r="K461" i="4"/>
  <c r="K460" i="4"/>
  <c r="K459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82" i="4"/>
  <c r="K481" i="4"/>
  <c r="K480" i="4"/>
  <c r="K479" i="4"/>
  <c r="K478" i="4"/>
  <c r="K477" i="4"/>
  <c r="K483" i="4"/>
  <c r="K484" i="4"/>
  <c r="K485" i="4"/>
  <c r="K486" i="4"/>
  <c r="K487" i="4"/>
  <c r="K488" i="4"/>
  <c r="K489" i="4"/>
  <c r="K490" i="4"/>
  <c r="K491" i="4"/>
  <c r="K492" i="4"/>
  <c r="K493" i="4"/>
  <c r="K494" i="4"/>
  <c r="K498" i="4"/>
  <c r="K497" i="4"/>
  <c r="K496" i="4"/>
  <c r="K495" i="4"/>
  <c r="K499" i="4"/>
  <c r="K500" i="4"/>
  <c r="K501" i="4"/>
  <c r="K502" i="4"/>
  <c r="K503" i="4"/>
  <c r="K504" i="4"/>
  <c r="K505" i="4"/>
  <c r="K506" i="4"/>
  <c r="K507" i="4"/>
  <c r="K508" i="4"/>
  <c r="K509" i="4"/>
  <c r="K510" i="4"/>
  <c r="K516" i="4"/>
  <c r="K515" i="4"/>
  <c r="K514" i="4"/>
  <c r="K513" i="4"/>
  <c r="K512" i="4"/>
  <c r="K511" i="4"/>
  <c r="K517" i="4"/>
  <c r="K518" i="4"/>
  <c r="K519" i="4"/>
  <c r="K520" i="4"/>
  <c r="K521" i="4"/>
  <c r="K522" i="4"/>
  <c r="K523" i="4"/>
  <c r="K524" i="4"/>
  <c r="K525" i="4"/>
  <c r="K526" i="4"/>
  <c r="K527" i="4"/>
  <c r="K528" i="4"/>
  <c r="K534" i="4"/>
  <c r="K533" i="4"/>
  <c r="K532" i="4"/>
  <c r="K531" i="4"/>
  <c r="K530" i="4"/>
  <c r="K529" i="4"/>
  <c r="K535" i="4"/>
  <c r="K536" i="4"/>
  <c r="K537" i="4"/>
  <c r="K538" i="4"/>
  <c r="K539" i="4"/>
  <c r="K540" i="4"/>
  <c r="K541" i="4"/>
  <c r="K542" i="4"/>
  <c r="K543" i="4"/>
  <c r="K544" i="4"/>
  <c r="K545" i="4"/>
  <c r="K546" i="4"/>
  <c r="K552" i="4"/>
  <c r="K551" i="4"/>
  <c r="K550" i="4"/>
  <c r="K549" i="4"/>
  <c r="K548" i="4"/>
  <c r="K547" i="4"/>
  <c r="K553" i="4"/>
  <c r="K554" i="4"/>
  <c r="K555" i="4"/>
  <c r="K556" i="4"/>
  <c r="K557" i="4"/>
  <c r="K558" i="4"/>
  <c r="K559" i="4"/>
  <c r="K560" i="4"/>
  <c r="K561" i="4"/>
  <c r="K562" i="4"/>
  <c r="K563" i="4"/>
  <c r="K564" i="4"/>
  <c r="K570" i="4"/>
  <c r="K569" i="4"/>
  <c r="K568" i="4"/>
  <c r="K567" i="4"/>
  <c r="K566" i="4"/>
  <c r="K565" i="4"/>
  <c r="K571" i="4"/>
  <c r="K572" i="4"/>
  <c r="K573" i="4"/>
  <c r="K574" i="4"/>
  <c r="K575" i="4"/>
  <c r="K576" i="4"/>
  <c r="K577" i="4"/>
  <c r="K578" i="4"/>
  <c r="K579" i="4"/>
  <c r="K580" i="4"/>
  <c r="K581" i="4"/>
  <c r="K582" i="4"/>
  <c r="K588" i="4"/>
  <c r="K587" i="4"/>
  <c r="K586" i="4"/>
  <c r="K585" i="4"/>
  <c r="K584" i="4"/>
  <c r="K583" i="4"/>
  <c r="K589" i="4"/>
  <c r="K590" i="4"/>
  <c r="K591" i="4"/>
  <c r="K592" i="4"/>
  <c r="K593" i="4"/>
  <c r="K594" i="4"/>
  <c r="K595" i="4"/>
  <c r="K596" i="4"/>
  <c r="K597" i="4"/>
  <c r="K598" i="4"/>
  <c r="K599" i="4"/>
  <c r="K600" i="4"/>
  <c r="K606" i="4"/>
  <c r="K605" i="4"/>
  <c r="K604" i="4"/>
  <c r="K603" i="4"/>
  <c r="K602" i="4"/>
  <c r="K601" i="4"/>
  <c r="K607" i="4"/>
  <c r="K608" i="4"/>
  <c r="K609" i="4"/>
  <c r="K610" i="4"/>
  <c r="K611" i="4"/>
  <c r="K612" i="4"/>
  <c r="K613" i="4"/>
  <c r="K614" i="4"/>
  <c r="K615" i="4"/>
  <c r="K616" i="4"/>
  <c r="K617" i="4"/>
  <c r="K618" i="4"/>
  <c r="K624" i="4"/>
  <c r="K623" i="4"/>
  <c r="K622" i="4"/>
  <c r="K621" i="4"/>
  <c r="K620" i="4"/>
  <c r="K619" i="4"/>
  <c r="K625" i="4"/>
  <c r="K626" i="4"/>
  <c r="K627" i="4"/>
  <c r="K628" i="4"/>
  <c r="K629" i="4"/>
  <c r="K630" i="4"/>
  <c r="K631" i="4"/>
  <c r="K632" i="4"/>
  <c r="K633" i="4"/>
  <c r="K634" i="4"/>
  <c r="K635" i="4"/>
  <c r="K636" i="4"/>
  <c r="K642" i="4"/>
  <c r="K641" i="4"/>
  <c r="K640" i="4"/>
  <c r="K639" i="4"/>
  <c r="K638" i="4"/>
  <c r="K637" i="4"/>
  <c r="K643" i="4"/>
  <c r="K644" i="4"/>
  <c r="K645" i="4"/>
  <c r="K646" i="4"/>
  <c r="K647" i="4"/>
  <c r="K648" i="4"/>
  <c r="K649" i="4"/>
  <c r="K650" i="4"/>
  <c r="K651" i="4"/>
  <c r="K652" i="4"/>
  <c r="K653" i="4"/>
  <c r="K654" i="4"/>
  <c r="K660" i="4"/>
  <c r="K659" i="4"/>
  <c r="K658" i="4"/>
  <c r="K657" i="4"/>
  <c r="K656" i="4"/>
  <c r="K655" i="4"/>
  <c r="K661" i="4"/>
  <c r="K662" i="4"/>
  <c r="K663" i="4"/>
  <c r="K664" i="4"/>
  <c r="K665" i="4"/>
  <c r="K666" i="4"/>
  <c r="K667" i="4"/>
  <c r="K668" i="4"/>
  <c r="K669" i="4"/>
  <c r="K670" i="4"/>
  <c r="K671" i="4"/>
  <c r="K672" i="4"/>
  <c r="K678" i="4"/>
  <c r="K677" i="4"/>
  <c r="K676" i="4"/>
  <c r="K675" i="4"/>
  <c r="K674" i="4"/>
  <c r="K673" i="4"/>
  <c r="K679" i="4"/>
  <c r="K680" i="4"/>
  <c r="K681" i="4"/>
  <c r="K682" i="4"/>
  <c r="K683" i="4"/>
  <c r="K684" i="4"/>
  <c r="K685" i="4"/>
  <c r="K686" i="4"/>
  <c r="K687" i="4"/>
  <c r="K688" i="4"/>
  <c r="K689" i="4"/>
  <c r="K690" i="4"/>
  <c r="K696" i="4"/>
  <c r="K695" i="4"/>
  <c r="K694" i="4"/>
  <c r="K693" i="4"/>
  <c r="K692" i="4"/>
  <c r="K691" i="4"/>
  <c r="K697" i="4"/>
  <c r="K698" i="4"/>
  <c r="K699" i="4"/>
  <c r="K700" i="4"/>
  <c r="K701" i="4"/>
  <c r="K702" i="4"/>
  <c r="K703" i="4"/>
  <c r="K704" i="4"/>
  <c r="K705" i="4"/>
  <c r="K706" i="4"/>
  <c r="K707" i="4"/>
  <c r="K708" i="4"/>
  <c r="K714" i="4"/>
  <c r="K713" i="4"/>
  <c r="K712" i="4"/>
  <c r="K711" i="4"/>
  <c r="K710" i="4"/>
  <c r="K709" i="4"/>
  <c r="K715" i="4"/>
  <c r="K716" i="4"/>
  <c r="K717" i="4"/>
  <c r="K718" i="4"/>
  <c r="K719" i="4"/>
  <c r="K720" i="4"/>
  <c r="K721" i="4"/>
  <c r="K722" i="4"/>
  <c r="K723" i="4"/>
  <c r="K724" i="4"/>
  <c r="K725" i="4"/>
  <c r="K726" i="4"/>
  <c r="K732" i="4"/>
  <c r="K731" i="4"/>
  <c r="K730" i="4"/>
  <c r="K729" i="4"/>
  <c r="K728" i="4"/>
  <c r="K727" i="4"/>
  <c r="K733" i="4"/>
  <c r="K734" i="4"/>
  <c r="K735" i="4"/>
  <c r="K736" i="4"/>
  <c r="K737" i="4"/>
  <c r="K738" i="4"/>
  <c r="K739" i="4"/>
  <c r="K740" i="4"/>
  <c r="K741" i="4"/>
  <c r="K742" i="4"/>
  <c r="K743" i="4"/>
  <c r="K744" i="4"/>
  <c r="K750" i="4"/>
  <c r="K749" i="4"/>
  <c r="K748" i="4"/>
  <c r="K747" i="4"/>
  <c r="K746" i="4"/>
  <c r="K745" i="4"/>
  <c r="K751" i="4"/>
  <c r="K752" i="4"/>
  <c r="K753" i="4"/>
  <c r="K754" i="4"/>
  <c r="K755" i="4"/>
  <c r="K756" i="4"/>
  <c r="K757" i="4"/>
  <c r="K758" i="4"/>
  <c r="K759" i="4"/>
  <c r="K760" i="4"/>
  <c r="K761" i="4"/>
  <c r="K762" i="4"/>
  <c r="K768" i="4"/>
  <c r="K767" i="4"/>
  <c r="K766" i="4"/>
  <c r="K765" i="4"/>
  <c r="K764" i="4"/>
  <c r="K763" i="4"/>
  <c r="K769" i="4"/>
  <c r="K770" i="4"/>
  <c r="K771" i="4"/>
  <c r="K772" i="4"/>
  <c r="K773" i="4"/>
  <c r="K774" i="4"/>
  <c r="K775" i="4"/>
  <c r="K776" i="4"/>
  <c r="K777" i="4"/>
  <c r="K778" i="4"/>
  <c r="K779" i="4"/>
  <c r="K780" i="4"/>
  <c r="K786" i="4"/>
  <c r="K785" i="4"/>
  <c r="K784" i="4"/>
  <c r="K783" i="4"/>
  <c r="K782" i="4"/>
  <c r="K781" i="4"/>
  <c r="K787" i="4"/>
  <c r="K788" i="4"/>
  <c r="K789" i="4"/>
  <c r="K790" i="4"/>
  <c r="K791" i="4"/>
  <c r="K792" i="4"/>
  <c r="K793" i="4"/>
  <c r="K794" i="4"/>
  <c r="K795" i="4"/>
  <c r="K796" i="4"/>
  <c r="K797" i="4"/>
  <c r="K798" i="4"/>
  <c r="K804" i="4"/>
  <c r="K803" i="4"/>
  <c r="K802" i="4"/>
  <c r="K801" i="4"/>
  <c r="K800" i="4"/>
  <c r="K799" i="4"/>
  <c r="K805" i="4"/>
  <c r="K806" i="4"/>
  <c r="K807" i="4"/>
  <c r="K808" i="4"/>
  <c r="K809" i="4"/>
  <c r="K810" i="4"/>
  <c r="K811" i="4"/>
  <c r="K812" i="4"/>
  <c r="K813" i="4"/>
  <c r="K814" i="4"/>
  <c r="K815" i="4"/>
  <c r="K816" i="4"/>
  <c r="K822" i="4"/>
  <c r="K821" i="4"/>
  <c r="K820" i="4"/>
  <c r="K819" i="4"/>
  <c r="K818" i="4"/>
  <c r="K817" i="4"/>
  <c r="K823" i="4"/>
  <c r="K824" i="4"/>
  <c r="K825" i="4"/>
  <c r="K826" i="4"/>
  <c r="K827" i="4"/>
  <c r="K828" i="4"/>
  <c r="K829" i="4"/>
  <c r="K830" i="4"/>
  <c r="K831" i="4"/>
  <c r="K832" i="4"/>
  <c r="K833" i="4"/>
  <c r="K834" i="4"/>
  <c r="K840" i="4"/>
  <c r="K839" i="4"/>
  <c r="K838" i="4"/>
  <c r="K837" i="4"/>
  <c r="K836" i="4"/>
  <c r="K835" i="4"/>
  <c r="K841" i="4"/>
  <c r="K842" i="4"/>
  <c r="K843" i="4"/>
  <c r="K844" i="4"/>
  <c r="K845" i="4"/>
  <c r="K846" i="4"/>
  <c r="K847" i="4"/>
  <c r="K848" i="4"/>
  <c r="K849" i="4"/>
  <c r="K850" i="4"/>
  <c r="K851" i="4"/>
  <c r="K852" i="4"/>
  <c r="K858" i="4"/>
  <c r="K857" i="4"/>
  <c r="K856" i="4"/>
  <c r="K855" i="4"/>
  <c r="K854" i="4"/>
  <c r="K853" i="4"/>
  <c r="K859" i="4"/>
  <c r="K860" i="4"/>
  <c r="K861" i="4"/>
  <c r="K862" i="4"/>
  <c r="K863" i="4"/>
  <c r="K864" i="4"/>
  <c r="K865" i="4"/>
  <c r="K866" i="4"/>
  <c r="K867" i="4"/>
  <c r="K868" i="4"/>
  <c r="K869" i="4"/>
  <c r="K870" i="4"/>
  <c r="K876" i="4"/>
  <c r="K875" i="4"/>
  <c r="K874" i="4"/>
  <c r="K873" i="4"/>
  <c r="K872" i="4"/>
  <c r="K871" i="4"/>
  <c r="K877" i="4"/>
  <c r="K878" i="4"/>
  <c r="K879" i="4"/>
  <c r="K880" i="4"/>
  <c r="K881" i="4"/>
  <c r="K882" i="4"/>
  <c r="K883" i="4"/>
  <c r="K884" i="4"/>
  <c r="K885" i="4"/>
  <c r="K886" i="4"/>
  <c r="K887" i="4"/>
  <c r="K888" i="4"/>
  <c r="K890" i="4"/>
  <c r="K889" i="4"/>
  <c r="K891" i="4"/>
  <c r="K892" i="4"/>
  <c r="K893" i="4"/>
  <c r="K894" i="4"/>
  <c r="K895" i="4"/>
  <c r="K896" i="4"/>
  <c r="K897" i="4"/>
  <c r="K898" i="4"/>
  <c r="K899" i="4"/>
  <c r="K900" i="4"/>
  <c r="K901" i="4"/>
  <c r="K902" i="4"/>
  <c r="K908" i="4"/>
  <c r="K907" i="4"/>
  <c r="K906" i="4"/>
  <c r="K905" i="4"/>
  <c r="K904" i="4"/>
  <c r="K903" i="4"/>
  <c r="K2" i="4"/>
  <c r="J3" i="4"/>
  <c r="J4" i="4"/>
  <c r="J5" i="4"/>
  <c r="J6" i="4"/>
  <c r="J7" i="4"/>
  <c r="J8" i="4"/>
  <c r="J9" i="4"/>
  <c r="J10" i="4"/>
  <c r="J11" i="4"/>
  <c r="J17" i="4"/>
  <c r="J16" i="4"/>
  <c r="J15" i="4"/>
  <c r="J14" i="4"/>
  <c r="J13" i="4"/>
  <c r="J12" i="4"/>
  <c r="J18" i="4"/>
  <c r="J19" i="4"/>
  <c r="J20" i="4"/>
  <c r="J21" i="4"/>
  <c r="J22" i="4"/>
  <c r="J23" i="4"/>
  <c r="J24" i="4"/>
  <c r="J25" i="4"/>
  <c r="J26" i="4"/>
  <c r="J27" i="4"/>
  <c r="J28" i="4"/>
  <c r="J29" i="4"/>
  <c r="J35" i="4"/>
  <c r="J34" i="4"/>
  <c r="J33" i="4"/>
  <c r="J32" i="4"/>
  <c r="J31" i="4"/>
  <c r="J30" i="4"/>
  <c r="J36" i="4"/>
  <c r="J37" i="4"/>
  <c r="J38" i="4"/>
  <c r="J39" i="4"/>
  <c r="J40" i="4"/>
  <c r="J41" i="4"/>
  <c r="J42" i="4"/>
  <c r="J43" i="4"/>
  <c r="J44" i="4"/>
  <c r="J45" i="4"/>
  <c r="J46" i="4"/>
  <c r="J47" i="4"/>
  <c r="J52" i="4"/>
  <c r="J51" i="4"/>
  <c r="J50" i="4"/>
  <c r="J49" i="4"/>
  <c r="J48" i="4"/>
  <c r="J53" i="4"/>
  <c r="J54" i="4"/>
  <c r="J55" i="4"/>
  <c r="J56" i="4"/>
  <c r="J57" i="4"/>
  <c r="J58" i="4"/>
  <c r="J59" i="4"/>
  <c r="J65" i="4"/>
  <c r="J64" i="4"/>
  <c r="J63" i="4"/>
  <c r="J62" i="4"/>
  <c r="J61" i="4"/>
  <c r="J60" i="4"/>
  <c r="J66" i="4"/>
  <c r="J67" i="4"/>
  <c r="J68" i="4"/>
  <c r="J69" i="4"/>
  <c r="J70" i="4"/>
  <c r="J71" i="4"/>
  <c r="J72" i="4"/>
  <c r="J73" i="4"/>
  <c r="J74" i="4"/>
  <c r="J75" i="4"/>
  <c r="J76" i="4"/>
  <c r="J77" i="4"/>
  <c r="J83" i="4"/>
  <c r="J82" i="4"/>
  <c r="J81" i="4"/>
  <c r="J80" i="4"/>
  <c r="J79" i="4"/>
  <c r="J78" i="4"/>
  <c r="J84" i="4"/>
  <c r="J85" i="4"/>
  <c r="J86" i="4"/>
  <c r="J87" i="4"/>
  <c r="J90" i="4"/>
  <c r="J89" i="4"/>
  <c r="J88" i="4"/>
  <c r="J91" i="4"/>
  <c r="J92" i="4"/>
  <c r="J93" i="4"/>
  <c r="J94" i="4"/>
  <c r="J95" i="4"/>
  <c r="J96" i="4"/>
  <c r="J97" i="4"/>
  <c r="J98" i="4"/>
  <c r="J99" i="4"/>
  <c r="J100" i="4"/>
  <c r="J101" i="4"/>
  <c r="J102" i="4"/>
  <c r="J108" i="4"/>
  <c r="J107" i="4"/>
  <c r="J106" i="4"/>
  <c r="J105" i="4"/>
  <c r="J104" i="4"/>
  <c r="J103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6" i="4"/>
  <c r="J125" i="4"/>
  <c r="J124" i="4"/>
  <c r="J123" i="4"/>
  <c r="J122" i="4"/>
  <c r="J121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44" i="4"/>
  <c r="J143" i="4"/>
  <c r="J142" i="4"/>
  <c r="J141" i="4"/>
  <c r="J140" i="4"/>
  <c r="J139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62" i="4"/>
  <c r="J161" i="4"/>
  <c r="J160" i="4"/>
  <c r="J159" i="4"/>
  <c r="J158" i="4"/>
  <c r="J157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80" i="4"/>
  <c r="J179" i="4"/>
  <c r="J178" i="4"/>
  <c r="J177" i="4"/>
  <c r="J176" i="4"/>
  <c r="J175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8" i="4"/>
  <c r="J197" i="4"/>
  <c r="J196" i="4"/>
  <c r="J195" i="4"/>
  <c r="J194" i="4"/>
  <c r="J193" i="4"/>
  <c r="J199" i="4"/>
  <c r="J200" i="4"/>
  <c r="J201" i="4"/>
  <c r="J202" i="4"/>
  <c r="J203" i="4"/>
  <c r="J204" i="4"/>
  <c r="J205" i="4"/>
  <c r="J206" i="4"/>
  <c r="J207" i="4"/>
  <c r="J208" i="4"/>
  <c r="J209" i="4"/>
  <c r="J215" i="4"/>
  <c r="J214" i="4"/>
  <c r="J213" i="4"/>
  <c r="J212" i="4"/>
  <c r="J211" i="4"/>
  <c r="J210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33" i="4"/>
  <c r="J232" i="4"/>
  <c r="J231" i="4"/>
  <c r="J230" i="4"/>
  <c r="J229" i="4"/>
  <c r="J228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51" i="4"/>
  <c r="J250" i="4"/>
  <c r="J249" i="4"/>
  <c r="J248" i="4"/>
  <c r="J247" i="4"/>
  <c r="J246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9" i="4"/>
  <c r="J268" i="4"/>
  <c r="J267" i="4"/>
  <c r="J266" i="4"/>
  <c r="J265" i="4"/>
  <c r="J264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7" i="4"/>
  <c r="J286" i="4"/>
  <c r="J285" i="4"/>
  <c r="J284" i="4"/>
  <c r="J283" i="4"/>
  <c r="J282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5" i="4"/>
  <c r="J304" i="4"/>
  <c r="J303" i="4"/>
  <c r="J302" i="4"/>
  <c r="J301" i="4"/>
  <c r="J300" i="4"/>
  <c r="J306" i="4"/>
  <c r="J307" i="4"/>
  <c r="J308" i="4"/>
  <c r="J309" i="4"/>
  <c r="J310" i="4"/>
  <c r="J311" i="4"/>
  <c r="J317" i="4"/>
  <c r="J316" i="4"/>
  <c r="J315" i="4"/>
  <c r="J314" i="4"/>
  <c r="J313" i="4"/>
  <c r="J312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5" i="4"/>
  <c r="J334" i="4"/>
  <c r="J333" i="4"/>
  <c r="J332" i="4"/>
  <c r="J331" i="4"/>
  <c r="J330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6" i="4"/>
  <c r="J365" i="4"/>
  <c r="J364" i="4"/>
  <c r="J363" i="4"/>
  <c r="J362" i="4"/>
  <c r="J361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84" i="4"/>
  <c r="J383" i="4"/>
  <c r="J382" i="4"/>
  <c r="J381" i="4"/>
  <c r="J380" i="4"/>
  <c r="J379" i="4"/>
  <c r="J385" i="4"/>
  <c r="J386" i="4"/>
  <c r="J392" i="4"/>
  <c r="J391" i="4"/>
  <c r="J390" i="4"/>
  <c r="J389" i="4"/>
  <c r="J388" i="4"/>
  <c r="J387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10" i="4"/>
  <c r="J409" i="4"/>
  <c r="J408" i="4"/>
  <c r="J407" i="4"/>
  <c r="J406" i="4"/>
  <c r="J405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8" i="4"/>
  <c r="J427" i="4"/>
  <c r="J426" i="4"/>
  <c r="J425" i="4"/>
  <c r="J424" i="4"/>
  <c r="J423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6" i="4"/>
  <c r="J445" i="4"/>
  <c r="J444" i="4"/>
  <c r="J443" i="4"/>
  <c r="J442" i="4"/>
  <c r="J441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64" i="4"/>
  <c r="J463" i="4"/>
  <c r="J462" i="4"/>
  <c r="J461" i="4"/>
  <c r="J460" i="4"/>
  <c r="J459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82" i="4"/>
  <c r="J481" i="4"/>
  <c r="J480" i="4"/>
  <c r="J479" i="4"/>
  <c r="J478" i="4"/>
  <c r="J477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8" i="4"/>
  <c r="J497" i="4"/>
  <c r="J496" i="4"/>
  <c r="J495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6" i="4"/>
  <c r="J515" i="4"/>
  <c r="J514" i="4"/>
  <c r="J513" i="4"/>
  <c r="J512" i="4"/>
  <c r="J511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34" i="4"/>
  <c r="J533" i="4"/>
  <c r="J532" i="4"/>
  <c r="J531" i="4"/>
  <c r="J530" i="4"/>
  <c r="J529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52" i="4"/>
  <c r="J551" i="4"/>
  <c r="J550" i="4"/>
  <c r="J549" i="4"/>
  <c r="J548" i="4"/>
  <c r="J547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70" i="4"/>
  <c r="J569" i="4"/>
  <c r="J568" i="4"/>
  <c r="J567" i="4"/>
  <c r="J566" i="4"/>
  <c r="J565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8" i="4"/>
  <c r="J587" i="4"/>
  <c r="J586" i="4"/>
  <c r="J585" i="4"/>
  <c r="J584" i="4"/>
  <c r="J583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6" i="4"/>
  <c r="J605" i="4"/>
  <c r="J604" i="4"/>
  <c r="J603" i="4"/>
  <c r="J602" i="4"/>
  <c r="J601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24" i="4"/>
  <c r="J623" i="4"/>
  <c r="J622" i="4"/>
  <c r="J621" i="4"/>
  <c r="J620" i="4"/>
  <c r="J619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42" i="4"/>
  <c r="J641" i="4"/>
  <c r="J640" i="4"/>
  <c r="J639" i="4"/>
  <c r="J638" i="4"/>
  <c r="J637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60" i="4"/>
  <c r="J659" i="4"/>
  <c r="J658" i="4"/>
  <c r="J657" i="4"/>
  <c r="J656" i="4"/>
  <c r="J655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8" i="4"/>
  <c r="J677" i="4"/>
  <c r="J676" i="4"/>
  <c r="J675" i="4"/>
  <c r="J674" i="4"/>
  <c r="J673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6" i="4"/>
  <c r="J695" i="4"/>
  <c r="J694" i="4"/>
  <c r="J693" i="4"/>
  <c r="J692" i="4"/>
  <c r="J691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14" i="4"/>
  <c r="J713" i="4"/>
  <c r="J712" i="4"/>
  <c r="J711" i="4"/>
  <c r="J710" i="4"/>
  <c r="J709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32" i="4"/>
  <c r="J731" i="4"/>
  <c r="J730" i="4"/>
  <c r="J729" i="4"/>
  <c r="J728" i="4"/>
  <c r="J727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50" i="4"/>
  <c r="J749" i="4"/>
  <c r="J748" i="4"/>
  <c r="J747" i="4"/>
  <c r="J746" i="4"/>
  <c r="J745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8" i="4"/>
  <c r="J767" i="4"/>
  <c r="J766" i="4"/>
  <c r="J765" i="4"/>
  <c r="J764" i="4"/>
  <c r="J763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6" i="4"/>
  <c r="J785" i="4"/>
  <c r="J784" i="4"/>
  <c r="J783" i="4"/>
  <c r="J782" i="4"/>
  <c r="J781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804" i="4"/>
  <c r="J803" i="4"/>
  <c r="J802" i="4"/>
  <c r="J801" i="4"/>
  <c r="J800" i="4"/>
  <c r="J799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22" i="4"/>
  <c r="J821" i="4"/>
  <c r="J820" i="4"/>
  <c r="J819" i="4"/>
  <c r="J818" i="4"/>
  <c r="J817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40" i="4"/>
  <c r="J839" i="4"/>
  <c r="J838" i="4"/>
  <c r="J837" i="4"/>
  <c r="J836" i="4"/>
  <c r="J835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8" i="4"/>
  <c r="J857" i="4"/>
  <c r="J856" i="4"/>
  <c r="J855" i="4"/>
  <c r="J854" i="4"/>
  <c r="J853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6" i="4"/>
  <c r="J875" i="4"/>
  <c r="J874" i="4"/>
  <c r="J873" i="4"/>
  <c r="J872" i="4"/>
  <c r="J871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90" i="4"/>
  <c r="J889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8" i="4"/>
  <c r="J907" i="4"/>
  <c r="J906" i="4"/>
  <c r="J905" i="4"/>
  <c r="J904" i="4"/>
  <c r="J903" i="4"/>
  <c r="J2" i="4"/>
  <c r="D58" i="6" l="1"/>
  <c r="I3" i="4"/>
  <c r="L3" i="4" s="1"/>
  <c r="I4" i="4"/>
  <c r="L4" i="4" s="1"/>
  <c r="I5" i="4"/>
  <c r="L5" i="4" s="1"/>
  <c r="I6" i="4"/>
  <c r="L6" i="4" s="1"/>
  <c r="I7" i="4"/>
  <c r="L7" i="4" s="1"/>
  <c r="I8" i="4"/>
  <c r="L8" i="4" s="1"/>
  <c r="I9" i="4"/>
  <c r="L9" i="4" s="1"/>
  <c r="I10" i="4"/>
  <c r="L10" i="4" s="1"/>
  <c r="I11" i="4"/>
  <c r="L11" i="4" s="1"/>
  <c r="I17" i="4"/>
  <c r="L17" i="4" s="1"/>
  <c r="I16" i="4"/>
  <c r="L16" i="4" s="1"/>
  <c r="I15" i="4"/>
  <c r="L15" i="4" s="1"/>
  <c r="I14" i="4"/>
  <c r="L14" i="4" s="1"/>
  <c r="I13" i="4"/>
  <c r="L13" i="4" s="1"/>
  <c r="I12" i="4"/>
  <c r="L12" i="4" s="1"/>
  <c r="I18" i="4"/>
  <c r="I19" i="4"/>
  <c r="L19" i="4" s="1"/>
  <c r="I20" i="4"/>
  <c r="L20" i="4" s="1"/>
  <c r="I21" i="4"/>
  <c r="L21" i="4" s="1"/>
  <c r="I22" i="4"/>
  <c r="L22" i="4" s="1"/>
  <c r="I23" i="4"/>
  <c r="L23" i="4" s="1"/>
  <c r="I24" i="4"/>
  <c r="L24" i="4" s="1"/>
  <c r="I25" i="4"/>
  <c r="L25" i="4" s="1"/>
  <c r="I26" i="4"/>
  <c r="L26" i="4" s="1"/>
  <c r="I27" i="4"/>
  <c r="L27" i="4" s="1"/>
  <c r="I28" i="4"/>
  <c r="L28" i="4" s="1"/>
  <c r="I29" i="4"/>
  <c r="L29" i="4" s="1"/>
  <c r="I35" i="4"/>
  <c r="L35" i="4" s="1"/>
  <c r="I34" i="4"/>
  <c r="L34" i="4" s="1"/>
  <c r="I33" i="4"/>
  <c r="L33" i="4" s="1"/>
  <c r="I32" i="4"/>
  <c r="L32" i="4" s="1"/>
  <c r="I31" i="4"/>
  <c r="L31" i="4" s="1"/>
  <c r="I30" i="4"/>
  <c r="L30" i="4" s="1"/>
  <c r="I36" i="4"/>
  <c r="I37" i="4"/>
  <c r="L37" i="4" s="1"/>
  <c r="I38" i="4"/>
  <c r="L38" i="4" s="1"/>
  <c r="I39" i="4"/>
  <c r="L39" i="4" s="1"/>
  <c r="I40" i="4"/>
  <c r="L40" i="4" s="1"/>
  <c r="I41" i="4"/>
  <c r="L41" i="4" s="1"/>
  <c r="I42" i="4"/>
  <c r="L42" i="4" s="1"/>
  <c r="I43" i="4"/>
  <c r="L43" i="4" s="1"/>
  <c r="I44" i="4"/>
  <c r="L44" i="4" s="1"/>
  <c r="I45" i="4"/>
  <c r="L45" i="4" s="1"/>
  <c r="I46" i="4"/>
  <c r="L46" i="4" s="1"/>
  <c r="I47" i="4"/>
  <c r="L47" i="4" s="1"/>
  <c r="I52" i="4"/>
  <c r="L52" i="4" s="1"/>
  <c r="I51" i="4"/>
  <c r="L51" i="4" s="1"/>
  <c r="I50" i="4"/>
  <c r="L50" i="4" s="1"/>
  <c r="I49" i="4"/>
  <c r="L49" i="4" s="1"/>
  <c r="I48" i="4"/>
  <c r="L48" i="4" s="1"/>
  <c r="I53" i="4"/>
  <c r="I54" i="4"/>
  <c r="L54" i="4" s="1"/>
  <c r="I55" i="4"/>
  <c r="L55" i="4" s="1"/>
  <c r="I56" i="4"/>
  <c r="L56" i="4" s="1"/>
  <c r="I57" i="4"/>
  <c r="L57" i="4" s="1"/>
  <c r="I58" i="4"/>
  <c r="L58" i="4" s="1"/>
  <c r="I59" i="4"/>
  <c r="L59" i="4" s="1"/>
  <c r="I65" i="4"/>
  <c r="L65" i="4" s="1"/>
  <c r="I64" i="4"/>
  <c r="L64" i="4" s="1"/>
  <c r="I63" i="4"/>
  <c r="L63" i="4" s="1"/>
  <c r="I62" i="4"/>
  <c r="L62" i="4" s="1"/>
  <c r="I61" i="4"/>
  <c r="L61" i="4" s="1"/>
  <c r="I60" i="4"/>
  <c r="L60" i="4" s="1"/>
  <c r="I66" i="4"/>
  <c r="I67" i="4"/>
  <c r="L67" i="4" s="1"/>
  <c r="I68" i="4"/>
  <c r="L68" i="4" s="1"/>
  <c r="I69" i="4"/>
  <c r="L69" i="4" s="1"/>
  <c r="I70" i="4"/>
  <c r="L70" i="4" s="1"/>
  <c r="I71" i="4"/>
  <c r="L71" i="4" s="1"/>
  <c r="I72" i="4"/>
  <c r="L72" i="4" s="1"/>
  <c r="I73" i="4"/>
  <c r="L73" i="4" s="1"/>
  <c r="I74" i="4"/>
  <c r="L74" i="4" s="1"/>
  <c r="I75" i="4"/>
  <c r="L75" i="4" s="1"/>
  <c r="I76" i="4"/>
  <c r="L76" i="4" s="1"/>
  <c r="I77" i="4"/>
  <c r="L77" i="4" s="1"/>
  <c r="I83" i="4"/>
  <c r="L83" i="4" s="1"/>
  <c r="I82" i="4"/>
  <c r="L82" i="4" s="1"/>
  <c r="I81" i="4"/>
  <c r="L81" i="4" s="1"/>
  <c r="I80" i="4"/>
  <c r="L80" i="4" s="1"/>
  <c r="I79" i="4"/>
  <c r="L79" i="4" s="1"/>
  <c r="I78" i="4"/>
  <c r="L78" i="4" s="1"/>
  <c r="I84" i="4"/>
  <c r="I85" i="4"/>
  <c r="L85" i="4" s="1"/>
  <c r="I86" i="4"/>
  <c r="L86" i="4" s="1"/>
  <c r="I87" i="4"/>
  <c r="L87" i="4" s="1"/>
  <c r="I90" i="4"/>
  <c r="L90" i="4" s="1"/>
  <c r="I89" i="4"/>
  <c r="L89" i="4" s="1"/>
  <c r="I88" i="4"/>
  <c r="L88" i="4" s="1"/>
  <c r="I91" i="4"/>
  <c r="I92" i="4"/>
  <c r="L92" i="4" s="1"/>
  <c r="I93" i="4"/>
  <c r="L93" i="4" s="1"/>
  <c r="I94" i="4"/>
  <c r="L94" i="4" s="1"/>
  <c r="I95" i="4"/>
  <c r="L95" i="4" s="1"/>
  <c r="I96" i="4"/>
  <c r="L96" i="4" s="1"/>
  <c r="I97" i="4"/>
  <c r="L97" i="4" s="1"/>
  <c r="I98" i="4"/>
  <c r="L98" i="4" s="1"/>
  <c r="I99" i="4"/>
  <c r="L99" i="4" s="1"/>
  <c r="I100" i="4"/>
  <c r="L100" i="4" s="1"/>
  <c r="I101" i="4"/>
  <c r="L101" i="4" s="1"/>
  <c r="I102" i="4"/>
  <c r="L102" i="4" s="1"/>
  <c r="I108" i="4"/>
  <c r="L108" i="4" s="1"/>
  <c r="I107" i="4"/>
  <c r="L107" i="4" s="1"/>
  <c r="I106" i="4"/>
  <c r="L106" i="4" s="1"/>
  <c r="I105" i="4"/>
  <c r="L105" i="4" s="1"/>
  <c r="I104" i="4"/>
  <c r="L104" i="4" s="1"/>
  <c r="I103" i="4"/>
  <c r="L103" i="4" s="1"/>
  <c r="I109" i="4"/>
  <c r="I110" i="4"/>
  <c r="L110" i="4" s="1"/>
  <c r="I111" i="4"/>
  <c r="L111" i="4" s="1"/>
  <c r="I112" i="4"/>
  <c r="L112" i="4" s="1"/>
  <c r="I113" i="4"/>
  <c r="L113" i="4" s="1"/>
  <c r="I114" i="4"/>
  <c r="L114" i="4" s="1"/>
  <c r="I115" i="4"/>
  <c r="L115" i="4" s="1"/>
  <c r="I116" i="4"/>
  <c r="L116" i="4" s="1"/>
  <c r="I117" i="4"/>
  <c r="L117" i="4" s="1"/>
  <c r="I118" i="4"/>
  <c r="L118" i="4" s="1"/>
  <c r="I119" i="4"/>
  <c r="L119" i="4" s="1"/>
  <c r="I120" i="4"/>
  <c r="L120" i="4" s="1"/>
  <c r="I126" i="4"/>
  <c r="L126" i="4" s="1"/>
  <c r="I125" i="4"/>
  <c r="L125" i="4" s="1"/>
  <c r="I124" i="4"/>
  <c r="L124" i="4" s="1"/>
  <c r="I123" i="4"/>
  <c r="L123" i="4" s="1"/>
  <c r="I122" i="4"/>
  <c r="L122" i="4" s="1"/>
  <c r="I121" i="4"/>
  <c r="L121" i="4" s="1"/>
  <c r="I127" i="4"/>
  <c r="I128" i="4"/>
  <c r="L128" i="4" s="1"/>
  <c r="I129" i="4"/>
  <c r="L129" i="4" s="1"/>
  <c r="I130" i="4"/>
  <c r="L130" i="4" s="1"/>
  <c r="I131" i="4"/>
  <c r="L131" i="4" s="1"/>
  <c r="I132" i="4"/>
  <c r="L132" i="4" s="1"/>
  <c r="I133" i="4"/>
  <c r="L133" i="4" s="1"/>
  <c r="I134" i="4"/>
  <c r="L134" i="4" s="1"/>
  <c r="I135" i="4"/>
  <c r="L135" i="4" s="1"/>
  <c r="I136" i="4"/>
  <c r="L136" i="4" s="1"/>
  <c r="I137" i="4"/>
  <c r="L137" i="4" s="1"/>
  <c r="I138" i="4"/>
  <c r="L138" i="4" s="1"/>
  <c r="I144" i="4"/>
  <c r="L144" i="4" s="1"/>
  <c r="I143" i="4"/>
  <c r="L143" i="4" s="1"/>
  <c r="I142" i="4"/>
  <c r="L142" i="4" s="1"/>
  <c r="I141" i="4"/>
  <c r="L141" i="4" s="1"/>
  <c r="I140" i="4"/>
  <c r="L140" i="4" s="1"/>
  <c r="I139" i="4"/>
  <c r="L139" i="4" s="1"/>
  <c r="I145" i="4"/>
  <c r="I146" i="4"/>
  <c r="L146" i="4" s="1"/>
  <c r="I147" i="4"/>
  <c r="L147" i="4" s="1"/>
  <c r="I148" i="4"/>
  <c r="L148" i="4" s="1"/>
  <c r="I149" i="4"/>
  <c r="L149" i="4" s="1"/>
  <c r="I150" i="4"/>
  <c r="L150" i="4" s="1"/>
  <c r="I151" i="4"/>
  <c r="L151" i="4" s="1"/>
  <c r="I152" i="4"/>
  <c r="L152" i="4" s="1"/>
  <c r="I153" i="4"/>
  <c r="L153" i="4" s="1"/>
  <c r="I154" i="4"/>
  <c r="L154" i="4" s="1"/>
  <c r="I155" i="4"/>
  <c r="L155" i="4" s="1"/>
  <c r="I156" i="4"/>
  <c r="L156" i="4" s="1"/>
  <c r="I162" i="4"/>
  <c r="L162" i="4" s="1"/>
  <c r="I161" i="4"/>
  <c r="L161" i="4" s="1"/>
  <c r="I160" i="4"/>
  <c r="L160" i="4" s="1"/>
  <c r="I159" i="4"/>
  <c r="L159" i="4" s="1"/>
  <c r="I158" i="4"/>
  <c r="L158" i="4" s="1"/>
  <c r="I157" i="4"/>
  <c r="L157" i="4" s="1"/>
  <c r="I163" i="4"/>
  <c r="I164" i="4"/>
  <c r="L164" i="4" s="1"/>
  <c r="I165" i="4"/>
  <c r="L165" i="4" s="1"/>
  <c r="I166" i="4"/>
  <c r="L166" i="4" s="1"/>
  <c r="I167" i="4"/>
  <c r="L167" i="4" s="1"/>
  <c r="I168" i="4"/>
  <c r="L168" i="4" s="1"/>
  <c r="I169" i="4"/>
  <c r="L169" i="4" s="1"/>
  <c r="I170" i="4"/>
  <c r="L170" i="4" s="1"/>
  <c r="I171" i="4"/>
  <c r="L171" i="4" s="1"/>
  <c r="I172" i="4"/>
  <c r="L172" i="4" s="1"/>
  <c r="I173" i="4"/>
  <c r="L173" i="4" s="1"/>
  <c r="I174" i="4"/>
  <c r="L174" i="4" s="1"/>
  <c r="I180" i="4"/>
  <c r="L180" i="4" s="1"/>
  <c r="I179" i="4"/>
  <c r="L179" i="4" s="1"/>
  <c r="I178" i="4"/>
  <c r="L178" i="4" s="1"/>
  <c r="I177" i="4"/>
  <c r="L177" i="4" s="1"/>
  <c r="I176" i="4"/>
  <c r="L176" i="4" s="1"/>
  <c r="I175" i="4"/>
  <c r="L175" i="4" s="1"/>
  <c r="I181" i="4"/>
  <c r="I182" i="4"/>
  <c r="L182" i="4" s="1"/>
  <c r="I183" i="4"/>
  <c r="L183" i="4" s="1"/>
  <c r="I184" i="4"/>
  <c r="L184" i="4" s="1"/>
  <c r="I185" i="4"/>
  <c r="L185" i="4" s="1"/>
  <c r="I186" i="4"/>
  <c r="L186" i="4" s="1"/>
  <c r="I187" i="4"/>
  <c r="L187" i="4" s="1"/>
  <c r="I188" i="4"/>
  <c r="L188" i="4" s="1"/>
  <c r="I189" i="4"/>
  <c r="L189" i="4" s="1"/>
  <c r="I190" i="4"/>
  <c r="L190" i="4" s="1"/>
  <c r="I191" i="4"/>
  <c r="L191" i="4" s="1"/>
  <c r="I192" i="4"/>
  <c r="L192" i="4" s="1"/>
  <c r="I198" i="4"/>
  <c r="L198" i="4" s="1"/>
  <c r="I197" i="4"/>
  <c r="L197" i="4" s="1"/>
  <c r="I196" i="4"/>
  <c r="L196" i="4" s="1"/>
  <c r="I195" i="4"/>
  <c r="L195" i="4" s="1"/>
  <c r="I194" i="4"/>
  <c r="L194" i="4" s="1"/>
  <c r="I193" i="4"/>
  <c r="L193" i="4" s="1"/>
  <c r="I199" i="4"/>
  <c r="I200" i="4"/>
  <c r="L200" i="4" s="1"/>
  <c r="I201" i="4"/>
  <c r="L201" i="4" s="1"/>
  <c r="I202" i="4"/>
  <c r="L202" i="4" s="1"/>
  <c r="I203" i="4"/>
  <c r="L203" i="4" s="1"/>
  <c r="I204" i="4"/>
  <c r="L204" i="4" s="1"/>
  <c r="I205" i="4"/>
  <c r="L205" i="4" s="1"/>
  <c r="I206" i="4"/>
  <c r="L206" i="4" s="1"/>
  <c r="I207" i="4"/>
  <c r="L207" i="4" s="1"/>
  <c r="I208" i="4"/>
  <c r="L208" i="4" s="1"/>
  <c r="I209" i="4"/>
  <c r="L209" i="4" s="1"/>
  <c r="I215" i="4"/>
  <c r="L215" i="4" s="1"/>
  <c r="I214" i="4"/>
  <c r="L214" i="4" s="1"/>
  <c r="I213" i="4"/>
  <c r="L213" i="4" s="1"/>
  <c r="I212" i="4"/>
  <c r="L212" i="4" s="1"/>
  <c r="I211" i="4"/>
  <c r="L211" i="4" s="1"/>
  <c r="I210" i="4"/>
  <c r="L210" i="4" s="1"/>
  <c r="I216" i="4"/>
  <c r="I217" i="4"/>
  <c r="L217" i="4" s="1"/>
  <c r="I218" i="4"/>
  <c r="L218" i="4" s="1"/>
  <c r="I219" i="4"/>
  <c r="L219" i="4" s="1"/>
  <c r="I220" i="4"/>
  <c r="L220" i="4" s="1"/>
  <c r="I221" i="4"/>
  <c r="L221" i="4" s="1"/>
  <c r="I222" i="4"/>
  <c r="L222" i="4" s="1"/>
  <c r="I223" i="4"/>
  <c r="L223" i="4" s="1"/>
  <c r="I224" i="4"/>
  <c r="L224" i="4" s="1"/>
  <c r="I225" i="4"/>
  <c r="L225" i="4" s="1"/>
  <c r="I226" i="4"/>
  <c r="L226" i="4" s="1"/>
  <c r="I227" i="4"/>
  <c r="L227" i="4" s="1"/>
  <c r="I233" i="4"/>
  <c r="L233" i="4" s="1"/>
  <c r="I232" i="4"/>
  <c r="L232" i="4" s="1"/>
  <c r="I231" i="4"/>
  <c r="L231" i="4" s="1"/>
  <c r="I230" i="4"/>
  <c r="L230" i="4" s="1"/>
  <c r="I229" i="4"/>
  <c r="L229" i="4" s="1"/>
  <c r="I228" i="4"/>
  <c r="L228" i="4" s="1"/>
  <c r="I234" i="4"/>
  <c r="I235" i="4"/>
  <c r="L235" i="4" s="1"/>
  <c r="I236" i="4"/>
  <c r="L236" i="4" s="1"/>
  <c r="I237" i="4"/>
  <c r="L237" i="4" s="1"/>
  <c r="I238" i="4"/>
  <c r="L238" i="4" s="1"/>
  <c r="I239" i="4"/>
  <c r="L239" i="4" s="1"/>
  <c r="I240" i="4"/>
  <c r="L240" i="4" s="1"/>
  <c r="I241" i="4"/>
  <c r="L241" i="4" s="1"/>
  <c r="I242" i="4"/>
  <c r="L242" i="4" s="1"/>
  <c r="I243" i="4"/>
  <c r="L243" i="4" s="1"/>
  <c r="I244" i="4"/>
  <c r="L244" i="4" s="1"/>
  <c r="I245" i="4"/>
  <c r="L245" i="4" s="1"/>
  <c r="I251" i="4"/>
  <c r="L251" i="4" s="1"/>
  <c r="I250" i="4"/>
  <c r="L250" i="4" s="1"/>
  <c r="I249" i="4"/>
  <c r="L249" i="4" s="1"/>
  <c r="I248" i="4"/>
  <c r="L248" i="4" s="1"/>
  <c r="I247" i="4"/>
  <c r="L247" i="4" s="1"/>
  <c r="I246" i="4"/>
  <c r="L246" i="4" s="1"/>
  <c r="I252" i="4"/>
  <c r="I253" i="4"/>
  <c r="L253" i="4" s="1"/>
  <c r="I254" i="4"/>
  <c r="L254" i="4" s="1"/>
  <c r="I255" i="4"/>
  <c r="L255" i="4" s="1"/>
  <c r="I256" i="4"/>
  <c r="L256" i="4" s="1"/>
  <c r="I257" i="4"/>
  <c r="L257" i="4" s="1"/>
  <c r="I258" i="4"/>
  <c r="L258" i="4" s="1"/>
  <c r="I259" i="4"/>
  <c r="L259" i="4" s="1"/>
  <c r="I260" i="4"/>
  <c r="L260" i="4" s="1"/>
  <c r="I261" i="4"/>
  <c r="L261" i="4" s="1"/>
  <c r="I262" i="4"/>
  <c r="L262" i="4" s="1"/>
  <c r="I263" i="4"/>
  <c r="L263" i="4" s="1"/>
  <c r="I269" i="4"/>
  <c r="L269" i="4" s="1"/>
  <c r="I268" i="4"/>
  <c r="L268" i="4" s="1"/>
  <c r="I267" i="4"/>
  <c r="L267" i="4" s="1"/>
  <c r="I266" i="4"/>
  <c r="L266" i="4" s="1"/>
  <c r="I265" i="4"/>
  <c r="L265" i="4" s="1"/>
  <c r="I264" i="4"/>
  <c r="L264" i="4" s="1"/>
  <c r="I270" i="4"/>
  <c r="I271" i="4"/>
  <c r="L271" i="4" s="1"/>
  <c r="I272" i="4"/>
  <c r="L272" i="4" s="1"/>
  <c r="I273" i="4"/>
  <c r="L273" i="4" s="1"/>
  <c r="I274" i="4"/>
  <c r="L274" i="4" s="1"/>
  <c r="I275" i="4"/>
  <c r="L275" i="4" s="1"/>
  <c r="I276" i="4"/>
  <c r="L276" i="4" s="1"/>
  <c r="I277" i="4"/>
  <c r="L277" i="4" s="1"/>
  <c r="I278" i="4"/>
  <c r="L278" i="4" s="1"/>
  <c r="I279" i="4"/>
  <c r="L279" i="4" s="1"/>
  <c r="I280" i="4"/>
  <c r="L280" i="4" s="1"/>
  <c r="I281" i="4"/>
  <c r="L281" i="4" s="1"/>
  <c r="I287" i="4"/>
  <c r="L287" i="4" s="1"/>
  <c r="I286" i="4"/>
  <c r="L286" i="4" s="1"/>
  <c r="I285" i="4"/>
  <c r="L285" i="4" s="1"/>
  <c r="I284" i="4"/>
  <c r="L284" i="4" s="1"/>
  <c r="I283" i="4"/>
  <c r="L283" i="4" s="1"/>
  <c r="I282" i="4"/>
  <c r="L282" i="4" s="1"/>
  <c r="I288" i="4"/>
  <c r="I289" i="4"/>
  <c r="L289" i="4" s="1"/>
  <c r="I290" i="4"/>
  <c r="L290" i="4" s="1"/>
  <c r="I291" i="4"/>
  <c r="L291" i="4" s="1"/>
  <c r="I292" i="4"/>
  <c r="L292" i="4" s="1"/>
  <c r="I293" i="4"/>
  <c r="L293" i="4" s="1"/>
  <c r="I294" i="4"/>
  <c r="L294" i="4" s="1"/>
  <c r="I295" i="4"/>
  <c r="L295" i="4" s="1"/>
  <c r="I296" i="4"/>
  <c r="L296" i="4" s="1"/>
  <c r="I297" i="4"/>
  <c r="L297" i="4" s="1"/>
  <c r="I298" i="4"/>
  <c r="L298" i="4" s="1"/>
  <c r="I299" i="4"/>
  <c r="L299" i="4" s="1"/>
  <c r="I305" i="4"/>
  <c r="L305" i="4" s="1"/>
  <c r="I304" i="4"/>
  <c r="L304" i="4" s="1"/>
  <c r="I303" i="4"/>
  <c r="L303" i="4" s="1"/>
  <c r="I302" i="4"/>
  <c r="L302" i="4" s="1"/>
  <c r="I301" i="4"/>
  <c r="L301" i="4" s="1"/>
  <c r="I300" i="4"/>
  <c r="L300" i="4" s="1"/>
  <c r="I306" i="4"/>
  <c r="I307" i="4"/>
  <c r="L307" i="4" s="1"/>
  <c r="I308" i="4"/>
  <c r="L308" i="4" s="1"/>
  <c r="I309" i="4"/>
  <c r="L309" i="4" s="1"/>
  <c r="I310" i="4"/>
  <c r="L310" i="4" s="1"/>
  <c r="I311" i="4"/>
  <c r="L311" i="4" s="1"/>
  <c r="I317" i="4"/>
  <c r="L317" i="4" s="1"/>
  <c r="I316" i="4"/>
  <c r="L316" i="4" s="1"/>
  <c r="I315" i="4"/>
  <c r="L315" i="4" s="1"/>
  <c r="I314" i="4"/>
  <c r="L314" i="4" s="1"/>
  <c r="I313" i="4"/>
  <c r="L313" i="4" s="1"/>
  <c r="I312" i="4"/>
  <c r="L312" i="4" s="1"/>
  <c r="I318" i="4"/>
  <c r="I319" i="4"/>
  <c r="L319" i="4" s="1"/>
  <c r="I320" i="4"/>
  <c r="L320" i="4" s="1"/>
  <c r="I321" i="4"/>
  <c r="L321" i="4" s="1"/>
  <c r="I322" i="4"/>
  <c r="L322" i="4" s="1"/>
  <c r="I323" i="4"/>
  <c r="L323" i="4" s="1"/>
  <c r="I324" i="4"/>
  <c r="L324" i="4" s="1"/>
  <c r="I325" i="4"/>
  <c r="L325" i="4" s="1"/>
  <c r="I326" i="4"/>
  <c r="L326" i="4" s="1"/>
  <c r="I327" i="4"/>
  <c r="L327" i="4" s="1"/>
  <c r="I328" i="4"/>
  <c r="L328" i="4" s="1"/>
  <c r="I329" i="4"/>
  <c r="L329" i="4" s="1"/>
  <c r="I335" i="4"/>
  <c r="L335" i="4" s="1"/>
  <c r="I334" i="4"/>
  <c r="L334" i="4" s="1"/>
  <c r="I333" i="4"/>
  <c r="L333" i="4" s="1"/>
  <c r="I332" i="4"/>
  <c r="L332" i="4" s="1"/>
  <c r="I331" i="4"/>
  <c r="L331" i="4" s="1"/>
  <c r="I330" i="4"/>
  <c r="L330" i="4" s="1"/>
  <c r="I336" i="4"/>
  <c r="I337" i="4"/>
  <c r="L337" i="4" s="1"/>
  <c r="I338" i="4"/>
  <c r="L338" i="4" s="1"/>
  <c r="I339" i="4"/>
  <c r="L339" i="4" s="1"/>
  <c r="I340" i="4"/>
  <c r="L340" i="4" s="1"/>
  <c r="I341" i="4"/>
  <c r="L341" i="4" s="1"/>
  <c r="I342" i="4"/>
  <c r="L342" i="4" s="1"/>
  <c r="I343" i="4"/>
  <c r="L343" i="4" s="1"/>
  <c r="I344" i="4"/>
  <c r="L344" i="4" s="1"/>
  <c r="I345" i="4"/>
  <c r="L345" i="4" s="1"/>
  <c r="I346" i="4"/>
  <c r="L346" i="4" s="1"/>
  <c r="I347" i="4"/>
  <c r="L347" i="4" s="1"/>
  <c r="I348" i="4"/>
  <c r="L348" i="4" s="1"/>
  <c r="I349" i="4"/>
  <c r="I350" i="4"/>
  <c r="L350" i="4" s="1"/>
  <c r="I351" i="4"/>
  <c r="L351" i="4" s="1"/>
  <c r="I352" i="4"/>
  <c r="L352" i="4" s="1"/>
  <c r="I353" i="4"/>
  <c r="L353" i="4" s="1"/>
  <c r="I354" i="4"/>
  <c r="L354" i="4" s="1"/>
  <c r="I355" i="4"/>
  <c r="L355" i="4" s="1"/>
  <c r="I356" i="4"/>
  <c r="L356" i="4" s="1"/>
  <c r="I357" i="4"/>
  <c r="L357" i="4" s="1"/>
  <c r="I358" i="4"/>
  <c r="L358" i="4" s="1"/>
  <c r="I359" i="4"/>
  <c r="L359" i="4" s="1"/>
  <c r="I360" i="4"/>
  <c r="L360" i="4" s="1"/>
  <c r="I366" i="4"/>
  <c r="L366" i="4" s="1"/>
  <c r="I365" i="4"/>
  <c r="L365" i="4" s="1"/>
  <c r="I364" i="4"/>
  <c r="L364" i="4" s="1"/>
  <c r="I363" i="4"/>
  <c r="L363" i="4" s="1"/>
  <c r="I362" i="4"/>
  <c r="L362" i="4" s="1"/>
  <c r="I361" i="4"/>
  <c r="L361" i="4" s="1"/>
  <c r="I367" i="4"/>
  <c r="I368" i="4"/>
  <c r="L368" i="4" s="1"/>
  <c r="I369" i="4"/>
  <c r="L369" i="4" s="1"/>
  <c r="I370" i="4"/>
  <c r="L370" i="4" s="1"/>
  <c r="I371" i="4"/>
  <c r="L371" i="4" s="1"/>
  <c r="I372" i="4"/>
  <c r="L372" i="4" s="1"/>
  <c r="I373" i="4"/>
  <c r="L373" i="4" s="1"/>
  <c r="I374" i="4"/>
  <c r="L374" i="4" s="1"/>
  <c r="I375" i="4"/>
  <c r="L375" i="4" s="1"/>
  <c r="I376" i="4"/>
  <c r="L376" i="4" s="1"/>
  <c r="I377" i="4"/>
  <c r="L377" i="4" s="1"/>
  <c r="I378" i="4"/>
  <c r="L378" i="4" s="1"/>
  <c r="I384" i="4"/>
  <c r="L384" i="4" s="1"/>
  <c r="I383" i="4"/>
  <c r="L383" i="4" s="1"/>
  <c r="I382" i="4"/>
  <c r="L382" i="4" s="1"/>
  <c r="I381" i="4"/>
  <c r="L381" i="4" s="1"/>
  <c r="I380" i="4"/>
  <c r="L380" i="4" s="1"/>
  <c r="I379" i="4"/>
  <c r="L379" i="4" s="1"/>
  <c r="I385" i="4"/>
  <c r="I386" i="4"/>
  <c r="L386" i="4" s="1"/>
  <c r="I392" i="4"/>
  <c r="L392" i="4" s="1"/>
  <c r="I391" i="4"/>
  <c r="L391" i="4" s="1"/>
  <c r="I390" i="4"/>
  <c r="L390" i="4" s="1"/>
  <c r="I389" i="4"/>
  <c r="L389" i="4" s="1"/>
  <c r="I388" i="4"/>
  <c r="L388" i="4" s="1"/>
  <c r="I387" i="4"/>
  <c r="L387" i="4" s="1"/>
  <c r="I393" i="4"/>
  <c r="I394" i="4"/>
  <c r="L394" i="4" s="1"/>
  <c r="I395" i="4"/>
  <c r="L395" i="4" s="1"/>
  <c r="I396" i="4"/>
  <c r="L396" i="4" s="1"/>
  <c r="I397" i="4"/>
  <c r="L397" i="4" s="1"/>
  <c r="I398" i="4"/>
  <c r="L398" i="4" s="1"/>
  <c r="I399" i="4"/>
  <c r="L399" i="4" s="1"/>
  <c r="I400" i="4"/>
  <c r="L400" i="4" s="1"/>
  <c r="I401" i="4"/>
  <c r="L401" i="4" s="1"/>
  <c r="I402" i="4"/>
  <c r="L402" i="4" s="1"/>
  <c r="I403" i="4"/>
  <c r="L403" i="4" s="1"/>
  <c r="I404" i="4"/>
  <c r="L404" i="4" s="1"/>
  <c r="I410" i="4"/>
  <c r="L410" i="4" s="1"/>
  <c r="I409" i="4"/>
  <c r="L409" i="4" s="1"/>
  <c r="I408" i="4"/>
  <c r="L408" i="4" s="1"/>
  <c r="I407" i="4"/>
  <c r="L407" i="4" s="1"/>
  <c r="I406" i="4"/>
  <c r="L406" i="4" s="1"/>
  <c r="I405" i="4"/>
  <c r="L405" i="4" s="1"/>
  <c r="I411" i="4"/>
  <c r="I412" i="4"/>
  <c r="L412" i="4" s="1"/>
  <c r="I413" i="4"/>
  <c r="L413" i="4" s="1"/>
  <c r="I414" i="4"/>
  <c r="L414" i="4" s="1"/>
  <c r="I415" i="4"/>
  <c r="L415" i="4" s="1"/>
  <c r="I416" i="4"/>
  <c r="L416" i="4" s="1"/>
  <c r="I417" i="4"/>
  <c r="L417" i="4" s="1"/>
  <c r="I418" i="4"/>
  <c r="L418" i="4" s="1"/>
  <c r="I419" i="4"/>
  <c r="L419" i="4" s="1"/>
  <c r="I420" i="4"/>
  <c r="L420" i="4" s="1"/>
  <c r="I421" i="4"/>
  <c r="L421" i="4" s="1"/>
  <c r="I422" i="4"/>
  <c r="L422" i="4" s="1"/>
  <c r="I428" i="4"/>
  <c r="L428" i="4" s="1"/>
  <c r="I427" i="4"/>
  <c r="L427" i="4" s="1"/>
  <c r="I426" i="4"/>
  <c r="L426" i="4" s="1"/>
  <c r="I425" i="4"/>
  <c r="L425" i="4" s="1"/>
  <c r="I424" i="4"/>
  <c r="L424" i="4" s="1"/>
  <c r="I423" i="4"/>
  <c r="L423" i="4" s="1"/>
  <c r="I429" i="4"/>
  <c r="I430" i="4"/>
  <c r="L430" i="4" s="1"/>
  <c r="I431" i="4"/>
  <c r="L431" i="4" s="1"/>
  <c r="I432" i="4"/>
  <c r="L432" i="4" s="1"/>
  <c r="I433" i="4"/>
  <c r="L433" i="4" s="1"/>
  <c r="I434" i="4"/>
  <c r="L434" i="4" s="1"/>
  <c r="I435" i="4"/>
  <c r="L435" i="4" s="1"/>
  <c r="I436" i="4"/>
  <c r="L436" i="4" s="1"/>
  <c r="I437" i="4"/>
  <c r="L437" i="4" s="1"/>
  <c r="I438" i="4"/>
  <c r="L438" i="4" s="1"/>
  <c r="I439" i="4"/>
  <c r="L439" i="4" s="1"/>
  <c r="I440" i="4"/>
  <c r="L440" i="4" s="1"/>
  <c r="I446" i="4"/>
  <c r="L446" i="4" s="1"/>
  <c r="I445" i="4"/>
  <c r="L445" i="4" s="1"/>
  <c r="I444" i="4"/>
  <c r="L444" i="4" s="1"/>
  <c r="I443" i="4"/>
  <c r="L443" i="4" s="1"/>
  <c r="I442" i="4"/>
  <c r="L442" i="4" s="1"/>
  <c r="I441" i="4"/>
  <c r="L441" i="4" s="1"/>
  <c r="I447" i="4"/>
  <c r="I448" i="4"/>
  <c r="L448" i="4" s="1"/>
  <c r="I449" i="4"/>
  <c r="L449" i="4" s="1"/>
  <c r="I450" i="4"/>
  <c r="L450" i="4" s="1"/>
  <c r="I451" i="4"/>
  <c r="L451" i="4" s="1"/>
  <c r="I452" i="4"/>
  <c r="L452" i="4" s="1"/>
  <c r="I453" i="4"/>
  <c r="L453" i="4" s="1"/>
  <c r="I454" i="4"/>
  <c r="L454" i="4" s="1"/>
  <c r="I455" i="4"/>
  <c r="L455" i="4" s="1"/>
  <c r="I456" i="4"/>
  <c r="L456" i="4" s="1"/>
  <c r="I457" i="4"/>
  <c r="L457" i="4" s="1"/>
  <c r="I458" i="4"/>
  <c r="L458" i="4" s="1"/>
  <c r="I464" i="4"/>
  <c r="L464" i="4" s="1"/>
  <c r="I463" i="4"/>
  <c r="L463" i="4" s="1"/>
  <c r="I462" i="4"/>
  <c r="L462" i="4" s="1"/>
  <c r="I461" i="4"/>
  <c r="L461" i="4" s="1"/>
  <c r="I460" i="4"/>
  <c r="L460" i="4" s="1"/>
  <c r="I459" i="4"/>
  <c r="L459" i="4" s="1"/>
  <c r="I465" i="4"/>
  <c r="I466" i="4"/>
  <c r="L466" i="4" s="1"/>
  <c r="I467" i="4"/>
  <c r="L467" i="4" s="1"/>
  <c r="I468" i="4"/>
  <c r="L468" i="4" s="1"/>
  <c r="I469" i="4"/>
  <c r="L469" i="4" s="1"/>
  <c r="I470" i="4"/>
  <c r="L470" i="4" s="1"/>
  <c r="I471" i="4"/>
  <c r="L471" i="4" s="1"/>
  <c r="I472" i="4"/>
  <c r="L472" i="4" s="1"/>
  <c r="I473" i="4"/>
  <c r="L473" i="4" s="1"/>
  <c r="I474" i="4"/>
  <c r="L474" i="4" s="1"/>
  <c r="I475" i="4"/>
  <c r="L475" i="4" s="1"/>
  <c r="I476" i="4"/>
  <c r="L476" i="4" s="1"/>
  <c r="I482" i="4"/>
  <c r="L482" i="4" s="1"/>
  <c r="I481" i="4"/>
  <c r="L481" i="4" s="1"/>
  <c r="I480" i="4"/>
  <c r="L480" i="4" s="1"/>
  <c r="I479" i="4"/>
  <c r="L479" i="4" s="1"/>
  <c r="I478" i="4"/>
  <c r="L478" i="4" s="1"/>
  <c r="I477" i="4"/>
  <c r="L477" i="4" s="1"/>
  <c r="I483" i="4"/>
  <c r="I484" i="4"/>
  <c r="L484" i="4" s="1"/>
  <c r="I485" i="4"/>
  <c r="L485" i="4" s="1"/>
  <c r="I486" i="4"/>
  <c r="L486" i="4" s="1"/>
  <c r="I487" i="4"/>
  <c r="L487" i="4" s="1"/>
  <c r="I488" i="4"/>
  <c r="L488" i="4" s="1"/>
  <c r="I489" i="4"/>
  <c r="L489" i="4" s="1"/>
  <c r="I490" i="4"/>
  <c r="L490" i="4" s="1"/>
  <c r="I491" i="4"/>
  <c r="L491" i="4" s="1"/>
  <c r="I492" i="4"/>
  <c r="L492" i="4" s="1"/>
  <c r="I493" i="4"/>
  <c r="L493" i="4" s="1"/>
  <c r="I494" i="4"/>
  <c r="L494" i="4" s="1"/>
  <c r="I498" i="4"/>
  <c r="L498" i="4" s="1"/>
  <c r="I497" i="4"/>
  <c r="L497" i="4" s="1"/>
  <c r="I496" i="4"/>
  <c r="L496" i="4" s="1"/>
  <c r="I495" i="4"/>
  <c r="L495" i="4" s="1"/>
  <c r="I499" i="4"/>
  <c r="I500" i="4"/>
  <c r="L500" i="4" s="1"/>
  <c r="I501" i="4"/>
  <c r="L501" i="4" s="1"/>
  <c r="I502" i="4"/>
  <c r="L502" i="4" s="1"/>
  <c r="I503" i="4"/>
  <c r="L503" i="4" s="1"/>
  <c r="I504" i="4"/>
  <c r="L504" i="4" s="1"/>
  <c r="I505" i="4"/>
  <c r="L505" i="4" s="1"/>
  <c r="I506" i="4"/>
  <c r="L506" i="4" s="1"/>
  <c r="I507" i="4"/>
  <c r="L507" i="4" s="1"/>
  <c r="I508" i="4"/>
  <c r="L508" i="4" s="1"/>
  <c r="I509" i="4"/>
  <c r="L509" i="4" s="1"/>
  <c r="I510" i="4"/>
  <c r="L510" i="4" s="1"/>
  <c r="I516" i="4"/>
  <c r="L516" i="4" s="1"/>
  <c r="I515" i="4"/>
  <c r="L515" i="4" s="1"/>
  <c r="I514" i="4"/>
  <c r="L514" i="4" s="1"/>
  <c r="I513" i="4"/>
  <c r="L513" i="4" s="1"/>
  <c r="I512" i="4"/>
  <c r="L512" i="4" s="1"/>
  <c r="I511" i="4"/>
  <c r="L511" i="4" s="1"/>
  <c r="I517" i="4"/>
  <c r="I518" i="4"/>
  <c r="L518" i="4" s="1"/>
  <c r="I519" i="4"/>
  <c r="L519" i="4" s="1"/>
  <c r="I520" i="4"/>
  <c r="L520" i="4" s="1"/>
  <c r="I521" i="4"/>
  <c r="L521" i="4" s="1"/>
  <c r="I522" i="4"/>
  <c r="L522" i="4" s="1"/>
  <c r="I523" i="4"/>
  <c r="L523" i="4" s="1"/>
  <c r="I524" i="4"/>
  <c r="L524" i="4" s="1"/>
  <c r="I525" i="4"/>
  <c r="L525" i="4" s="1"/>
  <c r="I526" i="4"/>
  <c r="L526" i="4" s="1"/>
  <c r="I527" i="4"/>
  <c r="L527" i="4" s="1"/>
  <c r="I528" i="4"/>
  <c r="L528" i="4" s="1"/>
  <c r="I534" i="4"/>
  <c r="L534" i="4" s="1"/>
  <c r="I533" i="4"/>
  <c r="L533" i="4" s="1"/>
  <c r="I532" i="4"/>
  <c r="L532" i="4" s="1"/>
  <c r="I531" i="4"/>
  <c r="L531" i="4" s="1"/>
  <c r="I530" i="4"/>
  <c r="L530" i="4" s="1"/>
  <c r="I529" i="4"/>
  <c r="L529" i="4" s="1"/>
  <c r="I535" i="4"/>
  <c r="I536" i="4"/>
  <c r="L536" i="4" s="1"/>
  <c r="I537" i="4"/>
  <c r="L537" i="4" s="1"/>
  <c r="I538" i="4"/>
  <c r="L538" i="4" s="1"/>
  <c r="I539" i="4"/>
  <c r="L539" i="4" s="1"/>
  <c r="I540" i="4"/>
  <c r="L540" i="4" s="1"/>
  <c r="I541" i="4"/>
  <c r="L541" i="4" s="1"/>
  <c r="I542" i="4"/>
  <c r="L542" i="4" s="1"/>
  <c r="I543" i="4"/>
  <c r="L543" i="4" s="1"/>
  <c r="I544" i="4"/>
  <c r="L544" i="4" s="1"/>
  <c r="I545" i="4"/>
  <c r="L545" i="4" s="1"/>
  <c r="I546" i="4"/>
  <c r="L546" i="4" s="1"/>
  <c r="I552" i="4"/>
  <c r="L552" i="4" s="1"/>
  <c r="I551" i="4"/>
  <c r="L551" i="4" s="1"/>
  <c r="I550" i="4"/>
  <c r="L550" i="4" s="1"/>
  <c r="I549" i="4"/>
  <c r="L549" i="4" s="1"/>
  <c r="I548" i="4"/>
  <c r="L548" i="4" s="1"/>
  <c r="I547" i="4"/>
  <c r="L547" i="4" s="1"/>
  <c r="I553" i="4"/>
  <c r="I554" i="4"/>
  <c r="L554" i="4" s="1"/>
  <c r="I555" i="4"/>
  <c r="L555" i="4" s="1"/>
  <c r="I556" i="4"/>
  <c r="L556" i="4" s="1"/>
  <c r="I557" i="4"/>
  <c r="L557" i="4" s="1"/>
  <c r="I558" i="4"/>
  <c r="L558" i="4" s="1"/>
  <c r="I559" i="4"/>
  <c r="L559" i="4" s="1"/>
  <c r="I560" i="4"/>
  <c r="L560" i="4" s="1"/>
  <c r="I561" i="4"/>
  <c r="L561" i="4" s="1"/>
  <c r="I562" i="4"/>
  <c r="L562" i="4" s="1"/>
  <c r="I563" i="4"/>
  <c r="L563" i="4" s="1"/>
  <c r="I564" i="4"/>
  <c r="L564" i="4" s="1"/>
  <c r="I570" i="4"/>
  <c r="L570" i="4" s="1"/>
  <c r="I569" i="4"/>
  <c r="L569" i="4" s="1"/>
  <c r="I568" i="4"/>
  <c r="L568" i="4" s="1"/>
  <c r="I567" i="4"/>
  <c r="L567" i="4" s="1"/>
  <c r="I566" i="4"/>
  <c r="L566" i="4" s="1"/>
  <c r="I565" i="4"/>
  <c r="L565" i="4" s="1"/>
  <c r="I571" i="4"/>
  <c r="I572" i="4"/>
  <c r="L572" i="4" s="1"/>
  <c r="I573" i="4"/>
  <c r="L573" i="4" s="1"/>
  <c r="I574" i="4"/>
  <c r="L574" i="4" s="1"/>
  <c r="I575" i="4"/>
  <c r="L575" i="4" s="1"/>
  <c r="I576" i="4"/>
  <c r="L576" i="4" s="1"/>
  <c r="I577" i="4"/>
  <c r="L577" i="4" s="1"/>
  <c r="I578" i="4"/>
  <c r="L578" i="4" s="1"/>
  <c r="I579" i="4"/>
  <c r="L579" i="4" s="1"/>
  <c r="I580" i="4"/>
  <c r="L580" i="4" s="1"/>
  <c r="I581" i="4"/>
  <c r="L581" i="4" s="1"/>
  <c r="I582" i="4"/>
  <c r="L582" i="4" s="1"/>
  <c r="I588" i="4"/>
  <c r="L588" i="4" s="1"/>
  <c r="I587" i="4"/>
  <c r="L587" i="4" s="1"/>
  <c r="I586" i="4"/>
  <c r="L586" i="4" s="1"/>
  <c r="I585" i="4"/>
  <c r="L585" i="4" s="1"/>
  <c r="I584" i="4"/>
  <c r="L584" i="4" s="1"/>
  <c r="I583" i="4"/>
  <c r="L583" i="4" s="1"/>
  <c r="I589" i="4"/>
  <c r="I590" i="4"/>
  <c r="L590" i="4" s="1"/>
  <c r="I591" i="4"/>
  <c r="L591" i="4" s="1"/>
  <c r="I592" i="4"/>
  <c r="L592" i="4" s="1"/>
  <c r="I593" i="4"/>
  <c r="L593" i="4" s="1"/>
  <c r="I594" i="4"/>
  <c r="L594" i="4" s="1"/>
  <c r="I595" i="4"/>
  <c r="L595" i="4" s="1"/>
  <c r="I596" i="4"/>
  <c r="L596" i="4" s="1"/>
  <c r="I597" i="4"/>
  <c r="L597" i="4" s="1"/>
  <c r="I598" i="4"/>
  <c r="L598" i="4" s="1"/>
  <c r="I599" i="4"/>
  <c r="L599" i="4" s="1"/>
  <c r="I600" i="4"/>
  <c r="L600" i="4" s="1"/>
  <c r="I606" i="4"/>
  <c r="L606" i="4" s="1"/>
  <c r="I605" i="4"/>
  <c r="L605" i="4" s="1"/>
  <c r="I604" i="4"/>
  <c r="L604" i="4" s="1"/>
  <c r="I603" i="4"/>
  <c r="L603" i="4" s="1"/>
  <c r="I602" i="4"/>
  <c r="L602" i="4" s="1"/>
  <c r="I601" i="4"/>
  <c r="L601" i="4" s="1"/>
  <c r="I607" i="4"/>
  <c r="I608" i="4"/>
  <c r="L608" i="4" s="1"/>
  <c r="I609" i="4"/>
  <c r="L609" i="4" s="1"/>
  <c r="I610" i="4"/>
  <c r="L610" i="4" s="1"/>
  <c r="I611" i="4"/>
  <c r="L611" i="4" s="1"/>
  <c r="I612" i="4"/>
  <c r="L612" i="4" s="1"/>
  <c r="I613" i="4"/>
  <c r="L613" i="4" s="1"/>
  <c r="I614" i="4"/>
  <c r="L614" i="4" s="1"/>
  <c r="I615" i="4"/>
  <c r="L615" i="4" s="1"/>
  <c r="I616" i="4"/>
  <c r="L616" i="4" s="1"/>
  <c r="I617" i="4"/>
  <c r="L617" i="4" s="1"/>
  <c r="I618" i="4"/>
  <c r="L618" i="4" s="1"/>
  <c r="I624" i="4"/>
  <c r="L624" i="4" s="1"/>
  <c r="I623" i="4"/>
  <c r="L623" i="4" s="1"/>
  <c r="I622" i="4"/>
  <c r="L622" i="4" s="1"/>
  <c r="I621" i="4"/>
  <c r="L621" i="4" s="1"/>
  <c r="I620" i="4"/>
  <c r="L620" i="4" s="1"/>
  <c r="I619" i="4"/>
  <c r="L619" i="4" s="1"/>
  <c r="I625" i="4"/>
  <c r="I626" i="4"/>
  <c r="L626" i="4" s="1"/>
  <c r="I627" i="4"/>
  <c r="L627" i="4" s="1"/>
  <c r="I628" i="4"/>
  <c r="L628" i="4" s="1"/>
  <c r="I629" i="4"/>
  <c r="L629" i="4" s="1"/>
  <c r="I630" i="4"/>
  <c r="L630" i="4" s="1"/>
  <c r="I631" i="4"/>
  <c r="L631" i="4" s="1"/>
  <c r="I632" i="4"/>
  <c r="L632" i="4" s="1"/>
  <c r="I633" i="4"/>
  <c r="L633" i="4" s="1"/>
  <c r="I634" i="4"/>
  <c r="L634" i="4" s="1"/>
  <c r="I635" i="4"/>
  <c r="L635" i="4" s="1"/>
  <c r="I636" i="4"/>
  <c r="L636" i="4" s="1"/>
  <c r="I642" i="4"/>
  <c r="L642" i="4" s="1"/>
  <c r="I641" i="4"/>
  <c r="L641" i="4" s="1"/>
  <c r="I640" i="4"/>
  <c r="L640" i="4" s="1"/>
  <c r="I639" i="4"/>
  <c r="L639" i="4" s="1"/>
  <c r="I638" i="4"/>
  <c r="L638" i="4" s="1"/>
  <c r="I637" i="4"/>
  <c r="L637" i="4" s="1"/>
  <c r="I643" i="4"/>
  <c r="I644" i="4"/>
  <c r="L644" i="4" s="1"/>
  <c r="I645" i="4"/>
  <c r="L645" i="4" s="1"/>
  <c r="I646" i="4"/>
  <c r="L646" i="4" s="1"/>
  <c r="I647" i="4"/>
  <c r="L647" i="4" s="1"/>
  <c r="I648" i="4"/>
  <c r="L648" i="4" s="1"/>
  <c r="I649" i="4"/>
  <c r="L649" i="4" s="1"/>
  <c r="I650" i="4"/>
  <c r="L650" i="4" s="1"/>
  <c r="I651" i="4"/>
  <c r="L651" i="4" s="1"/>
  <c r="I652" i="4"/>
  <c r="L652" i="4" s="1"/>
  <c r="I653" i="4"/>
  <c r="L653" i="4" s="1"/>
  <c r="I654" i="4"/>
  <c r="L654" i="4" s="1"/>
  <c r="I660" i="4"/>
  <c r="L660" i="4" s="1"/>
  <c r="I659" i="4"/>
  <c r="L659" i="4" s="1"/>
  <c r="I658" i="4"/>
  <c r="L658" i="4" s="1"/>
  <c r="I657" i="4"/>
  <c r="L657" i="4" s="1"/>
  <c r="I656" i="4"/>
  <c r="L656" i="4" s="1"/>
  <c r="I655" i="4"/>
  <c r="L655" i="4" s="1"/>
  <c r="I661" i="4"/>
  <c r="I662" i="4"/>
  <c r="L662" i="4" s="1"/>
  <c r="I663" i="4"/>
  <c r="L663" i="4" s="1"/>
  <c r="I664" i="4"/>
  <c r="L664" i="4" s="1"/>
  <c r="I665" i="4"/>
  <c r="L665" i="4" s="1"/>
  <c r="I666" i="4"/>
  <c r="L666" i="4" s="1"/>
  <c r="I667" i="4"/>
  <c r="L667" i="4" s="1"/>
  <c r="I668" i="4"/>
  <c r="L668" i="4" s="1"/>
  <c r="I669" i="4"/>
  <c r="L669" i="4" s="1"/>
  <c r="I670" i="4"/>
  <c r="L670" i="4" s="1"/>
  <c r="I671" i="4"/>
  <c r="L671" i="4" s="1"/>
  <c r="I672" i="4"/>
  <c r="L672" i="4" s="1"/>
  <c r="I678" i="4"/>
  <c r="L678" i="4" s="1"/>
  <c r="I677" i="4"/>
  <c r="L677" i="4" s="1"/>
  <c r="I676" i="4"/>
  <c r="L676" i="4" s="1"/>
  <c r="I675" i="4"/>
  <c r="L675" i="4" s="1"/>
  <c r="I674" i="4"/>
  <c r="L674" i="4" s="1"/>
  <c r="I673" i="4"/>
  <c r="L673" i="4" s="1"/>
  <c r="I679" i="4"/>
  <c r="I680" i="4"/>
  <c r="L680" i="4" s="1"/>
  <c r="I681" i="4"/>
  <c r="L681" i="4" s="1"/>
  <c r="I682" i="4"/>
  <c r="L682" i="4" s="1"/>
  <c r="I683" i="4"/>
  <c r="L683" i="4" s="1"/>
  <c r="I684" i="4"/>
  <c r="L684" i="4" s="1"/>
  <c r="I685" i="4"/>
  <c r="L685" i="4" s="1"/>
  <c r="I686" i="4"/>
  <c r="L686" i="4" s="1"/>
  <c r="I687" i="4"/>
  <c r="L687" i="4" s="1"/>
  <c r="I688" i="4"/>
  <c r="L688" i="4" s="1"/>
  <c r="I689" i="4"/>
  <c r="L689" i="4" s="1"/>
  <c r="I690" i="4"/>
  <c r="L690" i="4" s="1"/>
  <c r="I696" i="4"/>
  <c r="L696" i="4" s="1"/>
  <c r="I695" i="4"/>
  <c r="L695" i="4" s="1"/>
  <c r="I694" i="4"/>
  <c r="L694" i="4" s="1"/>
  <c r="I693" i="4"/>
  <c r="L693" i="4" s="1"/>
  <c r="I692" i="4"/>
  <c r="L692" i="4" s="1"/>
  <c r="I691" i="4"/>
  <c r="L691" i="4" s="1"/>
  <c r="I697" i="4"/>
  <c r="I698" i="4"/>
  <c r="L698" i="4" s="1"/>
  <c r="I699" i="4"/>
  <c r="L699" i="4" s="1"/>
  <c r="I700" i="4"/>
  <c r="L700" i="4" s="1"/>
  <c r="I701" i="4"/>
  <c r="L701" i="4" s="1"/>
  <c r="I702" i="4"/>
  <c r="L702" i="4" s="1"/>
  <c r="I703" i="4"/>
  <c r="L703" i="4" s="1"/>
  <c r="I704" i="4"/>
  <c r="L704" i="4" s="1"/>
  <c r="I705" i="4"/>
  <c r="L705" i="4" s="1"/>
  <c r="I706" i="4"/>
  <c r="L706" i="4" s="1"/>
  <c r="I707" i="4"/>
  <c r="L707" i="4" s="1"/>
  <c r="I708" i="4"/>
  <c r="L708" i="4" s="1"/>
  <c r="I714" i="4"/>
  <c r="L714" i="4" s="1"/>
  <c r="I713" i="4"/>
  <c r="L713" i="4" s="1"/>
  <c r="I712" i="4"/>
  <c r="L712" i="4" s="1"/>
  <c r="I711" i="4"/>
  <c r="L711" i="4" s="1"/>
  <c r="I710" i="4"/>
  <c r="L710" i="4" s="1"/>
  <c r="I709" i="4"/>
  <c r="L709" i="4" s="1"/>
  <c r="I715" i="4"/>
  <c r="I716" i="4"/>
  <c r="L716" i="4" s="1"/>
  <c r="I717" i="4"/>
  <c r="L717" i="4" s="1"/>
  <c r="I718" i="4"/>
  <c r="L718" i="4" s="1"/>
  <c r="I719" i="4"/>
  <c r="L719" i="4" s="1"/>
  <c r="I720" i="4"/>
  <c r="L720" i="4" s="1"/>
  <c r="I721" i="4"/>
  <c r="L721" i="4" s="1"/>
  <c r="I722" i="4"/>
  <c r="L722" i="4" s="1"/>
  <c r="I723" i="4"/>
  <c r="L723" i="4" s="1"/>
  <c r="I724" i="4"/>
  <c r="L724" i="4" s="1"/>
  <c r="I725" i="4"/>
  <c r="L725" i="4" s="1"/>
  <c r="I726" i="4"/>
  <c r="L726" i="4" s="1"/>
  <c r="I732" i="4"/>
  <c r="L732" i="4" s="1"/>
  <c r="I731" i="4"/>
  <c r="L731" i="4" s="1"/>
  <c r="I730" i="4"/>
  <c r="L730" i="4" s="1"/>
  <c r="I729" i="4"/>
  <c r="L729" i="4" s="1"/>
  <c r="I728" i="4"/>
  <c r="L728" i="4" s="1"/>
  <c r="I727" i="4"/>
  <c r="L727" i="4" s="1"/>
  <c r="I733" i="4"/>
  <c r="I734" i="4"/>
  <c r="L734" i="4" s="1"/>
  <c r="I735" i="4"/>
  <c r="L735" i="4" s="1"/>
  <c r="I736" i="4"/>
  <c r="L736" i="4" s="1"/>
  <c r="I737" i="4"/>
  <c r="L737" i="4" s="1"/>
  <c r="I738" i="4"/>
  <c r="L738" i="4" s="1"/>
  <c r="I739" i="4"/>
  <c r="L739" i="4" s="1"/>
  <c r="I740" i="4"/>
  <c r="L740" i="4" s="1"/>
  <c r="I741" i="4"/>
  <c r="L741" i="4" s="1"/>
  <c r="I742" i="4"/>
  <c r="L742" i="4" s="1"/>
  <c r="I743" i="4"/>
  <c r="L743" i="4" s="1"/>
  <c r="I744" i="4"/>
  <c r="L744" i="4" s="1"/>
  <c r="I750" i="4"/>
  <c r="L750" i="4" s="1"/>
  <c r="I749" i="4"/>
  <c r="L749" i="4" s="1"/>
  <c r="I748" i="4"/>
  <c r="L748" i="4" s="1"/>
  <c r="I747" i="4"/>
  <c r="L747" i="4" s="1"/>
  <c r="I746" i="4"/>
  <c r="L746" i="4" s="1"/>
  <c r="I745" i="4"/>
  <c r="L745" i="4" s="1"/>
  <c r="I751" i="4"/>
  <c r="I752" i="4"/>
  <c r="L752" i="4" s="1"/>
  <c r="I753" i="4"/>
  <c r="L753" i="4" s="1"/>
  <c r="I754" i="4"/>
  <c r="L754" i="4" s="1"/>
  <c r="I755" i="4"/>
  <c r="L755" i="4" s="1"/>
  <c r="I756" i="4"/>
  <c r="L756" i="4" s="1"/>
  <c r="I757" i="4"/>
  <c r="L757" i="4" s="1"/>
  <c r="I758" i="4"/>
  <c r="L758" i="4" s="1"/>
  <c r="I759" i="4"/>
  <c r="L759" i="4" s="1"/>
  <c r="I760" i="4"/>
  <c r="L760" i="4" s="1"/>
  <c r="I761" i="4"/>
  <c r="L761" i="4" s="1"/>
  <c r="I762" i="4"/>
  <c r="L762" i="4" s="1"/>
  <c r="I768" i="4"/>
  <c r="L768" i="4" s="1"/>
  <c r="I767" i="4"/>
  <c r="L767" i="4" s="1"/>
  <c r="I766" i="4"/>
  <c r="L766" i="4" s="1"/>
  <c r="I765" i="4"/>
  <c r="L765" i="4" s="1"/>
  <c r="I764" i="4"/>
  <c r="L764" i="4" s="1"/>
  <c r="I763" i="4"/>
  <c r="L763" i="4" s="1"/>
  <c r="I769" i="4"/>
  <c r="I770" i="4"/>
  <c r="L770" i="4" s="1"/>
  <c r="I771" i="4"/>
  <c r="L771" i="4" s="1"/>
  <c r="I772" i="4"/>
  <c r="L772" i="4" s="1"/>
  <c r="I773" i="4"/>
  <c r="L773" i="4" s="1"/>
  <c r="I774" i="4"/>
  <c r="L774" i="4" s="1"/>
  <c r="I775" i="4"/>
  <c r="L775" i="4" s="1"/>
  <c r="I776" i="4"/>
  <c r="L776" i="4" s="1"/>
  <c r="I777" i="4"/>
  <c r="L777" i="4" s="1"/>
  <c r="I778" i="4"/>
  <c r="L778" i="4" s="1"/>
  <c r="I779" i="4"/>
  <c r="L779" i="4" s="1"/>
  <c r="I780" i="4"/>
  <c r="L780" i="4" s="1"/>
  <c r="I786" i="4"/>
  <c r="L786" i="4" s="1"/>
  <c r="I785" i="4"/>
  <c r="L785" i="4" s="1"/>
  <c r="I784" i="4"/>
  <c r="L784" i="4" s="1"/>
  <c r="I783" i="4"/>
  <c r="L783" i="4" s="1"/>
  <c r="I782" i="4"/>
  <c r="L782" i="4" s="1"/>
  <c r="I781" i="4"/>
  <c r="L781" i="4" s="1"/>
  <c r="I787" i="4"/>
  <c r="I788" i="4"/>
  <c r="L788" i="4" s="1"/>
  <c r="I789" i="4"/>
  <c r="L789" i="4" s="1"/>
  <c r="I790" i="4"/>
  <c r="L790" i="4" s="1"/>
  <c r="I791" i="4"/>
  <c r="L791" i="4" s="1"/>
  <c r="I792" i="4"/>
  <c r="L792" i="4" s="1"/>
  <c r="I793" i="4"/>
  <c r="L793" i="4" s="1"/>
  <c r="I794" i="4"/>
  <c r="L794" i="4" s="1"/>
  <c r="I795" i="4"/>
  <c r="L795" i="4" s="1"/>
  <c r="I796" i="4"/>
  <c r="L796" i="4" s="1"/>
  <c r="I797" i="4"/>
  <c r="L797" i="4" s="1"/>
  <c r="I798" i="4"/>
  <c r="L798" i="4" s="1"/>
  <c r="I804" i="4"/>
  <c r="L804" i="4" s="1"/>
  <c r="I803" i="4"/>
  <c r="L803" i="4" s="1"/>
  <c r="I802" i="4"/>
  <c r="L802" i="4" s="1"/>
  <c r="I801" i="4"/>
  <c r="L801" i="4" s="1"/>
  <c r="I800" i="4"/>
  <c r="L800" i="4" s="1"/>
  <c r="I799" i="4"/>
  <c r="L799" i="4" s="1"/>
  <c r="I805" i="4"/>
  <c r="I806" i="4"/>
  <c r="L806" i="4" s="1"/>
  <c r="I807" i="4"/>
  <c r="L807" i="4" s="1"/>
  <c r="I808" i="4"/>
  <c r="L808" i="4" s="1"/>
  <c r="I809" i="4"/>
  <c r="L809" i="4" s="1"/>
  <c r="I810" i="4"/>
  <c r="L810" i="4" s="1"/>
  <c r="I811" i="4"/>
  <c r="L811" i="4" s="1"/>
  <c r="I812" i="4"/>
  <c r="L812" i="4" s="1"/>
  <c r="I813" i="4"/>
  <c r="L813" i="4" s="1"/>
  <c r="I814" i="4"/>
  <c r="L814" i="4" s="1"/>
  <c r="I815" i="4"/>
  <c r="L815" i="4" s="1"/>
  <c r="I816" i="4"/>
  <c r="L816" i="4" s="1"/>
  <c r="I822" i="4"/>
  <c r="L822" i="4" s="1"/>
  <c r="I821" i="4"/>
  <c r="L821" i="4" s="1"/>
  <c r="I820" i="4"/>
  <c r="L820" i="4" s="1"/>
  <c r="I819" i="4"/>
  <c r="L819" i="4" s="1"/>
  <c r="I818" i="4"/>
  <c r="L818" i="4" s="1"/>
  <c r="I817" i="4"/>
  <c r="L817" i="4" s="1"/>
  <c r="I823" i="4"/>
  <c r="I824" i="4"/>
  <c r="L824" i="4" s="1"/>
  <c r="I825" i="4"/>
  <c r="L825" i="4" s="1"/>
  <c r="I826" i="4"/>
  <c r="L826" i="4" s="1"/>
  <c r="I827" i="4"/>
  <c r="L827" i="4" s="1"/>
  <c r="I828" i="4"/>
  <c r="L828" i="4" s="1"/>
  <c r="I829" i="4"/>
  <c r="L829" i="4" s="1"/>
  <c r="I830" i="4"/>
  <c r="L830" i="4" s="1"/>
  <c r="I831" i="4"/>
  <c r="L831" i="4" s="1"/>
  <c r="I832" i="4"/>
  <c r="L832" i="4" s="1"/>
  <c r="I833" i="4"/>
  <c r="L833" i="4" s="1"/>
  <c r="I834" i="4"/>
  <c r="L834" i="4" s="1"/>
  <c r="I840" i="4"/>
  <c r="L840" i="4" s="1"/>
  <c r="I839" i="4"/>
  <c r="L839" i="4" s="1"/>
  <c r="I838" i="4"/>
  <c r="L838" i="4" s="1"/>
  <c r="I837" i="4"/>
  <c r="L837" i="4" s="1"/>
  <c r="I836" i="4"/>
  <c r="L836" i="4" s="1"/>
  <c r="I835" i="4"/>
  <c r="L835" i="4" s="1"/>
  <c r="I841" i="4"/>
  <c r="I842" i="4"/>
  <c r="L842" i="4" s="1"/>
  <c r="I843" i="4"/>
  <c r="L843" i="4" s="1"/>
  <c r="I844" i="4"/>
  <c r="L844" i="4" s="1"/>
  <c r="I845" i="4"/>
  <c r="L845" i="4" s="1"/>
  <c r="I846" i="4"/>
  <c r="L846" i="4" s="1"/>
  <c r="I847" i="4"/>
  <c r="L847" i="4" s="1"/>
  <c r="I848" i="4"/>
  <c r="L848" i="4" s="1"/>
  <c r="I849" i="4"/>
  <c r="L849" i="4" s="1"/>
  <c r="I850" i="4"/>
  <c r="L850" i="4" s="1"/>
  <c r="I851" i="4"/>
  <c r="L851" i="4" s="1"/>
  <c r="I852" i="4"/>
  <c r="L852" i="4" s="1"/>
  <c r="I858" i="4"/>
  <c r="L858" i="4" s="1"/>
  <c r="I857" i="4"/>
  <c r="L857" i="4" s="1"/>
  <c r="I856" i="4"/>
  <c r="L856" i="4" s="1"/>
  <c r="I855" i="4"/>
  <c r="L855" i="4" s="1"/>
  <c r="I854" i="4"/>
  <c r="L854" i="4" s="1"/>
  <c r="I853" i="4"/>
  <c r="L853" i="4" s="1"/>
  <c r="I859" i="4"/>
  <c r="I860" i="4"/>
  <c r="L860" i="4" s="1"/>
  <c r="I861" i="4"/>
  <c r="L861" i="4" s="1"/>
  <c r="I862" i="4"/>
  <c r="L862" i="4" s="1"/>
  <c r="I863" i="4"/>
  <c r="L863" i="4" s="1"/>
  <c r="I864" i="4"/>
  <c r="L864" i="4" s="1"/>
  <c r="I865" i="4"/>
  <c r="L865" i="4" s="1"/>
  <c r="I866" i="4"/>
  <c r="L866" i="4" s="1"/>
  <c r="I867" i="4"/>
  <c r="L867" i="4" s="1"/>
  <c r="I868" i="4"/>
  <c r="L868" i="4" s="1"/>
  <c r="I869" i="4"/>
  <c r="L869" i="4" s="1"/>
  <c r="I870" i="4"/>
  <c r="L870" i="4" s="1"/>
  <c r="I876" i="4"/>
  <c r="L876" i="4" s="1"/>
  <c r="I875" i="4"/>
  <c r="L875" i="4" s="1"/>
  <c r="I874" i="4"/>
  <c r="L874" i="4" s="1"/>
  <c r="I873" i="4"/>
  <c r="L873" i="4" s="1"/>
  <c r="I872" i="4"/>
  <c r="L872" i="4" s="1"/>
  <c r="I871" i="4"/>
  <c r="L871" i="4" s="1"/>
  <c r="I877" i="4"/>
  <c r="I878" i="4"/>
  <c r="L878" i="4" s="1"/>
  <c r="I879" i="4"/>
  <c r="L879" i="4" s="1"/>
  <c r="I880" i="4"/>
  <c r="L880" i="4" s="1"/>
  <c r="I881" i="4"/>
  <c r="L881" i="4" s="1"/>
  <c r="I882" i="4"/>
  <c r="L882" i="4" s="1"/>
  <c r="I883" i="4"/>
  <c r="L883" i="4" s="1"/>
  <c r="I884" i="4"/>
  <c r="L884" i="4" s="1"/>
  <c r="I885" i="4"/>
  <c r="L885" i="4" s="1"/>
  <c r="I886" i="4"/>
  <c r="L886" i="4" s="1"/>
  <c r="I887" i="4"/>
  <c r="L887" i="4" s="1"/>
  <c r="I888" i="4"/>
  <c r="L888" i="4" s="1"/>
  <c r="I890" i="4"/>
  <c r="L890" i="4" s="1"/>
  <c r="I889" i="4"/>
  <c r="L889" i="4" s="1"/>
  <c r="I891" i="4"/>
  <c r="I892" i="4"/>
  <c r="L892" i="4" s="1"/>
  <c r="I893" i="4"/>
  <c r="L893" i="4" s="1"/>
  <c r="I894" i="4"/>
  <c r="L894" i="4" s="1"/>
  <c r="I895" i="4"/>
  <c r="L895" i="4" s="1"/>
  <c r="I896" i="4"/>
  <c r="L896" i="4" s="1"/>
  <c r="I897" i="4"/>
  <c r="L897" i="4" s="1"/>
  <c r="I898" i="4"/>
  <c r="L898" i="4" s="1"/>
  <c r="I899" i="4"/>
  <c r="L899" i="4" s="1"/>
  <c r="I900" i="4"/>
  <c r="L900" i="4" s="1"/>
  <c r="I901" i="4"/>
  <c r="L901" i="4" s="1"/>
  <c r="I902" i="4"/>
  <c r="L902" i="4" s="1"/>
  <c r="I908" i="4"/>
  <c r="L908" i="4" s="1"/>
  <c r="I907" i="4"/>
  <c r="L907" i="4" s="1"/>
  <c r="I906" i="4"/>
  <c r="L906" i="4" s="1"/>
  <c r="I905" i="4"/>
  <c r="L905" i="4" s="1"/>
  <c r="I904" i="4"/>
  <c r="L904" i="4" s="1"/>
  <c r="I903" i="4"/>
  <c r="L903" i="4" s="1"/>
  <c r="I2" i="4"/>
  <c r="Q53" i="4" l="1"/>
  <c r="U53" i="4"/>
  <c r="S53" i="4"/>
  <c r="R53" i="4"/>
  <c r="P53" i="4"/>
  <c r="T53" i="4"/>
  <c r="L877" i="4"/>
  <c r="U51" i="4"/>
  <c r="T51" i="4"/>
  <c r="S51" i="4"/>
  <c r="R51" i="4"/>
  <c r="Q51" i="4"/>
  <c r="P51" i="4"/>
  <c r="L841" i="4"/>
  <c r="U29" i="4"/>
  <c r="T29" i="4"/>
  <c r="S29" i="4"/>
  <c r="R29" i="4"/>
  <c r="Q29" i="4"/>
  <c r="P29" i="4"/>
  <c r="L805" i="4"/>
  <c r="U49" i="4"/>
  <c r="T49" i="4"/>
  <c r="S49" i="4"/>
  <c r="R49" i="4"/>
  <c r="Q49" i="4"/>
  <c r="P49" i="4"/>
  <c r="L769" i="4"/>
  <c r="U38" i="4"/>
  <c r="T38" i="4"/>
  <c r="S38" i="4"/>
  <c r="R38" i="4"/>
  <c r="Q38" i="4"/>
  <c r="P38" i="4"/>
  <c r="L733" i="4"/>
  <c r="D126" i="9"/>
  <c r="U36" i="4"/>
  <c r="T36" i="4"/>
  <c r="S36" i="4"/>
  <c r="R36" i="4"/>
  <c r="Q36" i="4"/>
  <c r="P36" i="4"/>
  <c r="L697" i="4"/>
  <c r="D133" i="9"/>
  <c r="U63" i="4"/>
  <c r="T63" i="4"/>
  <c r="S63" i="4"/>
  <c r="R63" i="4"/>
  <c r="Q63" i="4"/>
  <c r="P63" i="4"/>
  <c r="L661" i="4"/>
  <c r="U27" i="4"/>
  <c r="T27" i="4"/>
  <c r="S27" i="4"/>
  <c r="R27" i="4"/>
  <c r="Q27" i="4"/>
  <c r="P27" i="4"/>
  <c r="L625" i="4"/>
  <c r="U62" i="4"/>
  <c r="T62" i="4"/>
  <c r="S62" i="4"/>
  <c r="R62" i="4"/>
  <c r="Q62" i="4"/>
  <c r="P62" i="4"/>
  <c r="L589" i="4"/>
  <c r="U46" i="4"/>
  <c r="T46" i="4"/>
  <c r="S46" i="4"/>
  <c r="R46" i="4"/>
  <c r="Q46" i="4"/>
  <c r="P46" i="4"/>
  <c r="L553" i="4"/>
  <c r="D130" i="9"/>
  <c r="U45" i="4"/>
  <c r="T45" i="4"/>
  <c r="S45" i="4"/>
  <c r="R45" i="4"/>
  <c r="Q45" i="4"/>
  <c r="P45" i="4"/>
  <c r="L517" i="4"/>
  <c r="D117" i="9"/>
  <c r="U25" i="4"/>
  <c r="T25" i="4"/>
  <c r="S25" i="4"/>
  <c r="R25" i="4"/>
  <c r="Q25" i="4"/>
  <c r="P25" i="4"/>
  <c r="L465" i="4"/>
  <c r="D124" i="9"/>
  <c r="U23" i="4"/>
  <c r="T23" i="4"/>
  <c r="S23" i="4"/>
  <c r="R23" i="4"/>
  <c r="Q23" i="4"/>
  <c r="P23" i="4"/>
  <c r="L429" i="4"/>
  <c r="U22" i="4"/>
  <c r="T22" i="4"/>
  <c r="S22" i="4"/>
  <c r="R22" i="4"/>
  <c r="Q22" i="4"/>
  <c r="P22" i="4"/>
  <c r="L393" i="4"/>
  <c r="U21" i="4"/>
  <c r="T21" i="4"/>
  <c r="S21" i="4"/>
  <c r="R21" i="4"/>
  <c r="Q21" i="4"/>
  <c r="P21" i="4"/>
  <c r="L385" i="4"/>
  <c r="U20" i="4"/>
  <c r="T20" i="4"/>
  <c r="S20" i="4"/>
  <c r="R20" i="4"/>
  <c r="Q20" i="4"/>
  <c r="P20" i="4"/>
  <c r="L349" i="4"/>
  <c r="D129" i="9"/>
  <c r="U42" i="4"/>
  <c r="T42" i="4"/>
  <c r="S42" i="4"/>
  <c r="R42" i="4"/>
  <c r="Q42" i="4"/>
  <c r="P42" i="4"/>
  <c r="L181" i="4"/>
  <c r="D121" i="9"/>
  <c r="U15" i="4"/>
  <c r="T15" i="4"/>
  <c r="S15" i="4"/>
  <c r="R15" i="4"/>
  <c r="Q15" i="4"/>
  <c r="P15" i="4"/>
  <c r="L145" i="4"/>
  <c r="U32" i="4"/>
  <c r="T32" i="4"/>
  <c r="S32" i="4"/>
  <c r="R32" i="4"/>
  <c r="Q32" i="4"/>
  <c r="P32" i="4"/>
  <c r="L109" i="4"/>
  <c r="U39" i="4"/>
  <c r="T39" i="4"/>
  <c r="S39" i="4"/>
  <c r="R39" i="4"/>
  <c r="Q39" i="4"/>
  <c r="P39" i="4"/>
  <c r="L53" i="4"/>
  <c r="U12" i="4"/>
  <c r="T12" i="4"/>
  <c r="S12" i="4"/>
  <c r="R12" i="4"/>
  <c r="Q12" i="4"/>
  <c r="P12" i="4"/>
  <c r="L336" i="4"/>
  <c r="P60" i="4"/>
  <c r="U60" i="4"/>
  <c r="T60" i="4"/>
  <c r="S60" i="4"/>
  <c r="R60" i="4"/>
  <c r="Q60" i="4"/>
  <c r="L288" i="4"/>
  <c r="D132" i="9"/>
  <c r="U59" i="4"/>
  <c r="T59" i="4"/>
  <c r="S59" i="4"/>
  <c r="R59" i="4"/>
  <c r="Q59" i="4"/>
  <c r="P59" i="4"/>
  <c r="L252" i="4"/>
  <c r="U58" i="4"/>
  <c r="T58" i="4"/>
  <c r="S58" i="4"/>
  <c r="R58" i="4"/>
  <c r="Q58" i="4"/>
  <c r="P58" i="4"/>
  <c r="L216" i="4"/>
  <c r="U57" i="4"/>
  <c r="T57" i="4"/>
  <c r="S57" i="4"/>
  <c r="R57" i="4"/>
  <c r="Q57" i="4"/>
  <c r="P57" i="4"/>
  <c r="L84" i="4"/>
  <c r="U54" i="4"/>
  <c r="T54" i="4"/>
  <c r="S54" i="4"/>
  <c r="R54" i="4"/>
  <c r="Q54" i="4"/>
  <c r="P54" i="4"/>
  <c r="L36" i="4"/>
  <c r="U31" i="4"/>
  <c r="T31" i="4"/>
  <c r="S31" i="4"/>
  <c r="R31" i="4"/>
  <c r="Q31" i="4"/>
  <c r="P31" i="4"/>
  <c r="L891" i="4"/>
  <c r="U52" i="4"/>
  <c r="T52" i="4"/>
  <c r="S52" i="4"/>
  <c r="R52" i="4"/>
  <c r="Q52" i="4"/>
  <c r="P52" i="4"/>
  <c r="L859" i="4"/>
  <c r="D118" i="9"/>
  <c r="U30" i="4"/>
  <c r="T30" i="4"/>
  <c r="S30" i="4"/>
  <c r="R30" i="4"/>
  <c r="P30" i="4"/>
  <c r="Q30" i="4"/>
  <c r="L823" i="4"/>
  <c r="U50" i="4"/>
  <c r="T50" i="4"/>
  <c r="S50" i="4"/>
  <c r="R50" i="4"/>
  <c r="P50" i="4"/>
  <c r="Q50" i="4"/>
  <c r="L787" i="4"/>
  <c r="U28" i="4"/>
  <c r="T28" i="4"/>
  <c r="S28" i="4"/>
  <c r="R28" i="4"/>
  <c r="Q28" i="4"/>
  <c r="P28" i="4"/>
  <c r="L751" i="4"/>
  <c r="U37" i="4"/>
  <c r="T37" i="4"/>
  <c r="S37" i="4"/>
  <c r="R37" i="4"/>
  <c r="P37" i="4"/>
  <c r="Q37" i="4"/>
  <c r="L715" i="4"/>
  <c r="U35" i="4"/>
  <c r="T35" i="4"/>
  <c r="S35" i="4"/>
  <c r="R35" i="4"/>
  <c r="Q35" i="4"/>
  <c r="P35" i="4"/>
  <c r="L679" i="4"/>
  <c r="U48" i="4"/>
  <c r="T48" i="4"/>
  <c r="S48" i="4"/>
  <c r="R48" i="4"/>
  <c r="Q48" i="4"/>
  <c r="P48" i="4"/>
  <c r="L643" i="4"/>
  <c r="U47" i="4"/>
  <c r="T47" i="4"/>
  <c r="S47" i="4"/>
  <c r="R47" i="4"/>
  <c r="Q47" i="4"/>
  <c r="P47" i="4"/>
  <c r="L607" i="4"/>
  <c r="U26" i="4"/>
  <c r="T26" i="4"/>
  <c r="S26" i="4"/>
  <c r="R26" i="4"/>
  <c r="P26" i="4"/>
  <c r="Q26" i="4"/>
  <c r="L571" i="4"/>
  <c r="D127" i="9"/>
  <c r="U34" i="4"/>
  <c r="T34" i="4"/>
  <c r="S34" i="4"/>
  <c r="R34" i="4"/>
  <c r="Q34" i="4"/>
  <c r="P34" i="4"/>
  <c r="L535" i="4"/>
  <c r="U33" i="4"/>
  <c r="T33" i="4"/>
  <c r="S33" i="4"/>
  <c r="R33" i="4"/>
  <c r="Q33" i="4"/>
  <c r="P33" i="4"/>
  <c r="L499" i="4"/>
  <c r="U61" i="4"/>
  <c r="T61" i="4"/>
  <c r="S61" i="4"/>
  <c r="R61" i="4"/>
  <c r="Q61" i="4"/>
  <c r="P61" i="4"/>
  <c r="L483" i="4"/>
  <c r="U24" i="4"/>
  <c r="T24" i="4"/>
  <c r="S24" i="4"/>
  <c r="R24" i="4"/>
  <c r="Q24" i="4"/>
  <c r="P24" i="4"/>
  <c r="L447" i="4"/>
  <c r="U44" i="4"/>
  <c r="T44" i="4"/>
  <c r="S44" i="4"/>
  <c r="R44" i="4"/>
  <c r="Q44" i="4"/>
  <c r="P44" i="4"/>
  <c r="L411" i="4"/>
  <c r="U43" i="4"/>
  <c r="T43" i="4"/>
  <c r="S43" i="4"/>
  <c r="R43" i="4"/>
  <c r="Q43" i="4"/>
  <c r="P43" i="4"/>
  <c r="L367" i="4"/>
  <c r="U19" i="4"/>
  <c r="T19" i="4"/>
  <c r="S19" i="4"/>
  <c r="R19" i="4"/>
  <c r="Q19" i="4"/>
  <c r="P19" i="4"/>
  <c r="L199" i="4"/>
  <c r="P40" i="4"/>
  <c r="U40" i="4"/>
  <c r="T40" i="4"/>
  <c r="S40" i="4"/>
  <c r="R40" i="4"/>
  <c r="Q40" i="4"/>
  <c r="L163" i="4"/>
  <c r="D120" i="9"/>
  <c r="U14" i="4"/>
  <c r="T14" i="4"/>
  <c r="S14" i="4"/>
  <c r="R14" i="4"/>
  <c r="Q14" i="4"/>
  <c r="P14" i="4"/>
  <c r="L127" i="4"/>
  <c r="P56" i="4"/>
  <c r="U56" i="4"/>
  <c r="T56" i="4"/>
  <c r="S56" i="4"/>
  <c r="R56" i="4"/>
  <c r="Q56" i="4"/>
  <c r="L91" i="4"/>
  <c r="U55" i="4"/>
  <c r="T55" i="4"/>
  <c r="S55" i="4"/>
  <c r="R55" i="4"/>
  <c r="Q55" i="4"/>
  <c r="P55" i="4"/>
  <c r="L318" i="4"/>
  <c r="U18" i="4"/>
  <c r="T18" i="4"/>
  <c r="S18" i="4"/>
  <c r="R18" i="4"/>
  <c r="Q18" i="4"/>
  <c r="P18" i="4"/>
  <c r="L306" i="4"/>
  <c r="U41" i="4"/>
  <c r="T41" i="4"/>
  <c r="S41" i="4"/>
  <c r="R41" i="4"/>
  <c r="Q41" i="4"/>
  <c r="P41" i="4"/>
  <c r="L270" i="4"/>
  <c r="D119" i="9"/>
  <c r="P17" i="4"/>
  <c r="U17" i="4"/>
  <c r="T17" i="4"/>
  <c r="S17" i="4"/>
  <c r="R17" i="4"/>
  <c r="Q17" i="4"/>
  <c r="L234" i="4"/>
  <c r="D123" i="9"/>
  <c r="U16" i="4"/>
  <c r="T16" i="4"/>
  <c r="S16" i="4"/>
  <c r="R16" i="4"/>
  <c r="Q16" i="4"/>
  <c r="P16" i="4"/>
  <c r="L66" i="4"/>
  <c r="D122" i="9"/>
  <c r="P13" i="4"/>
  <c r="U13" i="4"/>
  <c r="T13" i="4"/>
  <c r="S13" i="4"/>
  <c r="R13" i="4"/>
  <c r="Q13" i="4"/>
  <c r="L18" i="4"/>
  <c r="U11" i="4"/>
  <c r="T11" i="4"/>
  <c r="S11" i="4"/>
  <c r="R11" i="4"/>
  <c r="Q11" i="4"/>
  <c r="P11" i="4"/>
  <c r="L2" i="4"/>
  <c r="I54" i="6"/>
  <c r="E58" i="6"/>
  <c r="I56" i="6"/>
  <c r="I53" i="6"/>
  <c r="I52" i="6"/>
  <c r="I55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2" i="5"/>
  <c r="D138" i="9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2" i="5"/>
  <c r="E348" i="4" l="1"/>
  <c r="F3" i="4"/>
  <c r="H3" i="4" s="1"/>
  <c r="F7" i="4"/>
  <c r="H7" i="4" s="1"/>
  <c r="F11" i="4"/>
  <c r="H11" i="4" s="1"/>
  <c r="F14" i="4"/>
  <c r="H14" i="4" s="1"/>
  <c r="F19" i="4"/>
  <c r="H19" i="4" s="1"/>
  <c r="F23" i="4"/>
  <c r="H23" i="4" s="1"/>
  <c r="F27" i="4"/>
  <c r="H27" i="4" s="1"/>
  <c r="F34" i="4"/>
  <c r="H34" i="4" s="1"/>
  <c r="F30" i="4"/>
  <c r="H30" i="4" s="1"/>
  <c r="F39" i="4"/>
  <c r="H39" i="4" s="1"/>
  <c r="F43" i="4"/>
  <c r="H43" i="4" s="1"/>
  <c r="F47" i="4"/>
  <c r="H47" i="4" s="1"/>
  <c r="F49" i="4"/>
  <c r="H49" i="4" s="1"/>
  <c r="F55" i="4"/>
  <c r="H55" i="4" s="1"/>
  <c r="F59" i="4"/>
  <c r="H59" i="4" s="1"/>
  <c r="F62" i="4"/>
  <c r="H62" i="4" s="1"/>
  <c r="F67" i="4"/>
  <c r="H67" i="4" s="1"/>
  <c r="F71" i="4"/>
  <c r="H71" i="4" s="1"/>
  <c r="F75" i="4"/>
  <c r="H75" i="4" s="1"/>
  <c r="F82" i="4"/>
  <c r="H82" i="4" s="1"/>
  <c r="F78" i="4"/>
  <c r="H78" i="4" s="1"/>
  <c r="F87" i="4"/>
  <c r="H87" i="4" s="1"/>
  <c r="F91" i="4"/>
  <c r="H91" i="4" s="1"/>
  <c r="N55" i="4" s="1"/>
  <c r="F95" i="4"/>
  <c r="H95" i="4" s="1"/>
  <c r="F99" i="4"/>
  <c r="H99" i="4" s="1"/>
  <c r="F108" i="4"/>
  <c r="H108" i="4" s="1"/>
  <c r="F104" i="4"/>
  <c r="H104" i="4" s="1"/>
  <c r="F111" i="4"/>
  <c r="H111" i="4" s="1"/>
  <c r="F115" i="4"/>
  <c r="H115" i="4" s="1"/>
  <c r="F119" i="4"/>
  <c r="H119" i="4" s="1"/>
  <c r="F124" i="4"/>
  <c r="H124" i="4" s="1"/>
  <c r="F127" i="4"/>
  <c r="H127" i="4" s="1"/>
  <c r="N56" i="4" s="1"/>
  <c r="F131" i="4"/>
  <c r="H131" i="4" s="1"/>
  <c r="F135" i="4"/>
  <c r="H135" i="4" s="1"/>
  <c r="F144" i="4"/>
  <c r="H144" i="4" s="1"/>
  <c r="F140" i="4"/>
  <c r="H140" i="4" s="1"/>
  <c r="F147" i="4"/>
  <c r="H147" i="4" s="1"/>
  <c r="F151" i="4"/>
  <c r="H151" i="4" s="1"/>
  <c r="F155" i="4"/>
  <c r="H155" i="4" s="1"/>
  <c r="F160" i="4"/>
  <c r="H160" i="4" s="1"/>
  <c r="F163" i="4"/>
  <c r="H163" i="4" s="1"/>
  <c r="N14" i="4" s="1"/>
  <c r="F167" i="4"/>
  <c r="H167" i="4" s="1"/>
  <c r="F171" i="4"/>
  <c r="H171" i="4" s="1"/>
  <c r="F180" i="4"/>
  <c r="H180" i="4" s="1"/>
  <c r="F176" i="4"/>
  <c r="H176" i="4" s="1"/>
  <c r="F183" i="4"/>
  <c r="H183" i="4" s="1"/>
  <c r="F187" i="4"/>
  <c r="H187" i="4" s="1"/>
  <c r="F191" i="4"/>
  <c r="H191" i="4" s="1"/>
  <c r="F196" i="4"/>
  <c r="H196" i="4" s="1"/>
  <c r="F199" i="4"/>
  <c r="H199" i="4" s="1"/>
  <c r="N40" i="4" s="1"/>
  <c r="F203" i="4"/>
  <c r="H203" i="4" s="1"/>
  <c r="F207" i="4"/>
  <c r="H207" i="4" s="1"/>
  <c r="F214" i="4"/>
  <c r="H214" i="4" s="1"/>
  <c r="F210" i="4"/>
  <c r="H210" i="4" s="1"/>
  <c r="F219" i="4"/>
  <c r="H219" i="4" s="1"/>
  <c r="F223" i="4"/>
  <c r="H223" i="4" s="1"/>
  <c r="F227" i="4"/>
  <c r="H227" i="4" s="1"/>
  <c r="F230" i="4"/>
  <c r="H230" i="4" s="1"/>
  <c r="F235" i="4"/>
  <c r="H235" i="4" s="1"/>
  <c r="F239" i="4"/>
  <c r="H239" i="4" s="1"/>
  <c r="F243" i="4"/>
  <c r="H243" i="4" s="1"/>
  <c r="F250" i="4"/>
  <c r="H250" i="4" s="1"/>
  <c r="F246" i="4"/>
  <c r="H246" i="4" s="1"/>
  <c r="F255" i="4"/>
  <c r="H255" i="4" s="1"/>
  <c r="F259" i="4"/>
  <c r="H259" i="4" s="1"/>
  <c r="F263" i="4"/>
  <c r="H263" i="4" s="1"/>
  <c r="F266" i="4"/>
  <c r="H266" i="4" s="1"/>
  <c r="F271" i="4"/>
  <c r="H271" i="4" s="1"/>
  <c r="F275" i="4"/>
  <c r="H275" i="4" s="1"/>
  <c r="F279" i="4"/>
  <c r="H279" i="4" s="1"/>
  <c r="F286" i="4"/>
  <c r="H286" i="4" s="1"/>
  <c r="F282" i="4"/>
  <c r="H282" i="4" s="1"/>
  <c r="F291" i="4"/>
  <c r="H291" i="4" s="1"/>
  <c r="F295" i="4"/>
  <c r="H295" i="4" s="1"/>
  <c r="F299" i="4"/>
  <c r="H299" i="4" s="1"/>
  <c r="F302" i="4"/>
  <c r="H302" i="4" s="1"/>
  <c r="F307" i="4"/>
  <c r="H307" i="4" s="1"/>
  <c r="F311" i="4"/>
  <c r="H311" i="4" s="1"/>
  <c r="F314" i="4"/>
  <c r="H314" i="4" s="1"/>
  <c r="F319" i="4"/>
  <c r="H319" i="4" s="1"/>
  <c r="F323" i="4"/>
  <c r="H323" i="4" s="1"/>
  <c r="F327" i="4"/>
  <c r="H327" i="4" s="1"/>
  <c r="F334" i="4"/>
  <c r="H334" i="4" s="1"/>
  <c r="F330" i="4"/>
  <c r="H330" i="4" s="1"/>
  <c r="F339" i="4"/>
  <c r="H339" i="4" s="1"/>
  <c r="F4" i="4"/>
  <c r="H4" i="4" s="1"/>
  <c r="F8" i="4"/>
  <c r="H8" i="4" s="1"/>
  <c r="F17" i="4"/>
  <c r="H17" i="4" s="1"/>
  <c r="F13" i="4"/>
  <c r="H13" i="4" s="1"/>
  <c r="F20" i="4"/>
  <c r="H20" i="4" s="1"/>
  <c r="F24" i="4"/>
  <c r="H24" i="4" s="1"/>
  <c r="F28" i="4"/>
  <c r="H28" i="4" s="1"/>
  <c r="F33" i="4"/>
  <c r="H33" i="4" s="1"/>
  <c r="F36" i="4"/>
  <c r="H36" i="4" s="1"/>
  <c r="N31" i="4" s="1"/>
  <c r="F40" i="4"/>
  <c r="H40" i="4" s="1"/>
  <c r="F44" i="4"/>
  <c r="H44" i="4" s="1"/>
  <c r="F52" i="4"/>
  <c r="H52" i="4" s="1"/>
  <c r="F48" i="4"/>
  <c r="H48" i="4" s="1"/>
  <c r="F56" i="4"/>
  <c r="H56" i="4" s="1"/>
  <c r="F65" i="4"/>
  <c r="H65" i="4" s="1"/>
  <c r="F61" i="4"/>
  <c r="H61" i="4" s="1"/>
  <c r="F68" i="4"/>
  <c r="H68" i="4" s="1"/>
  <c r="F72" i="4"/>
  <c r="H72" i="4" s="1"/>
  <c r="F76" i="4"/>
  <c r="H76" i="4" s="1"/>
  <c r="F81" i="4"/>
  <c r="H81" i="4" s="1"/>
  <c r="F84" i="4"/>
  <c r="H84" i="4" s="1"/>
  <c r="N54" i="4" s="1"/>
  <c r="F90" i="4"/>
  <c r="H90" i="4" s="1"/>
  <c r="F92" i="4"/>
  <c r="H92" i="4" s="1"/>
  <c r="F96" i="4"/>
  <c r="H96" i="4" s="1"/>
  <c r="F100" i="4"/>
  <c r="H100" i="4" s="1"/>
  <c r="F107" i="4"/>
  <c r="H107" i="4" s="1"/>
  <c r="F103" i="4"/>
  <c r="H103" i="4" s="1"/>
  <c r="F112" i="4"/>
  <c r="H112" i="4" s="1"/>
  <c r="F116" i="4"/>
  <c r="H116" i="4" s="1"/>
  <c r="F120" i="4"/>
  <c r="H120" i="4" s="1"/>
  <c r="F123" i="4"/>
  <c r="H123" i="4" s="1"/>
  <c r="F128" i="4"/>
  <c r="H128" i="4" s="1"/>
  <c r="F132" i="4"/>
  <c r="H132" i="4" s="1"/>
  <c r="F136" i="4"/>
  <c r="H136" i="4" s="1"/>
  <c r="F143" i="4"/>
  <c r="H143" i="4" s="1"/>
  <c r="F139" i="4"/>
  <c r="H139" i="4" s="1"/>
  <c r="F148" i="4"/>
  <c r="H148" i="4" s="1"/>
  <c r="F152" i="4"/>
  <c r="H152" i="4" s="1"/>
  <c r="F156" i="4"/>
  <c r="H156" i="4" s="1"/>
  <c r="F159" i="4"/>
  <c r="H159" i="4" s="1"/>
  <c r="F164" i="4"/>
  <c r="H164" i="4" s="1"/>
  <c r="F168" i="4"/>
  <c r="H168" i="4" s="1"/>
  <c r="F172" i="4"/>
  <c r="H172" i="4" s="1"/>
  <c r="F179" i="4"/>
  <c r="H179" i="4" s="1"/>
  <c r="F175" i="4"/>
  <c r="H175" i="4" s="1"/>
  <c r="F184" i="4"/>
  <c r="H184" i="4" s="1"/>
  <c r="F188" i="4"/>
  <c r="H188" i="4" s="1"/>
  <c r="F192" i="4"/>
  <c r="H192" i="4" s="1"/>
  <c r="F195" i="4"/>
  <c r="H195" i="4" s="1"/>
  <c r="F200" i="4"/>
  <c r="H200" i="4" s="1"/>
  <c r="F204" i="4"/>
  <c r="H204" i="4" s="1"/>
  <c r="F208" i="4"/>
  <c r="H208" i="4" s="1"/>
  <c r="F213" i="4"/>
  <c r="H213" i="4" s="1"/>
  <c r="F216" i="4"/>
  <c r="H216" i="4" s="1"/>
  <c r="N57" i="4" s="1"/>
  <c r="F220" i="4"/>
  <c r="H220" i="4" s="1"/>
  <c r="F224" i="4"/>
  <c r="H224" i="4" s="1"/>
  <c r="F233" i="4"/>
  <c r="H233" i="4" s="1"/>
  <c r="F229" i="4"/>
  <c r="H229" i="4" s="1"/>
  <c r="F236" i="4"/>
  <c r="H236" i="4" s="1"/>
  <c r="F240" i="4"/>
  <c r="H240" i="4" s="1"/>
  <c r="F244" i="4"/>
  <c r="H244" i="4" s="1"/>
  <c r="F249" i="4"/>
  <c r="H249" i="4" s="1"/>
  <c r="F252" i="4"/>
  <c r="H252" i="4" s="1"/>
  <c r="N58" i="4" s="1"/>
  <c r="F256" i="4"/>
  <c r="H256" i="4" s="1"/>
  <c r="F260" i="4"/>
  <c r="H260" i="4" s="1"/>
  <c r="F269" i="4"/>
  <c r="H269" i="4" s="1"/>
  <c r="F265" i="4"/>
  <c r="H265" i="4" s="1"/>
  <c r="F272" i="4"/>
  <c r="H272" i="4" s="1"/>
  <c r="F276" i="4"/>
  <c r="H276" i="4" s="1"/>
  <c r="F280" i="4"/>
  <c r="H280" i="4" s="1"/>
  <c r="F285" i="4"/>
  <c r="H285" i="4" s="1"/>
  <c r="F288" i="4"/>
  <c r="H288" i="4" s="1"/>
  <c r="N59" i="4" s="1"/>
  <c r="F292" i="4"/>
  <c r="H292" i="4" s="1"/>
  <c r="F296" i="4"/>
  <c r="H296" i="4" s="1"/>
  <c r="F305" i="4"/>
  <c r="H305" i="4" s="1"/>
  <c r="F301" i="4"/>
  <c r="H301" i="4" s="1"/>
  <c r="F308" i="4"/>
  <c r="H308" i="4" s="1"/>
  <c r="F317" i="4"/>
  <c r="H317" i="4" s="1"/>
  <c r="F313" i="4"/>
  <c r="H313" i="4" s="1"/>
  <c r="F320" i="4"/>
  <c r="H320" i="4" s="1"/>
  <c r="F324" i="4"/>
  <c r="H324" i="4" s="1"/>
  <c r="F328" i="4"/>
  <c r="H328" i="4" s="1"/>
  <c r="F333" i="4"/>
  <c r="H333" i="4" s="1"/>
  <c r="F336" i="4"/>
  <c r="H336" i="4" s="1"/>
  <c r="N60" i="4" s="1"/>
  <c r="F340" i="4"/>
  <c r="H340" i="4" s="1"/>
  <c r="F5" i="4"/>
  <c r="H5" i="4" s="1"/>
  <c r="F9" i="4"/>
  <c r="H9" i="4" s="1"/>
  <c r="F16" i="4"/>
  <c r="H16" i="4" s="1"/>
  <c r="F12" i="4"/>
  <c r="H12" i="4" s="1"/>
  <c r="F21" i="4"/>
  <c r="H21" i="4" s="1"/>
  <c r="F25" i="4"/>
  <c r="H25" i="4" s="1"/>
  <c r="F29" i="4"/>
  <c r="H29" i="4" s="1"/>
  <c r="F32" i="4"/>
  <c r="H32" i="4" s="1"/>
  <c r="F37" i="4"/>
  <c r="H37" i="4" s="1"/>
  <c r="F41" i="4"/>
  <c r="H41" i="4" s="1"/>
  <c r="F45" i="4"/>
  <c r="H45" i="4" s="1"/>
  <c r="F51" i="4"/>
  <c r="H51" i="4" s="1"/>
  <c r="F53" i="4"/>
  <c r="H53" i="4" s="1"/>
  <c r="N12" i="4" s="1"/>
  <c r="F57" i="4"/>
  <c r="H57" i="4" s="1"/>
  <c r="F64" i="4"/>
  <c r="H64" i="4" s="1"/>
  <c r="F60" i="4"/>
  <c r="H60" i="4" s="1"/>
  <c r="F69" i="4"/>
  <c r="H69" i="4" s="1"/>
  <c r="F73" i="4"/>
  <c r="H73" i="4" s="1"/>
  <c r="F77" i="4"/>
  <c r="H77" i="4" s="1"/>
  <c r="F80" i="4"/>
  <c r="H80" i="4" s="1"/>
  <c r="F85" i="4"/>
  <c r="H85" i="4" s="1"/>
  <c r="F89" i="4"/>
  <c r="H89" i="4" s="1"/>
  <c r="F93" i="4"/>
  <c r="H93" i="4" s="1"/>
  <c r="F97" i="4"/>
  <c r="H97" i="4" s="1"/>
  <c r="F101" i="4"/>
  <c r="H101" i="4" s="1"/>
  <c r="F106" i="4"/>
  <c r="H106" i="4" s="1"/>
  <c r="F109" i="4"/>
  <c r="H109" i="4" s="1"/>
  <c r="N39" i="4" s="1"/>
  <c r="F113" i="4"/>
  <c r="H113" i="4" s="1"/>
  <c r="F117" i="4"/>
  <c r="H117" i="4" s="1"/>
  <c r="F126" i="4"/>
  <c r="H126" i="4" s="1"/>
  <c r="F122" i="4"/>
  <c r="H122" i="4" s="1"/>
  <c r="F129" i="4"/>
  <c r="H129" i="4" s="1"/>
  <c r="F133" i="4"/>
  <c r="H133" i="4" s="1"/>
  <c r="F137" i="4"/>
  <c r="H137" i="4" s="1"/>
  <c r="F142" i="4"/>
  <c r="H142" i="4" s="1"/>
  <c r="F145" i="4"/>
  <c r="H145" i="4" s="1"/>
  <c r="N32" i="4" s="1"/>
  <c r="F149" i="4"/>
  <c r="H149" i="4" s="1"/>
  <c r="F153" i="4"/>
  <c r="H153" i="4" s="1"/>
  <c r="F162" i="4"/>
  <c r="H162" i="4" s="1"/>
  <c r="F158" i="4"/>
  <c r="H158" i="4" s="1"/>
  <c r="F165" i="4"/>
  <c r="H165" i="4" s="1"/>
  <c r="F169" i="4"/>
  <c r="H169" i="4" s="1"/>
  <c r="F173" i="4"/>
  <c r="H173" i="4" s="1"/>
  <c r="F178" i="4"/>
  <c r="H178" i="4" s="1"/>
  <c r="F181" i="4"/>
  <c r="H181" i="4" s="1"/>
  <c r="N15" i="4" s="1"/>
  <c r="F185" i="4"/>
  <c r="H185" i="4" s="1"/>
  <c r="F189" i="4"/>
  <c r="H189" i="4" s="1"/>
  <c r="F198" i="4"/>
  <c r="H198" i="4" s="1"/>
  <c r="F194" i="4"/>
  <c r="H194" i="4" s="1"/>
  <c r="F201" i="4"/>
  <c r="H201" i="4" s="1"/>
  <c r="F205" i="4"/>
  <c r="H205" i="4" s="1"/>
  <c r="F209" i="4"/>
  <c r="H209" i="4" s="1"/>
  <c r="F212" i="4"/>
  <c r="H212" i="4" s="1"/>
  <c r="F217" i="4"/>
  <c r="H217" i="4" s="1"/>
  <c r="F221" i="4"/>
  <c r="H221" i="4" s="1"/>
  <c r="F225" i="4"/>
  <c r="H225" i="4" s="1"/>
  <c r="F232" i="4"/>
  <c r="H232" i="4" s="1"/>
  <c r="F228" i="4"/>
  <c r="H228" i="4" s="1"/>
  <c r="F237" i="4"/>
  <c r="H237" i="4" s="1"/>
  <c r="F241" i="4"/>
  <c r="H241" i="4" s="1"/>
  <c r="F245" i="4"/>
  <c r="H245" i="4" s="1"/>
  <c r="F248" i="4"/>
  <c r="H248" i="4" s="1"/>
  <c r="F253" i="4"/>
  <c r="H253" i="4" s="1"/>
  <c r="F257" i="4"/>
  <c r="H257" i="4" s="1"/>
  <c r="F261" i="4"/>
  <c r="H261" i="4" s="1"/>
  <c r="F268" i="4"/>
  <c r="H268" i="4" s="1"/>
  <c r="F264" i="4"/>
  <c r="H264" i="4" s="1"/>
  <c r="F273" i="4"/>
  <c r="H273" i="4" s="1"/>
  <c r="F277" i="4"/>
  <c r="H277" i="4" s="1"/>
  <c r="F281" i="4"/>
  <c r="H281" i="4" s="1"/>
  <c r="F284" i="4"/>
  <c r="H284" i="4" s="1"/>
  <c r="F289" i="4"/>
  <c r="H289" i="4" s="1"/>
  <c r="F293" i="4"/>
  <c r="H293" i="4" s="1"/>
  <c r="F297" i="4"/>
  <c r="H297" i="4" s="1"/>
  <c r="F304" i="4"/>
  <c r="H304" i="4" s="1"/>
  <c r="F300" i="4"/>
  <c r="H300" i="4" s="1"/>
  <c r="F309" i="4"/>
  <c r="H309" i="4" s="1"/>
  <c r="F316" i="4"/>
  <c r="H316" i="4" s="1"/>
  <c r="F312" i="4"/>
  <c r="H312" i="4" s="1"/>
  <c r="F321" i="4"/>
  <c r="H321" i="4" s="1"/>
  <c r="F325" i="4"/>
  <c r="H325" i="4" s="1"/>
  <c r="F329" i="4"/>
  <c r="H329" i="4" s="1"/>
  <c r="F332" i="4"/>
  <c r="H332" i="4" s="1"/>
  <c r="F337" i="4"/>
  <c r="H337" i="4" s="1"/>
  <c r="F341" i="4"/>
  <c r="H341" i="4" s="1"/>
  <c r="F6" i="4"/>
  <c r="H6" i="4" s="1"/>
  <c r="F22" i="4"/>
  <c r="H22" i="4" s="1"/>
  <c r="F38" i="4"/>
  <c r="H38" i="4" s="1"/>
  <c r="F54" i="4"/>
  <c r="H54" i="4" s="1"/>
  <c r="F70" i="4"/>
  <c r="H70" i="4" s="1"/>
  <c r="F86" i="4"/>
  <c r="H86" i="4" s="1"/>
  <c r="F102" i="4"/>
  <c r="H102" i="4" s="1"/>
  <c r="F118" i="4"/>
  <c r="H118" i="4" s="1"/>
  <c r="F134" i="4"/>
  <c r="H134" i="4" s="1"/>
  <c r="F150" i="4"/>
  <c r="H150" i="4" s="1"/>
  <c r="F166" i="4"/>
  <c r="H166" i="4" s="1"/>
  <c r="F182" i="4"/>
  <c r="H182" i="4" s="1"/>
  <c r="F193" i="4"/>
  <c r="H193" i="4" s="1"/>
  <c r="F211" i="4"/>
  <c r="H211" i="4" s="1"/>
  <c r="F231" i="4"/>
  <c r="H231" i="4" s="1"/>
  <c r="F251" i="4"/>
  <c r="H251" i="4" s="1"/>
  <c r="F262" i="4"/>
  <c r="H262" i="4" s="1"/>
  <c r="F278" i="4"/>
  <c r="H278" i="4" s="1"/>
  <c r="F294" i="4"/>
  <c r="H294" i="4" s="1"/>
  <c r="F310" i="4"/>
  <c r="H310" i="4" s="1"/>
  <c r="F326" i="4"/>
  <c r="H326" i="4" s="1"/>
  <c r="F342" i="4"/>
  <c r="H342" i="4" s="1"/>
  <c r="F346" i="4"/>
  <c r="H346" i="4" s="1"/>
  <c r="F350" i="4"/>
  <c r="H350" i="4" s="1"/>
  <c r="F354" i="4"/>
  <c r="H354" i="4" s="1"/>
  <c r="F358" i="4"/>
  <c r="H358" i="4" s="1"/>
  <c r="F365" i="4"/>
  <c r="H365" i="4" s="1"/>
  <c r="F361" i="4"/>
  <c r="H361" i="4" s="1"/>
  <c r="F370" i="4"/>
  <c r="H370" i="4" s="1"/>
  <c r="F374" i="4"/>
  <c r="H374" i="4" s="1"/>
  <c r="F378" i="4"/>
  <c r="H378" i="4" s="1"/>
  <c r="F381" i="4"/>
  <c r="H381" i="4" s="1"/>
  <c r="F386" i="4"/>
  <c r="H386" i="4" s="1"/>
  <c r="F389" i="4"/>
  <c r="H389" i="4" s="1"/>
  <c r="F394" i="4"/>
  <c r="H394" i="4" s="1"/>
  <c r="F398" i="4"/>
  <c r="H398" i="4" s="1"/>
  <c r="F402" i="4"/>
  <c r="H402" i="4" s="1"/>
  <c r="F409" i="4"/>
  <c r="H409" i="4" s="1"/>
  <c r="F405" i="4"/>
  <c r="H405" i="4" s="1"/>
  <c r="F414" i="4"/>
  <c r="H414" i="4" s="1"/>
  <c r="F418" i="4"/>
  <c r="H418" i="4" s="1"/>
  <c r="F422" i="4"/>
  <c r="H422" i="4" s="1"/>
  <c r="F425" i="4"/>
  <c r="H425" i="4" s="1"/>
  <c r="F430" i="4"/>
  <c r="H430" i="4" s="1"/>
  <c r="F434" i="4"/>
  <c r="H434" i="4" s="1"/>
  <c r="F438" i="4"/>
  <c r="H438" i="4" s="1"/>
  <c r="F445" i="4"/>
  <c r="H445" i="4" s="1"/>
  <c r="F441" i="4"/>
  <c r="H441" i="4" s="1"/>
  <c r="F450" i="4"/>
  <c r="H450" i="4" s="1"/>
  <c r="F454" i="4"/>
  <c r="H454" i="4" s="1"/>
  <c r="F458" i="4"/>
  <c r="H458" i="4" s="1"/>
  <c r="F461" i="4"/>
  <c r="H461" i="4" s="1"/>
  <c r="F466" i="4"/>
  <c r="H466" i="4" s="1"/>
  <c r="F470" i="4"/>
  <c r="H470" i="4" s="1"/>
  <c r="F474" i="4"/>
  <c r="H474" i="4" s="1"/>
  <c r="F481" i="4"/>
  <c r="H481" i="4" s="1"/>
  <c r="F477" i="4"/>
  <c r="H477" i="4" s="1"/>
  <c r="F486" i="4"/>
  <c r="H486" i="4" s="1"/>
  <c r="F490" i="4"/>
  <c r="H490" i="4" s="1"/>
  <c r="F494" i="4"/>
  <c r="H494" i="4" s="1"/>
  <c r="F495" i="4"/>
  <c r="H495" i="4" s="1"/>
  <c r="F502" i="4"/>
  <c r="H502" i="4" s="1"/>
  <c r="F506" i="4"/>
  <c r="H506" i="4" s="1"/>
  <c r="F510" i="4"/>
  <c r="H510" i="4" s="1"/>
  <c r="F513" i="4"/>
  <c r="H513" i="4" s="1"/>
  <c r="F518" i="4"/>
  <c r="H518" i="4" s="1"/>
  <c r="F522" i="4"/>
  <c r="H522" i="4" s="1"/>
  <c r="F526" i="4"/>
  <c r="H526" i="4" s="1"/>
  <c r="F533" i="4"/>
  <c r="H533" i="4" s="1"/>
  <c r="F529" i="4"/>
  <c r="H529" i="4" s="1"/>
  <c r="F538" i="4"/>
  <c r="H538" i="4" s="1"/>
  <c r="F542" i="4"/>
  <c r="H542" i="4" s="1"/>
  <c r="F546" i="4"/>
  <c r="H546" i="4" s="1"/>
  <c r="F549" i="4"/>
  <c r="H549" i="4" s="1"/>
  <c r="F554" i="4"/>
  <c r="H554" i="4" s="1"/>
  <c r="F558" i="4"/>
  <c r="H558" i="4" s="1"/>
  <c r="F562" i="4"/>
  <c r="H562" i="4" s="1"/>
  <c r="F569" i="4"/>
  <c r="H569" i="4" s="1"/>
  <c r="F565" i="4"/>
  <c r="H565" i="4" s="1"/>
  <c r="F574" i="4"/>
  <c r="H574" i="4" s="1"/>
  <c r="F578" i="4"/>
  <c r="H578" i="4" s="1"/>
  <c r="F582" i="4"/>
  <c r="H582" i="4" s="1"/>
  <c r="F585" i="4"/>
  <c r="H585" i="4" s="1"/>
  <c r="F590" i="4"/>
  <c r="H590" i="4" s="1"/>
  <c r="F594" i="4"/>
  <c r="H594" i="4" s="1"/>
  <c r="F598" i="4"/>
  <c r="H598" i="4" s="1"/>
  <c r="F10" i="4"/>
  <c r="H10" i="4" s="1"/>
  <c r="F26" i="4"/>
  <c r="H26" i="4" s="1"/>
  <c r="F42" i="4"/>
  <c r="H42" i="4" s="1"/>
  <c r="F58" i="4"/>
  <c r="H58" i="4" s="1"/>
  <c r="F74" i="4"/>
  <c r="H74" i="4" s="1"/>
  <c r="F88" i="4"/>
  <c r="H88" i="4" s="1"/>
  <c r="F105" i="4"/>
  <c r="H105" i="4" s="1"/>
  <c r="F125" i="4"/>
  <c r="H125" i="4" s="1"/>
  <c r="F138" i="4"/>
  <c r="H138" i="4" s="1"/>
  <c r="F154" i="4"/>
  <c r="H154" i="4" s="1"/>
  <c r="F170" i="4"/>
  <c r="H170" i="4" s="1"/>
  <c r="F186" i="4"/>
  <c r="H186" i="4" s="1"/>
  <c r="F202" i="4"/>
  <c r="H202" i="4" s="1"/>
  <c r="F218" i="4"/>
  <c r="H218" i="4" s="1"/>
  <c r="F234" i="4"/>
  <c r="H234" i="4" s="1"/>
  <c r="N16" i="4" s="1"/>
  <c r="F247" i="4"/>
  <c r="H247" i="4" s="1"/>
  <c r="F267" i="4"/>
  <c r="H267" i="4" s="1"/>
  <c r="F287" i="4"/>
  <c r="H287" i="4" s="1"/>
  <c r="F298" i="4"/>
  <c r="H298" i="4" s="1"/>
  <c r="F315" i="4"/>
  <c r="H315" i="4" s="1"/>
  <c r="F335" i="4"/>
  <c r="H335" i="4" s="1"/>
  <c r="F343" i="4"/>
  <c r="H343" i="4" s="1"/>
  <c r="F347" i="4"/>
  <c r="H347" i="4" s="1"/>
  <c r="F351" i="4"/>
  <c r="H351" i="4" s="1"/>
  <c r="F355" i="4"/>
  <c r="H355" i="4" s="1"/>
  <c r="F359" i="4"/>
  <c r="H359" i="4" s="1"/>
  <c r="F364" i="4"/>
  <c r="H364" i="4" s="1"/>
  <c r="F367" i="4"/>
  <c r="H367" i="4" s="1"/>
  <c r="N19" i="4" s="1"/>
  <c r="F371" i="4"/>
  <c r="H371" i="4" s="1"/>
  <c r="F375" i="4"/>
  <c r="H375" i="4" s="1"/>
  <c r="F384" i="4"/>
  <c r="H384" i="4" s="1"/>
  <c r="F380" i="4"/>
  <c r="H380" i="4" s="1"/>
  <c r="F392" i="4"/>
  <c r="H392" i="4" s="1"/>
  <c r="F388" i="4"/>
  <c r="H388" i="4" s="1"/>
  <c r="F395" i="4"/>
  <c r="H395" i="4" s="1"/>
  <c r="F399" i="4"/>
  <c r="H399" i="4" s="1"/>
  <c r="F403" i="4"/>
  <c r="H403" i="4" s="1"/>
  <c r="F408" i="4"/>
  <c r="H408" i="4" s="1"/>
  <c r="F411" i="4"/>
  <c r="H411" i="4" s="1"/>
  <c r="N43" i="4" s="1"/>
  <c r="F415" i="4"/>
  <c r="H415" i="4" s="1"/>
  <c r="F419" i="4"/>
  <c r="H419" i="4" s="1"/>
  <c r="F428" i="4"/>
  <c r="H428" i="4" s="1"/>
  <c r="F424" i="4"/>
  <c r="H424" i="4" s="1"/>
  <c r="F431" i="4"/>
  <c r="H431" i="4" s="1"/>
  <c r="F435" i="4"/>
  <c r="H435" i="4" s="1"/>
  <c r="F439" i="4"/>
  <c r="H439" i="4" s="1"/>
  <c r="F444" i="4"/>
  <c r="H444" i="4" s="1"/>
  <c r="F447" i="4"/>
  <c r="H447" i="4" s="1"/>
  <c r="N44" i="4" s="1"/>
  <c r="F451" i="4"/>
  <c r="H451" i="4" s="1"/>
  <c r="F455" i="4"/>
  <c r="H455" i="4" s="1"/>
  <c r="F464" i="4"/>
  <c r="H464" i="4" s="1"/>
  <c r="F460" i="4"/>
  <c r="H460" i="4" s="1"/>
  <c r="F467" i="4"/>
  <c r="H467" i="4" s="1"/>
  <c r="F471" i="4"/>
  <c r="H471" i="4" s="1"/>
  <c r="F475" i="4"/>
  <c r="H475" i="4" s="1"/>
  <c r="F480" i="4"/>
  <c r="H480" i="4" s="1"/>
  <c r="F483" i="4"/>
  <c r="H483" i="4" s="1"/>
  <c r="N24" i="4" s="1"/>
  <c r="F487" i="4"/>
  <c r="H487" i="4" s="1"/>
  <c r="F491" i="4"/>
  <c r="H491" i="4" s="1"/>
  <c r="F498" i="4"/>
  <c r="H498" i="4" s="1"/>
  <c r="F499" i="4"/>
  <c r="H499" i="4" s="1"/>
  <c r="N61" i="4" s="1"/>
  <c r="F503" i="4"/>
  <c r="H503" i="4" s="1"/>
  <c r="F507" i="4"/>
  <c r="H507" i="4" s="1"/>
  <c r="F516" i="4"/>
  <c r="H516" i="4" s="1"/>
  <c r="F512" i="4"/>
  <c r="H512" i="4" s="1"/>
  <c r="F519" i="4"/>
  <c r="H519" i="4" s="1"/>
  <c r="F15" i="4"/>
  <c r="H15" i="4" s="1"/>
  <c r="F35" i="4"/>
  <c r="H35" i="4" s="1"/>
  <c r="F46" i="4"/>
  <c r="H46" i="4" s="1"/>
  <c r="F63" i="4"/>
  <c r="H63" i="4" s="1"/>
  <c r="F83" i="4"/>
  <c r="H83" i="4" s="1"/>
  <c r="F94" i="4"/>
  <c r="H94" i="4" s="1"/>
  <c r="F110" i="4"/>
  <c r="H110" i="4" s="1"/>
  <c r="F121" i="4"/>
  <c r="H121" i="4" s="1"/>
  <c r="F141" i="4"/>
  <c r="H141" i="4" s="1"/>
  <c r="F161" i="4"/>
  <c r="H161" i="4" s="1"/>
  <c r="F174" i="4"/>
  <c r="H174" i="4" s="1"/>
  <c r="F190" i="4"/>
  <c r="H190" i="4" s="1"/>
  <c r="F206" i="4"/>
  <c r="H206" i="4" s="1"/>
  <c r="F222" i="4"/>
  <c r="H222" i="4" s="1"/>
  <c r="F238" i="4"/>
  <c r="H238" i="4" s="1"/>
  <c r="F254" i="4"/>
  <c r="H254" i="4" s="1"/>
  <c r="F270" i="4"/>
  <c r="H270" i="4" s="1"/>
  <c r="N17" i="4" s="1"/>
  <c r="F283" i="4"/>
  <c r="H283" i="4" s="1"/>
  <c r="F303" i="4"/>
  <c r="H303" i="4" s="1"/>
  <c r="F318" i="4"/>
  <c r="H318" i="4" s="1"/>
  <c r="N18" i="4" s="1"/>
  <c r="F331" i="4"/>
  <c r="H331" i="4" s="1"/>
  <c r="F344" i="4"/>
  <c r="H344" i="4" s="1"/>
  <c r="F348" i="4"/>
  <c r="H348" i="4" s="1"/>
  <c r="F352" i="4"/>
  <c r="H352" i="4" s="1"/>
  <c r="F356" i="4"/>
  <c r="H356" i="4" s="1"/>
  <c r="F360" i="4"/>
  <c r="H360" i="4" s="1"/>
  <c r="F363" i="4"/>
  <c r="H363" i="4" s="1"/>
  <c r="F368" i="4"/>
  <c r="H368" i="4" s="1"/>
  <c r="F372" i="4"/>
  <c r="H372" i="4" s="1"/>
  <c r="F376" i="4"/>
  <c r="H376" i="4" s="1"/>
  <c r="F383" i="4"/>
  <c r="H383" i="4" s="1"/>
  <c r="F379" i="4"/>
  <c r="H379" i="4" s="1"/>
  <c r="F391" i="4"/>
  <c r="H391" i="4" s="1"/>
  <c r="F387" i="4"/>
  <c r="H387" i="4" s="1"/>
  <c r="F396" i="4"/>
  <c r="H396" i="4" s="1"/>
  <c r="F400" i="4"/>
  <c r="H400" i="4" s="1"/>
  <c r="F404" i="4"/>
  <c r="H404" i="4" s="1"/>
  <c r="F407" i="4"/>
  <c r="H407" i="4" s="1"/>
  <c r="F412" i="4"/>
  <c r="H412" i="4" s="1"/>
  <c r="F416" i="4"/>
  <c r="H416" i="4" s="1"/>
  <c r="F420" i="4"/>
  <c r="H420" i="4" s="1"/>
  <c r="F427" i="4"/>
  <c r="H427" i="4" s="1"/>
  <c r="F423" i="4"/>
  <c r="H423" i="4" s="1"/>
  <c r="F432" i="4"/>
  <c r="H432" i="4" s="1"/>
  <c r="F436" i="4"/>
  <c r="H436" i="4" s="1"/>
  <c r="F440" i="4"/>
  <c r="H440" i="4" s="1"/>
  <c r="F443" i="4"/>
  <c r="H443" i="4" s="1"/>
  <c r="F448" i="4"/>
  <c r="H448" i="4" s="1"/>
  <c r="F452" i="4"/>
  <c r="H452" i="4" s="1"/>
  <c r="F456" i="4"/>
  <c r="H456" i="4" s="1"/>
  <c r="F463" i="4"/>
  <c r="H463" i="4" s="1"/>
  <c r="F459" i="4"/>
  <c r="H459" i="4" s="1"/>
  <c r="F468" i="4"/>
  <c r="H468" i="4" s="1"/>
  <c r="F472" i="4"/>
  <c r="H472" i="4" s="1"/>
  <c r="F476" i="4"/>
  <c r="H476" i="4" s="1"/>
  <c r="F479" i="4"/>
  <c r="H479" i="4" s="1"/>
  <c r="F484" i="4"/>
  <c r="H484" i="4" s="1"/>
  <c r="F488" i="4"/>
  <c r="H488" i="4" s="1"/>
  <c r="F492" i="4"/>
  <c r="H492" i="4" s="1"/>
  <c r="F497" i="4"/>
  <c r="H497" i="4" s="1"/>
  <c r="F500" i="4"/>
  <c r="H500" i="4" s="1"/>
  <c r="F504" i="4"/>
  <c r="H504" i="4" s="1"/>
  <c r="F508" i="4"/>
  <c r="H508" i="4" s="1"/>
  <c r="F515" i="4"/>
  <c r="H515" i="4" s="1"/>
  <c r="F511" i="4"/>
  <c r="H511" i="4" s="1"/>
  <c r="F520" i="4"/>
  <c r="H520" i="4" s="1"/>
  <c r="F524" i="4"/>
  <c r="H524" i="4" s="1"/>
  <c r="F528" i="4"/>
  <c r="H528" i="4" s="1"/>
  <c r="F531" i="4"/>
  <c r="H531" i="4" s="1"/>
  <c r="F536" i="4"/>
  <c r="H536" i="4" s="1"/>
  <c r="F540" i="4"/>
  <c r="H540" i="4" s="1"/>
  <c r="F544" i="4"/>
  <c r="H544" i="4" s="1"/>
  <c r="F551" i="4"/>
  <c r="H551" i="4" s="1"/>
  <c r="F547" i="4"/>
  <c r="H547" i="4" s="1"/>
  <c r="F556" i="4"/>
  <c r="H556" i="4" s="1"/>
  <c r="F560" i="4"/>
  <c r="H560" i="4" s="1"/>
  <c r="F564" i="4"/>
  <c r="H564" i="4" s="1"/>
  <c r="F567" i="4"/>
  <c r="H567" i="4" s="1"/>
  <c r="F572" i="4"/>
  <c r="H572" i="4" s="1"/>
  <c r="F576" i="4"/>
  <c r="H576" i="4" s="1"/>
  <c r="F580" i="4"/>
  <c r="H580" i="4" s="1"/>
  <c r="F587" i="4"/>
  <c r="H587" i="4" s="1"/>
  <c r="F583" i="4"/>
  <c r="H583" i="4" s="1"/>
  <c r="F592" i="4"/>
  <c r="H592" i="4" s="1"/>
  <c r="F596" i="4"/>
  <c r="H596" i="4" s="1"/>
  <c r="F18" i="4"/>
  <c r="H18" i="4" s="1"/>
  <c r="N11" i="4" s="1"/>
  <c r="F31" i="4"/>
  <c r="H31" i="4" s="1"/>
  <c r="F50" i="4"/>
  <c r="H50" i="4" s="1"/>
  <c r="F66" i="4"/>
  <c r="H66" i="4" s="1"/>
  <c r="N13" i="4" s="1"/>
  <c r="F79" i="4"/>
  <c r="H79" i="4" s="1"/>
  <c r="F98" i="4"/>
  <c r="H98" i="4" s="1"/>
  <c r="F114" i="4"/>
  <c r="H114" i="4" s="1"/>
  <c r="F130" i="4"/>
  <c r="H130" i="4" s="1"/>
  <c r="F146" i="4"/>
  <c r="H146" i="4" s="1"/>
  <c r="F157" i="4"/>
  <c r="H157" i="4" s="1"/>
  <c r="F177" i="4"/>
  <c r="H177" i="4" s="1"/>
  <c r="F197" i="4"/>
  <c r="H197" i="4" s="1"/>
  <c r="F215" i="4"/>
  <c r="H215" i="4" s="1"/>
  <c r="F226" i="4"/>
  <c r="H226" i="4" s="1"/>
  <c r="F242" i="4"/>
  <c r="H242" i="4" s="1"/>
  <c r="F258" i="4"/>
  <c r="H258" i="4" s="1"/>
  <c r="F274" i="4"/>
  <c r="H274" i="4" s="1"/>
  <c r="F290" i="4"/>
  <c r="H290" i="4" s="1"/>
  <c r="F306" i="4"/>
  <c r="H306" i="4" s="1"/>
  <c r="N41" i="4" s="1"/>
  <c r="F322" i="4"/>
  <c r="H322" i="4" s="1"/>
  <c r="F338" i="4"/>
  <c r="H338" i="4" s="1"/>
  <c r="F345" i="4"/>
  <c r="H345" i="4" s="1"/>
  <c r="F349" i="4"/>
  <c r="H349" i="4" s="1"/>
  <c r="N42" i="4" s="1"/>
  <c r="F353" i="4"/>
  <c r="H353" i="4" s="1"/>
  <c r="F357" i="4"/>
  <c r="H357" i="4" s="1"/>
  <c r="F366" i="4"/>
  <c r="H366" i="4" s="1"/>
  <c r="F362" i="4"/>
  <c r="H362" i="4" s="1"/>
  <c r="F369" i="4"/>
  <c r="H369" i="4" s="1"/>
  <c r="F373" i="4"/>
  <c r="H373" i="4" s="1"/>
  <c r="F377" i="4"/>
  <c r="H377" i="4" s="1"/>
  <c r="F382" i="4"/>
  <c r="H382" i="4" s="1"/>
  <c r="F385" i="4"/>
  <c r="H385" i="4" s="1"/>
  <c r="N20" i="4" s="1"/>
  <c r="F390" i="4"/>
  <c r="H390" i="4" s="1"/>
  <c r="F393" i="4"/>
  <c r="H393" i="4" s="1"/>
  <c r="N21" i="4" s="1"/>
  <c r="F397" i="4"/>
  <c r="H397" i="4" s="1"/>
  <c r="F401" i="4"/>
  <c r="H401" i="4" s="1"/>
  <c r="F410" i="4"/>
  <c r="H410" i="4" s="1"/>
  <c r="F406" i="4"/>
  <c r="H406" i="4" s="1"/>
  <c r="F413" i="4"/>
  <c r="H413" i="4" s="1"/>
  <c r="F417" i="4"/>
  <c r="H417" i="4" s="1"/>
  <c r="F421" i="4"/>
  <c r="H421" i="4" s="1"/>
  <c r="F426" i="4"/>
  <c r="H426" i="4" s="1"/>
  <c r="F429" i="4"/>
  <c r="H429" i="4" s="1"/>
  <c r="N22" i="4" s="1"/>
  <c r="F433" i="4"/>
  <c r="H433" i="4" s="1"/>
  <c r="F437" i="4"/>
  <c r="H437" i="4" s="1"/>
  <c r="F446" i="4"/>
  <c r="H446" i="4" s="1"/>
  <c r="F442" i="4"/>
  <c r="H442" i="4" s="1"/>
  <c r="F449" i="4"/>
  <c r="H449" i="4" s="1"/>
  <c r="F453" i="4"/>
  <c r="H453" i="4" s="1"/>
  <c r="F457" i="4"/>
  <c r="H457" i="4" s="1"/>
  <c r="F462" i="4"/>
  <c r="H462" i="4" s="1"/>
  <c r="F465" i="4"/>
  <c r="H465" i="4" s="1"/>
  <c r="N23" i="4" s="1"/>
  <c r="F469" i="4"/>
  <c r="H469" i="4" s="1"/>
  <c r="F473" i="4"/>
  <c r="H473" i="4" s="1"/>
  <c r="F482" i="4"/>
  <c r="H482" i="4" s="1"/>
  <c r="F478" i="4"/>
  <c r="H478" i="4" s="1"/>
  <c r="F485" i="4"/>
  <c r="H485" i="4" s="1"/>
  <c r="F489" i="4"/>
  <c r="H489" i="4" s="1"/>
  <c r="F493" i="4"/>
  <c r="H493" i="4" s="1"/>
  <c r="F496" i="4"/>
  <c r="H496" i="4" s="1"/>
  <c r="F501" i="4"/>
  <c r="H501" i="4" s="1"/>
  <c r="F505" i="4"/>
  <c r="H505" i="4" s="1"/>
  <c r="F509" i="4"/>
  <c r="H509" i="4" s="1"/>
  <c r="F514" i="4"/>
  <c r="H514" i="4" s="1"/>
  <c r="F517" i="4"/>
  <c r="H517" i="4" s="1"/>
  <c r="N25" i="4" s="1"/>
  <c r="F521" i="4"/>
  <c r="H521" i="4" s="1"/>
  <c r="F523" i="4"/>
  <c r="H523" i="4" s="1"/>
  <c r="F532" i="4"/>
  <c r="H532" i="4" s="1"/>
  <c r="F539" i="4"/>
  <c r="H539" i="4" s="1"/>
  <c r="F552" i="4"/>
  <c r="H552" i="4" s="1"/>
  <c r="F555" i="4"/>
  <c r="H555" i="4" s="1"/>
  <c r="F563" i="4"/>
  <c r="H563" i="4" s="1"/>
  <c r="F571" i="4"/>
  <c r="H571" i="4" s="1"/>
  <c r="N34" i="4" s="1"/>
  <c r="F579" i="4"/>
  <c r="H579" i="4" s="1"/>
  <c r="F584" i="4"/>
  <c r="H584" i="4" s="1"/>
  <c r="F595" i="4"/>
  <c r="H595" i="4" s="1"/>
  <c r="F606" i="4"/>
  <c r="H606" i="4" s="1"/>
  <c r="F602" i="4"/>
  <c r="H602" i="4" s="1"/>
  <c r="F609" i="4"/>
  <c r="H609" i="4" s="1"/>
  <c r="F613" i="4"/>
  <c r="H613" i="4" s="1"/>
  <c r="F617" i="4"/>
  <c r="H617" i="4" s="1"/>
  <c r="F622" i="4"/>
  <c r="H622" i="4" s="1"/>
  <c r="F625" i="4"/>
  <c r="H625" i="4" s="1"/>
  <c r="N62" i="4" s="1"/>
  <c r="F629" i="4"/>
  <c r="H629" i="4" s="1"/>
  <c r="F633" i="4"/>
  <c r="H633" i="4" s="1"/>
  <c r="F642" i="4"/>
  <c r="H642" i="4" s="1"/>
  <c r="F638" i="4"/>
  <c r="H638" i="4" s="1"/>
  <c r="F645" i="4"/>
  <c r="H645" i="4" s="1"/>
  <c r="F649" i="4"/>
  <c r="H649" i="4" s="1"/>
  <c r="F653" i="4"/>
  <c r="H653" i="4" s="1"/>
  <c r="F658" i="4"/>
  <c r="H658" i="4" s="1"/>
  <c r="F661" i="4"/>
  <c r="H661" i="4" s="1"/>
  <c r="N27" i="4" s="1"/>
  <c r="F665" i="4"/>
  <c r="H665" i="4" s="1"/>
  <c r="F669" i="4"/>
  <c r="H669" i="4" s="1"/>
  <c r="F678" i="4"/>
  <c r="H678" i="4" s="1"/>
  <c r="F674" i="4"/>
  <c r="H674" i="4" s="1"/>
  <c r="F681" i="4"/>
  <c r="H681" i="4" s="1"/>
  <c r="F685" i="4"/>
  <c r="H685" i="4" s="1"/>
  <c r="F689" i="4"/>
  <c r="H689" i="4" s="1"/>
  <c r="F694" i="4"/>
  <c r="H694" i="4" s="1"/>
  <c r="F697" i="4"/>
  <c r="H697" i="4" s="1"/>
  <c r="N63" i="4" s="1"/>
  <c r="F701" i="4"/>
  <c r="H701" i="4" s="1"/>
  <c r="F705" i="4"/>
  <c r="H705" i="4" s="1"/>
  <c r="F714" i="4"/>
  <c r="H714" i="4" s="1"/>
  <c r="F710" i="4"/>
  <c r="H710" i="4" s="1"/>
  <c r="F717" i="4"/>
  <c r="H717" i="4" s="1"/>
  <c r="F721" i="4"/>
  <c r="H721" i="4" s="1"/>
  <c r="F725" i="4"/>
  <c r="H725" i="4" s="1"/>
  <c r="F730" i="4"/>
  <c r="H730" i="4" s="1"/>
  <c r="F733" i="4"/>
  <c r="H733" i="4" s="1"/>
  <c r="N36" i="4" s="1"/>
  <c r="F737" i="4"/>
  <c r="H737" i="4" s="1"/>
  <c r="F741" i="4"/>
  <c r="H741" i="4" s="1"/>
  <c r="F750" i="4"/>
  <c r="H750" i="4" s="1"/>
  <c r="F746" i="4"/>
  <c r="H746" i="4" s="1"/>
  <c r="F753" i="4"/>
  <c r="H753" i="4" s="1"/>
  <c r="F757" i="4"/>
  <c r="H757" i="4" s="1"/>
  <c r="F761" i="4"/>
  <c r="H761" i="4" s="1"/>
  <c r="F766" i="4"/>
  <c r="H766" i="4" s="1"/>
  <c r="F769" i="4"/>
  <c r="H769" i="4" s="1"/>
  <c r="N38" i="4" s="1"/>
  <c r="F773" i="4"/>
  <c r="H773" i="4" s="1"/>
  <c r="F777" i="4"/>
  <c r="H777" i="4" s="1"/>
  <c r="F786" i="4"/>
  <c r="H786" i="4" s="1"/>
  <c r="F782" i="4"/>
  <c r="H782" i="4" s="1"/>
  <c r="F789" i="4"/>
  <c r="H789" i="4" s="1"/>
  <c r="F793" i="4"/>
  <c r="H793" i="4" s="1"/>
  <c r="F797" i="4"/>
  <c r="H797" i="4" s="1"/>
  <c r="F802" i="4"/>
  <c r="H802" i="4" s="1"/>
  <c r="F805" i="4"/>
  <c r="H805" i="4" s="1"/>
  <c r="N49" i="4" s="1"/>
  <c r="F809" i="4"/>
  <c r="H809" i="4" s="1"/>
  <c r="F813" i="4"/>
  <c r="H813" i="4" s="1"/>
  <c r="F822" i="4"/>
  <c r="H822" i="4" s="1"/>
  <c r="F818" i="4"/>
  <c r="H818" i="4" s="1"/>
  <c r="F825" i="4"/>
  <c r="H825" i="4" s="1"/>
  <c r="F829" i="4"/>
  <c r="H829" i="4" s="1"/>
  <c r="F833" i="4"/>
  <c r="H833" i="4" s="1"/>
  <c r="F838" i="4"/>
  <c r="H838" i="4" s="1"/>
  <c r="F841" i="4"/>
  <c r="H841" i="4" s="1"/>
  <c r="N29" i="4" s="1"/>
  <c r="F845" i="4"/>
  <c r="H845" i="4" s="1"/>
  <c r="F849" i="4"/>
  <c r="H849" i="4" s="1"/>
  <c r="F858" i="4"/>
  <c r="H858" i="4" s="1"/>
  <c r="F854" i="4"/>
  <c r="H854" i="4" s="1"/>
  <c r="F861" i="4"/>
  <c r="H861" i="4" s="1"/>
  <c r="F865" i="4"/>
  <c r="H865" i="4" s="1"/>
  <c r="F869" i="4"/>
  <c r="H869" i="4" s="1"/>
  <c r="F525" i="4"/>
  <c r="H525" i="4" s="1"/>
  <c r="F530" i="4"/>
  <c r="H530" i="4" s="1"/>
  <c r="F541" i="4"/>
  <c r="H541" i="4" s="1"/>
  <c r="F550" i="4"/>
  <c r="H550" i="4" s="1"/>
  <c r="F557" i="4"/>
  <c r="H557" i="4" s="1"/>
  <c r="F570" i="4"/>
  <c r="H570" i="4" s="1"/>
  <c r="F573" i="4"/>
  <c r="H573" i="4" s="1"/>
  <c r="F581" i="4"/>
  <c r="H581" i="4" s="1"/>
  <c r="F589" i="4"/>
  <c r="H589" i="4" s="1"/>
  <c r="N46" i="4" s="1"/>
  <c r="F597" i="4"/>
  <c r="H597" i="4" s="1"/>
  <c r="F605" i="4"/>
  <c r="H605" i="4" s="1"/>
  <c r="F601" i="4"/>
  <c r="H601" i="4" s="1"/>
  <c r="F610" i="4"/>
  <c r="H610" i="4" s="1"/>
  <c r="F614" i="4"/>
  <c r="H614" i="4" s="1"/>
  <c r="F618" i="4"/>
  <c r="H618" i="4" s="1"/>
  <c r="F621" i="4"/>
  <c r="H621" i="4" s="1"/>
  <c r="F626" i="4"/>
  <c r="H626" i="4" s="1"/>
  <c r="F630" i="4"/>
  <c r="H630" i="4" s="1"/>
  <c r="F634" i="4"/>
  <c r="H634" i="4" s="1"/>
  <c r="F641" i="4"/>
  <c r="H641" i="4" s="1"/>
  <c r="F637" i="4"/>
  <c r="H637" i="4" s="1"/>
  <c r="F646" i="4"/>
  <c r="H646" i="4" s="1"/>
  <c r="F650" i="4"/>
  <c r="H650" i="4" s="1"/>
  <c r="F654" i="4"/>
  <c r="H654" i="4" s="1"/>
  <c r="F657" i="4"/>
  <c r="H657" i="4" s="1"/>
  <c r="F662" i="4"/>
  <c r="H662" i="4" s="1"/>
  <c r="F666" i="4"/>
  <c r="H666" i="4" s="1"/>
  <c r="F670" i="4"/>
  <c r="H670" i="4" s="1"/>
  <c r="F677" i="4"/>
  <c r="H677" i="4" s="1"/>
  <c r="F673" i="4"/>
  <c r="H673" i="4" s="1"/>
  <c r="F682" i="4"/>
  <c r="H682" i="4" s="1"/>
  <c r="F686" i="4"/>
  <c r="H686" i="4" s="1"/>
  <c r="F690" i="4"/>
  <c r="H690" i="4" s="1"/>
  <c r="F693" i="4"/>
  <c r="H693" i="4" s="1"/>
  <c r="F698" i="4"/>
  <c r="H698" i="4" s="1"/>
  <c r="F702" i="4"/>
  <c r="H702" i="4" s="1"/>
  <c r="F706" i="4"/>
  <c r="H706" i="4" s="1"/>
  <c r="F713" i="4"/>
  <c r="H713" i="4" s="1"/>
  <c r="F709" i="4"/>
  <c r="H709" i="4" s="1"/>
  <c r="F718" i="4"/>
  <c r="H718" i="4" s="1"/>
  <c r="F722" i="4"/>
  <c r="H722" i="4" s="1"/>
  <c r="F726" i="4"/>
  <c r="H726" i="4" s="1"/>
  <c r="F729" i="4"/>
  <c r="H729" i="4" s="1"/>
  <c r="F734" i="4"/>
  <c r="H734" i="4" s="1"/>
  <c r="F738" i="4"/>
  <c r="H738" i="4" s="1"/>
  <c r="F742" i="4"/>
  <c r="H742" i="4" s="1"/>
  <c r="F749" i="4"/>
  <c r="H749" i="4" s="1"/>
  <c r="F745" i="4"/>
  <c r="H745" i="4" s="1"/>
  <c r="F754" i="4"/>
  <c r="H754" i="4" s="1"/>
  <c r="F758" i="4"/>
  <c r="H758" i="4" s="1"/>
  <c r="F762" i="4"/>
  <c r="H762" i="4" s="1"/>
  <c r="F765" i="4"/>
  <c r="H765" i="4" s="1"/>
  <c r="F770" i="4"/>
  <c r="H770" i="4" s="1"/>
  <c r="F774" i="4"/>
  <c r="H774" i="4" s="1"/>
  <c r="F778" i="4"/>
  <c r="H778" i="4" s="1"/>
  <c r="F785" i="4"/>
  <c r="H785" i="4" s="1"/>
  <c r="F781" i="4"/>
  <c r="H781" i="4" s="1"/>
  <c r="F790" i="4"/>
  <c r="H790" i="4" s="1"/>
  <c r="F794" i="4"/>
  <c r="H794" i="4" s="1"/>
  <c r="F798" i="4"/>
  <c r="H798" i="4" s="1"/>
  <c r="F801" i="4"/>
  <c r="H801" i="4" s="1"/>
  <c r="F806" i="4"/>
  <c r="H806" i="4" s="1"/>
  <c r="F810" i="4"/>
  <c r="H810" i="4" s="1"/>
  <c r="F814" i="4"/>
  <c r="H814" i="4" s="1"/>
  <c r="F821" i="4"/>
  <c r="H821" i="4" s="1"/>
  <c r="F817" i="4"/>
  <c r="H817" i="4" s="1"/>
  <c r="F826" i="4"/>
  <c r="H826" i="4" s="1"/>
  <c r="F830" i="4"/>
  <c r="H830" i="4" s="1"/>
  <c r="F834" i="4"/>
  <c r="H834" i="4" s="1"/>
  <c r="F837" i="4"/>
  <c r="H837" i="4" s="1"/>
  <c r="F842" i="4"/>
  <c r="H842" i="4" s="1"/>
  <c r="F846" i="4"/>
  <c r="H846" i="4" s="1"/>
  <c r="F850" i="4"/>
  <c r="H850" i="4" s="1"/>
  <c r="F857" i="4"/>
  <c r="H857" i="4" s="1"/>
  <c r="F853" i="4"/>
  <c r="H853" i="4" s="1"/>
  <c r="F862" i="4"/>
  <c r="H862" i="4" s="1"/>
  <c r="F866" i="4"/>
  <c r="H866" i="4" s="1"/>
  <c r="F870" i="4"/>
  <c r="H870" i="4" s="1"/>
  <c r="F873" i="4"/>
  <c r="H873" i="4" s="1"/>
  <c r="F878" i="4"/>
  <c r="H878" i="4" s="1"/>
  <c r="F882" i="4"/>
  <c r="H882" i="4" s="1"/>
  <c r="F886" i="4"/>
  <c r="H886" i="4" s="1"/>
  <c r="F889" i="4"/>
  <c r="H889" i="4" s="1"/>
  <c r="F894" i="4"/>
  <c r="H894" i="4" s="1"/>
  <c r="F898" i="4"/>
  <c r="H898" i="4" s="1"/>
  <c r="F527" i="4"/>
  <c r="H527" i="4" s="1"/>
  <c r="F535" i="4"/>
  <c r="H535" i="4" s="1"/>
  <c r="N33" i="4" s="1"/>
  <c r="F543" i="4"/>
  <c r="H543" i="4" s="1"/>
  <c r="F548" i="4"/>
  <c r="H548" i="4" s="1"/>
  <c r="F559" i="4"/>
  <c r="H559" i="4" s="1"/>
  <c r="F568" i="4"/>
  <c r="H568" i="4" s="1"/>
  <c r="F575" i="4"/>
  <c r="H575" i="4" s="1"/>
  <c r="F588" i="4"/>
  <c r="H588" i="4" s="1"/>
  <c r="F591" i="4"/>
  <c r="H591" i="4" s="1"/>
  <c r="F599" i="4"/>
  <c r="H599" i="4" s="1"/>
  <c r="F604" i="4"/>
  <c r="H604" i="4" s="1"/>
  <c r="F607" i="4"/>
  <c r="H607" i="4" s="1"/>
  <c r="N26" i="4" s="1"/>
  <c r="F611" i="4"/>
  <c r="H611" i="4" s="1"/>
  <c r="F615" i="4"/>
  <c r="H615" i="4" s="1"/>
  <c r="F624" i="4"/>
  <c r="H624" i="4" s="1"/>
  <c r="F620" i="4"/>
  <c r="H620" i="4" s="1"/>
  <c r="F627" i="4"/>
  <c r="H627" i="4" s="1"/>
  <c r="F631" i="4"/>
  <c r="H631" i="4" s="1"/>
  <c r="F635" i="4"/>
  <c r="H635" i="4" s="1"/>
  <c r="F640" i="4"/>
  <c r="H640" i="4" s="1"/>
  <c r="F643" i="4"/>
  <c r="H643" i="4" s="1"/>
  <c r="N47" i="4" s="1"/>
  <c r="F647" i="4"/>
  <c r="H647" i="4" s="1"/>
  <c r="F651" i="4"/>
  <c r="H651" i="4" s="1"/>
  <c r="F660" i="4"/>
  <c r="H660" i="4" s="1"/>
  <c r="F656" i="4"/>
  <c r="H656" i="4" s="1"/>
  <c r="F663" i="4"/>
  <c r="H663" i="4" s="1"/>
  <c r="F667" i="4"/>
  <c r="H667" i="4" s="1"/>
  <c r="F671" i="4"/>
  <c r="H671" i="4" s="1"/>
  <c r="F676" i="4"/>
  <c r="H676" i="4" s="1"/>
  <c r="F679" i="4"/>
  <c r="H679" i="4" s="1"/>
  <c r="N48" i="4" s="1"/>
  <c r="F683" i="4"/>
  <c r="H683" i="4" s="1"/>
  <c r="F687" i="4"/>
  <c r="H687" i="4" s="1"/>
  <c r="F696" i="4"/>
  <c r="H696" i="4" s="1"/>
  <c r="F692" i="4"/>
  <c r="H692" i="4" s="1"/>
  <c r="F699" i="4"/>
  <c r="H699" i="4" s="1"/>
  <c r="F703" i="4"/>
  <c r="H703" i="4" s="1"/>
  <c r="F707" i="4"/>
  <c r="H707" i="4" s="1"/>
  <c r="F712" i="4"/>
  <c r="H712" i="4" s="1"/>
  <c r="F715" i="4"/>
  <c r="H715" i="4" s="1"/>
  <c r="N35" i="4" s="1"/>
  <c r="F719" i="4"/>
  <c r="H719" i="4" s="1"/>
  <c r="F723" i="4"/>
  <c r="H723" i="4" s="1"/>
  <c r="F732" i="4"/>
  <c r="H732" i="4" s="1"/>
  <c r="F728" i="4"/>
  <c r="H728" i="4" s="1"/>
  <c r="F735" i="4"/>
  <c r="H735" i="4" s="1"/>
  <c r="F739" i="4"/>
  <c r="H739" i="4" s="1"/>
  <c r="F743" i="4"/>
  <c r="H743" i="4" s="1"/>
  <c r="F748" i="4"/>
  <c r="H748" i="4" s="1"/>
  <c r="F751" i="4"/>
  <c r="H751" i="4" s="1"/>
  <c r="N37" i="4" s="1"/>
  <c r="F755" i="4"/>
  <c r="H755" i="4" s="1"/>
  <c r="F759" i="4"/>
  <c r="H759" i="4" s="1"/>
  <c r="F768" i="4"/>
  <c r="H768" i="4" s="1"/>
  <c r="F764" i="4"/>
  <c r="H764" i="4" s="1"/>
  <c r="F771" i="4"/>
  <c r="H771" i="4" s="1"/>
  <c r="F775" i="4"/>
  <c r="H775" i="4" s="1"/>
  <c r="F779" i="4"/>
  <c r="H779" i="4" s="1"/>
  <c r="F784" i="4"/>
  <c r="H784" i="4" s="1"/>
  <c r="F787" i="4"/>
  <c r="H787" i="4" s="1"/>
  <c r="N28" i="4" s="1"/>
  <c r="F791" i="4"/>
  <c r="H791" i="4" s="1"/>
  <c r="F795" i="4"/>
  <c r="H795" i="4" s="1"/>
  <c r="F804" i="4"/>
  <c r="H804" i="4" s="1"/>
  <c r="F800" i="4"/>
  <c r="H800" i="4" s="1"/>
  <c r="F807" i="4"/>
  <c r="H807" i="4" s="1"/>
  <c r="F811" i="4"/>
  <c r="H811" i="4" s="1"/>
  <c r="F815" i="4"/>
  <c r="H815" i="4" s="1"/>
  <c r="F820" i="4"/>
  <c r="H820" i="4" s="1"/>
  <c r="F823" i="4"/>
  <c r="H823" i="4" s="1"/>
  <c r="N50" i="4" s="1"/>
  <c r="F827" i="4"/>
  <c r="H827" i="4" s="1"/>
  <c r="F831" i="4"/>
  <c r="H831" i="4" s="1"/>
  <c r="F840" i="4"/>
  <c r="H840" i="4" s="1"/>
  <c r="F836" i="4"/>
  <c r="H836" i="4" s="1"/>
  <c r="F843" i="4"/>
  <c r="H843" i="4" s="1"/>
  <c r="F847" i="4"/>
  <c r="H847" i="4" s="1"/>
  <c r="F851" i="4"/>
  <c r="H851" i="4" s="1"/>
  <c r="F856" i="4"/>
  <c r="H856" i="4" s="1"/>
  <c r="F859" i="4"/>
  <c r="H859" i="4" s="1"/>
  <c r="N30" i="4" s="1"/>
  <c r="F863" i="4"/>
  <c r="H863" i="4" s="1"/>
  <c r="F867" i="4"/>
  <c r="H867" i="4" s="1"/>
  <c r="F534" i="4"/>
  <c r="H534" i="4" s="1"/>
  <c r="F537" i="4"/>
  <c r="H537" i="4" s="1"/>
  <c r="F545" i="4"/>
  <c r="H545" i="4" s="1"/>
  <c r="F553" i="4"/>
  <c r="H553" i="4" s="1"/>
  <c r="N45" i="4" s="1"/>
  <c r="F561" i="4"/>
  <c r="H561" i="4" s="1"/>
  <c r="F566" i="4"/>
  <c r="H566" i="4" s="1"/>
  <c r="F577" i="4"/>
  <c r="H577" i="4" s="1"/>
  <c r="F586" i="4"/>
  <c r="H586" i="4" s="1"/>
  <c r="F593" i="4"/>
  <c r="H593" i="4" s="1"/>
  <c r="F600" i="4"/>
  <c r="H600" i="4" s="1"/>
  <c r="F603" i="4"/>
  <c r="H603" i="4" s="1"/>
  <c r="F608" i="4"/>
  <c r="H608" i="4" s="1"/>
  <c r="F612" i="4"/>
  <c r="H612" i="4" s="1"/>
  <c r="F616" i="4"/>
  <c r="H616" i="4" s="1"/>
  <c r="F623" i="4"/>
  <c r="H623" i="4" s="1"/>
  <c r="F619" i="4"/>
  <c r="H619" i="4" s="1"/>
  <c r="F628" i="4"/>
  <c r="H628" i="4" s="1"/>
  <c r="F632" i="4"/>
  <c r="H632" i="4" s="1"/>
  <c r="F636" i="4"/>
  <c r="H636" i="4" s="1"/>
  <c r="F639" i="4"/>
  <c r="H639" i="4" s="1"/>
  <c r="F644" i="4"/>
  <c r="H644" i="4" s="1"/>
  <c r="F648" i="4"/>
  <c r="H648" i="4" s="1"/>
  <c r="F652" i="4"/>
  <c r="H652" i="4" s="1"/>
  <c r="F659" i="4"/>
  <c r="H659" i="4" s="1"/>
  <c r="F655" i="4"/>
  <c r="H655" i="4" s="1"/>
  <c r="F664" i="4"/>
  <c r="H664" i="4" s="1"/>
  <c r="F668" i="4"/>
  <c r="H668" i="4" s="1"/>
  <c r="F672" i="4"/>
  <c r="H672" i="4" s="1"/>
  <c r="F675" i="4"/>
  <c r="H675" i="4" s="1"/>
  <c r="F680" i="4"/>
  <c r="H680" i="4" s="1"/>
  <c r="F684" i="4"/>
  <c r="H684" i="4" s="1"/>
  <c r="F688" i="4"/>
  <c r="H688" i="4" s="1"/>
  <c r="F695" i="4"/>
  <c r="H695" i="4" s="1"/>
  <c r="F691" i="4"/>
  <c r="H691" i="4" s="1"/>
  <c r="F700" i="4"/>
  <c r="H700" i="4" s="1"/>
  <c r="F704" i="4"/>
  <c r="H704" i="4" s="1"/>
  <c r="F708" i="4"/>
  <c r="H708" i="4" s="1"/>
  <c r="F711" i="4"/>
  <c r="H711" i="4" s="1"/>
  <c r="F716" i="4"/>
  <c r="H716" i="4" s="1"/>
  <c r="F720" i="4"/>
  <c r="H720" i="4" s="1"/>
  <c r="F724" i="4"/>
  <c r="H724" i="4" s="1"/>
  <c r="F731" i="4"/>
  <c r="H731" i="4" s="1"/>
  <c r="F727" i="4"/>
  <c r="H727" i="4" s="1"/>
  <c r="F736" i="4"/>
  <c r="H736" i="4" s="1"/>
  <c r="F740" i="4"/>
  <c r="H740" i="4" s="1"/>
  <c r="F744" i="4"/>
  <c r="H744" i="4" s="1"/>
  <c r="F747" i="4"/>
  <c r="H747" i="4" s="1"/>
  <c r="F752" i="4"/>
  <c r="H752" i="4" s="1"/>
  <c r="F756" i="4"/>
  <c r="H756" i="4" s="1"/>
  <c r="F760" i="4"/>
  <c r="H760" i="4" s="1"/>
  <c r="F767" i="4"/>
  <c r="H767" i="4" s="1"/>
  <c r="F763" i="4"/>
  <c r="H763" i="4" s="1"/>
  <c r="F772" i="4"/>
  <c r="H772" i="4" s="1"/>
  <c r="F776" i="4"/>
  <c r="H776" i="4" s="1"/>
  <c r="F780" i="4"/>
  <c r="H780" i="4" s="1"/>
  <c r="F783" i="4"/>
  <c r="H783" i="4" s="1"/>
  <c r="F788" i="4"/>
  <c r="H788" i="4" s="1"/>
  <c r="F792" i="4"/>
  <c r="H792" i="4" s="1"/>
  <c r="F796" i="4"/>
  <c r="H796" i="4" s="1"/>
  <c r="F803" i="4"/>
  <c r="H803" i="4" s="1"/>
  <c r="F799" i="4"/>
  <c r="H799" i="4" s="1"/>
  <c r="F808" i="4"/>
  <c r="H808" i="4" s="1"/>
  <c r="F812" i="4"/>
  <c r="H812" i="4" s="1"/>
  <c r="F816" i="4"/>
  <c r="H816" i="4" s="1"/>
  <c r="F819" i="4"/>
  <c r="H819" i="4" s="1"/>
  <c r="F824" i="4"/>
  <c r="H824" i="4" s="1"/>
  <c r="F828" i="4"/>
  <c r="H828" i="4" s="1"/>
  <c r="F832" i="4"/>
  <c r="H832" i="4" s="1"/>
  <c r="F839" i="4"/>
  <c r="H839" i="4" s="1"/>
  <c r="F835" i="4"/>
  <c r="H835" i="4" s="1"/>
  <c r="F844" i="4"/>
  <c r="H844" i="4" s="1"/>
  <c r="F848" i="4"/>
  <c r="H848" i="4" s="1"/>
  <c r="F852" i="4"/>
  <c r="H852" i="4" s="1"/>
  <c r="F855" i="4"/>
  <c r="H855" i="4" s="1"/>
  <c r="F860" i="4"/>
  <c r="H860" i="4" s="1"/>
  <c r="F864" i="4"/>
  <c r="H864" i="4" s="1"/>
  <c r="F868" i="4"/>
  <c r="H868" i="4" s="1"/>
  <c r="F875" i="4"/>
  <c r="H875" i="4" s="1"/>
  <c r="F871" i="4"/>
  <c r="H871" i="4" s="1"/>
  <c r="F880" i="4"/>
  <c r="H880" i="4" s="1"/>
  <c r="F884" i="4"/>
  <c r="H884" i="4" s="1"/>
  <c r="F888" i="4"/>
  <c r="H888" i="4" s="1"/>
  <c r="F892" i="4"/>
  <c r="H892" i="4" s="1"/>
  <c r="F896" i="4"/>
  <c r="H896" i="4" s="1"/>
  <c r="F900" i="4"/>
  <c r="H900" i="4" s="1"/>
  <c r="F887" i="4"/>
  <c r="H887" i="4" s="1"/>
  <c r="F874" i="4"/>
  <c r="H874" i="4" s="1"/>
  <c r="F881" i="4"/>
  <c r="H881" i="4" s="1"/>
  <c r="F890" i="4"/>
  <c r="H890" i="4" s="1"/>
  <c r="F897" i="4"/>
  <c r="H897" i="4" s="1"/>
  <c r="F908" i="4"/>
  <c r="H908" i="4" s="1"/>
  <c r="F904" i="4"/>
  <c r="H904" i="4" s="1"/>
  <c r="F872" i="4"/>
  <c r="H872" i="4" s="1"/>
  <c r="F883" i="4"/>
  <c r="H883" i="4" s="1"/>
  <c r="F891" i="4"/>
  <c r="H891" i="4" s="1"/>
  <c r="N52" i="4" s="1"/>
  <c r="F899" i="4"/>
  <c r="H899" i="4" s="1"/>
  <c r="F907" i="4"/>
  <c r="H907" i="4" s="1"/>
  <c r="F903" i="4"/>
  <c r="H903" i="4" s="1"/>
  <c r="F877" i="4"/>
  <c r="H877" i="4" s="1"/>
  <c r="N51" i="4" s="1"/>
  <c r="F885" i="4"/>
  <c r="H885" i="4" s="1"/>
  <c r="F893" i="4"/>
  <c r="H893" i="4" s="1"/>
  <c r="F901" i="4"/>
  <c r="H901" i="4" s="1"/>
  <c r="F906" i="4"/>
  <c r="H906" i="4" s="1"/>
  <c r="F2" i="4"/>
  <c r="H2" i="4" s="1"/>
  <c r="N53" i="4" s="1"/>
  <c r="F876" i="4"/>
  <c r="H876" i="4" s="1"/>
  <c r="F879" i="4"/>
  <c r="H879" i="4" s="1"/>
  <c r="F895" i="4"/>
  <c r="H895" i="4" s="1"/>
  <c r="F902" i="4"/>
  <c r="H902" i="4" s="1"/>
  <c r="F905" i="4"/>
  <c r="H905" i="4" s="1"/>
  <c r="E508" i="4"/>
  <c r="E873" i="4"/>
  <c r="E869" i="4"/>
  <c r="G869" i="4" s="1"/>
  <c r="E863" i="4"/>
  <c r="E737" i="4"/>
  <c r="E906" i="4"/>
  <c r="G906" i="4" s="1"/>
  <c r="E895" i="4"/>
  <c r="E885" i="4"/>
  <c r="E853" i="4"/>
  <c r="E705" i="4"/>
  <c r="E658" i="4"/>
  <c r="E572" i="4"/>
  <c r="G572" i="4" s="1"/>
  <c r="E443" i="4"/>
  <c r="E903" i="4"/>
  <c r="E907" i="4"/>
  <c r="E899" i="4"/>
  <c r="E894" i="4"/>
  <c r="G894" i="4" s="1"/>
  <c r="E890" i="4"/>
  <c r="E883" i="4"/>
  <c r="E878" i="4"/>
  <c r="G878" i="4" s="1"/>
  <c r="E874" i="4"/>
  <c r="E867" i="4"/>
  <c r="E862" i="4"/>
  <c r="G862" i="4" s="1"/>
  <c r="E854" i="4"/>
  <c r="E851" i="4"/>
  <c r="E845" i="4"/>
  <c r="E829" i="4"/>
  <c r="G829" i="4" s="1"/>
  <c r="E813" i="4"/>
  <c r="E797" i="4"/>
  <c r="E786" i="4"/>
  <c r="E766" i="4"/>
  <c r="G766" i="4" s="1"/>
  <c r="E746" i="4"/>
  <c r="E733" i="4"/>
  <c r="E717" i="4"/>
  <c r="E701" i="4"/>
  <c r="G701" i="4" s="1"/>
  <c r="E685" i="4"/>
  <c r="G685" i="4" s="1"/>
  <c r="E669" i="4"/>
  <c r="E650" i="4"/>
  <c r="E618" i="4"/>
  <c r="E556" i="4"/>
  <c r="G556" i="4" s="1"/>
  <c r="E492" i="4"/>
  <c r="E423" i="4"/>
  <c r="E363" i="4"/>
  <c r="G363" i="4" s="1"/>
  <c r="E2" i="4"/>
  <c r="E889" i="4"/>
  <c r="E879" i="4"/>
  <c r="E846" i="4"/>
  <c r="G846" i="4" s="1"/>
  <c r="E822" i="4"/>
  <c r="G822" i="4" s="1"/>
  <c r="E802" i="4"/>
  <c r="E769" i="4"/>
  <c r="E721" i="4"/>
  <c r="E678" i="4"/>
  <c r="G678" i="4" s="1"/>
  <c r="E626" i="4"/>
  <c r="E383" i="4"/>
  <c r="E904" i="4"/>
  <c r="G904" i="4" s="1"/>
  <c r="E908" i="4"/>
  <c r="E898" i="4"/>
  <c r="E893" i="4"/>
  <c r="E887" i="4"/>
  <c r="E882" i="4"/>
  <c r="E877" i="4"/>
  <c r="E876" i="4"/>
  <c r="E866" i="4"/>
  <c r="E861" i="4"/>
  <c r="E856" i="4"/>
  <c r="E850" i="4"/>
  <c r="G850" i="4" s="1"/>
  <c r="E841" i="4"/>
  <c r="E825" i="4"/>
  <c r="E809" i="4"/>
  <c r="E793" i="4"/>
  <c r="G793" i="4" s="1"/>
  <c r="E777" i="4"/>
  <c r="E761" i="4"/>
  <c r="E750" i="4"/>
  <c r="E730" i="4"/>
  <c r="G730" i="4" s="1"/>
  <c r="E710" i="4"/>
  <c r="E697" i="4"/>
  <c r="E681" i="4"/>
  <c r="E665" i="4"/>
  <c r="G665" i="4" s="1"/>
  <c r="E637" i="4"/>
  <c r="E603" i="4"/>
  <c r="E540" i="4"/>
  <c r="E476" i="4"/>
  <c r="E412" i="4"/>
  <c r="G412" i="4" s="1"/>
  <c r="E901" i="4"/>
  <c r="E858" i="4"/>
  <c r="G858" i="4" s="1"/>
  <c r="E833" i="4"/>
  <c r="E782" i="4"/>
  <c r="E753" i="4"/>
  <c r="G753" i="4" s="1"/>
  <c r="E689" i="4"/>
  <c r="E5" i="4"/>
  <c r="E9" i="4"/>
  <c r="G9" i="4" s="1"/>
  <c r="E16" i="4"/>
  <c r="G16" i="4" s="1"/>
  <c r="E12" i="4"/>
  <c r="E21" i="4"/>
  <c r="E25" i="4"/>
  <c r="G25" i="4" s="1"/>
  <c r="E29" i="4"/>
  <c r="G29" i="4" s="1"/>
  <c r="E32" i="4"/>
  <c r="E37" i="4"/>
  <c r="E41" i="4"/>
  <c r="G41" i="4" s="1"/>
  <c r="E45" i="4"/>
  <c r="G45" i="4" s="1"/>
  <c r="E51" i="4"/>
  <c r="E53" i="4"/>
  <c r="E57" i="4"/>
  <c r="G57" i="4" s="1"/>
  <c r="E64" i="4"/>
  <c r="G64" i="4" s="1"/>
  <c r="E60" i="4"/>
  <c r="E69" i="4"/>
  <c r="E73" i="4"/>
  <c r="G73" i="4" s="1"/>
  <c r="E77" i="4"/>
  <c r="G77" i="4" s="1"/>
  <c r="E80" i="4"/>
  <c r="E85" i="4"/>
  <c r="E89" i="4"/>
  <c r="G89" i="4" s="1"/>
  <c r="E93" i="4"/>
  <c r="G93" i="4" s="1"/>
  <c r="E97" i="4"/>
  <c r="E101" i="4"/>
  <c r="E106" i="4"/>
  <c r="G106" i="4" s="1"/>
  <c r="E109" i="4"/>
  <c r="G109" i="4" s="1"/>
  <c r="E113" i="4"/>
  <c r="E117" i="4"/>
  <c r="E126" i="4"/>
  <c r="G126" i="4" s="1"/>
  <c r="E122" i="4"/>
  <c r="G122" i="4" s="1"/>
  <c r="E129" i="4"/>
  <c r="E133" i="4"/>
  <c r="E137" i="4"/>
  <c r="G137" i="4" s="1"/>
  <c r="E142" i="4"/>
  <c r="G142" i="4" s="1"/>
  <c r="E145" i="4"/>
  <c r="E149" i="4"/>
  <c r="E153" i="4"/>
  <c r="G153" i="4" s="1"/>
  <c r="E162" i="4"/>
  <c r="G162" i="4" s="1"/>
  <c r="E158" i="4"/>
  <c r="E165" i="4"/>
  <c r="E169" i="4"/>
  <c r="G169" i="4" s="1"/>
  <c r="E173" i="4"/>
  <c r="G173" i="4" s="1"/>
  <c r="E178" i="4"/>
  <c r="E181" i="4"/>
  <c r="E185" i="4"/>
  <c r="G185" i="4" s="1"/>
  <c r="E189" i="4"/>
  <c r="G189" i="4" s="1"/>
  <c r="E198" i="4"/>
  <c r="E194" i="4"/>
  <c r="E201" i="4"/>
  <c r="G201" i="4" s="1"/>
  <c r="E205" i="4"/>
  <c r="G205" i="4" s="1"/>
  <c r="E209" i="4"/>
  <c r="E212" i="4"/>
  <c r="E217" i="4"/>
  <c r="G217" i="4" s="1"/>
  <c r="E221" i="4"/>
  <c r="G221" i="4" s="1"/>
  <c r="E225" i="4"/>
  <c r="E232" i="4"/>
  <c r="E228" i="4"/>
  <c r="G228" i="4" s="1"/>
  <c r="E237" i="4"/>
  <c r="G237" i="4" s="1"/>
  <c r="E241" i="4"/>
  <c r="E245" i="4"/>
  <c r="E248" i="4"/>
  <c r="G248" i="4" s="1"/>
  <c r="E253" i="4"/>
  <c r="G253" i="4" s="1"/>
  <c r="E257" i="4"/>
  <c r="E261" i="4"/>
  <c r="E268" i="4"/>
  <c r="G268" i="4" s="1"/>
  <c r="E264" i="4"/>
  <c r="G264" i="4" s="1"/>
  <c r="E273" i="4"/>
  <c r="E277" i="4"/>
  <c r="E281" i="4"/>
  <c r="G281" i="4" s="1"/>
  <c r="E284" i="4"/>
  <c r="G284" i="4" s="1"/>
  <c r="E289" i="4"/>
  <c r="E293" i="4"/>
  <c r="E297" i="4"/>
  <c r="G297" i="4" s="1"/>
  <c r="E304" i="4"/>
  <c r="G304" i="4" s="1"/>
  <c r="E300" i="4"/>
  <c r="E309" i="4"/>
  <c r="E6" i="4"/>
  <c r="G6" i="4" s="1"/>
  <c r="E10" i="4"/>
  <c r="G10" i="4" s="1"/>
  <c r="E15" i="4"/>
  <c r="G15" i="4" s="1"/>
  <c r="E18" i="4"/>
  <c r="G18" i="4" s="1"/>
  <c r="E22" i="4"/>
  <c r="G22" i="4" s="1"/>
  <c r="E26" i="4"/>
  <c r="G26" i="4" s="1"/>
  <c r="E35" i="4"/>
  <c r="E31" i="4"/>
  <c r="E38" i="4"/>
  <c r="G38" i="4" s="1"/>
  <c r="E42" i="4"/>
  <c r="G42" i="4" s="1"/>
  <c r="E46" i="4"/>
  <c r="E50" i="4"/>
  <c r="E54" i="4"/>
  <c r="E58" i="4"/>
  <c r="E63" i="4"/>
  <c r="E66" i="4"/>
  <c r="G66" i="4" s="1"/>
  <c r="E70" i="4"/>
  <c r="G70" i="4" s="1"/>
  <c r="E74" i="4"/>
  <c r="G74" i="4" s="1"/>
  <c r="E83" i="4"/>
  <c r="G83" i="4" s="1"/>
  <c r="E79" i="4"/>
  <c r="G79" i="4" s="1"/>
  <c r="E86" i="4"/>
  <c r="G86" i="4" s="1"/>
  <c r="E88" i="4"/>
  <c r="G88" i="4" s="1"/>
  <c r="E94" i="4"/>
  <c r="E98" i="4"/>
  <c r="E102" i="4"/>
  <c r="G102" i="4" s="1"/>
  <c r="E105" i="4"/>
  <c r="G105" i="4" s="1"/>
  <c r="E110" i="4"/>
  <c r="E114" i="4"/>
  <c r="E118" i="4"/>
  <c r="E125" i="4"/>
  <c r="E121" i="4"/>
  <c r="E130" i="4"/>
  <c r="G130" i="4" s="1"/>
  <c r="E134" i="4"/>
  <c r="G134" i="4" s="1"/>
  <c r="E138" i="4"/>
  <c r="G138" i="4" s="1"/>
  <c r="E141" i="4"/>
  <c r="G141" i="4" s="1"/>
  <c r="E146" i="4"/>
  <c r="G146" i="4" s="1"/>
  <c r="E150" i="4"/>
  <c r="G150" i="4" s="1"/>
  <c r="E154" i="4"/>
  <c r="G154" i="4" s="1"/>
  <c r="E161" i="4"/>
  <c r="E157" i="4"/>
  <c r="E166" i="4"/>
  <c r="G166" i="4" s="1"/>
  <c r="E170" i="4"/>
  <c r="G170" i="4" s="1"/>
  <c r="E174" i="4"/>
  <c r="E177" i="4"/>
  <c r="E182" i="4"/>
  <c r="E186" i="4"/>
  <c r="E190" i="4"/>
  <c r="E197" i="4"/>
  <c r="G197" i="4" s="1"/>
  <c r="E193" i="4"/>
  <c r="G193" i="4" s="1"/>
  <c r="E202" i="4"/>
  <c r="G202" i="4" s="1"/>
  <c r="E206" i="4"/>
  <c r="G206" i="4" s="1"/>
  <c r="E215" i="4"/>
  <c r="G215" i="4" s="1"/>
  <c r="E211" i="4"/>
  <c r="G211" i="4" s="1"/>
  <c r="E218" i="4"/>
  <c r="G218" i="4" s="1"/>
  <c r="E222" i="4"/>
  <c r="E226" i="4"/>
  <c r="E231" i="4"/>
  <c r="G231" i="4" s="1"/>
  <c r="E234" i="4"/>
  <c r="G234" i="4" s="1"/>
  <c r="E238" i="4"/>
  <c r="E242" i="4"/>
  <c r="E251" i="4"/>
  <c r="E247" i="4"/>
  <c r="E254" i="4"/>
  <c r="E258" i="4"/>
  <c r="G258" i="4" s="1"/>
  <c r="E262" i="4"/>
  <c r="G262" i="4" s="1"/>
  <c r="E267" i="4"/>
  <c r="G267" i="4" s="1"/>
  <c r="E270" i="4"/>
  <c r="G270" i="4" s="1"/>
  <c r="E274" i="4"/>
  <c r="G274" i="4" s="1"/>
  <c r="E278" i="4"/>
  <c r="G278" i="4" s="1"/>
  <c r="E287" i="4"/>
  <c r="G287" i="4" s="1"/>
  <c r="E283" i="4"/>
  <c r="E290" i="4"/>
  <c r="E294" i="4"/>
  <c r="G294" i="4" s="1"/>
  <c r="E298" i="4"/>
  <c r="G298" i="4" s="1"/>
  <c r="E3" i="4"/>
  <c r="G3" i="4" s="1"/>
  <c r="E7" i="4"/>
  <c r="E11" i="4"/>
  <c r="E14" i="4"/>
  <c r="G14" i="4" s="1"/>
  <c r="E19" i="4"/>
  <c r="G19" i="4" s="1"/>
  <c r="E23" i="4"/>
  <c r="E27" i="4"/>
  <c r="E34" i="4"/>
  <c r="G34" i="4" s="1"/>
  <c r="E30" i="4"/>
  <c r="G30" i="4" s="1"/>
  <c r="E39" i="4"/>
  <c r="E43" i="4"/>
  <c r="E47" i="4"/>
  <c r="G47" i="4" s="1"/>
  <c r="E49" i="4"/>
  <c r="G49" i="4" s="1"/>
  <c r="E55" i="4"/>
  <c r="E59" i="4"/>
  <c r="E62" i="4"/>
  <c r="G62" i="4" s="1"/>
  <c r="E67" i="4"/>
  <c r="G67" i="4" s="1"/>
  <c r="E71" i="4"/>
  <c r="E75" i="4"/>
  <c r="E82" i="4"/>
  <c r="G82" i="4" s="1"/>
  <c r="E78" i="4"/>
  <c r="G78" i="4" s="1"/>
  <c r="E87" i="4"/>
  <c r="E91" i="4"/>
  <c r="E95" i="4"/>
  <c r="G95" i="4" s="1"/>
  <c r="E99" i="4"/>
  <c r="G99" i="4" s="1"/>
  <c r="E108" i="4"/>
  <c r="E104" i="4"/>
  <c r="E111" i="4"/>
  <c r="G111" i="4" s="1"/>
  <c r="E115" i="4"/>
  <c r="G115" i="4" s="1"/>
  <c r="E119" i="4"/>
  <c r="E124" i="4"/>
  <c r="E127" i="4"/>
  <c r="G127" i="4" s="1"/>
  <c r="E131" i="4"/>
  <c r="G131" i="4" s="1"/>
  <c r="E135" i="4"/>
  <c r="E144" i="4"/>
  <c r="E140" i="4"/>
  <c r="G140" i="4" s="1"/>
  <c r="E147" i="4"/>
  <c r="G147" i="4" s="1"/>
  <c r="E151" i="4"/>
  <c r="E155" i="4"/>
  <c r="E160" i="4"/>
  <c r="G160" i="4" s="1"/>
  <c r="E163" i="4"/>
  <c r="G163" i="4" s="1"/>
  <c r="E167" i="4"/>
  <c r="E171" i="4"/>
  <c r="E180" i="4"/>
  <c r="G180" i="4" s="1"/>
  <c r="E176" i="4"/>
  <c r="G176" i="4" s="1"/>
  <c r="E183" i="4"/>
  <c r="E187" i="4"/>
  <c r="E191" i="4"/>
  <c r="G191" i="4" s="1"/>
  <c r="E196" i="4"/>
  <c r="G196" i="4" s="1"/>
  <c r="E199" i="4"/>
  <c r="E203" i="4"/>
  <c r="E207" i="4"/>
  <c r="G207" i="4" s="1"/>
  <c r="E214" i="4"/>
  <c r="G214" i="4" s="1"/>
  <c r="E210" i="4"/>
  <c r="E219" i="4"/>
  <c r="E223" i="4"/>
  <c r="G223" i="4" s="1"/>
  <c r="E227" i="4"/>
  <c r="G227" i="4" s="1"/>
  <c r="E230" i="4"/>
  <c r="E235" i="4"/>
  <c r="E239" i="4"/>
  <c r="G239" i="4" s="1"/>
  <c r="E243" i="4"/>
  <c r="G243" i="4" s="1"/>
  <c r="E250" i="4"/>
  <c r="E246" i="4"/>
  <c r="E255" i="4"/>
  <c r="G255" i="4" s="1"/>
  <c r="E259" i="4"/>
  <c r="G259" i="4" s="1"/>
  <c r="E263" i="4"/>
  <c r="E266" i="4"/>
  <c r="E271" i="4"/>
  <c r="G271" i="4" s="1"/>
  <c r="E275" i="4"/>
  <c r="G275" i="4" s="1"/>
  <c r="E279" i="4"/>
  <c r="E286" i="4"/>
  <c r="E282" i="4"/>
  <c r="G282" i="4" s="1"/>
  <c r="E291" i="4"/>
  <c r="G291" i="4" s="1"/>
  <c r="E295" i="4"/>
  <c r="E299" i="4"/>
  <c r="E302" i="4"/>
  <c r="G302" i="4" s="1"/>
  <c r="E307" i="4"/>
  <c r="G307" i="4" s="1"/>
  <c r="E311" i="4"/>
  <c r="E4" i="4"/>
  <c r="G4" i="4" s="1"/>
  <c r="E8" i="4"/>
  <c r="G8" i="4" s="1"/>
  <c r="E17" i="4"/>
  <c r="G17" i="4" s="1"/>
  <c r="E13" i="4"/>
  <c r="G13" i="4" s="1"/>
  <c r="E20" i="4"/>
  <c r="G20" i="4" s="1"/>
  <c r="E24" i="4"/>
  <c r="G24" i="4" s="1"/>
  <c r="E28" i="4"/>
  <c r="G28" i="4" s="1"/>
  <c r="E33" i="4"/>
  <c r="G33" i="4" s="1"/>
  <c r="E36" i="4"/>
  <c r="G36" i="4" s="1"/>
  <c r="E40" i="4"/>
  <c r="G40" i="4" s="1"/>
  <c r="E44" i="4"/>
  <c r="G44" i="4" s="1"/>
  <c r="E52" i="4"/>
  <c r="G52" i="4" s="1"/>
  <c r="E48" i="4"/>
  <c r="G48" i="4" s="1"/>
  <c r="E56" i="4"/>
  <c r="G56" i="4" s="1"/>
  <c r="E65" i="4"/>
  <c r="G65" i="4" s="1"/>
  <c r="E61" i="4"/>
  <c r="G61" i="4" s="1"/>
  <c r="E68" i="4"/>
  <c r="G68" i="4" s="1"/>
  <c r="E72" i="4"/>
  <c r="G72" i="4" s="1"/>
  <c r="E76" i="4"/>
  <c r="G76" i="4" s="1"/>
  <c r="E81" i="4"/>
  <c r="G81" i="4" s="1"/>
  <c r="E84" i="4"/>
  <c r="G84" i="4" s="1"/>
  <c r="E90" i="4"/>
  <c r="G90" i="4" s="1"/>
  <c r="E92" i="4"/>
  <c r="G92" i="4" s="1"/>
  <c r="E96" i="4"/>
  <c r="G96" i="4" s="1"/>
  <c r="E100" i="4"/>
  <c r="G100" i="4" s="1"/>
  <c r="E107" i="4"/>
  <c r="G107" i="4" s="1"/>
  <c r="E103" i="4"/>
  <c r="G103" i="4" s="1"/>
  <c r="E112" i="4"/>
  <c r="G112" i="4" s="1"/>
  <c r="E116" i="4"/>
  <c r="G116" i="4" s="1"/>
  <c r="E120" i="4"/>
  <c r="G120" i="4" s="1"/>
  <c r="E123" i="4"/>
  <c r="G123" i="4" s="1"/>
  <c r="E128" i="4"/>
  <c r="G128" i="4" s="1"/>
  <c r="E132" i="4"/>
  <c r="G132" i="4" s="1"/>
  <c r="E136" i="4"/>
  <c r="G136" i="4" s="1"/>
  <c r="E143" i="4"/>
  <c r="G143" i="4" s="1"/>
  <c r="E139" i="4"/>
  <c r="G139" i="4" s="1"/>
  <c r="E148" i="4"/>
  <c r="G148" i="4" s="1"/>
  <c r="E152" i="4"/>
  <c r="G152" i="4" s="1"/>
  <c r="E156" i="4"/>
  <c r="G156" i="4" s="1"/>
  <c r="E159" i="4"/>
  <c r="G159" i="4" s="1"/>
  <c r="E164" i="4"/>
  <c r="G164" i="4" s="1"/>
  <c r="E168" i="4"/>
  <c r="G168" i="4" s="1"/>
  <c r="E172" i="4"/>
  <c r="G172" i="4" s="1"/>
  <c r="E179" i="4"/>
  <c r="G179" i="4" s="1"/>
  <c r="E175" i="4"/>
  <c r="G175" i="4" s="1"/>
  <c r="E184" i="4"/>
  <c r="G184" i="4" s="1"/>
  <c r="E188" i="4"/>
  <c r="G188" i="4" s="1"/>
  <c r="E192" i="4"/>
  <c r="G192" i="4" s="1"/>
  <c r="E195" i="4"/>
  <c r="G195" i="4" s="1"/>
  <c r="E200" i="4"/>
  <c r="G200" i="4" s="1"/>
  <c r="E204" i="4"/>
  <c r="G204" i="4" s="1"/>
  <c r="E208" i="4"/>
  <c r="G208" i="4" s="1"/>
  <c r="E213" i="4"/>
  <c r="G213" i="4" s="1"/>
  <c r="E216" i="4"/>
  <c r="G216" i="4" s="1"/>
  <c r="E220" i="4"/>
  <c r="G220" i="4" s="1"/>
  <c r="E224" i="4"/>
  <c r="G224" i="4" s="1"/>
  <c r="E233" i="4"/>
  <c r="G233" i="4" s="1"/>
  <c r="E229" i="4"/>
  <c r="G229" i="4" s="1"/>
  <c r="E236" i="4"/>
  <c r="G236" i="4" s="1"/>
  <c r="E240" i="4"/>
  <c r="G240" i="4" s="1"/>
  <c r="E244" i="4"/>
  <c r="G244" i="4" s="1"/>
  <c r="E249" i="4"/>
  <c r="G249" i="4" s="1"/>
  <c r="E252" i="4"/>
  <c r="G252" i="4" s="1"/>
  <c r="E256" i="4"/>
  <c r="G256" i="4" s="1"/>
  <c r="E260" i="4"/>
  <c r="G260" i="4" s="1"/>
  <c r="E269" i="4"/>
  <c r="G269" i="4" s="1"/>
  <c r="E265" i="4"/>
  <c r="G265" i="4" s="1"/>
  <c r="E272" i="4"/>
  <c r="G272" i="4" s="1"/>
  <c r="E276" i="4"/>
  <c r="G276" i="4" s="1"/>
  <c r="E280" i="4"/>
  <c r="G280" i="4" s="1"/>
  <c r="E285" i="4"/>
  <c r="G285" i="4" s="1"/>
  <c r="E288" i="4"/>
  <c r="G288" i="4" s="1"/>
  <c r="E292" i="4"/>
  <c r="G292" i="4" s="1"/>
  <c r="E296" i="4"/>
  <c r="G296" i="4" s="1"/>
  <c r="E305" i="4"/>
  <c r="G305" i="4" s="1"/>
  <c r="E301" i="4"/>
  <c r="G301" i="4" s="1"/>
  <c r="E308" i="4"/>
  <c r="G308" i="4" s="1"/>
  <c r="E317" i="4"/>
  <c r="G317" i="4" s="1"/>
  <c r="E313" i="4"/>
  <c r="G313" i="4" s="1"/>
  <c r="E320" i="4"/>
  <c r="G320" i="4" s="1"/>
  <c r="E324" i="4"/>
  <c r="G324" i="4" s="1"/>
  <c r="E328" i="4"/>
  <c r="G328" i="4" s="1"/>
  <c r="E333" i="4"/>
  <c r="G333" i="4" s="1"/>
  <c r="E336" i="4"/>
  <c r="G336" i="4" s="1"/>
  <c r="E340" i="4"/>
  <c r="G340" i="4" s="1"/>
  <c r="E303" i="4"/>
  <c r="G303" i="4" s="1"/>
  <c r="E315" i="4"/>
  <c r="E319" i="4"/>
  <c r="G319" i="4" s="1"/>
  <c r="E325" i="4"/>
  <c r="E335" i="4"/>
  <c r="G335" i="4" s="1"/>
  <c r="E330" i="4"/>
  <c r="G330" i="4" s="1"/>
  <c r="E341" i="4"/>
  <c r="E345" i="4"/>
  <c r="G345" i="4" s="1"/>
  <c r="E349" i="4"/>
  <c r="G349" i="4" s="1"/>
  <c r="E353" i="4"/>
  <c r="G353" i="4" s="1"/>
  <c r="E357" i="4"/>
  <c r="G357" i="4" s="1"/>
  <c r="E366" i="4"/>
  <c r="G366" i="4" s="1"/>
  <c r="E362" i="4"/>
  <c r="G362" i="4" s="1"/>
  <c r="E369" i="4"/>
  <c r="G369" i="4" s="1"/>
  <c r="E373" i="4"/>
  <c r="G373" i="4" s="1"/>
  <c r="E377" i="4"/>
  <c r="G377" i="4" s="1"/>
  <c r="E382" i="4"/>
  <c r="G382" i="4" s="1"/>
  <c r="E385" i="4"/>
  <c r="G385" i="4" s="1"/>
  <c r="E390" i="4"/>
  <c r="G390" i="4" s="1"/>
  <c r="E393" i="4"/>
  <c r="G393" i="4" s="1"/>
  <c r="E397" i="4"/>
  <c r="G397" i="4" s="1"/>
  <c r="E401" i="4"/>
  <c r="G401" i="4" s="1"/>
  <c r="E410" i="4"/>
  <c r="G410" i="4" s="1"/>
  <c r="E406" i="4"/>
  <c r="G406" i="4" s="1"/>
  <c r="E413" i="4"/>
  <c r="G413" i="4" s="1"/>
  <c r="E417" i="4"/>
  <c r="G417" i="4" s="1"/>
  <c r="E421" i="4"/>
  <c r="G421" i="4" s="1"/>
  <c r="E426" i="4"/>
  <c r="G426" i="4" s="1"/>
  <c r="E429" i="4"/>
  <c r="G429" i="4" s="1"/>
  <c r="E433" i="4"/>
  <c r="G433" i="4" s="1"/>
  <c r="E437" i="4"/>
  <c r="G437" i="4" s="1"/>
  <c r="E446" i="4"/>
  <c r="G446" i="4" s="1"/>
  <c r="E442" i="4"/>
  <c r="G442" i="4" s="1"/>
  <c r="E449" i="4"/>
  <c r="G449" i="4" s="1"/>
  <c r="E453" i="4"/>
  <c r="G453" i="4" s="1"/>
  <c r="E457" i="4"/>
  <c r="G457" i="4" s="1"/>
  <c r="E462" i="4"/>
  <c r="G462" i="4" s="1"/>
  <c r="E465" i="4"/>
  <c r="G465" i="4" s="1"/>
  <c r="E469" i="4"/>
  <c r="G469" i="4" s="1"/>
  <c r="E473" i="4"/>
  <c r="G473" i="4" s="1"/>
  <c r="E482" i="4"/>
  <c r="G482" i="4" s="1"/>
  <c r="E478" i="4"/>
  <c r="G478" i="4" s="1"/>
  <c r="E485" i="4"/>
  <c r="G485" i="4" s="1"/>
  <c r="E489" i="4"/>
  <c r="G489" i="4" s="1"/>
  <c r="E493" i="4"/>
  <c r="G493" i="4" s="1"/>
  <c r="E496" i="4"/>
  <c r="G496" i="4" s="1"/>
  <c r="E501" i="4"/>
  <c r="G501" i="4" s="1"/>
  <c r="E505" i="4"/>
  <c r="G505" i="4" s="1"/>
  <c r="E509" i="4"/>
  <c r="G509" i="4" s="1"/>
  <c r="E514" i="4"/>
  <c r="G514" i="4" s="1"/>
  <c r="E517" i="4"/>
  <c r="G517" i="4" s="1"/>
  <c r="E521" i="4"/>
  <c r="G521" i="4" s="1"/>
  <c r="E525" i="4"/>
  <c r="E534" i="4"/>
  <c r="E530" i="4"/>
  <c r="E537" i="4"/>
  <c r="G537" i="4" s="1"/>
  <c r="E541" i="4"/>
  <c r="G541" i="4" s="1"/>
  <c r="E545" i="4"/>
  <c r="E550" i="4"/>
  <c r="G550" i="4" s="1"/>
  <c r="E553" i="4"/>
  <c r="G553" i="4" s="1"/>
  <c r="E557" i="4"/>
  <c r="E561" i="4"/>
  <c r="E570" i="4"/>
  <c r="E566" i="4"/>
  <c r="G566" i="4" s="1"/>
  <c r="E573" i="4"/>
  <c r="G573" i="4" s="1"/>
  <c r="E577" i="4"/>
  <c r="E581" i="4"/>
  <c r="G581" i="4" s="1"/>
  <c r="E586" i="4"/>
  <c r="G586" i="4" s="1"/>
  <c r="E589" i="4"/>
  <c r="E593" i="4"/>
  <c r="E597" i="4"/>
  <c r="E606" i="4"/>
  <c r="E602" i="4"/>
  <c r="G602" i="4" s="1"/>
  <c r="E609" i="4"/>
  <c r="E613" i="4"/>
  <c r="G613" i="4" s="1"/>
  <c r="E617" i="4"/>
  <c r="E622" i="4"/>
  <c r="G622" i="4" s="1"/>
  <c r="E625" i="4"/>
  <c r="E629" i="4"/>
  <c r="G629" i="4" s="1"/>
  <c r="E633" i="4"/>
  <c r="E642" i="4"/>
  <c r="G642" i="4" s="1"/>
  <c r="E638" i="4"/>
  <c r="E645" i="4"/>
  <c r="G645" i="4" s="1"/>
  <c r="E649" i="4"/>
  <c r="E653" i="4"/>
  <c r="G653" i="4" s="1"/>
  <c r="E306" i="4"/>
  <c r="E314" i="4"/>
  <c r="E321" i="4"/>
  <c r="G321" i="4" s="1"/>
  <c r="E326" i="4"/>
  <c r="G326" i="4" s="1"/>
  <c r="E334" i="4"/>
  <c r="E337" i="4"/>
  <c r="E342" i="4"/>
  <c r="G342" i="4" s="1"/>
  <c r="E346" i="4"/>
  <c r="G346" i="4" s="1"/>
  <c r="E350" i="4"/>
  <c r="E354" i="4"/>
  <c r="G354" i="4" s="1"/>
  <c r="E358" i="4"/>
  <c r="G358" i="4" s="1"/>
  <c r="E365" i="4"/>
  <c r="G365" i="4" s="1"/>
  <c r="E361" i="4"/>
  <c r="E370" i="4"/>
  <c r="G370" i="4" s="1"/>
  <c r="E374" i="4"/>
  <c r="G374" i="4" s="1"/>
  <c r="E378" i="4"/>
  <c r="G378" i="4" s="1"/>
  <c r="E381" i="4"/>
  <c r="E386" i="4"/>
  <c r="G386" i="4" s="1"/>
  <c r="E389" i="4"/>
  <c r="G389" i="4" s="1"/>
  <c r="E394" i="4"/>
  <c r="G394" i="4" s="1"/>
  <c r="E398" i="4"/>
  <c r="E402" i="4"/>
  <c r="G402" i="4" s="1"/>
  <c r="E409" i="4"/>
  <c r="G409" i="4" s="1"/>
  <c r="E405" i="4"/>
  <c r="G405" i="4" s="1"/>
  <c r="E414" i="4"/>
  <c r="E418" i="4"/>
  <c r="G418" i="4" s="1"/>
  <c r="E422" i="4"/>
  <c r="E425" i="4"/>
  <c r="G425" i="4" s="1"/>
  <c r="E430" i="4"/>
  <c r="E434" i="4"/>
  <c r="G434" i="4" s="1"/>
  <c r="E438" i="4"/>
  <c r="E445" i="4"/>
  <c r="G445" i="4" s="1"/>
  <c r="E441" i="4"/>
  <c r="E450" i="4"/>
  <c r="G450" i="4" s="1"/>
  <c r="E454" i="4"/>
  <c r="E458" i="4"/>
  <c r="G458" i="4" s="1"/>
  <c r="E461" i="4"/>
  <c r="E466" i="4"/>
  <c r="G466" i="4" s="1"/>
  <c r="E470" i="4"/>
  <c r="E474" i="4"/>
  <c r="G474" i="4" s="1"/>
  <c r="E481" i="4"/>
  <c r="E477" i="4"/>
  <c r="G477" i="4" s="1"/>
  <c r="E486" i="4"/>
  <c r="E490" i="4"/>
  <c r="G490" i="4" s="1"/>
  <c r="E494" i="4"/>
  <c r="E495" i="4"/>
  <c r="G495" i="4" s="1"/>
  <c r="E502" i="4"/>
  <c r="E506" i="4"/>
  <c r="G506" i="4" s="1"/>
  <c r="E510" i="4"/>
  <c r="E513" i="4"/>
  <c r="G513" i="4" s="1"/>
  <c r="E518" i="4"/>
  <c r="E522" i="4"/>
  <c r="G522" i="4" s="1"/>
  <c r="E526" i="4"/>
  <c r="E533" i="4"/>
  <c r="G533" i="4" s="1"/>
  <c r="E529" i="4"/>
  <c r="E538" i="4"/>
  <c r="G538" i="4" s="1"/>
  <c r="E542" i="4"/>
  <c r="E546" i="4"/>
  <c r="G546" i="4" s="1"/>
  <c r="E549" i="4"/>
  <c r="E554" i="4"/>
  <c r="G554" i="4" s="1"/>
  <c r="E558" i="4"/>
  <c r="E562" i="4"/>
  <c r="G562" i="4" s="1"/>
  <c r="E569" i="4"/>
  <c r="E565" i="4"/>
  <c r="G565" i="4" s="1"/>
  <c r="E574" i="4"/>
  <c r="E578" i="4"/>
  <c r="G578" i="4" s="1"/>
  <c r="E582" i="4"/>
  <c r="E585" i="4"/>
  <c r="G585" i="4" s="1"/>
  <c r="E590" i="4"/>
  <c r="E594" i="4"/>
  <c r="G594" i="4" s="1"/>
  <c r="E598" i="4"/>
  <c r="E605" i="4"/>
  <c r="G605" i="4" s="1"/>
  <c r="E601" i="4"/>
  <c r="G601" i="4" s="1"/>
  <c r="E610" i="4"/>
  <c r="G610" i="4" s="1"/>
  <c r="E614" i="4"/>
  <c r="G614" i="4" s="1"/>
  <c r="E310" i="4"/>
  <c r="G310" i="4" s="1"/>
  <c r="E312" i="4"/>
  <c r="G312" i="4" s="1"/>
  <c r="E322" i="4"/>
  <c r="G322" i="4" s="1"/>
  <c r="E327" i="4"/>
  <c r="G327" i="4" s="1"/>
  <c r="E332" i="4"/>
  <c r="G332" i="4" s="1"/>
  <c r="E338" i="4"/>
  <c r="E343" i="4"/>
  <c r="E347" i="4"/>
  <c r="G347" i="4" s="1"/>
  <c r="E351" i="4"/>
  <c r="E355" i="4"/>
  <c r="E359" i="4"/>
  <c r="E364" i="4"/>
  <c r="G364" i="4" s="1"/>
  <c r="E367" i="4"/>
  <c r="E371" i="4"/>
  <c r="E375" i="4"/>
  <c r="E384" i="4"/>
  <c r="G384" i="4" s="1"/>
  <c r="E380" i="4"/>
  <c r="E392" i="4"/>
  <c r="E388" i="4"/>
  <c r="E395" i="4"/>
  <c r="G395" i="4" s="1"/>
  <c r="E399" i="4"/>
  <c r="E403" i="4"/>
  <c r="E408" i="4"/>
  <c r="E411" i="4"/>
  <c r="G411" i="4" s="1"/>
  <c r="E415" i="4"/>
  <c r="E419" i="4"/>
  <c r="E428" i="4"/>
  <c r="E424" i="4"/>
  <c r="G424" i="4" s="1"/>
  <c r="E431" i="4"/>
  <c r="E435" i="4"/>
  <c r="E439" i="4"/>
  <c r="E444" i="4"/>
  <c r="G444" i="4" s="1"/>
  <c r="E447" i="4"/>
  <c r="E451" i="4"/>
  <c r="E455" i="4"/>
  <c r="E464" i="4"/>
  <c r="G464" i="4" s="1"/>
  <c r="E460" i="4"/>
  <c r="E467" i="4"/>
  <c r="E471" i="4"/>
  <c r="E475" i="4"/>
  <c r="G475" i="4" s="1"/>
  <c r="E480" i="4"/>
  <c r="E483" i="4"/>
  <c r="E487" i="4"/>
  <c r="E491" i="4"/>
  <c r="G491" i="4" s="1"/>
  <c r="E498" i="4"/>
  <c r="E499" i="4"/>
  <c r="E503" i="4"/>
  <c r="E507" i="4"/>
  <c r="G507" i="4" s="1"/>
  <c r="E516" i="4"/>
  <c r="E512" i="4"/>
  <c r="E519" i="4"/>
  <c r="E523" i="4"/>
  <c r="E527" i="4"/>
  <c r="G527" i="4" s="1"/>
  <c r="E532" i="4"/>
  <c r="G532" i="4" s="1"/>
  <c r="E535" i="4"/>
  <c r="E539" i="4"/>
  <c r="E543" i="4"/>
  <c r="G543" i="4" s="1"/>
  <c r="E552" i="4"/>
  <c r="E548" i="4"/>
  <c r="G548" i="4" s="1"/>
  <c r="E555" i="4"/>
  <c r="E559" i="4"/>
  <c r="G559" i="4" s="1"/>
  <c r="E563" i="4"/>
  <c r="G563" i="4" s="1"/>
  <c r="E568" i="4"/>
  <c r="E571" i="4"/>
  <c r="E575" i="4"/>
  <c r="G575" i="4" s="1"/>
  <c r="E579" i="4"/>
  <c r="E588" i="4"/>
  <c r="G588" i="4" s="1"/>
  <c r="E584" i="4"/>
  <c r="E591" i="4"/>
  <c r="G591" i="4" s="1"/>
  <c r="E595" i="4"/>
  <c r="G595" i="4" s="1"/>
  <c r="E599" i="4"/>
  <c r="E604" i="4"/>
  <c r="G604" i="4" s="1"/>
  <c r="E607" i="4"/>
  <c r="E611" i="4"/>
  <c r="E615" i="4"/>
  <c r="E624" i="4"/>
  <c r="G624" i="4" s="1"/>
  <c r="E620" i="4"/>
  <c r="E627" i="4"/>
  <c r="E631" i="4"/>
  <c r="E635" i="4"/>
  <c r="G635" i="4" s="1"/>
  <c r="E640" i="4"/>
  <c r="E643" i="4"/>
  <c r="E647" i="4"/>
  <c r="E651" i="4"/>
  <c r="G651" i="4" s="1"/>
  <c r="E660" i="4"/>
  <c r="E316" i="4"/>
  <c r="G316" i="4" s="1"/>
  <c r="E331" i="4"/>
  <c r="G331" i="4" s="1"/>
  <c r="E352" i="4"/>
  <c r="E368" i="4"/>
  <c r="G368" i="4" s="1"/>
  <c r="E379" i="4"/>
  <c r="E400" i="4"/>
  <c r="E416" i="4"/>
  <c r="E432" i="4"/>
  <c r="G432" i="4" s="1"/>
  <c r="E448" i="4"/>
  <c r="E459" i="4"/>
  <c r="E479" i="4"/>
  <c r="E497" i="4"/>
  <c r="G497" i="4" s="1"/>
  <c r="E515" i="4"/>
  <c r="E528" i="4"/>
  <c r="E544" i="4"/>
  <c r="E560" i="4"/>
  <c r="G560" i="4" s="1"/>
  <c r="E576" i="4"/>
  <c r="E592" i="4"/>
  <c r="E608" i="4"/>
  <c r="G608" i="4" s="1"/>
  <c r="E623" i="4"/>
  <c r="E628" i="4"/>
  <c r="E636" i="4"/>
  <c r="G636" i="4" s="1"/>
  <c r="E644" i="4"/>
  <c r="E652" i="4"/>
  <c r="E657" i="4"/>
  <c r="E662" i="4"/>
  <c r="E666" i="4"/>
  <c r="E670" i="4"/>
  <c r="G670" i="4" s="1"/>
  <c r="E677" i="4"/>
  <c r="E673" i="4"/>
  <c r="E682" i="4"/>
  <c r="E686" i="4"/>
  <c r="G686" i="4" s="1"/>
  <c r="E690" i="4"/>
  <c r="E693" i="4"/>
  <c r="E698" i="4"/>
  <c r="E702" i="4"/>
  <c r="G702" i="4" s="1"/>
  <c r="E706" i="4"/>
  <c r="E713" i="4"/>
  <c r="E709" i="4"/>
  <c r="E718" i="4"/>
  <c r="G718" i="4" s="1"/>
  <c r="E722" i="4"/>
  <c r="E726" i="4"/>
  <c r="E729" i="4"/>
  <c r="E734" i="4"/>
  <c r="G734" i="4" s="1"/>
  <c r="E738" i="4"/>
  <c r="E742" i="4"/>
  <c r="E749" i="4"/>
  <c r="E745" i="4"/>
  <c r="G745" i="4" s="1"/>
  <c r="E754" i="4"/>
  <c r="E758" i="4"/>
  <c r="E762" i="4"/>
  <c r="E765" i="4"/>
  <c r="G765" i="4" s="1"/>
  <c r="E770" i="4"/>
  <c r="E774" i="4"/>
  <c r="E778" i="4"/>
  <c r="E785" i="4"/>
  <c r="G785" i="4" s="1"/>
  <c r="E781" i="4"/>
  <c r="E790" i="4"/>
  <c r="E794" i="4"/>
  <c r="E798" i="4"/>
  <c r="G798" i="4" s="1"/>
  <c r="E801" i="4"/>
  <c r="E806" i="4"/>
  <c r="E810" i="4"/>
  <c r="E814" i="4"/>
  <c r="G814" i="4" s="1"/>
  <c r="E821" i="4"/>
  <c r="E817" i="4"/>
  <c r="E826" i="4"/>
  <c r="E830" i="4"/>
  <c r="G830" i="4" s="1"/>
  <c r="E834" i="4"/>
  <c r="E837" i="4"/>
  <c r="E842" i="4"/>
  <c r="E318" i="4"/>
  <c r="G318" i="4" s="1"/>
  <c r="E339" i="4"/>
  <c r="G339" i="4" s="1"/>
  <c r="E356" i="4"/>
  <c r="G356" i="4" s="1"/>
  <c r="E372" i="4"/>
  <c r="G372" i="4" s="1"/>
  <c r="E391" i="4"/>
  <c r="G391" i="4" s="1"/>
  <c r="E404" i="4"/>
  <c r="G404" i="4" s="1"/>
  <c r="E420" i="4"/>
  <c r="G420" i="4" s="1"/>
  <c r="E436" i="4"/>
  <c r="G436" i="4" s="1"/>
  <c r="E452" i="4"/>
  <c r="G452" i="4" s="1"/>
  <c r="E468" i="4"/>
  <c r="G468" i="4" s="1"/>
  <c r="E484" i="4"/>
  <c r="G484" i="4" s="1"/>
  <c r="E500" i="4"/>
  <c r="G500" i="4" s="1"/>
  <c r="E511" i="4"/>
  <c r="G511" i="4" s="1"/>
  <c r="E531" i="4"/>
  <c r="G531" i="4" s="1"/>
  <c r="E551" i="4"/>
  <c r="G551" i="4" s="1"/>
  <c r="E564" i="4"/>
  <c r="G564" i="4" s="1"/>
  <c r="E580" i="4"/>
  <c r="G580" i="4" s="1"/>
  <c r="E596" i="4"/>
  <c r="G596" i="4" s="1"/>
  <c r="E612" i="4"/>
  <c r="E621" i="4"/>
  <c r="G621" i="4" s="1"/>
  <c r="E630" i="4"/>
  <c r="G630" i="4" s="1"/>
  <c r="E641" i="4"/>
  <c r="G641" i="4" s="1"/>
  <c r="E646" i="4"/>
  <c r="E654" i="4"/>
  <c r="G654" i="4" s="1"/>
  <c r="E656" i="4"/>
  <c r="G656" i="4" s="1"/>
  <c r="E663" i="4"/>
  <c r="E667" i="4"/>
  <c r="G667" i="4" s="1"/>
  <c r="E671" i="4"/>
  <c r="E676" i="4"/>
  <c r="G676" i="4" s="1"/>
  <c r="E679" i="4"/>
  <c r="E683" i="4"/>
  <c r="G683" i="4" s="1"/>
  <c r="E687" i="4"/>
  <c r="E696" i="4"/>
  <c r="G696" i="4" s="1"/>
  <c r="E692" i="4"/>
  <c r="E699" i="4"/>
  <c r="G699" i="4" s="1"/>
  <c r="E703" i="4"/>
  <c r="E707" i="4"/>
  <c r="G707" i="4" s="1"/>
  <c r="E712" i="4"/>
  <c r="E715" i="4"/>
  <c r="G715" i="4" s="1"/>
  <c r="E719" i="4"/>
  <c r="E723" i="4"/>
  <c r="G723" i="4" s="1"/>
  <c r="E732" i="4"/>
  <c r="E728" i="4"/>
  <c r="G728" i="4" s="1"/>
  <c r="E735" i="4"/>
  <c r="E739" i="4"/>
  <c r="G739" i="4" s="1"/>
  <c r="E743" i="4"/>
  <c r="E748" i="4"/>
  <c r="G748" i="4" s="1"/>
  <c r="E751" i="4"/>
  <c r="E755" i="4"/>
  <c r="G755" i="4" s="1"/>
  <c r="E759" i="4"/>
  <c r="E768" i="4"/>
  <c r="G768" i="4" s="1"/>
  <c r="E764" i="4"/>
  <c r="E771" i="4"/>
  <c r="G771" i="4" s="1"/>
  <c r="E775" i="4"/>
  <c r="E779" i="4"/>
  <c r="G779" i="4" s="1"/>
  <c r="E784" i="4"/>
  <c r="E787" i="4"/>
  <c r="G787" i="4" s="1"/>
  <c r="E791" i="4"/>
  <c r="E795" i="4"/>
  <c r="G795" i="4" s="1"/>
  <c r="E804" i="4"/>
  <c r="E800" i="4"/>
  <c r="G800" i="4" s="1"/>
  <c r="E807" i="4"/>
  <c r="E811" i="4"/>
  <c r="G811" i="4" s="1"/>
  <c r="E815" i="4"/>
  <c r="E820" i="4"/>
  <c r="G820" i="4" s="1"/>
  <c r="E823" i="4"/>
  <c r="E827" i="4"/>
  <c r="G827" i="4" s="1"/>
  <c r="E831" i="4"/>
  <c r="E840" i="4"/>
  <c r="G840" i="4" s="1"/>
  <c r="E836" i="4"/>
  <c r="E843" i="4"/>
  <c r="G843" i="4" s="1"/>
  <c r="E847" i="4"/>
  <c r="E323" i="4"/>
  <c r="G323" i="4" s="1"/>
  <c r="E344" i="4"/>
  <c r="E360" i="4"/>
  <c r="G360" i="4" s="1"/>
  <c r="E376" i="4"/>
  <c r="E387" i="4"/>
  <c r="E407" i="4"/>
  <c r="E427" i="4"/>
  <c r="G427" i="4" s="1"/>
  <c r="E440" i="4"/>
  <c r="E456" i="4"/>
  <c r="E472" i="4"/>
  <c r="E488" i="4"/>
  <c r="G488" i="4" s="1"/>
  <c r="E504" i="4"/>
  <c r="E520" i="4"/>
  <c r="E536" i="4"/>
  <c r="E547" i="4"/>
  <c r="G547" i="4" s="1"/>
  <c r="E567" i="4"/>
  <c r="E587" i="4"/>
  <c r="E600" i="4"/>
  <c r="G600" i="4" s="1"/>
  <c r="E616" i="4"/>
  <c r="G616" i="4" s="1"/>
  <c r="E619" i="4"/>
  <c r="G619" i="4" s="1"/>
  <c r="E632" i="4"/>
  <c r="G632" i="4" s="1"/>
  <c r="E639" i="4"/>
  <c r="E648" i="4"/>
  <c r="G648" i="4" s="1"/>
  <c r="E659" i="4"/>
  <c r="G659" i="4" s="1"/>
  <c r="E655" i="4"/>
  <c r="G655" i="4" s="1"/>
  <c r="E664" i="4"/>
  <c r="G664" i="4" s="1"/>
  <c r="E668" i="4"/>
  <c r="G668" i="4" s="1"/>
  <c r="E672" i="4"/>
  <c r="G672" i="4" s="1"/>
  <c r="E675" i="4"/>
  <c r="G675" i="4" s="1"/>
  <c r="E680" i="4"/>
  <c r="G680" i="4" s="1"/>
  <c r="E684" i="4"/>
  <c r="G684" i="4" s="1"/>
  <c r="E688" i="4"/>
  <c r="G688" i="4" s="1"/>
  <c r="E695" i="4"/>
  <c r="G695" i="4" s="1"/>
  <c r="E691" i="4"/>
  <c r="G691" i="4" s="1"/>
  <c r="E700" i="4"/>
  <c r="G700" i="4" s="1"/>
  <c r="E704" i="4"/>
  <c r="G704" i="4" s="1"/>
  <c r="E708" i="4"/>
  <c r="G708" i="4" s="1"/>
  <c r="E711" i="4"/>
  <c r="G711" i="4" s="1"/>
  <c r="E716" i="4"/>
  <c r="G716" i="4" s="1"/>
  <c r="E720" i="4"/>
  <c r="G720" i="4" s="1"/>
  <c r="E724" i="4"/>
  <c r="G724" i="4" s="1"/>
  <c r="E731" i="4"/>
  <c r="G731" i="4" s="1"/>
  <c r="E727" i="4"/>
  <c r="G727" i="4" s="1"/>
  <c r="E736" i="4"/>
  <c r="G736" i="4" s="1"/>
  <c r="E740" i="4"/>
  <c r="G740" i="4" s="1"/>
  <c r="E744" i="4"/>
  <c r="G744" i="4" s="1"/>
  <c r="E747" i="4"/>
  <c r="G747" i="4" s="1"/>
  <c r="E752" i="4"/>
  <c r="G752" i="4" s="1"/>
  <c r="E756" i="4"/>
  <c r="G756" i="4" s="1"/>
  <c r="E760" i="4"/>
  <c r="G760" i="4" s="1"/>
  <c r="E767" i="4"/>
  <c r="G767" i="4" s="1"/>
  <c r="E763" i="4"/>
  <c r="G763" i="4" s="1"/>
  <c r="E772" i="4"/>
  <c r="G772" i="4" s="1"/>
  <c r="E776" i="4"/>
  <c r="G776" i="4" s="1"/>
  <c r="E780" i="4"/>
  <c r="G780" i="4" s="1"/>
  <c r="E783" i="4"/>
  <c r="G783" i="4" s="1"/>
  <c r="E788" i="4"/>
  <c r="G788" i="4" s="1"/>
  <c r="E792" i="4"/>
  <c r="G792" i="4" s="1"/>
  <c r="E796" i="4"/>
  <c r="G796" i="4" s="1"/>
  <c r="E803" i="4"/>
  <c r="G803" i="4" s="1"/>
  <c r="E799" i="4"/>
  <c r="G799" i="4" s="1"/>
  <c r="E808" i="4"/>
  <c r="G808" i="4" s="1"/>
  <c r="E812" i="4"/>
  <c r="G812" i="4" s="1"/>
  <c r="E816" i="4"/>
  <c r="G816" i="4" s="1"/>
  <c r="E819" i="4"/>
  <c r="G819" i="4" s="1"/>
  <c r="E824" i="4"/>
  <c r="G824" i="4" s="1"/>
  <c r="E828" i="4"/>
  <c r="G828" i="4" s="1"/>
  <c r="E832" i="4"/>
  <c r="G832" i="4" s="1"/>
  <c r="E839" i="4"/>
  <c r="G839" i="4" s="1"/>
  <c r="E835" i="4"/>
  <c r="G835" i="4" s="1"/>
  <c r="E844" i="4"/>
  <c r="G844" i="4" s="1"/>
  <c r="E848" i="4"/>
  <c r="G848" i="4" s="1"/>
  <c r="E852" i="4"/>
  <c r="G852" i="4" s="1"/>
  <c r="E855" i="4"/>
  <c r="G855" i="4" s="1"/>
  <c r="E860" i="4"/>
  <c r="G860" i="4" s="1"/>
  <c r="E864" i="4"/>
  <c r="G864" i="4" s="1"/>
  <c r="E868" i="4"/>
  <c r="G868" i="4" s="1"/>
  <c r="E875" i="4"/>
  <c r="G875" i="4" s="1"/>
  <c r="E871" i="4"/>
  <c r="G871" i="4" s="1"/>
  <c r="E880" i="4"/>
  <c r="G880" i="4" s="1"/>
  <c r="E884" i="4"/>
  <c r="G884" i="4" s="1"/>
  <c r="E888" i="4"/>
  <c r="G888" i="4" s="1"/>
  <c r="E892" i="4"/>
  <c r="G892" i="4" s="1"/>
  <c r="E896" i="4"/>
  <c r="G896" i="4" s="1"/>
  <c r="E900" i="4"/>
  <c r="G900" i="4" s="1"/>
  <c r="E905" i="4"/>
  <c r="E902" i="4"/>
  <c r="E897" i="4"/>
  <c r="G897" i="4" s="1"/>
  <c r="E891" i="4"/>
  <c r="E886" i="4"/>
  <c r="E881" i="4"/>
  <c r="E872" i="4"/>
  <c r="E870" i="4"/>
  <c r="G870" i="4" s="1"/>
  <c r="E865" i="4"/>
  <c r="E859" i="4"/>
  <c r="G859" i="4" s="1"/>
  <c r="E857" i="4"/>
  <c r="G857" i="4" s="1"/>
  <c r="E849" i="4"/>
  <c r="G849" i="4" s="1"/>
  <c r="E838" i="4"/>
  <c r="G838" i="4" s="1"/>
  <c r="E818" i="4"/>
  <c r="G818" i="4" s="1"/>
  <c r="E805" i="4"/>
  <c r="G805" i="4" s="1"/>
  <c r="E789" i="4"/>
  <c r="G789" i="4" s="1"/>
  <c r="E773" i="4"/>
  <c r="G773" i="4" s="1"/>
  <c r="E757" i="4"/>
  <c r="G757" i="4" s="1"/>
  <c r="E741" i="4"/>
  <c r="G741" i="4" s="1"/>
  <c r="E725" i="4"/>
  <c r="G725" i="4" s="1"/>
  <c r="E714" i="4"/>
  <c r="G714" i="4" s="1"/>
  <c r="E694" i="4"/>
  <c r="G694" i="4" s="1"/>
  <c r="E674" i="4"/>
  <c r="G674" i="4" s="1"/>
  <c r="E661" i="4"/>
  <c r="G661" i="4" s="1"/>
  <c r="E634" i="4"/>
  <c r="E583" i="4"/>
  <c r="E524" i="4"/>
  <c r="G524" i="4" s="1"/>
  <c r="E463" i="4"/>
  <c r="G463" i="4" s="1"/>
  <c r="E396" i="4"/>
  <c r="E329" i="4"/>
  <c r="G329" i="4" s="1"/>
  <c r="G887" i="4" l="1"/>
  <c r="G583" i="4"/>
  <c r="G881" i="4"/>
  <c r="G902" i="4"/>
  <c r="G646" i="4"/>
  <c r="G837" i="4"/>
  <c r="G817" i="4"/>
  <c r="G806" i="4"/>
  <c r="G790" i="4"/>
  <c r="G774" i="4"/>
  <c r="G758" i="4"/>
  <c r="G742" i="4"/>
  <c r="G726" i="4"/>
  <c r="G713" i="4"/>
  <c r="G693" i="4"/>
  <c r="G673" i="4"/>
  <c r="G662" i="4"/>
  <c r="G337" i="4"/>
  <c r="G597" i="4"/>
  <c r="G570" i="4"/>
  <c r="G530" i="4"/>
  <c r="G311" i="4"/>
  <c r="G295" i="4"/>
  <c r="G279" i="4"/>
  <c r="G263" i="4"/>
  <c r="G250" i="4"/>
  <c r="G230" i="4"/>
  <c r="G210" i="4"/>
  <c r="G199" i="4"/>
  <c r="G183" i="4"/>
  <c r="G167" i="4"/>
  <c r="G151" i="4"/>
  <c r="G135" i="4"/>
  <c r="G119" i="4"/>
  <c r="G108" i="4"/>
  <c r="G87" i="4"/>
  <c r="G71" i="4"/>
  <c r="G55" i="4"/>
  <c r="G23" i="4"/>
  <c r="G7" i="4"/>
  <c r="G290" i="4"/>
  <c r="G226" i="4"/>
  <c r="G157" i="4"/>
  <c r="G98" i="4"/>
  <c r="G31" i="4"/>
  <c r="G476" i="4"/>
  <c r="G383" i="4"/>
  <c r="G423" i="4"/>
  <c r="G396" i="4"/>
  <c r="G886" i="4"/>
  <c r="G639" i="4"/>
  <c r="G643" i="4"/>
  <c r="G627" i="4"/>
  <c r="G611" i="4"/>
  <c r="G579" i="4"/>
  <c r="G552" i="4"/>
  <c r="G512" i="4"/>
  <c r="G499" i="4"/>
  <c r="G483" i="4"/>
  <c r="G467" i="4"/>
  <c r="G451" i="4"/>
  <c r="G435" i="4"/>
  <c r="G419" i="4"/>
  <c r="G403" i="4"/>
  <c r="G392" i="4"/>
  <c r="G371" i="4"/>
  <c r="G355" i="4"/>
  <c r="G238" i="4"/>
  <c r="G174" i="4"/>
  <c r="G110" i="4"/>
  <c r="G300" i="4"/>
  <c r="G289" i="4"/>
  <c r="G273" i="4"/>
  <c r="G257" i="4"/>
  <c r="G241" i="4"/>
  <c r="G225" i="4"/>
  <c r="G209" i="4"/>
  <c r="G198" i="4"/>
  <c r="G178" i="4"/>
  <c r="G158" i="4"/>
  <c r="G145" i="4"/>
  <c r="G129" i="4"/>
  <c r="G113" i="4"/>
  <c r="G97" i="4"/>
  <c r="G80" i="4"/>
  <c r="G60" i="4"/>
  <c r="G32" i="4"/>
  <c r="G12" i="4"/>
  <c r="G540" i="4"/>
  <c r="G492" i="4"/>
  <c r="G669" i="4"/>
  <c r="G733" i="4"/>
  <c r="G797" i="4"/>
  <c r="G443" i="4"/>
  <c r="G508" i="4"/>
  <c r="G861" i="4"/>
  <c r="G746" i="4"/>
  <c r="G813" i="4"/>
  <c r="G717" i="4"/>
  <c r="G472" i="4"/>
  <c r="G344" i="4"/>
  <c r="G821" i="4"/>
  <c r="G891" i="4"/>
  <c r="G587" i="4"/>
  <c r="G520" i="4"/>
  <c r="G456" i="4"/>
  <c r="G387" i="4"/>
  <c r="G652" i="4"/>
  <c r="G623" i="4"/>
  <c r="G660" i="4"/>
  <c r="G640" i="4"/>
  <c r="G620" i="4"/>
  <c r="G607" i="4"/>
  <c r="G516" i="4"/>
  <c r="G498" i="4"/>
  <c r="G480" i="4"/>
  <c r="G460" i="4"/>
  <c r="G447" i="4"/>
  <c r="G431" i="4"/>
  <c r="G415" i="4"/>
  <c r="G399" i="4"/>
  <c r="G380" i="4"/>
  <c r="G367" i="4"/>
  <c r="G351" i="4"/>
  <c r="G589" i="4"/>
  <c r="G557" i="4"/>
  <c r="G525" i="4"/>
  <c r="G247" i="4"/>
  <c r="G186" i="4"/>
  <c r="G125" i="4"/>
  <c r="G58" i="4"/>
  <c r="G603" i="4"/>
  <c r="G697" i="4"/>
  <c r="G761" i="4"/>
  <c r="G825" i="4"/>
  <c r="G882" i="4"/>
  <c r="G854" i="4"/>
  <c r="G863" i="4"/>
  <c r="G536" i="4"/>
  <c r="G407" i="4"/>
  <c r="G567" i="4"/>
  <c r="G504" i="4"/>
  <c r="G440" i="4"/>
  <c r="G376" i="4"/>
  <c r="G847" i="4"/>
  <c r="G831" i="4"/>
  <c r="G815" i="4"/>
  <c r="G804" i="4"/>
  <c r="G784" i="4"/>
  <c r="G764" i="4"/>
  <c r="G751" i="4"/>
  <c r="G735" i="4"/>
  <c r="G719" i="4"/>
  <c r="G703" i="4"/>
  <c r="G687" i="4"/>
  <c r="G671" i="4"/>
  <c r="G571" i="4"/>
  <c r="G539" i="4"/>
  <c r="G598" i="4"/>
  <c r="G582" i="4"/>
  <c r="G569" i="4"/>
  <c r="G549" i="4"/>
  <c r="G529" i="4"/>
  <c r="G518" i="4"/>
  <c r="G502" i="4"/>
  <c r="G486" i="4"/>
  <c r="G470" i="4"/>
  <c r="G454" i="4"/>
  <c r="G438" i="4"/>
  <c r="G422" i="4"/>
  <c r="G649" i="4"/>
  <c r="G633" i="4"/>
  <c r="G617" i="4"/>
  <c r="G606" i="4"/>
  <c r="G637" i="4"/>
  <c r="G710" i="4"/>
  <c r="G777" i="4"/>
  <c r="G841" i="4"/>
  <c r="G834" i="4"/>
  <c r="G801" i="4"/>
  <c r="G781" i="4"/>
  <c r="G770" i="4"/>
  <c r="G754" i="4"/>
  <c r="G738" i="4"/>
  <c r="G722" i="4"/>
  <c r="G706" i="4"/>
  <c r="G690" i="4"/>
  <c r="G677" i="4"/>
  <c r="G657" i="4"/>
  <c r="G338" i="4"/>
  <c r="G577" i="4"/>
  <c r="G545" i="4"/>
  <c r="G315" i="4"/>
  <c r="G283" i="4"/>
  <c r="G222" i="4"/>
  <c r="G161" i="4"/>
  <c r="G94" i="4"/>
  <c r="G35" i="4"/>
  <c r="G681" i="4"/>
  <c r="G750" i="4"/>
  <c r="G809" i="4"/>
  <c r="G626" i="4"/>
  <c r="C68" i="9"/>
  <c r="G879" i="4"/>
  <c r="G786" i="4"/>
  <c r="G845" i="4"/>
  <c r="G867" i="4"/>
  <c r="G866" i="4"/>
  <c r="G898" i="4"/>
  <c r="G901" i="4"/>
  <c r="G908" i="4"/>
  <c r="G883" i="4"/>
  <c r="G39" i="4"/>
  <c r="G46" i="4"/>
  <c r="G51" i="4"/>
  <c r="G899" i="4"/>
  <c r="G903" i="4"/>
  <c r="G778" i="4"/>
  <c r="G749" i="4"/>
  <c r="G644" i="4"/>
  <c r="G416" i="4"/>
  <c r="G584" i="4"/>
  <c r="G555" i="4"/>
  <c r="G523" i="4"/>
  <c r="G325" i="4"/>
  <c r="G299" i="4"/>
  <c r="G286" i="4"/>
  <c r="G266" i="4"/>
  <c r="G246" i="4"/>
  <c r="G235" i="4"/>
  <c r="G219" i="4"/>
  <c r="G203" i="4"/>
  <c r="G187" i="4"/>
  <c r="G171" i="4"/>
  <c r="G155" i="4"/>
  <c r="G144" i="4"/>
  <c r="G124" i="4"/>
  <c r="G104" i="4"/>
  <c r="G91" i="4"/>
  <c r="G75" i="4"/>
  <c r="G59" i="4"/>
  <c r="G43" i="4"/>
  <c r="G27" i="4"/>
  <c r="G11" i="4"/>
  <c r="G251" i="4"/>
  <c r="G182" i="4"/>
  <c r="G118" i="4"/>
  <c r="G54" i="4"/>
  <c r="G782" i="4"/>
  <c r="G721" i="4"/>
  <c r="G618" i="4"/>
  <c r="G907" i="4"/>
  <c r="G658" i="4"/>
  <c r="C61" i="9"/>
  <c r="C69" i="9"/>
  <c r="C70" i="9"/>
  <c r="C71" i="9"/>
  <c r="C62" i="9"/>
  <c r="C63" i="9"/>
  <c r="C60" i="9"/>
  <c r="G826" i="4"/>
  <c r="G810" i="4"/>
  <c r="G729" i="4"/>
  <c r="G709" i="4"/>
  <c r="G682" i="4"/>
  <c r="G544" i="4"/>
  <c r="G612" i="4"/>
  <c r="G592" i="4"/>
  <c r="G528" i="4"/>
  <c r="G459" i="4"/>
  <c r="G400" i="4"/>
  <c r="G647" i="4"/>
  <c r="G631" i="4"/>
  <c r="G615" i="4"/>
  <c r="G599" i="4"/>
  <c r="G568" i="4"/>
  <c r="G535" i="4"/>
  <c r="G519" i="4"/>
  <c r="G503" i="4"/>
  <c r="G487" i="4"/>
  <c r="G471" i="4"/>
  <c r="G455" i="4"/>
  <c r="G439" i="4"/>
  <c r="G428" i="4"/>
  <c r="G408" i="4"/>
  <c r="G388" i="4"/>
  <c r="G375" i="4"/>
  <c r="G359" i="4"/>
  <c r="G343" i="4"/>
  <c r="G314" i="4"/>
  <c r="G341" i="4"/>
  <c r="G242" i="4"/>
  <c r="G177" i="4"/>
  <c r="G114" i="4"/>
  <c r="G50" i="4"/>
  <c r="G309" i="4"/>
  <c r="G293" i="4"/>
  <c r="G277" i="4"/>
  <c r="G261" i="4"/>
  <c r="G245" i="4"/>
  <c r="G232" i="4"/>
  <c r="G212" i="4"/>
  <c r="G194" i="4"/>
  <c r="G181" i="4"/>
  <c r="G165" i="4"/>
  <c r="G149" i="4"/>
  <c r="G133" i="4"/>
  <c r="G117" i="4"/>
  <c r="G101" i="4"/>
  <c r="G85" i="4"/>
  <c r="G69" i="4"/>
  <c r="G53" i="4"/>
  <c r="G37" i="4"/>
  <c r="G21" i="4"/>
  <c r="G5" i="4"/>
  <c r="G833" i="4"/>
  <c r="G769" i="4"/>
  <c r="G650" i="4"/>
  <c r="G705" i="4"/>
  <c r="G873" i="4"/>
  <c r="D68" i="9"/>
  <c r="D60" i="9"/>
  <c r="D69" i="9"/>
  <c r="D63" i="9"/>
  <c r="D71" i="9"/>
  <c r="D61" i="9"/>
  <c r="D70" i="9"/>
  <c r="D62" i="9"/>
  <c r="G872" i="4"/>
  <c r="G842" i="4"/>
  <c r="G794" i="4"/>
  <c r="G762" i="4"/>
  <c r="G698" i="4"/>
  <c r="G666" i="4"/>
  <c r="G479" i="4"/>
  <c r="G352" i="4"/>
  <c r="G634" i="4"/>
  <c r="G865" i="4"/>
  <c r="G905" i="4"/>
  <c r="G836" i="4"/>
  <c r="G823" i="4"/>
  <c r="G807" i="4"/>
  <c r="G791" i="4"/>
  <c r="G775" i="4"/>
  <c r="G759" i="4"/>
  <c r="G743" i="4"/>
  <c r="G732" i="4"/>
  <c r="G712" i="4"/>
  <c r="G692" i="4"/>
  <c r="G679" i="4"/>
  <c r="G663" i="4"/>
  <c r="G628" i="4"/>
  <c r="G576" i="4"/>
  <c r="G515" i="4"/>
  <c r="G448" i="4"/>
  <c r="G379" i="4"/>
  <c r="G590" i="4"/>
  <c r="G574" i="4"/>
  <c r="G558" i="4"/>
  <c r="G542" i="4"/>
  <c r="G526" i="4"/>
  <c r="G510" i="4"/>
  <c r="G494" i="4"/>
  <c r="G481" i="4"/>
  <c r="G461" i="4"/>
  <c r="G441" i="4"/>
  <c r="G430" i="4"/>
  <c r="G414" i="4"/>
  <c r="G398" i="4"/>
  <c r="G381" i="4"/>
  <c r="G361" i="4"/>
  <c r="G350" i="4"/>
  <c r="G334" i="4"/>
  <c r="G306" i="4"/>
  <c r="G638" i="4"/>
  <c r="G625" i="4"/>
  <c r="G609" i="4"/>
  <c r="G593" i="4"/>
  <c r="G561" i="4"/>
  <c r="G534" i="4"/>
  <c r="G254" i="4"/>
  <c r="G190" i="4"/>
  <c r="G121" i="4"/>
  <c r="G63" i="4"/>
  <c r="G689" i="4"/>
  <c r="G856" i="4"/>
  <c r="G877" i="4"/>
  <c r="G802" i="4"/>
  <c r="G889" i="4"/>
  <c r="G851" i="4"/>
  <c r="G874" i="4"/>
  <c r="G853" i="4"/>
  <c r="G737" i="4"/>
  <c r="E60" i="9"/>
  <c r="E68" i="9"/>
  <c r="E71" i="9"/>
  <c r="E63" i="9"/>
  <c r="E70" i="9"/>
  <c r="E62" i="9"/>
  <c r="E69" i="9"/>
  <c r="E61" i="9"/>
  <c r="F69" i="9"/>
  <c r="F61" i="9"/>
  <c r="F63" i="9"/>
  <c r="F68" i="9"/>
  <c r="F71" i="9"/>
  <c r="F60" i="9"/>
  <c r="F62" i="9"/>
  <c r="F70" i="9"/>
  <c r="H68" i="9"/>
  <c r="H69" i="9"/>
  <c r="M69" i="9" s="1"/>
  <c r="N69" i="9" s="1"/>
  <c r="H61" i="9"/>
  <c r="D128" i="9" s="1"/>
  <c r="H62" i="9"/>
  <c r="D131" i="9" s="1"/>
  <c r="H60" i="9"/>
  <c r="D125" i="9" s="1"/>
  <c r="H71" i="9"/>
  <c r="M71" i="9" s="1"/>
  <c r="N71" i="9" s="1"/>
  <c r="H70" i="9"/>
  <c r="M70" i="9" s="1"/>
  <c r="N70" i="9" s="1"/>
  <c r="H63" i="9"/>
  <c r="D134" i="9" s="1"/>
  <c r="G69" i="9"/>
  <c r="J69" i="9" s="1"/>
  <c r="K69" i="9" s="1"/>
  <c r="G61" i="9"/>
  <c r="J61" i="9" s="1"/>
  <c r="K61" i="9" s="1"/>
  <c r="G63" i="9"/>
  <c r="J63" i="9" s="1"/>
  <c r="K63" i="9" s="1"/>
  <c r="G71" i="9"/>
  <c r="J71" i="9" s="1"/>
  <c r="K71" i="9" s="1"/>
  <c r="G62" i="9"/>
  <c r="J62" i="9" s="1"/>
  <c r="K62" i="9" s="1"/>
  <c r="G68" i="9"/>
  <c r="G60" i="9"/>
  <c r="G70" i="9"/>
  <c r="G895" i="4"/>
  <c r="G876" i="4"/>
  <c r="G893" i="4"/>
  <c r="G890" i="4"/>
  <c r="G885" i="4"/>
  <c r="G348" i="4"/>
  <c r="G2" i="4"/>
  <c r="K5" i="5"/>
  <c r="K4" i="5"/>
  <c r="K3" i="5"/>
  <c r="K2" i="5"/>
  <c r="E126" i="9" l="1"/>
  <c r="E127" i="9"/>
  <c r="E134" i="9"/>
  <c r="E133" i="9"/>
  <c r="E132" i="9"/>
  <c r="E131" i="9"/>
  <c r="E129" i="9"/>
  <c r="E130" i="9"/>
  <c r="E128" i="9"/>
  <c r="E125" i="9"/>
  <c r="E118" i="9"/>
  <c r="E119" i="9"/>
  <c r="E124" i="9"/>
  <c r="E117" i="9"/>
  <c r="E120" i="9"/>
  <c r="E122" i="9"/>
  <c r="E121" i="9"/>
  <c r="E123" i="9"/>
  <c r="J70" i="9"/>
  <c r="K70" i="9" s="1"/>
  <c r="J60" i="9"/>
  <c r="K60" i="9" s="1"/>
  <c r="G64" i="9"/>
  <c r="M61" i="9"/>
  <c r="N61" i="9" s="1"/>
  <c r="C64" i="9"/>
  <c r="J68" i="9"/>
  <c r="K68" i="9" s="1"/>
  <c r="G72" i="9"/>
  <c r="F64" i="9"/>
  <c r="E72" i="9"/>
  <c r="H64" i="9"/>
  <c r="M60" i="9"/>
  <c r="N60" i="9" s="1"/>
  <c r="M68" i="9"/>
  <c r="N68" i="9" s="1"/>
  <c r="H72" i="9"/>
  <c r="C139" i="9" s="1"/>
  <c r="C140" i="9" s="1"/>
  <c r="E64" i="9"/>
  <c r="D64" i="9"/>
  <c r="M63" i="9"/>
  <c r="N63" i="9" s="1"/>
  <c r="M62" i="9"/>
  <c r="N62" i="9" s="1"/>
  <c r="F72" i="9"/>
  <c r="D72" i="9"/>
  <c r="C72" i="9"/>
  <c r="F133" i="9" l="1"/>
  <c r="F132" i="9"/>
  <c r="P62" i="9"/>
  <c r="F130" i="9"/>
  <c r="F129" i="9"/>
  <c r="F120" i="9"/>
  <c r="F121" i="9"/>
  <c r="F124" i="9"/>
  <c r="F117" i="9"/>
  <c r="F127" i="9"/>
  <c r="F122" i="9"/>
  <c r="F126" i="9"/>
  <c r="F119" i="9"/>
  <c r="F118" i="9"/>
  <c r="F123" i="9"/>
  <c r="D139" i="9"/>
  <c r="D140" i="9" s="1"/>
  <c r="P63" i="9"/>
  <c r="P64" i="9"/>
  <c r="M64" i="9"/>
  <c r="N64" i="9" s="1"/>
  <c r="J72" i="9"/>
  <c r="K72" i="9" s="1"/>
  <c r="P61" i="9"/>
  <c r="M72" i="9"/>
  <c r="N72" i="9" s="1"/>
  <c r="P60" i="9"/>
  <c r="J64" i="9"/>
  <c r="K64" i="9" s="1"/>
  <c r="D752" i="7"/>
  <c r="E138" i="9" l="1"/>
  <c r="E139" i="9"/>
  <c r="E747" i="7" l="1"/>
  <c r="H745" i="7"/>
  <c r="H747" i="7"/>
  <c r="D754" i="7"/>
  <c r="D756" i="7"/>
</calcChain>
</file>

<file path=xl/sharedStrings.xml><?xml version="1.0" encoding="utf-8"?>
<sst xmlns="http://schemas.openxmlformats.org/spreadsheetml/2006/main" count="6337" uniqueCount="1208">
  <si>
    <t>CLID</t>
  </si>
  <si>
    <t>Date</t>
  </si>
  <si>
    <t>Vol</t>
  </si>
  <si>
    <t>CL11420</t>
  </si>
  <si>
    <t>03/31/2020</t>
  </si>
  <si>
    <t>884</t>
  </si>
  <si>
    <t>04/30/2020</t>
  </si>
  <si>
    <t>886</t>
  </si>
  <si>
    <t>05/31/2020</t>
  </si>
  <si>
    <t>968</t>
  </si>
  <si>
    <t>06/30/2020</t>
  </si>
  <si>
    <t>564</t>
  </si>
  <si>
    <t>07/31/2020</t>
  </si>
  <si>
    <t>648</t>
  </si>
  <si>
    <t>08/31/2020</t>
  </si>
  <si>
    <t>406</t>
  </si>
  <si>
    <t>09/30/2020</t>
  </si>
  <si>
    <t>569</t>
  </si>
  <si>
    <t>10/31/2020</t>
  </si>
  <si>
    <t>487</t>
  </si>
  <si>
    <t>11/30/2020</t>
  </si>
  <si>
    <t>729</t>
  </si>
  <si>
    <t>12/31/2020</t>
  </si>
  <si>
    <t>565</t>
  </si>
  <si>
    <t>06/30/2021</t>
  </si>
  <si>
    <t>561</t>
  </si>
  <si>
    <t>05/31/2021</t>
  </si>
  <si>
    <t>1014</t>
  </si>
  <si>
    <t>04/30/2021</t>
  </si>
  <si>
    <t>878</t>
  </si>
  <si>
    <t>03/31/2021</t>
  </si>
  <si>
    <t>922</t>
  </si>
  <si>
    <t>02/28/2021</t>
  </si>
  <si>
    <t>668</t>
  </si>
  <si>
    <t>01/31/2021</t>
  </si>
  <si>
    <t>725</t>
  </si>
  <si>
    <t>CL13213</t>
  </si>
  <si>
    <t>01/31/2020</t>
  </si>
  <si>
    <t>1194</t>
  </si>
  <si>
    <t>02/29/2020</t>
  </si>
  <si>
    <t>942</t>
  </si>
  <si>
    <t>1448</t>
  </si>
  <si>
    <t>1323</t>
  </si>
  <si>
    <t>1573</t>
  </si>
  <si>
    <t>820</t>
  </si>
  <si>
    <t>1069</t>
  </si>
  <si>
    <t>571</t>
  </si>
  <si>
    <t>947</t>
  </si>
  <si>
    <t>694</t>
  </si>
  <si>
    <t>1197</t>
  </si>
  <si>
    <t>822</t>
  </si>
  <si>
    <t>846</t>
  </si>
  <si>
    <t>1553</t>
  </si>
  <si>
    <t>1344</t>
  </si>
  <si>
    <t>1436</t>
  </si>
  <si>
    <t>970</t>
  </si>
  <si>
    <t>1207</t>
  </si>
  <si>
    <t>CL13257</t>
  </si>
  <si>
    <t>532</t>
  </si>
  <si>
    <t>760</t>
  </si>
  <si>
    <t>682</t>
  </si>
  <si>
    <t>984</t>
  </si>
  <si>
    <t>681</t>
  </si>
  <si>
    <t>457</t>
  </si>
  <si>
    <t>528</t>
  </si>
  <si>
    <t>377</t>
  </si>
  <si>
    <t>606</t>
  </si>
  <si>
    <t>534</t>
  </si>
  <si>
    <t>764</t>
  </si>
  <si>
    <t>973</t>
  </si>
  <si>
    <t>688</t>
  </si>
  <si>
    <t>750</t>
  </si>
  <si>
    <t>554</t>
  </si>
  <si>
    <t>CL17270</t>
  </si>
  <si>
    <t>1342</t>
  </si>
  <si>
    <t>1526</t>
  </si>
  <si>
    <t>958</t>
  </si>
  <si>
    <t>1340</t>
  </si>
  <si>
    <t>1150</t>
  </si>
  <si>
    <t>1721</t>
  </si>
  <si>
    <t>1325</t>
  </si>
  <si>
    <t>2403</t>
  </si>
  <si>
    <t>2089</t>
  </si>
  <si>
    <t>2185</t>
  </si>
  <si>
    <t>1542</t>
  </si>
  <si>
    <t>1804</t>
  </si>
  <si>
    <t>CL22140</t>
  </si>
  <si>
    <t>12887</t>
  </si>
  <si>
    <t>18411</t>
  </si>
  <si>
    <t>16571</t>
  </si>
  <si>
    <t>23929</t>
  </si>
  <si>
    <t>18409</t>
  </si>
  <si>
    <t>16572</t>
  </si>
  <si>
    <t>11044</t>
  </si>
  <si>
    <t>12885</t>
  </si>
  <si>
    <t>9208</t>
  </si>
  <si>
    <t>14725</t>
  </si>
  <si>
    <t>12888</t>
  </si>
  <si>
    <t>17235</t>
  </si>
  <si>
    <t>19146</t>
  </si>
  <si>
    <t>23690</t>
  </si>
  <si>
    <t>17229</t>
  </si>
  <si>
    <t>19330</t>
  </si>
  <si>
    <t>12826</t>
  </si>
  <si>
    <t>CL22675</t>
  </si>
  <si>
    <t>1249</t>
  </si>
  <si>
    <t>913</t>
  </si>
  <si>
    <t>1574</t>
  </si>
  <si>
    <t>1082</t>
  </si>
  <si>
    <t>1945</t>
  </si>
  <si>
    <t>1296</t>
  </si>
  <si>
    <t>1568</t>
  </si>
  <si>
    <t>CL23634</t>
  </si>
  <si>
    <t>756</t>
  </si>
  <si>
    <t>954</t>
  </si>
  <si>
    <t>955</t>
  </si>
  <si>
    <t>1261</t>
  </si>
  <si>
    <t>1058</t>
  </si>
  <si>
    <t>855</t>
  </si>
  <si>
    <t>654</t>
  </si>
  <si>
    <t>656</t>
  </si>
  <si>
    <t>759</t>
  </si>
  <si>
    <t>857</t>
  </si>
  <si>
    <t>865</t>
  </si>
  <si>
    <t>1078</t>
  </si>
  <si>
    <t>1305</t>
  </si>
  <si>
    <t>950</t>
  </si>
  <si>
    <t>749</t>
  </si>
  <si>
    <t>CL24510</t>
  </si>
  <si>
    <t>945</t>
  </si>
  <si>
    <t>941</t>
  </si>
  <si>
    <t>1164</t>
  </si>
  <si>
    <t>1276</t>
  </si>
  <si>
    <t>1275</t>
  </si>
  <si>
    <t>834</t>
  </si>
  <si>
    <t>833</t>
  </si>
  <si>
    <t>610</t>
  </si>
  <si>
    <t>722</t>
  </si>
  <si>
    <t>939</t>
  </si>
  <si>
    <t>829</t>
  </si>
  <si>
    <t>848</t>
  </si>
  <si>
    <t>1326</t>
  </si>
  <si>
    <t>1309</t>
  </si>
  <si>
    <t>1173</t>
  </si>
  <si>
    <t>935</t>
  </si>
  <si>
    <t>CL28683</t>
  </si>
  <si>
    <t>188</t>
  </si>
  <si>
    <t>168</t>
  </si>
  <si>
    <t>226</t>
  </si>
  <si>
    <t>223</t>
  </si>
  <si>
    <t>247</t>
  </si>
  <si>
    <t>142</t>
  </si>
  <si>
    <t>163</t>
  </si>
  <si>
    <t>101</t>
  </si>
  <si>
    <t>123</t>
  </si>
  <si>
    <t>183</t>
  </si>
  <si>
    <t>144</t>
  </si>
  <si>
    <t>145</t>
  </si>
  <si>
    <t>244</t>
  </si>
  <si>
    <t>227</t>
  </si>
  <si>
    <t>172</t>
  </si>
  <si>
    <t>190</t>
  </si>
  <si>
    <t>CL29380</t>
  </si>
  <si>
    <t>391</t>
  </si>
  <si>
    <t>553</t>
  </si>
  <si>
    <t>498</t>
  </si>
  <si>
    <t>719</t>
  </si>
  <si>
    <t>555</t>
  </si>
  <si>
    <t>499</t>
  </si>
  <si>
    <t>338</t>
  </si>
  <si>
    <t>279</t>
  </si>
  <si>
    <t>447</t>
  </si>
  <si>
    <t>390</t>
  </si>
  <si>
    <t>500</t>
  </si>
  <si>
    <t>505</t>
  </si>
  <si>
    <t>574</t>
  </si>
  <si>
    <t>747</t>
  </si>
  <si>
    <t>515</t>
  </si>
  <si>
    <t>404</t>
  </si>
  <si>
    <t>CL31601</t>
  </si>
  <si>
    <t>16996</t>
  </si>
  <si>
    <t>19114</t>
  </si>
  <si>
    <t>21243</t>
  </si>
  <si>
    <t>25486</t>
  </si>
  <si>
    <t>23366</t>
  </si>
  <si>
    <t>16995</t>
  </si>
  <si>
    <t>14870</t>
  </si>
  <si>
    <t>12746</t>
  </si>
  <si>
    <t>12748</t>
  </si>
  <si>
    <t>14871</t>
  </si>
  <si>
    <t>16997</t>
  </si>
  <si>
    <t>17844</t>
  </si>
  <si>
    <t>23129</t>
  </si>
  <si>
    <t>26253</t>
  </si>
  <si>
    <t>21877</t>
  </si>
  <si>
    <t>19020</t>
  </si>
  <si>
    <t>17843</t>
  </si>
  <si>
    <t>CL33189</t>
  </si>
  <si>
    <t>13879</t>
  </si>
  <si>
    <t>19822</t>
  </si>
  <si>
    <t>17842</t>
  </si>
  <si>
    <t>25770</t>
  </si>
  <si>
    <t>19823</t>
  </si>
  <si>
    <t>17845</t>
  </si>
  <si>
    <t>11899</t>
  </si>
  <si>
    <t>9913</t>
  </si>
  <si>
    <t>15858</t>
  </si>
  <si>
    <t>13882</t>
  </si>
  <si>
    <t>17841</t>
  </si>
  <si>
    <t>18554</t>
  </si>
  <si>
    <t>20218</t>
  </si>
  <si>
    <t>27062</t>
  </si>
  <si>
    <t>18378</t>
  </si>
  <si>
    <t>19729</t>
  </si>
  <si>
    <t>14159</t>
  </si>
  <si>
    <t>CL35993</t>
  </si>
  <si>
    <t>815</t>
  </si>
  <si>
    <t>910</t>
  </si>
  <si>
    <t>1091</t>
  </si>
  <si>
    <t>995</t>
  </si>
  <si>
    <t>727</t>
  </si>
  <si>
    <t>635</t>
  </si>
  <si>
    <t>544</t>
  </si>
  <si>
    <t>545</t>
  </si>
  <si>
    <t>637</t>
  </si>
  <si>
    <t>723</t>
  </si>
  <si>
    <t>1039</t>
  </si>
  <si>
    <t>1124</t>
  </si>
  <si>
    <t>895</t>
  </si>
  <si>
    <t>851</t>
  </si>
  <si>
    <t>741</t>
  </si>
  <si>
    <t>CL36191</t>
  </si>
  <si>
    <t>1172</t>
  </si>
  <si>
    <t>1483</t>
  </si>
  <si>
    <t>1484</t>
  </si>
  <si>
    <t>1949</t>
  </si>
  <si>
    <t>1635</t>
  </si>
  <si>
    <t>1012</t>
  </si>
  <si>
    <t>1018</t>
  </si>
  <si>
    <t>861</t>
  </si>
  <si>
    <t>1169</t>
  </si>
  <si>
    <t>1318</t>
  </si>
  <si>
    <t>1656</t>
  </si>
  <si>
    <t>1987</t>
  </si>
  <si>
    <t>1528</t>
  </si>
  <si>
    <t>1557</t>
  </si>
  <si>
    <t>1183</t>
  </si>
  <si>
    <t>CL37714</t>
  </si>
  <si>
    <t>11332</t>
  </si>
  <si>
    <t>14162</t>
  </si>
  <si>
    <t>16992</t>
  </si>
  <si>
    <t>15578</t>
  </si>
  <si>
    <t>11330</t>
  </si>
  <si>
    <t>9912</t>
  </si>
  <si>
    <t>8496</t>
  </si>
  <si>
    <t>8502</t>
  </si>
  <si>
    <t>9917</t>
  </si>
  <si>
    <t>11328</t>
  </si>
  <si>
    <t>11781</t>
  </si>
  <si>
    <t>15424</t>
  </si>
  <si>
    <t>16906</t>
  </si>
  <si>
    <t>14020</t>
  </si>
  <si>
    <t>13386</t>
  </si>
  <si>
    <t>11896</t>
  </si>
  <si>
    <t>CL37879</t>
  </si>
  <si>
    <t>358</t>
  </si>
  <si>
    <t>508</t>
  </si>
  <si>
    <t>458</t>
  </si>
  <si>
    <t>655</t>
  </si>
  <si>
    <t>506</t>
  </si>
  <si>
    <t>308</t>
  </si>
  <si>
    <t>353</t>
  </si>
  <si>
    <t>252</t>
  </si>
  <si>
    <t>402</t>
  </si>
  <si>
    <t>352</t>
  </si>
  <si>
    <t>472</t>
  </si>
  <si>
    <t>665</t>
  </si>
  <si>
    <t>459</t>
  </si>
  <si>
    <t>519</t>
  </si>
  <si>
    <t>CL38496</t>
  </si>
  <si>
    <t>20394</t>
  </si>
  <si>
    <t>22941</t>
  </si>
  <si>
    <t>25487</t>
  </si>
  <si>
    <t>30586</t>
  </si>
  <si>
    <t>28040</t>
  </si>
  <si>
    <t>20393</t>
  </si>
  <si>
    <t>15298</t>
  </si>
  <si>
    <t>15295</t>
  </si>
  <si>
    <t>17846</t>
  </si>
  <si>
    <t>20388</t>
  </si>
  <si>
    <t>20391</t>
  </si>
  <si>
    <t>20289</t>
  </si>
  <si>
    <t>29437</t>
  </si>
  <si>
    <t>32113</t>
  </si>
  <si>
    <t>26762</t>
  </si>
  <si>
    <t>22713</t>
  </si>
  <si>
    <t>20286</t>
  </si>
  <si>
    <t>CL43946</t>
  </si>
  <si>
    <t>11682</t>
  </si>
  <si>
    <t>14802</t>
  </si>
  <si>
    <t>14798</t>
  </si>
  <si>
    <t>19470</t>
  </si>
  <si>
    <t>16356</t>
  </si>
  <si>
    <t>13245</t>
  </si>
  <si>
    <t>10130</t>
  </si>
  <si>
    <t>10124</t>
  </si>
  <si>
    <t>8573</t>
  </si>
  <si>
    <t>11686</t>
  </si>
  <si>
    <t>13239</t>
  </si>
  <si>
    <t>13905</t>
  </si>
  <si>
    <t>16273</t>
  </si>
  <si>
    <t>20251</t>
  </si>
  <si>
    <t>15092</t>
  </si>
  <si>
    <t>15094</t>
  </si>
  <si>
    <t>11799</t>
  </si>
  <si>
    <t>CL44634</t>
  </si>
  <si>
    <t>326</t>
  </si>
  <si>
    <t>202</t>
  </si>
  <si>
    <t>283</t>
  </si>
  <si>
    <t>243</t>
  </si>
  <si>
    <t>368</t>
  </si>
  <si>
    <t>285</t>
  </si>
  <si>
    <t>292</t>
  </si>
  <si>
    <t>495</t>
  </si>
  <si>
    <t>467</t>
  </si>
  <si>
    <t>451</t>
  </si>
  <si>
    <t>320</t>
  </si>
  <si>
    <t>361</t>
  </si>
  <si>
    <t>CL46663</t>
  </si>
  <si>
    <t>2691</t>
  </si>
  <si>
    <t>2129</t>
  </si>
  <si>
    <t>3258</t>
  </si>
  <si>
    <t>2978</t>
  </si>
  <si>
    <t>3544</t>
  </si>
  <si>
    <t>1845</t>
  </si>
  <si>
    <t>2414</t>
  </si>
  <si>
    <t>1281</t>
  </si>
  <si>
    <t>2131</t>
  </si>
  <si>
    <t>1560</t>
  </si>
  <si>
    <t>1843</t>
  </si>
  <si>
    <t>1864</t>
  </si>
  <si>
    <t>3527</t>
  </si>
  <si>
    <t>3010</t>
  </si>
  <si>
    <t>3387</t>
  </si>
  <si>
    <t>2190</t>
  </si>
  <si>
    <t>2719</t>
  </si>
  <si>
    <t>CL49900</t>
  </si>
  <si>
    <t>484</t>
  </si>
  <si>
    <t>546</t>
  </si>
  <si>
    <t>609</t>
  </si>
  <si>
    <t>663</t>
  </si>
  <si>
    <t>489</t>
  </si>
  <si>
    <t>422</t>
  </si>
  <si>
    <t>366</t>
  </si>
  <si>
    <t>365</t>
  </si>
  <si>
    <t>428</t>
  </si>
  <si>
    <t>486</t>
  </si>
  <si>
    <t>488</t>
  </si>
  <si>
    <t>483</t>
  </si>
  <si>
    <t>CL49960</t>
  </si>
  <si>
    <t>13597</t>
  </si>
  <si>
    <t>18695</t>
  </si>
  <si>
    <t>10197</t>
  </si>
  <si>
    <t>10196</t>
  </si>
  <si>
    <t>11895</t>
  </si>
  <si>
    <t>13596</t>
  </si>
  <si>
    <t>13595</t>
  </si>
  <si>
    <t>13732</t>
  </si>
  <si>
    <t>19253</t>
  </si>
  <si>
    <t>20185</t>
  </si>
  <si>
    <t>17502</t>
  </si>
  <si>
    <t>16057</t>
  </si>
  <si>
    <t>14276</t>
  </si>
  <si>
    <t>CL50297</t>
  </si>
  <si>
    <t>864</t>
  </si>
  <si>
    <t>765</t>
  </si>
  <si>
    <t>1051</t>
  </si>
  <si>
    <t>1053</t>
  </si>
  <si>
    <t>1146</t>
  </si>
  <si>
    <t>674</t>
  </si>
  <si>
    <t>482</t>
  </si>
  <si>
    <t>673</t>
  </si>
  <si>
    <t>575</t>
  </si>
  <si>
    <t>1136</t>
  </si>
  <si>
    <t>1095</t>
  </si>
  <si>
    <t>1043</t>
  </si>
  <si>
    <t>797</t>
  </si>
  <si>
    <t>859</t>
  </si>
  <si>
    <t>CL50651</t>
  </si>
  <si>
    <t>916</t>
  </si>
  <si>
    <t>1176</t>
  </si>
  <si>
    <t>1193</t>
  </si>
  <si>
    <t>1360</t>
  </si>
  <si>
    <t>1768</t>
  </si>
  <si>
    <t>1192</t>
  </si>
  <si>
    <t>1332</t>
  </si>
  <si>
    <t>CL52426</t>
  </si>
  <si>
    <t>1131</t>
  </si>
  <si>
    <t>1268</t>
  </si>
  <si>
    <t>1410</t>
  </si>
  <si>
    <t>1688</t>
  </si>
  <si>
    <t>1548</t>
  </si>
  <si>
    <t>1127</t>
  </si>
  <si>
    <t>850</t>
  </si>
  <si>
    <t>986</t>
  </si>
  <si>
    <t>1129</t>
  </si>
  <si>
    <t>1119</t>
  </si>
  <si>
    <t>1598</t>
  </si>
  <si>
    <t>1707</t>
  </si>
  <si>
    <t>1404</t>
  </si>
  <si>
    <t>1252</t>
  </si>
  <si>
    <t>CL55399</t>
  </si>
  <si>
    <t>318</t>
  </si>
  <si>
    <t>453</t>
  </si>
  <si>
    <t>411</t>
  </si>
  <si>
    <t>588</t>
  </si>
  <si>
    <t>410</t>
  </si>
  <si>
    <t>273</t>
  </si>
  <si>
    <t>317</t>
  </si>
  <si>
    <t>233</t>
  </si>
  <si>
    <t>367</t>
  </si>
  <si>
    <t>322</t>
  </si>
  <si>
    <t>407</t>
  </si>
  <si>
    <t>409</t>
  </si>
  <si>
    <t>591</t>
  </si>
  <si>
    <t>421</t>
  </si>
  <si>
    <t>456</t>
  </si>
  <si>
    <t>316</t>
  </si>
  <si>
    <t>CL57593</t>
  </si>
  <si>
    <t>1488</t>
  </si>
  <si>
    <t>1674</t>
  </si>
  <si>
    <t>1862</t>
  </si>
  <si>
    <t>2231</t>
  </si>
  <si>
    <t>2049</t>
  </si>
  <si>
    <t>1489</t>
  </si>
  <si>
    <t>1301</t>
  </si>
  <si>
    <t>1118</t>
  </si>
  <si>
    <t>1117</t>
  </si>
  <si>
    <t>1551</t>
  </si>
  <si>
    <t>2067</t>
  </si>
  <si>
    <t>2277</t>
  </si>
  <si>
    <t>1854</t>
  </si>
  <si>
    <t>1665</t>
  </si>
  <si>
    <t>1516</t>
  </si>
  <si>
    <t>CL60563</t>
  </si>
  <si>
    <t>644</t>
  </si>
  <si>
    <t>814</t>
  </si>
  <si>
    <t>1068</t>
  </si>
  <si>
    <t>899</t>
  </si>
  <si>
    <t>732</t>
  </si>
  <si>
    <t>560</t>
  </si>
  <si>
    <t>557</t>
  </si>
  <si>
    <t>473</t>
  </si>
  <si>
    <t>645</t>
  </si>
  <si>
    <t>643</t>
  </si>
  <si>
    <t>726</t>
  </si>
  <si>
    <t>755</t>
  </si>
  <si>
    <t>892</t>
  </si>
  <si>
    <t>1125</t>
  </si>
  <si>
    <t>828</t>
  </si>
  <si>
    <t>CL61534</t>
  </si>
  <si>
    <t>6731</t>
  </si>
  <si>
    <t>5312</t>
  </si>
  <si>
    <t>8146</t>
  </si>
  <si>
    <t>7438</t>
  </si>
  <si>
    <t>8850</t>
  </si>
  <si>
    <t>4608</t>
  </si>
  <si>
    <t>6024</t>
  </si>
  <si>
    <t>3188</t>
  </si>
  <si>
    <t>5313</t>
  </si>
  <si>
    <t>3897</t>
  </si>
  <si>
    <t>6730</t>
  </si>
  <si>
    <t>4607</t>
  </si>
  <si>
    <t>4556</t>
  </si>
  <si>
    <t>8806</t>
  </si>
  <si>
    <t>7735</t>
  </si>
  <si>
    <t>8064</t>
  </si>
  <si>
    <t>5257</t>
  </si>
  <si>
    <t>6996</t>
  </si>
  <si>
    <t>CL64939</t>
  </si>
  <si>
    <t>1087</t>
  </si>
  <si>
    <t>1224</t>
  </si>
  <si>
    <t>1362</t>
  </si>
  <si>
    <t>1633</t>
  </si>
  <si>
    <t>1492</t>
  </si>
  <si>
    <t>818</t>
  </si>
  <si>
    <t>1086</t>
  </si>
  <si>
    <t>1614</t>
  </si>
  <si>
    <t>1426</t>
  </si>
  <si>
    <t>1220</t>
  </si>
  <si>
    <t>1113</t>
  </si>
  <si>
    <t>CL67438</t>
  </si>
  <si>
    <t>303</t>
  </si>
  <si>
    <t>304</t>
  </si>
  <si>
    <t>375</t>
  </si>
  <si>
    <t>405</t>
  </si>
  <si>
    <t>267</t>
  </si>
  <si>
    <t>264</t>
  </si>
  <si>
    <t>195</t>
  </si>
  <si>
    <t>232</t>
  </si>
  <si>
    <t>306</t>
  </si>
  <si>
    <t>261</t>
  </si>
  <si>
    <t>302</t>
  </si>
  <si>
    <t>CL69323</t>
  </si>
  <si>
    <t>30584</t>
  </si>
  <si>
    <t>27186</t>
  </si>
  <si>
    <t>37383</t>
  </si>
  <si>
    <t>37379</t>
  </si>
  <si>
    <t>40779</t>
  </si>
  <si>
    <t>23788</t>
  </si>
  <si>
    <t>27188</t>
  </si>
  <si>
    <t>23792</t>
  </si>
  <si>
    <t>20390</t>
  </si>
  <si>
    <t>23787</t>
  </si>
  <si>
    <t>24737</t>
  </si>
  <si>
    <t>41598</t>
  </si>
  <si>
    <t>38878</t>
  </si>
  <si>
    <t>39253</t>
  </si>
  <si>
    <t>27048</t>
  </si>
  <si>
    <t>32111</t>
  </si>
  <si>
    <t>CL71409</t>
  </si>
  <si>
    <t>866</t>
  </si>
  <si>
    <t>1101</t>
  </si>
  <si>
    <t>1103</t>
  </si>
  <si>
    <t>1447</t>
  </si>
  <si>
    <t>1213</t>
  </si>
  <si>
    <t>988</t>
  </si>
  <si>
    <t>752</t>
  </si>
  <si>
    <t>641</t>
  </si>
  <si>
    <t>867</t>
  </si>
  <si>
    <t>997</t>
  </si>
  <si>
    <t>1206</t>
  </si>
  <si>
    <t>1519</t>
  </si>
  <si>
    <t>1096</t>
  </si>
  <si>
    <t>1110</t>
  </si>
  <si>
    <t>880</t>
  </si>
  <si>
    <t>CL75274</t>
  </si>
  <si>
    <t>9422</t>
  </si>
  <si>
    <t>11403</t>
  </si>
  <si>
    <t>10408</t>
  </si>
  <si>
    <t>12392</t>
  </si>
  <si>
    <t>6449</t>
  </si>
  <si>
    <t>8425</t>
  </si>
  <si>
    <t>4464</t>
  </si>
  <si>
    <t>7440</t>
  </si>
  <si>
    <t>5452</t>
  </si>
  <si>
    <t>6445</t>
  </si>
  <si>
    <t>6576</t>
  </si>
  <si>
    <t>13012</t>
  </si>
  <si>
    <t>10308</t>
  </si>
  <si>
    <t>11287</t>
  </si>
  <si>
    <t>7361</t>
  </si>
  <si>
    <t>9604</t>
  </si>
  <si>
    <t>CL75562</t>
  </si>
  <si>
    <t>19257</t>
  </si>
  <si>
    <t>19258</t>
  </si>
  <si>
    <t>26053</t>
  </si>
  <si>
    <t>26056</t>
  </si>
  <si>
    <t>16993</t>
  </si>
  <si>
    <t>16994</t>
  </si>
  <si>
    <t>12464</t>
  </si>
  <si>
    <t>14726</t>
  </si>
  <si>
    <t>17501</t>
  </si>
  <si>
    <t>26834</t>
  </si>
  <si>
    <t>26840</t>
  </si>
  <si>
    <t>23553</t>
  </si>
  <si>
    <t>19839</t>
  </si>
  <si>
    <t>20221</t>
  </si>
  <si>
    <t>CL79103</t>
  </si>
  <si>
    <t>277</t>
  </si>
  <si>
    <t>337</t>
  </si>
  <si>
    <t>332</t>
  </si>
  <si>
    <t>362</t>
  </si>
  <si>
    <t>213</t>
  </si>
  <si>
    <t>248</t>
  </si>
  <si>
    <t>156</t>
  </si>
  <si>
    <t>218</t>
  </si>
  <si>
    <t>182</t>
  </si>
  <si>
    <t>276</t>
  </si>
  <si>
    <t>220</t>
  </si>
  <si>
    <t>370</t>
  </si>
  <si>
    <t>331</t>
  </si>
  <si>
    <t>250</t>
  </si>
  <si>
    <t>289</t>
  </si>
  <si>
    <t>CL79204</t>
  </si>
  <si>
    <t>1586</t>
  </si>
  <si>
    <t>1412</t>
  </si>
  <si>
    <t>1936</t>
  </si>
  <si>
    <t>1939</t>
  </si>
  <si>
    <t>2112</t>
  </si>
  <si>
    <t>1230</t>
  </si>
  <si>
    <t>1407</t>
  </si>
  <si>
    <t>1233</t>
  </si>
  <si>
    <t>1059</t>
  </si>
  <si>
    <t>1291</t>
  </si>
  <si>
    <t>2150</t>
  </si>
  <si>
    <t>1991</t>
  </si>
  <si>
    <t>2032</t>
  </si>
  <si>
    <t>1438</t>
  </si>
  <si>
    <t>1569</t>
  </si>
  <si>
    <t>CL81431</t>
  </si>
  <si>
    <t>1211</t>
  </si>
  <si>
    <t>1358</t>
  </si>
  <si>
    <t>1507</t>
  </si>
  <si>
    <t>1812</t>
  </si>
  <si>
    <t>1663</t>
  </si>
  <si>
    <t>1205</t>
  </si>
  <si>
    <t>1060</t>
  </si>
  <si>
    <t>1694</t>
  </si>
  <si>
    <t>1791</t>
  </si>
  <si>
    <t>1399</t>
  </si>
  <si>
    <t>1255</t>
  </si>
  <si>
    <t>CL82440</t>
  </si>
  <si>
    <t>53</t>
  </si>
  <si>
    <t>40</t>
  </si>
  <si>
    <t>65</t>
  </si>
  <si>
    <t>56</t>
  </si>
  <si>
    <t>34</t>
  </si>
  <si>
    <t>50</t>
  </si>
  <si>
    <t>26</t>
  </si>
  <si>
    <t>43</t>
  </si>
  <si>
    <t>32</t>
  </si>
  <si>
    <t>54</t>
  </si>
  <si>
    <t>38</t>
  </si>
  <si>
    <t>71</t>
  </si>
  <si>
    <t>60</t>
  </si>
  <si>
    <t>45</t>
  </si>
  <si>
    <t>CL83029</t>
  </si>
  <si>
    <t>1283</t>
  </si>
  <si>
    <t>1622</t>
  </si>
  <si>
    <t>1628</t>
  </si>
  <si>
    <t>2137</t>
  </si>
  <si>
    <t>1795</t>
  </si>
  <si>
    <t>1456</t>
  </si>
  <si>
    <t>1112</t>
  </si>
  <si>
    <t>1116</t>
  </si>
  <si>
    <t>1282</t>
  </si>
  <si>
    <t>1285</t>
  </si>
  <si>
    <t>1452</t>
  </si>
  <si>
    <t>1480</t>
  </si>
  <si>
    <t>1869</t>
  </si>
  <si>
    <t>2242</t>
  </si>
  <si>
    <t>1655</t>
  </si>
  <si>
    <t>1693</t>
  </si>
  <si>
    <t>CL83083</t>
  </si>
  <si>
    <t>1530</t>
  </si>
  <si>
    <t>1532</t>
  </si>
  <si>
    <t>2014</t>
  </si>
  <si>
    <t>1368</t>
  </si>
  <si>
    <t>1047</t>
  </si>
  <si>
    <t>1050</t>
  </si>
  <si>
    <t>890</t>
  </si>
  <si>
    <t>1208</t>
  </si>
  <si>
    <t>1366</t>
  </si>
  <si>
    <t>1397</t>
  </si>
  <si>
    <t>1757</t>
  </si>
  <si>
    <t>2092</t>
  </si>
  <si>
    <t>1544</t>
  </si>
  <si>
    <t>1547</t>
  </si>
  <si>
    <t>1265</t>
  </si>
  <si>
    <t>CL85641</t>
  </si>
  <si>
    <t>3405</t>
  </si>
  <si>
    <t>3827</t>
  </si>
  <si>
    <t>4248</t>
  </si>
  <si>
    <t>5101</t>
  </si>
  <si>
    <t>4675</t>
  </si>
  <si>
    <t>3400</t>
  </si>
  <si>
    <t>2976</t>
  </si>
  <si>
    <t>2552</t>
  </si>
  <si>
    <t>2550</t>
  </si>
  <si>
    <t>2975</t>
  </si>
  <si>
    <t>3399</t>
  </si>
  <si>
    <t>3404</t>
  </si>
  <si>
    <t>3501</t>
  </si>
  <si>
    <t>4768</t>
  </si>
  <si>
    <t>5254</t>
  </si>
  <si>
    <t>4212</t>
  </si>
  <si>
    <t>3808</t>
  </si>
  <si>
    <t>3575</t>
  </si>
  <si>
    <t>CL87149</t>
  </si>
  <si>
    <t>627</t>
  </si>
  <si>
    <t>689</t>
  </si>
  <si>
    <t>817</t>
  </si>
  <si>
    <t>426</t>
  </si>
  <si>
    <t>559</t>
  </si>
  <si>
    <t>300</t>
  </si>
  <si>
    <t>493</t>
  </si>
  <si>
    <t>364</t>
  </si>
  <si>
    <t>429</t>
  </si>
  <si>
    <t>441</t>
  </si>
  <si>
    <t>813</t>
  </si>
  <si>
    <t>769</t>
  </si>
  <si>
    <t>504</t>
  </si>
  <si>
    <t>618</t>
  </si>
  <si>
    <t>CL87299</t>
  </si>
  <si>
    <t>19825</t>
  </si>
  <si>
    <t>28323</t>
  </si>
  <si>
    <t>25490</t>
  </si>
  <si>
    <t>36816</t>
  </si>
  <si>
    <t>28322</t>
  </si>
  <si>
    <t>19826</t>
  </si>
  <si>
    <t>14163</t>
  </si>
  <si>
    <t>22655</t>
  </si>
  <si>
    <t>25485</t>
  </si>
  <si>
    <t>26509</t>
  </si>
  <si>
    <t>28176</t>
  </si>
  <si>
    <t>37182</t>
  </si>
  <si>
    <t>25741</t>
  </si>
  <si>
    <t>28605</t>
  </si>
  <si>
    <t>CL90358</t>
  </si>
  <si>
    <t>967</t>
  </si>
  <si>
    <t>1088</t>
  </si>
  <si>
    <t>1209</t>
  </si>
  <si>
    <t>1449</t>
  </si>
  <si>
    <t>1327</t>
  </si>
  <si>
    <t>964</t>
  </si>
  <si>
    <t>844</t>
  </si>
  <si>
    <t>728</t>
  </si>
  <si>
    <t>849</t>
  </si>
  <si>
    <t>965</t>
  </si>
  <si>
    <t>985</t>
  </si>
  <si>
    <t>1435</t>
  </si>
  <si>
    <t>1221</t>
  </si>
  <si>
    <t>1076</t>
  </si>
  <si>
    <t>998</t>
  </si>
  <si>
    <t>CL92654</t>
  </si>
  <si>
    <t>82</t>
  </si>
  <si>
    <t>102</t>
  </si>
  <si>
    <t>126</t>
  </si>
  <si>
    <t>108</t>
  </si>
  <si>
    <t>88</t>
  </si>
  <si>
    <t>68</t>
  </si>
  <si>
    <t>70</t>
  </si>
  <si>
    <t>58</t>
  </si>
  <si>
    <t>76</t>
  </si>
  <si>
    <t>81</t>
  </si>
  <si>
    <t>91</t>
  </si>
  <si>
    <t>109</t>
  </si>
  <si>
    <t>130</t>
  </si>
  <si>
    <t>105</t>
  </si>
  <si>
    <t>98</t>
  </si>
  <si>
    <t>77</t>
  </si>
  <si>
    <t>CL94846</t>
  </si>
  <si>
    <t>568</t>
  </si>
  <si>
    <t>636</t>
  </si>
  <si>
    <t>707</t>
  </si>
  <si>
    <t>779</t>
  </si>
  <si>
    <t>566</t>
  </si>
  <si>
    <t>423</t>
  </si>
  <si>
    <t>567</t>
  </si>
  <si>
    <t>563</t>
  </si>
  <si>
    <t>789</t>
  </si>
  <si>
    <t>862</t>
  </si>
  <si>
    <t>702</t>
  </si>
  <si>
    <t>652</t>
  </si>
  <si>
    <t>CL95487</t>
  </si>
  <si>
    <t>902</t>
  </si>
  <si>
    <t>897</t>
  </si>
  <si>
    <t>1214</t>
  </si>
  <si>
    <t>1219</t>
  </si>
  <si>
    <t>795</t>
  </si>
  <si>
    <t>794</t>
  </si>
  <si>
    <t>581</t>
  </si>
  <si>
    <t>690</t>
  </si>
  <si>
    <t>793</t>
  </si>
  <si>
    <t>1231</t>
  </si>
  <si>
    <t>1204</t>
  </si>
  <si>
    <t>1120</t>
  </si>
  <si>
    <t>936</t>
  </si>
  <si>
    <t>CL96487</t>
  </si>
  <si>
    <t>1244</t>
  </si>
  <si>
    <t>1240</t>
  </si>
  <si>
    <t>1534</t>
  </si>
  <si>
    <t>1675</t>
  </si>
  <si>
    <t>1680</t>
  </si>
  <si>
    <t>1094</t>
  </si>
  <si>
    <t>807</t>
  </si>
  <si>
    <t>1239</t>
  </si>
  <si>
    <t>1092</t>
  </si>
  <si>
    <t>1153</t>
  </si>
  <si>
    <t>1659</t>
  </si>
  <si>
    <t>1710</t>
  </si>
  <si>
    <t>1546</t>
  </si>
  <si>
    <t>1289</t>
  </si>
  <si>
    <t>1236</t>
  </si>
  <si>
    <t>CL96680</t>
  </si>
  <si>
    <t>1719</t>
  </si>
  <si>
    <t>1717</t>
  </si>
  <si>
    <t>2259</t>
  </si>
  <si>
    <t>1898</t>
  </si>
  <si>
    <t>1539</t>
  </si>
  <si>
    <t>1180</t>
  </si>
  <si>
    <t>1175</t>
  </si>
  <si>
    <t>999</t>
  </si>
  <si>
    <t>1361</t>
  </si>
  <si>
    <t>1998</t>
  </si>
  <si>
    <t>2309</t>
  </si>
  <si>
    <t>1701</t>
  </si>
  <si>
    <t>1790</t>
  </si>
  <si>
    <t>1353</t>
  </si>
  <si>
    <t>CL97995</t>
  </si>
  <si>
    <t>28034</t>
  </si>
  <si>
    <t>24922</t>
  </si>
  <si>
    <t>34268</t>
  </si>
  <si>
    <t>37380</t>
  </si>
  <si>
    <t>21809</t>
  </si>
  <si>
    <t>24920</t>
  </si>
  <si>
    <t>15576</t>
  </si>
  <si>
    <t>18694</t>
  </si>
  <si>
    <t>28037</t>
  </si>
  <si>
    <t>22463</t>
  </si>
  <si>
    <t>38501</t>
  </si>
  <si>
    <t>33923</t>
  </si>
  <si>
    <t>35291</t>
  </si>
  <si>
    <t>24798</t>
  </si>
  <si>
    <t>29157</t>
  </si>
  <si>
    <t>CL99496</t>
  </si>
  <si>
    <t>125</t>
  </si>
  <si>
    <t>171</t>
  </si>
  <si>
    <t>80</t>
  </si>
  <si>
    <t>111</t>
  </si>
  <si>
    <t>96</t>
  </si>
  <si>
    <t>136</t>
  </si>
  <si>
    <t>107</t>
  </si>
  <si>
    <t>140</t>
  </si>
  <si>
    <t>CL99768</t>
  </si>
  <si>
    <t>219</t>
  </si>
  <si>
    <t>266</t>
  </si>
  <si>
    <t>294</t>
  </si>
  <si>
    <t>295</t>
  </si>
  <si>
    <t>193</t>
  </si>
  <si>
    <t>143</t>
  </si>
  <si>
    <t>170</t>
  </si>
  <si>
    <t>214</t>
  </si>
  <si>
    <t>194</t>
  </si>
  <si>
    <t>290</t>
  </si>
  <si>
    <t>270</t>
  </si>
  <si>
    <t>224</t>
  </si>
  <si>
    <t>222</t>
  </si>
  <si>
    <t>GEOID</t>
  </si>
  <si>
    <t>C-CL69323</t>
  </si>
  <si>
    <t>GEO1001</t>
  </si>
  <si>
    <t>C-CL97995</t>
  </si>
  <si>
    <t>C-CL87299</t>
  </si>
  <si>
    <t>GEO1003</t>
  </si>
  <si>
    <t>C-CL38496</t>
  </si>
  <si>
    <t>C-CL75562</t>
  </si>
  <si>
    <t>C-CL31601</t>
  </si>
  <si>
    <t>C-CL33189</t>
  </si>
  <si>
    <t>C-CL22140</t>
  </si>
  <si>
    <t>C-CL49960</t>
  </si>
  <si>
    <t>GEO1002</t>
  </si>
  <si>
    <t>C-CL43946</t>
  </si>
  <si>
    <t>GEO1004</t>
  </si>
  <si>
    <t>C-CL37714</t>
  </si>
  <si>
    <t>C-CL75274</t>
  </si>
  <si>
    <t>C-CL61534</t>
  </si>
  <si>
    <t>C-CL85641</t>
  </si>
  <si>
    <t>C-CL46663</t>
  </si>
  <si>
    <t>C-CL17270</t>
  </si>
  <si>
    <t>C-CL57593</t>
  </si>
  <si>
    <t>C-CL96680</t>
  </si>
  <si>
    <t>C-CL79204</t>
  </si>
  <si>
    <t>C-CL83029</t>
  </si>
  <si>
    <t>C-CL22675</t>
  </si>
  <si>
    <t>C-CL83083</t>
  </si>
  <si>
    <t>C-CL36191</t>
  </si>
  <si>
    <t>C-CL81431</t>
  </si>
  <si>
    <t>C-CL96487</t>
  </si>
  <si>
    <t>C-CL52426</t>
  </si>
  <si>
    <t>C-CL64939</t>
  </si>
  <si>
    <t>C-CL50651</t>
  </si>
  <si>
    <t>C-CL13213</t>
  </si>
  <si>
    <t>C-CL90358</t>
  </si>
  <si>
    <t>C-CL71409</t>
  </si>
  <si>
    <t>C-CL24510</t>
  </si>
  <si>
    <t>C-CL95487</t>
  </si>
  <si>
    <t>C-CL23634</t>
  </si>
  <si>
    <t>C-CL50297</t>
  </si>
  <si>
    <t>C-CL35993</t>
  </si>
  <si>
    <t>C-CL60563</t>
  </si>
  <si>
    <t>C-CL11420</t>
  </si>
  <si>
    <t>C-CL13257</t>
  </si>
  <si>
    <t>C-CL94846</t>
  </si>
  <si>
    <t>C-CL87149</t>
  </si>
  <si>
    <t>C-CL49900</t>
  </si>
  <si>
    <t>C-CL29380</t>
  </si>
  <si>
    <t>C-CL37879</t>
  </si>
  <si>
    <t>C-CL55399</t>
  </si>
  <si>
    <t>C-CL44634</t>
  </si>
  <si>
    <t>C-CL67438</t>
  </si>
  <si>
    <t>C-CL79103</t>
  </si>
  <si>
    <t>C-CL99768</t>
  </si>
  <si>
    <t>C-CL28683</t>
  </si>
  <si>
    <t>C-CL99496</t>
  </si>
  <si>
    <t>C-CL92654</t>
  </si>
  <si>
    <t>C-CL82440</t>
  </si>
  <si>
    <t>Location ID</t>
  </si>
  <si>
    <t>Client ID</t>
  </si>
  <si>
    <t>Location</t>
  </si>
  <si>
    <t>NAM</t>
  </si>
  <si>
    <t>North America Region</t>
  </si>
  <si>
    <t>EMEA</t>
  </si>
  <si>
    <t>Europe, the Middle East and Africa</t>
  </si>
  <si>
    <t>APAC</t>
  </si>
  <si>
    <t>LATAM</t>
  </si>
  <si>
    <t>Latin America</t>
  </si>
  <si>
    <t>Full-Form</t>
  </si>
  <si>
    <t>Client ID(2)</t>
  </si>
  <si>
    <t>VlookUp Location ID</t>
  </si>
  <si>
    <t>Volume</t>
  </si>
  <si>
    <t>Asia Pacific</t>
  </si>
  <si>
    <t>Index Match Region ID</t>
  </si>
  <si>
    <t>Locaton</t>
  </si>
  <si>
    <t>Quarter</t>
  </si>
  <si>
    <t>Start Date</t>
  </si>
  <si>
    <t>End Date</t>
  </si>
  <si>
    <t>Q1 2020</t>
  </si>
  <si>
    <t>Q2 2020</t>
  </si>
  <si>
    <t>Q3 2020</t>
  </si>
  <si>
    <t>Q4 2020</t>
  </si>
  <si>
    <t>Q1 2021</t>
  </si>
  <si>
    <t>Q2 2021</t>
  </si>
  <si>
    <t>Quarter By Date</t>
  </si>
  <si>
    <t>Test - Location ID</t>
  </si>
  <si>
    <t>Quarter by Date_Table</t>
  </si>
  <si>
    <t>Quarter By Text_Date</t>
  </si>
  <si>
    <t>Test - Quarter</t>
  </si>
  <si>
    <t>Date - Text_Format</t>
  </si>
  <si>
    <t>Sum of Vol</t>
  </si>
  <si>
    <t>Row Labels</t>
  </si>
  <si>
    <t>Grand Total</t>
  </si>
  <si>
    <t>Column Labels</t>
  </si>
  <si>
    <t>2020</t>
  </si>
  <si>
    <t>2021</t>
  </si>
  <si>
    <t>Qtr1</t>
  </si>
  <si>
    <t>Qtr2</t>
  </si>
  <si>
    <t>Qtr3</t>
  </si>
  <si>
    <t>Qtr4</t>
  </si>
  <si>
    <t>Q1 Vol Diff</t>
  </si>
  <si>
    <t>Q1 Vol Diff %</t>
  </si>
  <si>
    <t>Q2 Vol Diff</t>
  </si>
  <si>
    <t>Q2 Vol Diff %</t>
  </si>
  <si>
    <t>Q2 Forecast</t>
  </si>
  <si>
    <t>Forecast Variance</t>
  </si>
  <si>
    <t>Total</t>
  </si>
  <si>
    <t>% of Total Var</t>
  </si>
  <si>
    <t>Q2 Actual</t>
  </si>
  <si>
    <t>Forecast Variance %</t>
  </si>
  <si>
    <t>2020 Total</t>
  </si>
  <si>
    <t>2021 Total</t>
  </si>
  <si>
    <t>Years</t>
  </si>
  <si>
    <t>NAM Total</t>
  </si>
  <si>
    <t>EMEA Total</t>
  </si>
  <si>
    <t>APAC Total</t>
  </si>
  <si>
    <t>LATAM Total</t>
  </si>
  <si>
    <t>Qtr1 Clients</t>
  </si>
  <si>
    <t>Qtr2 Clients</t>
  </si>
  <si>
    <t>Qtr3 Clients</t>
  </si>
  <si>
    <t>Qtr4 Clients</t>
  </si>
  <si>
    <t>Q1 Client Diff</t>
  </si>
  <si>
    <t>Q1 Diff %</t>
  </si>
  <si>
    <t>Q2 Client Diff</t>
  </si>
  <si>
    <t>Q2 Diff %</t>
  </si>
  <si>
    <t>Q1 CL Vol Diff</t>
  </si>
  <si>
    <t>Q1 CL Vol Diff %</t>
  </si>
  <si>
    <t>Q2 CL Vol Diff</t>
  </si>
  <si>
    <t>Q2 CL Vol Diff %</t>
  </si>
  <si>
    <t>Q2 21 - Q1 21</t>
  </si>
  <si>
    <t>% Q2 21 - Q1 21</t>
  </si>
  <si>
    <t xml:space="preserve"> - </t>
  </si>
  <si>
    <t xml:space="preserve"> -</t>
  </si>
  <si>
    <t>Variance Result (RELATIVE QUARTER to Quarter COMPARISON)</t>
  </si>
  <si>
    <t>Q1 21 - Q4 20</t>
  </si>
  <si>
    <t>Q1 21 - Q4 20 %</t>
  </si>
  <si>
    <t>Q2 21 % - Q1 21 % diff</t>
  </si>
  <si>
    <t>Total Clients</t>
  </si>
  <si>
    <t>% with sluggish growth</t>
  </si>
  <si>
    <t>Sluggish growth clients</t>
  </si>
  <si>
    <t>From Q1 21 to Q2 21</t>
  </si>
  <si>
    <t>Vol change from Previous Quarter</t>
  </si>
  <si>
    <t>%Vol Change from previous quarter</t>
  </si>
  <si>
    <t xml:space="preserve"> - All locations showed growth from Q1 to Q2 2020</t>
  </si>
  <si>
    <t xml:space="preserve"> - significant fall in volume sale in from Q2 to Q3 2020</t>
  </si>
  <si>
    <t xml:space="preserve"> - Recovery in Q4 2020, with persitent growth and slight increase in volume at the end of Q2 2021 relative to Q1 2020</t>
  </si>
  <si>
    <t xml:space="preserve"> - Q2 21 forecast wasn't met by actual volume by 1.37%</t>
  </si>
  <si>
    <t xml:space="preserve"> - Q2 2021 forecast not met due to sluggish growth of 71.7% of all clients in q2 2021 relative to Q1 2021</t>
  </si>
  <si>
    <t xml:space="preserve">  - 38 clients out of 53 experienced lesser growth in Q2 21 than in Q1 21</t>
  </si>
  <si>
    <t xml:space="preserve"> - Apac lost 1 minor client</t>
  </si>
  <si>
    <t xml:space="preserve"> - LATAM lost 3rd largest client by volume and 1 minor client</t>
  </si>
  <si>
    <t xml:space="preserve"> - reducing in volume of 1 minor client in NAM</t>
  </si>
  <si>
    <t xml:space="preserve"> - EMEA experienced slight demand for volume of 1 mid client</t>
  </si>
  <si>
    <t xml:space="preserve"> - company gained 4 clients from q1 2020 to q4 2020, but lost 3 later on as of q2 21</t>
  </si>
  <si>
    <t xml:space="preserve"> - no net change in total clients in Q2 2020 and Q2 2021</t>
  </si>
  <si>
    <t>Final Qrtr - 1st Qrtr</t>
  </si>
  <si>
    <t>% gain/loss</t>
  </si>
  <si>
    <t>Forecast Var.</t>
  </si>
  <si>
    <t>Forecast Var. %</t>
  </si>
  <si>
    <t>Vol diff between latest and earliest quarter</t>
  </si>
  <si>
    <t>YoY COMPARISION FOR NET VOLUME CHANGE + FORECASTING</t>
  </si>
  <si>
    <t>YoY COMPARISION OF VOLUME FOR EVERY CLIENT</t>
  </si>
  <si>
    <t>Q2</t>
  </si>
  <si>
    <t xml:space="preserve"> +/- IN NO. OF CLIENTS EACH QUARTER</t>
  </si>
  <si>
    <t xml:space="preserve"> - Q2 2021 forecast not met due to sluggish growth of 71.7% of all clients (38/53) in q2 2021 relative to Q1 2021</t>
  </si>
  <si>
    <t xml:space="preserve"> - Q2 21 forecast didn't meet actual volume by 1.32%</t>
  </si>
  <si>
    <t>YoY comparision of net +/- in Clients</t>
  </si>
  <si>
    <t xml:space="preserve"> - CL64939 ordered lesser volume in Q2 2021 as compared to Q1 2021 by 57.06%</t>
  </si>
  <si>
    <t xml:space="preserve"> - CL13257 ordered lesser volume in Q2 2021 in comparision to previous quarter by 12.8%</t>
  </si>
  <si>
    <t xml:space="preserve"> - CL99496 ended business with us in Q2 2021</t>
  </si>
  <si>
    <t xml:space="preserve"> - 2 Clients, CL22675 and CL49900 left us in Q2 2021</t>
  </si>
  <si>
    <t>FACTORS WHICH REDUCED VOLUME</t>
  </si>
  <si>
    <t xml:space="preserve"> - 4 Clients recorded decrease in volume in Q1 2021 YoY</t>
  </si>
  <si>
    <t xml:space="preserve"> - 7 Clients recorded decrease in volume in Q2 2021 YoY</t>
  </si>
  <si>
    <t>X</t>
  </si>
  <si>
    <t xml:space="preserve"> - Lost client CL22675 in 2021</t>
  </si>
  <si>
    <t xml:space="preserve"> - reduction in volume of 1 minor client in NAM</t>
  </si>
  <si>
    <t xml:space="preserve"> - CL64939 ordered 61.72% lesser volume in Q2 2021 than its largest order volume in Q2 2020</t>
  </si>
  <si>
    <t xml:space="preserve"> - CL13257 ordered 28.37% lesser volume in Q2 2021 than its largest order volume in Q2 2020</t>
  </si>
  <si>
    <t xml:space="preserve"> - CL13257 accounted for 1.28% of total volume from EMEA in the given period</t>
  </si>
  <si>
    <t xml:space="preserve"> - CL64939 accounted for 0.63% of total volume from NAM in the given period</t>
  </si>
  <si>
    <t>CL13257 Total</t>
  </si>
  <si>
    <t>Volume Share</t>
  </si>
  <si>
    <t>CL64939 Total</t>
  </si>
  <si>
    <t>2020 full</t>
  </si>
  <si>
    <t>2021 full</t>
  </si>
  <si>
    <t>Vol. Share</t>
  </si>
  <si>
    <t xml:space="preserve"> - CL64939 accounted for 0.27% of total share of NAM in Q2 2021</t>
  </si>
  <si>
    <t xml:space="preserve"> - Apac lost 1 minor client, CL99496</t>
  </si>
  <si>
    <t xml:space="preserve"> - CL99496 had a share of 0.4% of total volume from APAC till Q1 2021</t>
  </si>
  <si>
    <t>Q2 2021 Forecast</t>
  </si>
  <si>
    <t xml:space="preserve"> - this could have been 0.7% according to forecast</t>
  </si>
  <si>
    <t xml:space="preserve"> - CL 13257 accounted for 0.99% for total share of EMEA in Q2 2021</t>
  </si>
  <si>
    <t xml:space="preserve"> - This could have been 0.72% as per forecasts</t>
  </si>
  <si>
    <t>CL64939 Q2 2021</t>
  </si>
  <si>
    <t xml:space="preserve"> - This could have been 1.36% as per forecasts</t>
  </si>
  <si>
    <t xml:space="preserve">FORECAST Q2 2021 </t>
  </si>
  <si>
    <t>Forecast 20-21</t>
  </si>
  <si>
    <t>20-21</t>
  </si>
  <si>
    <t>20-21 full</t>
  </si>
  <si>
    <t>20-21 forecast</t>
  </si>
  <si>
    <t xml:space="preserve"> - This could have been 1.37% according to forecasts</t>
  </si>
  <si>
    <t xml:space="preserve"> - On the basis of forecasts for Q2 2021, CL99496 could have accounted for 0.42% volume</t>
  </si>
  <si>
    <t xml:space="preserve"> - CL 22675, 3rd largest</t>
  </si>
  <si>
    <t xml:space="preserve"> - CL49900, minor</t>
  </si>
  <si>
    <t xml:space="preserve"> - LATAM lost 3rd largest client and 1 minor client from preceeding quarter </t>
  </si>
  <si>
    <t xml:space="preserve"> - Acquired in Q3 2020; had a share of 5.4% from LATAM till Q1 2021</t>
  </si>
  <si>
    <t>Q3 20 to Q1 21</t>
  </si>
  <si>
    <t>Till Q1 2021</t>
  </si>
  <si>
    <t xml:space="preserve"> - On the basis of forecasts, this client could have brought 5.5% of total volume to LATAM in Q2 2021</t>
  </si>
  <si>
    <t xml:space="preserve"> - On the basis of forecasts, could have brought 2.22% of volume to LATAM in Q2 2021</t>
  </si>
  <si>
    <t xml:space="preserve"> - Acquired in the beginning, had a share of 1.91% from LATAM till Q1 2021</t>
  </si>
  <si>
    <t>For. Till end</t>
  </si>
  <si>
    <t>Forecast Till end</t>
  </si>
  <si>
    <t xml:space="preserve"> - On the basis of forecasts, if client had stayed for Q2 2021, it could have garendered 1.97% share of vol. for given period</t>
  </si>
  <si>
    <t xml:space="preserve">CL99496 </t>
  </si>
  <si>
    <t xml:space="preserve"> - On the basis of forecasts client would have brought 0.41% of total volume in the given period had it stayed till Q2 2021</t>
  </si>
  <si>
    <t xml:space="preserve"> - The average volume growth rate is relatively similar in all regions with a max of 7.1% in EMEA and a minimum of 5.39% in APAC</t>
  </si>
  <si>
    <t>Variance Result (Relative Quarter COMPARISON)</t>
  </si>
  <si>
    <t xml:space="preserve">Q2 FORECAST vs Q2 Actual Variance COMPARISION </t>
  </si>
  <si>
    <t xml:space="preserve"> - YoY growth in Q2 2021 is 2.67%; The variance between forecast and actual was 1.32%.</t>
  </si>
  <si>
    <t xml:space="preserve"> - A significant drop of 8.24% in volume at LATAM compared to the YoY forecast, also accounted for 57.51% of total variance combined in Q2 2021</t>
  </si>
  <si>
    <t>Clients to keep an eye on for improvements in Volume - 8 CLIENTS</t>
  </si>
  <si>
    <t>COMPANY PERFORMANCE, Q2 2021</t>
  </si>
  <si>
    <t>Prior year</t>
  </si>
  <si>
    <t>Net change</t>
  </si>
  <si>
    <t>Net Change</t>
  </si>
  <si>
    <t>Region</t>
  </si>
  <si>
    <t>data as of 30/06/2021</t>
  </si>
  <si>
    <t>Q2 YOY growth</t>
  </si>
  <si>
    <t>%</t>
  </si>
  <si>
    <t>Customers</t>
  </si>
  <si>
    <t xml:space="preserve"> - Q2 Y.O.Y growth recorded at 2.67%</t>
  </si>
  <si>
    <t xml:space="preserve"> - 1.32% lesser than Q1 2021 Y.O.Y growth, which was 4.04%</t>
  </si>
  <si>
    <t xml:space="preserve">Q4 2020 </t>
  </si>
  <si>
    <t xml:space="preserve">Q1 2021 </t>
  </si>
  <si>
    <t>Client</t>
  </si>
  <si>
    <t xml:space="preserve">  - 38 clients out of 53 experienced lesser growth from Q1 21 to Q2 21 than from Q4 20 to Q1 21</t>
  </si>
  <si>
    <t>Q1 YOY growth</t>
  </si>
  <si>
    <t>CLIENTS not meeting their max volume in Q2 2021</t>
  </si>
  <si>
    <t>Forecast Q2 21</t>
  </si>
  <si>
    <t>Actual Q2 21</t>
  </si>
  <si>
    <t>Difference</t>
  </si>
  <si>
    <t>Q2 21 Forecast</t>
  </si>
  <si>
    <t>difference</t>
  </si>
  <si>
    <t xml:space="preserve"> - Lost client CL99496, CL49900 &amp; CL22675 in Q2 2021</t>
  </si>
  <si>
    <t xml:space="preserve"> - EMEA experienced slight reduction in demand for volume of 1 mid client</t>
  </si>
  <si>
    <t>Qtr1 2020</t>
  </si>
  <si>
    <t>Qtr2 2020</t>
  </si>
  <si>
    <t>Qtr1 2021</t>
  </si>
  <si>
    <t>Qtr2 2021</t>
  </si>
  <si>
    <t>Qtr3 2020</t>
  </si>
  <si>
    <t>Qtr4 2020</t>
  </si>
  <si>
    <t>VOLUME SHARE IN REGION</t>
  </si>
  <si>
    <t>CQGR</t>
  </si>
  <si>
    <t xml:space="preserve"> - The loss of volume suffered in Q3 2020 has been completely recovered in Q2 2021 by all regions</t>
  </si>
  <si>
    <t>If Vol..</t>
  </si>
  <si>
    <t>UNITARY METHOD FOR INVERSE VARAITON</t>
  </si>
  <si>
    <t xml:space="preserve">then, </t>
  </si>
  <si>
    <t>Values acc.</t>
  </si>
  <si>
    <t>to CQGR</t>
  </si>
  <si>
    <t>Weightage of Total</t>
  </si>
  <si>
    <t>Max Vol. - Q2 2021</t>
  </si>
  <si>
    <t xml:space="preserve"> - achieved least volume in Q2 2021 out other quarters in the record</t>
  </si>
  <si>
    <t xml:space="preserve">Total Vol. Share </t>
  </si>
  <si>
    <t>Q2 2021 total</t>
  </si>
  <si>
    <t>Percentage</t>
  </si>
  <si>
    <t>Region vol. share</t>
  </si>
  <si>
    <t>VOLUME SHARE OF EACH REGION EVERY QUARTER</t>
  </si>
  <si>
    <t>Vol. %</t>
  </si>
  <si>
    <t>HIGH PRIORITY CLIENTS</t>
  </si>
  <si>
    <t>High priority sum</t>
  </si>
  <si>
    <t>Total q2 2022</t>
  </si>
  <si>
    <t>no, of high priority</t>
  </si>
  <si>
    <t>total clients</t>
  </si>
  <si>
    <t>percentage</t>
  </si>
  <si>
    <t>hp clients</t>
  </si>
  <si>
    <t>Hp clients</t>
  </si>
  <si>
    <t xml:space="preserve"> - IDENTIFICATION OF HIGH PRIORITY CLIENTS i.e. HP CLIENTS</t>
  </si>
  <si>
    <t xml:space="preserve"> - definition - clients who brought more than 5% of the total volume in q2 2022</t>
  </si>
  <si>
    <t xml:space="preserve"> - 7, 2, 2 and 4 cliens bring 87.02%, 92.46%, 75.64% and 89.06 of volumes in NAM, EMEA, APAC and LATAM respectively.   </t>
  </si>
  <si>
    <t xml:space="preserve"> - Identified 15 clients out of 53 who brought in a whopping 86.91% of the toal volume I.e. 8,38,880 out of 9,65,000</t>
  </si>
  <si>
    <t xml:space="preserve"> - These clients have to be utmost importance and after sales services to ensure the sustainability of the organisation in the market.</t>
  </si>
  <si>
    <t>step 2 - verification</t>
  </si>
  <si>
    <t>diff</t>
  </si>
  <si>
    <t>total clients 2020-21</t>
  </si>
  <si>
    <t xml:space="preserve"> - in the given period we acquired a total of 53 clients, with 50 remaining at the end of the recentmost quarter I.e. Q2 2021</t>
  </si>
  <si>
    <t xml:space="preserve"> - Assumptions - Market size for all regions is same</t>
  </si>
  <si>
    <t xml:space="preserve"> - Other regions should grow at these quarterly rates as per their volume.</t>
  </si>
  <si>
    <t>s</t>
  </si>
  <si>
    <t>Previous Quarter COMPARISION FOR NET VOLUME CHANGE + FORECASTING</t>
  </si>
  <si>
    <t>Q3 2021</t>
  </si>
  <si>
    <t xml:space="preserve"> - YoY growth in Q1 2021 recorded at 4.04%; hence forecast for Q2 2021 YoY growth is the same. </t>
  </si>
  <si>
    <t xml:space="preserve"> - A significant drop of 8.24% in volume at LATAM compared to the YoY forecast, accounted for 57.51% of total variance combined in Q2 2021</t>
  </si>
  <si>
    <t>Previous Quarter Comparison</t>
  </si>
  <si>
    <t>Actual CQGR</t>
  </si>
  <si>
    <t>Ideal CQGR as per Vol.*</t>
  </si>
  <si>
    <t xml:space="preserve"> - company gained 4 clients from Q1 2020 to Q4 2020, but lost 3 later on in Q2 2021</t>
  </si>
  <si>
    <t>Q to Q COMPARISION OF VOLUME FOR EVERY CLIENT</t>
  </si>
  <si>
    <t>OR</t>
  </si>
  <si>
    <t xml:space="preserve"> - definition - clients who have an above average volume share in a region</t>
  </si>
  <si>
    <t xml:space="preserve"> - identified 13 out of 53</t>
  </si>
  <si>
    <t xml:space="preserve"> - CLIENTS TO KEEP AN EYE ON FOR POTENTIAL VOLUME INCREASE OPPORTUNITY</t>
  </si>
  <si>
    <t xml:space="preserve"> - total 8 clients </t>
  </si>
  <si>
    <t xml:space="preserve"> </t>
  </si>
  <si>
    <t>Regional Vol Share</t>
  </si>
  <si>
    <t>Company Vol. Share</t>
  </si>
  <si>
    <t>No. of Clients</t>
  </si>
  <si>
    <t xml:space="preserve">Priority </t>
  </si>
  <si>
    <t xml:space="preserve">Regular </t>
  </si>
  <si>
    <t>Prior Year</t>
  </si>
  <si>
    <t xml:space="preserve">    </t>
  </si>
  <si>
    <t>Volume Distribution in regions - Priority vs Regular Clients</t>
  </si>
  <si>
    <t>Regular Clients</t>
  </si>
  <si>
    <t>Client Type</t>
  </si>
  <si>
    <t>Vol. Share %</t>
  </si>
  <si>
    <t xml:space="preserve">Client Identification and Categorization </t>
  </si>
  <si>
    <r>
      <rPr>
        <b/>
        <i/>
        <sz val="12"/>
        <rFont val="Arial"/>
        <family val="2"/>
      </rPr>
      <t>1) PRIORITY</t>
    </r>
    <r>
      <rPr>
        <sz val="12"/>
        <rFont val="Arial"/>
        <family val="2"/>
      </rPr>
      <t xml:space="preserve"> - Clients with regional volume share or overall volume share greater or equal to region's average volume share or company's average volume share respectively.</t>
    </r>
  </si>
  <si>
    <r>
      <rPr>
        <b/>
        <i/>
        <sz val="12"/>
        <rFont val="Arial"/>
        <family val="2"/>
      </rPr>
      <t>2) REGULAR</t>
    </r>
    <r>
      <rPr>
        <sz val="12"/>
        <rFont val="Arial"/>
        <family val="2"/>
      </rPr>
      <t xml:space="preserve"> - Both regional and overall volume less than the average regional volume and company's volume share respectively.</t>
    </r>
  </si>
  <si>
    <t xml:space="preserve">Q1 </t>
  </si>
  <si>
    <t>Previous Quarter VOLUME GROWTH PATTERN/TREND</t>
  </si>
  <si>
    <t>DEEP DIVING TO FIND REASONS FOR FORECAST AND ACTUAL VOL. DIFFERENCE, Q2 2021</t>
  </si>
  <si>
    <t>Q1 2021 YOY growth</t>
  </si>
  <si>
    <t>Q2 21 individual for.</t>
  </si>
  <si>
    <t>Q1 anniversary client</t>
  </si>
  <si>
    <t>2 anniversary client</t>
  </si>
  <si>
    <t>Total Diff.</t>
  </si>
  <si>
    <t>NAM Diff.</t>
  </si>
  <si>
    <t>EMEA Diff.</t>
  </si>
  <si>
    <t>LATAM Diff.</t>
  </si>
  <si>
    <t>APAC diff</t>
  </si>
  <si>
    <t>difference 2</t>
  </si>
  <si>
    <t>Q1 growth</t>
  </si>
  <si>
    <t>FACTORS WHICH PRODUCED FORECAST DISCREPANCIES</t>
  </si>
  <si>
    <t xml:space="preserve">Forecast </t>
  </si>
  <si>
    <t xml:space="preserve"> - VOLUME OF THESE CLIENTS CAN BE INCREASED BY 90.52% </t>
  </si>
  <si>
    <t>growth potential</t>
  </si>
  <si>
    <t xml:space="preserve">Volume unsold </t>
  </si>
  <si>
    <t>Q2 2020 total</t>
  </si>
  <si>
    <t>overall growth potential</t>
  </si>
  <si>
    <t xml:space="preserve"> - An overall 1.21% increase in volume from Q2 2020 can be achieved if the respective clients are catered to</t>
  </si>
  <si>
    <t>Reigonal Market Share</t>
  </si>
  <si>
    <t>Q1 YOY growth %</t>
  </si>
  <si>
    <t>slow growth clients</t>
  </si>
  <si>
    <t>" " as per own %</t>
  </si>
  <si>
    <t>Average difference</t>
  </si>
  <si>
    <t xml:space="preserve">Clients with above avg, diff. </t>
  </si>
  <si>
    <t>Adjusted YoY % values due to clients onboarding after Q1 2020</t>
  </si>
  <si>
    <t>Adusted Q1 2021</t>
  </si>
  <si>
    <t>Adjusted Vol. diff</t>
  </si>
  <si>
    <t>Adjusted Q1 YoY %</t>
  </si>
  <si>
    <t xml:space="preserve"> - After adjusting this figure, the overall Q2 2021 YoY growth rate comes down to 2.9 % </t>
  </si>
  <si>
    <t xml:space="preserve"> - An overall 1.21% increase in volume from Q2 2020 can be achieved if the respective clients are duely catered to</t>
  </si>
  <si>
    <t xml:space="preserve"> - SCOPE OF VOLUME IN ABSOLUTE TERMS :- </t>
  </si>
  <si>
    <t xml:space="preserve"> - Strong suggestion to develop strategic business and commmunication channels for these 14 clients to effectively cater to their business needs.</t>
  </si>
  <si>
    <t xml:space="preserve"> - 8 clients in NAM bring 90.57% volume, 2 clients each in EMEA, APAC and LATAM bring 92.46%, 75.64% and 87.39% volume respectively </t>
  </si>
  <si>
    <t xml:space="preserve"> - Engaging in priority basis CRM to ensure satisfaction of the respective clientele. </t>
  </si>
  <si>
    <r>
      <t xml:space="preserve"> - Onboarding of </t>
    </r>
    <r>
      <rPr>
        <b/>
        <u/>
        <sz val="14"/>
        <color theme="6" tint="-0.499984740745262"/>
        <rFont val="Arial"/>
        <family val="2"/>
      </rPr>
      <t>5</t>
    </r>
    <r>
      <rPr>
        <b/>
        <sz val="12"/>
        <rFont val="Arial"/>
        <family val="2"/>
      </rPr>
      <t xml:space="preserve"> new clients after Q1 2020, which contributed to an additional volume of </t>
    </r>
    <r>
      <rPr>
        <b/>
        <u/>
        <sz val="14"/>
        <color theme="6" tint="-0.499984740745262"/>
        <rFont val="Arial"/>
        <family val="2"/>
      </rPr>
      <t>9362</t>
    </r>
    <r>
      <rPr>
        <b/>
        <sz val="12"/>
        <rFont val="Arial"/>
        <family val="2"/>
      </rPr>
      <t xml:space="preserve"> in Q1 2021. </t>
    </r>
  </si>
  <si>
    <r>
      <t xml:space="preserve"> - </t>
    </r>
    <r>
      <rPr>
        <b/>
        <u/>
        <sz val="14"/>
        <color theme="5" tint="-0.249977111117893"/>
        <rFont val="Arial"/>
        <family val="2"/>
      </rPr>
      <t>3</t>
    </r>
    <r>
      <rPr>
        <b/>
        <sz val="12"/>
        <rFont val="Arial"/>
        <family val="2"/>
      </rPr>
      <t xml:space="preserve"> clients left us from previous quarter, hence impacting the volume, especially in LATAM.</t>
    </r>
  </si>
  <si>
    <r>
      <t xml:space="preserve"> - Sluggish YOY growth rate in Q2 2021 relative to Q1 2021 in </t>
    </r>
    <r>
      <rPr>
        <b/>
        <u/>
        <sz val="14"/>
        <color theme="5" tint="-0.249977111117893"/>
        <rFont val="Arial"/>
        <family val="2"/>
      </rPr>
      <t>42</t>
    </r>
    <r>
      <rPr>
        <b/>
        <sz val="12"/>
        <rFont val="Arial"/>
        <family val="2"/>
      </rPr>
      <t xml:space="preserve"> clients, I,e. 82.5% of the total. </t>
    </r>
  </si>
  <si>
    <t>Regional Vol. Share</t>
  </si>
  <si>
    <r>
      <t xml:space="preserve"> - </t>
    </r>
    <r>
      <rPr>
        <b/>
        <u/>
        <sz val="12"/>
        <color rgb="FF7030A0"/>
        <rFont val="Arial"/>
        <family val="2"/>
      </rPr>
      <t>28%</t>
    </r>
    <r>
      <rPr>
        <b/>
        <sz val="12"/>
        <rFont val="Arial"/>
        <family val="2"/>
      </rPr>
      <t xml:space="preserve"> of the clients bring close to 90% of the business for our company.</t>
    </r>
  </si>
  <si>
    <r>
      <t xml:space="preserve"> - Variance of </t>
    </r>
    <r>
      <rPr>
        <b/>
        <u/>
        <sz val="14"/>
        <color theme="5" tint="-0.249977111117893"/>
        <rFont val="Arial"/>
        <family val="2"/>
      </rPr>
      <t>12,901</t>
    </r>
    <r>
      <rPr>
        <b/>
        <sz val="12"/>
        <rFont val="Arial"/>
        <family val="2"/>
      </rPr>
      <t xml:space="preserve"> in volume between forecast and actual Q2 2021.</t>
    </r>
  </si>
  <si>
    <t>Report generated as of 01/07/2021</t>
  </si>
  <si>
    <t xml:space="preserve">Region Codes -
</t>
  </si>
  <si>
    <t>LATAM has the lowest volume</t>
  </si>
  <si>
    <t>APAC and LATAM are 2 and 4</t>
  </si>
  <si>
    <t xml:space="preserve"> EMEA ends in 3</t>
  </si>
  <si>
    <t xml:space="preserve"> NAM ends in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</si>
</sst>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1" formatCode="_ * #,##0_ ;_ * \-#,##0_ ;_ * &quot;-&quot;_ ;_ @_ "/>
    <numFmt numFmtId="43" formatCode="_ * #,##0.00_ ;_ * \-#,##0.00_ ;_ * &quot;-&quot;??_ ;_ @_ "/>
    <numFmt numFmtId="164" formatCode="[$-24009]m/d/yy;@"/>
    <numFmt numFmtId="165" formatCode="[$-F800]dddd\,\ mmmm\ dd\,\ yyyy"/>
    <numFmt numFmtId="166" formatCode="_ * #,##0_ ;_ * \-#,##0_ ;_ * &quot;-&quot;??_ ;_ @_ "/>
    <numFmt numFmtId="167" formatCode="0,\k"/>
    <numFmt numFmtId="168" formatCode="_ * #,##0.000_ ;_ * \-#,##0.000_ ;_ * &quot;-&quot;??_ ;_ @_ "/>
  </numFmts>
  <fonts count="34" x14ac:knownFonts="1">
    <font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u/>
      <sz val="16"/>
      <name val="Arial"/>
      <family val="2"/>
    </font>
    <font>
      <b/>
      <sz val="10"/>
      <color rgb="FFFF0000"/>
      <name val="Calibri"/>
      <family val="2"/>
    </font>
    <font>
      <b/>
      <sz val="11"/>
      <name val="Arial"/>
      <family val="2"/>
    </font>
    <font>
      <sz val="12"/>
      <name val="Arial"/>
      <family val="2"/>
    </font>
    <font>
      <sz val="15"/>
      <name val="Arial"/>
      <family val="2"/>
    </font>
    <font>
      <b/>
      <sz val="20"/>
      <name val="Arial"/>
      <family val="2"/>
    </font>
    <font>
      <b/>
      <sz val="10"/>
      <color theme="0"/>
      <name val="Arial"/>
      <family val="2"/>
    </font>
    <font>
      <b/>
      <i/>
      <sz val="12"/>
      <name val="Arial"/>
      <family val="2"/>
    </font>
    <font>
      <b/>
      <sz val="22"/>
      <name val="Arial"/>
      <family val="2"/>
    </font>
    <font>
      <b/>
      <sz val="18"/>
      <color theme="0"/>
      <name val="Arial"/>
      <family val="2"/>
    </font>
    <font>
      <b/>
      <sz val="20"/>
      <color theme="0"/>
      <name val="Arial"/>
      <family val="2"/>
    </font>
    <font>
      <b/>
      <u/>
      <sz val="10"/>
      <color theme="1"/>
      <name val="Arial"/>
      <family val="2"/>
    </font>
    <font>
      <b/>
      <u/>
      <sz val="10"/>
      <name val="Arial"/>
      <family val="2"/>
    </font>
    <font>
      <b/>
      <u/>
      <sz val="16"/>
      <color theme="1"/>
      <name val="Arial"/>
      <family val="2"/>
    </font>
    <font>
      <b/>
      <i/>
      <sz val="12"/>
      <color theme="0"/>
      <name val="Arial"/>
      <family val="2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u/>
      <sz val="12"/>
      <name val="Arial"/>
      <family val="2"/>
    </font>
    <font>
      <b/>
      <i/>
      <u/>
      <sz val="20"/>
      <name val="Arial"/>
      <family val="2"/>
    </font>
    <font>
      <b/>
      <u/>
      <sz val="14"/>
      <color theme="6" tint="-0.499984740745262"/>
      <name val="Arial"/>
      <family val="2"/>
    </font>
    <font>
      <b/>
      <u/>
      <sz val="14"/>
      <color theme="5" tint="-0.249977111117893"/>
      <name val="Arial"/>
      <family val="2"/>
    </font>
    <font>
      <sz val="12"/>
      <color theme="0"/>
      <name val="Arial"/>
      <family val="2"/>
    </font>
    <font>
      <b/>
      <u/>
      <sz val="12"/>
      <color rgb="FF7030A0"/>
      <name val="Arial"/>
      <family val="2"/>
    </font>
    <font>
      <b/>
      <i/>
      <sz val="11"/>
      <name val="Arial"/>
      <family val="2"/>
    </font>
    <font>
      <u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9" tint="0.39997558519241921"/>
        <bgColor theme="0" tint="-0.14999847407452621"/>
      </patternFill>
    </fill>
    <fill>
      <patternFill patternType="solid">
        <fgColor rgb="FF09294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wrapText="1"/>
    </xf>
    <xf numFmtId="49" fontId="1" fillId="0" borderId="0"/>
    <xf numFmtId="43" fontId="1" fillId="0" borderId="0" applyFont="0" applyFill="0" applyBorder="0" applyAlignment="0" applyProtection="0"/>
  </cellStyleXfs>
  <cellXfs count="408">
    <xf numFmtId="0" fontId="0" fillId="0" borderId="0" xfId="0">
      <alignment wrapText="1"/>
    </xf>
    <xf numFmtId="14" fontId="0" fillId="0" borderId="0" xfId="0" applyNumberForma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14" fontId="0" fillId="0" borderId="0" xfId="0" applyNumberFormat="1" applyAlignment="1"/>
    <xf numFmtId="164" fontId="0" fillId="0" borderId="0" xfId="0" applyNumberFormat="1" applyAlignment="1"/>
    <xf numFmtId="1" fontId="0" fillId="0" borderId="0" xfId="0" applyNumberFormat="1" applyAlignment="1"/>
    <xf numFmtId="0" fontId="0" fillId="0" borderId="0" xfId="0" applyNumberFormat="1" applyAlignment="1"/>
    <xf numFmtId="165" fontId="0" fillId="0" borderId="0" xfId="0" applyNumberFormat="1" applyAlignment="1"/>
    <xf numFmtId="0" fontId="0" fillId="0" borderId="0" xfId="0" pivotButton="1" applyAlignme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0" fillId="0" borderId="1" xfId="0" applyBorder="1" applyAlignment="1"/>
    <xf numFmtId="0" fontId="0" fillId="0" borderId="3" xfId="0" applyBorder="1" applyAlignment="1"/>
    <xf numFmtId="0" fontId="0" fillId="0" borderId="5" xfId="0" applyBorder="1" applyAlignment="1"/>
    <xf numFmtId="14" fontId="0" fillId="0" borderId="4" xfId="0" applyNumberFormat="1" applyBorder="1" applyAlignment="1"/>
    <xf numFmtId="0" fontId="0" fillId="0" borderId="7" xfId="0" applyBorder="1" applyAlignment="1"/>
    <xf numFmtId="0" fontId="0" fillId="0" borderId="8" xfId="0" applyBorder="1" applyAlignment="1">
      <alignment horizontal="left"/>
    </xf>
    <xf numFmtId="0" fontId="0" fillId="3" borderId="10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14" fontId="0" fillId="0" borderId="5" xfId="0" applyNumberFormat="1" applyBorder="1" applyAlignment="1"/>
    <xf numFmtId="10" fontId="0" fillId="0" borderId="2" xfId="0" applyNumberFormat="1" applyBorder="1" applyAlignment="1"/>
    <xf numFmtId="10" fontId="0" fillId="3" borderId="5" xfId="0" applyNumberFormat="1" applyFill="1" applyBorder="1" applyAlignment="1"/>
    <xf numFmtId="0" fontId="0" fillId="0" borderId="11" xfId="0" applyBorder="1" applyAlignment="1"/>
    <xf numFmtId="0" fontId="0" fillId="0" borderId="4" xfId="0" applyBorder="1" applyAlignment="1"/>
    <xf numFmtId="0" fontId="0" fillId="0" borderId="8" xfId="0" applyBorder="1" applyAlignment="1"/>
    <xf numFmtId="0" fontId="0" fillId="0" borderId="2" xfId="0" applyBorder="1" applyAlignment="1"/>
    <xf numFmtId="166" fontId="0" fillId="0" borderId="0" xfId="0" applyNumberFormat="1" applyAlignment="1"/>
    <xf numFmtId="166" fontId="0" fillId="0" borderId="0" xfId="2" applyNumberFormat="1" applyFont="1" applyAlignment="1"/>
    <xf numFmtId="166" fontId="0" fillId="3" borderId="4" xfId="2" applyNumberFormat="1" applyFont="1" applyFill="1" applyBorder="1" applyAlignment="1"/>
    <xf numFmtId="166" fontId="0" fillId="3" borderId="5" xfId="2" applyNumberFormat="1" applyFont="1" applyFill="1" applyBorder="1" applyAlignment="1"/>
    <xf numFmtId="166" fontId="0" fillId="3" borderId="0" xfId="2" applyNumberFormat="1" applyFont="1" applyFill="1" applyAlignment="1"/>
    <xf numFmtId="0" fontId="0" fillId="0" borderId="6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2" xfId="0" applyBorder="1" applyAlignment="1"/>
    <xf numFmtId="166" fontId="0" fillId="0" borderId="4" xfId="2" applyNumberFormat="1" applyFont="1" applyBorder="1" applyAlignment="1"/>
    <xf numFmtId="10" fontId="0" fillId="0" borderId="4" xfId="0" applyNumberFormat="1" applyBorder="1" applyAlignment="1"/>
    <xf numFmtId="0" fontId="3" fillId="2" borderId="13" xfId="0" applyFont="1" applyFill="1" applyBorder="1" applyAlignment="1"/>
    <xf numFmtId="0" fontId="3" fillId="5" borderId="12" xfId="0" applyFont="1" applyFill="1" applyBorder="1" applyAlignment="1"/>
    <xf numFmtId="0" fontId="0" fillId="0" borderId="10" xfId="0" applyBorder="1" applyAlignment="1"/>
    <xf numFmtId="14" fontId="3" fillId="2" borderId="1" xfId="0" applyNumberFormat="1" applyFont="1" applyFill="1" applyBorder="1" applyAlignment="1"/>
    <xf numFmtId="0" fontId="3" fillId="5" borderId="3" xfId="0" applyFont="1" applyFill="1" applyBorder="1" applyAlignment="1"/>
    <xf numFmtId="166" fontId="0" fillId="0" borderId="11" xfId="2" applyNumberFormat="1" applyFont="1" applyBorder="1" applyAlignment="1"/>
    <xf numFmtId="166" fontId="0" fillId="4" borderId="2" xfId="2" applyNumberFormat="1" applyFont="1" applyFill="1" applyBorder="1" applyAlignment="1"/>
    <xf numFmtId="0" fontId="3" fillId="2" borderId="14" xfId="0" applyFont="1" applyFill="1" applyBorder="1" applyAlignment="1"/>
    <xf numFmtId="14" fontId="3" fillId="2" borderId="9" xfId="0" applyNumberFormat="1" applyFont="1" applyFill="1" applyBorder="1" applyAlignment="1"/>
    <xf numFmtId="166" fontId="0" fillId="0" borderId="15" xfId="2" applyNumberFormat="1" applyFont="1" applyBorder="1" applyAlignment="1"/>
    <xf numFmtId="166" fontId="0" fillId="3" borderId="11" xfId="2" applyNumberFormat="1" applyFont="1" applyFill="1" applyBorder="1" applyAlignment="1"/>
    <xf numFmtId="166" fontId="0" fillId="3" borderId="7" xfId="2" applyNumberFormat="1" applyFont="1" applyFill="1" applyBorder="1" applyAlignment="1"/>
    <xf numFmtId="0" fontId="0" fillId="3" borderId="6" xfId="0" applyFill="1" applyBorder="1" applyAlignment="1"/>
    <xf numFmtId="0" fontId="0" fillId="3" borderId="10" xfId="0" applyFill="1" applyBorder="1" applyAlignment="1"/>
    <xf numFmtId="14" fontId="0" fillId="0" borderId="2" xfId="0" applyNumberFormat="1" applyBorder="1" applyAlignment="1"/>
    <xf numFmtId="10" fontId="0" fillId="0" borderId="5" xfId="0" applyNumberFormat="1" applyBorder="1" applyAlignment="1"/>
    <xf numFmtId="14" fontId="0" fillId="0" borderId="15" xfId="0" applyNumberFormat="1" applyBorder="1" applyAlignment="1"/>
    <xf numFmtId="14" fontId="0" fillId="0" borderId="0" xfId="0" applyNumberFormat="1" applyBorder="1" applyAlignment="1"/>
    <xf numFmtId="0" fontId="0" fillId="0" borderId="9" xfId="0" applyBorder="1" applyAlignment="1"/>
    <xf numFmtId="0" fontId="0" fillId="0" borderId="15" xfId="0" applyBorder="1" applyAlignment="1"/>
    <xf numFmtId="0" fontId="0" fillId="0" borderId="0" xfId="0" applyBorder="1" applyAlignment="1"/>
    <xf numFmtId="10" fontId="0" fillId="0" borderId="0" xfId="0" applyNumberFormat="1" applyBorder="1" applyAlignment="1"/>
    <xf numFmtId="0" fontId="0" fillId="0" borderId="0" xfId="0" applyFill="1" applyBorder="1" applyAlignment="1"/>
    <xf numFmtId="0" fontId="3" fillId="0" borderId="0" xfId="0" applyFont="1" applyFill="1" applyBorder="1" applyAlignment="1"/>
    <xf numFmtId="14" fontId="3" fillId="0" borderId="0" xfId="0" applyNumberFormat="1" applyFont="1" applyFill="1" applyBorder="1" applyAlignment="1"/>
    <xf numFmtId="14" fontId="3" fillId="2" borderId="4" xfId="0" applyNumberFormat="1" applyFont="1" applyFill="1" applyBorder="1" applyAlignment="1"/>
    <xf numFmtId="14" fontId="3" fillId="2" borderId="11" xfId="0" applyNumberFormat="1" applyFont="1" applyFill="1" applyBorder="1" applyAlignment="1"/>
    <xf numFmtId="0" fontId="3" fillId="5" borderId="5" xfId="0" applyFont="1" applyFill="1" applyBorder="1" applyAlignment="1"/>
    <xf numFmtId="14" fontId="0" fillId="0" borderId="15" xfId="0" applyNumberFormat="1" applyFill="1" applyBorder="1" applyAlignment="1"/>
    <xf numFmtId="10" fontId="0" fillId="0" borderId="0" xfId="0" applyNumberFormat="1" applyAlignment="1"/>
    <xf numFmtId="10" fontId="0" fillId="0" borderId="1" xfId="0" applyNumberFormat="1" applyBorder="1" applyAlignment="1"/>
    <xf numFmtId="10" fontId="0" fillId="0" borderId="3" xfId="0" applyNumberFormat="1" applyBorder="1" applyAlignment="1"/>
    <xf numFmtId="166" fontId="0" fillId="0" borderId="0" xfId="0" applyNumberFormat="1" applyBorder="1" applyAlignment="1"/>
    <xf numFmtId="166" fontId="0" fillId="0" borderId="15" xfId="0" applyNumberFormat="1" applyBorder="1" applyAlignment="1"/>
    <xf numFmtId="166" fontId="0" fillId="0" borderId="2" xfId="0" applyNumberFormat="1" applyBorder="1" applyAlignment="1"/>
    <xf numFmtId="166" fontId="0" fillId="0" borderId="9" xfId="0" applyNumberFormat="1" applyBorder="1" applyAlignment="1"/>
    <xf numFmtId="166" fontId="0" fillId="0" borderId="1" xfId="0" applyNumberFormat="1" applyBorder="1" applyAlignment="1"/>
    <xf numFmtId="166" fontId="0" fillId="0" borderId="3" xfId="0" applyNumberFormat="1" applyBorder="1" applyAlignment="1"/>
    <xf numFmtId="14" fontId="0" fillId="0" borderId="0" xfId="0" applyNumberFormat="1" applyFill="1" applyBorder="1" applyAlignment="1"/>
    <xf numFmtId="14" fontId="0" fillId="0" borderId="2" xfId="0" applyNumberFormat="1" applyFill="1" applyBorder="1" applyAlignment="1"/>
    <xf numFmtId="166" fontId="0" fillId="0" borderId="14" xfId="2" applyNumberFormat="1" applyFont="1" applyBorder="1" applyAlignment="1"/>
    <xf numFmtId="0" fontId="3" fillId="0" borderId="15" xfId="0" applyFont="1" applyBorder="1" applyAlignment="1"/>
    <xf numFmtId="0" fontId="3" fillId="0" borderId="9" xfId="0" applyFont="1" applyBorder="1" applyAlignment="1"/>
    <xf numFmtId="166" fontId="0" fillId="0" borderId="1" xfId="0" applyNumberFormat="1" applyBorder="1">
      <alignment wrapText="1"/>
    </xf>
    <xf numFmtId="10" fontId="0" fillId="0" borderId="1" xfId="0" applyNumberFormat="1" applyBorder="1">
      <alignment wrapText="1"/>
    </xf>
    <xf numFmtId="0" fontId="3" fillId="2" borderId="11" xfId="0" applyFont="1" applyFill="1" applyBorder="1" applyAlignment="1"/>
    <xf numFmtId="0" fontId="3" fillId="2" borderId="4" xfId="0" applyFont="1" applyFill="1" applyBorder="1" applyAlignment="1"/>
    <xf numFmtId="0" fontId="5" fillId="0" borderId="4" xfId="0" applyFont="1" applyBorder="1" applyAlignment="1"/>
    <xf numFmtId="14" fontId="5" fillId="0" borderId="4" xfId="0" applyNumberFormat="1" applyFont="1" applyFill="1" applyBorder="1" applyAlignment="1"/>
    <xf numFmtId="0" fontId="5" fillId="0" borderId="5" xfId="0" applyFont="1" applyBorder="1" applyAlignment="1"/>
    <xf numFmtId="0" fontId="3" fillId="0" borderId="11" xfId="0" applyFont="1" applyBorder="1" applyAlignment="1"/>
    <xf numFmtId="0" fontId="3" fillId="0" borderId="4" xfId="0" applyFont="1" applyBorder="1" applyAlignment="1"/>
    <xf numFmtId="166" fontId="0" fillId="0" borderId="4" xfId="0" applyNumberFormat="1" applyBorder="1" applyAlignment="1"/>
    <xf numFmtId="0" fontId="5" fillId="0" borderId="13" xfId="0" applyFont="1" applyBorder="1" applyAlignment="1"/>
    <xf numFmtId="0" fontId="5" fillId="0" borderId="12" xfId="0" applyFont="1" applyBorder="1" applyAlignment="1"/>
    <xf numFmtId="0" fontId="0" fillId="0" borderId="0" xfId="0" applyBorder="1">
      <alignment wrapText="1"/>
    </xf>
    <xf numFmtId="10" fontId="0" fillId="0" borderId="2" xfId="0" applyNumberFormat="1" applyBorder="1">
      <alignment wrapText="1"/>
    </xf>
    <xf numFmtId="0" fontId="0" fillId="0" borderId="1" xfId="0" applyBorder="1">
      <alignment wrapText="1"/>
    </xf>
    <xf numFmtId="10" fontId="0" fillId="0" borderId="3" xfId="0" applyNumberFormat="1" applyBorder="1">
      <alignment wrapText="1"/>
    </xf>
    <xf numFmtId="0" fontId="5" fillId="0" borderId="6" xfId="0" applyFont="1" applyBorder="1" applyAlignment="1"/>
    <xf numFmtId="0" fontId="0" fillId="0" borderId="8" xfId="0" applyBorder="1">
      <alignment wrapText="1"/>
    </xf>
    <xf numFmtId="0" fontId="0" fillId="0" borderId="10" xfId="0" applyBorder="1">
      <alignment wrapText="1"/>
    </xf>
    <xf numFmtId="0" fontId="5" fillId="0" borderId="10" xfId="0" applyFont="1" applyBorder="1" applyAlignment="1"/>
    <xf numFmtId="0" fontId="5" fillId="0" borderId="1" xfId="0" applyFont="1" applyBorder="1" applyAlignment="1"/>
    <xf numFmtId="0" fontId="5" fillId="0" borderId="3" xfId="0" applyFont="1" applyBorder="1" applyAlignment="1"/>
    <xf numFmtId="0" fontId="4" fillId="0" borderId="8" xfId="0" applyFont="1" applyFill="1" applyBorder="1" applyAlignment="1"/>
    <xf numFmtId="0" fontId="0" fillId="0" borderId="14" xfId="0" pivotButton="1" applyBorder="1" applyAlignment="1"/>
    <xf numFmtId="0" fontId="0" fillId="0" borderId="13" xfId="0" pivotButton="1" applyBorder="1" applyAlignment="1"/>
    <xf numFmtId="0" fontId="0" fillId="0" borderId="12" xfId="0" applyBorder="1">
      <alignment wrapText="1"/>
    </xf>
    <xf numFmtId="0" fontId="0" fillId="0" borderId="2" xfId="0" applyBorder="1">
      <alignment wrapText="1"/>
    </xf>
    <xf numFmtId="0" fontId="0" fillId="0" borderId="15" xfId="0" pivotButton="1" applyBorder="1" applyAlignment="1"/>
    <xf numFmtId="0" fontId="0" fillId="0" borderId="0" xfId="0" pivotButton="1" applyBorder="1" applyAlignment="1"/>
    <xf numFmtId="166" fontId="0" fillId="0" borderId="2" xfId="0" applyNumberFormat="1" applyBorder="1">
      <alignment wrapText="1"/>
    </xf>
    <xf numFmtId="166" fontId="0" fillId="0" borderId="3" xfId="0" applyNumberFormat="1" applyBorder="1">
      <alignment wrapText="1"/>
    </xf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166" fontId="0" fillId="0" borderId="1" xfId="2" applyNumberFormat="1" applyFont="1" applyBorder="1" applyAlignment="1"/>
    <xf numFmtId="166" fontId="0" fillId="0" borderId="0" xfId="2" applyNumberFormat="1" applyFont="1" applyBorder="1" applyAlignment="1"/>
    <xf numFmtId="166" fontId="0" fillId="3" borderId="2" xfId="0" applyNumberFormat="1" applyFill="1" applyBorder="1" applyAlignment="1"/>
    <xf numFmtId="0" fontId="7" fillId="0" borderId="1" xfId="0" applyFont="1" applyBorder="1" applyAlignment="1"/>
    <xf numFmtId="166" fontId="0" fillId="0" borderId="13" xfId="0" applyNumberFormat="1" applyBorder="1" applyAlignment="1"/>
    <xf numFmtId="166" fontId="0" fillId="0" borderId="12" xfId="0" applyNumberFormat="1" applyBorder="1" applyAlignment="1"/>
    <xf numFmtId="166" fontId="0" fillId="0" borderId="6" xfId="0" applyNumberFormat="1" applyBorder="1" applyAlignment="1"/>
    <xf numFmtId="10" fontId="0" fillId="0" borderId="10" xfId="0" applyNumberFormat="1" applyBorder="1" applyAlignment="1"/>
    <xf numFmtId="0" fontId="0" fillId="0" borderId="0" xfId="0" applyFont="1" applyAlignment="1"/>
    <xf numFmtId="166" fontId="0" fillId="0" borderId="9" xfId="2" applyNumberFormat="1" applyFont="1" applyBorder="1" applyAlignment="1"/>
    <xf numFmtId="0" fontId="0" fillId="3" borderId="0" xfId="0" applyFill="1" applyBorder="1" applyAlignment="1"/>
    <xf numFmtId="0" fontId="8" fillId="0" borderId="0" xfId="0" applyFont="1" applyAlignment="1"/>
    <xf numFmtId="10" fontId="0" fillId="0" borderId="0" xfId="0" applyNumberFormat="1" applyFill="1" applyBorder="1" applyAlignment="1"/>
    <xf numFmtId="0" fontId="9" fillId="0" borderId="0" xfId="0" applyFont="1" applyAlignment="1"/>
    <xf numFmtId="10" fontId="0" fillId="0" borderId="12" xfId="0" applyNumberFormat="1" applyBorder="1" applyAlignment="1"/>
    <xf numFmtId="0" fontId="8" fillId="0" borderId="0" xfId="0" applyFont="1" applyBorder="1" applyAlignment="1"/>
    <xf numFmtId="0" fontId="10" fillId="0" borderId="5" xfId="0" applyFont="1" applyBorder="1" applyAlignment="1"/>
    <xf numFmtId="0" fontId="0" fillId="0" borderId="7" xfId="0" applyBorder="1">
      <alignment wrapText="1"/>
    </xf>
    <xf numFmtId="0" fontId="5" fillId="0" borderId="0" xfId="0" applyFont="1" applyBorder="1" applyAlignment="1"/>
    <xf numFmtId="166" fontId="0" fillId="0" borderId="8" xfId="0" applyNumberFormat="1" applyBorder="1">
      <alignment wrapText="1"/>
    </xf>
    <xf numFmtId="10" fontId="5" fillId="0" borderId="7" xfId="0" applyNumberFormat="1" applyFont="1" applyBorder="1">
      <alignment wrapText="1"/>
    </xf>
    <xf numFmtId="166" fontId="3" fillId="7" borderId="4" xfId="0" applyNumberFormat="1" applyFont="1" applyFill="1" applyBorder="1" applyAlignment="1"/>
    <xf numFmtId="166" fontId="3" fillId="7" borderId="5" xfId="0" applyNumberFormat="1" applyFont="1" applyFill="1" applyBorder="1" applyAlignment="1"/>
    <xf numFmtId="166" fontId="3" fillId="0" borderId="0" xfId="0" applyNumberFormat="1" applyFont="1" applyFill="1" applyBorder="1" applyAlignment="1"/>
    <xf numFmtId="166" fontId="0" fillId="3" borderId="8" xfId="0" applyNumberFormat="1" applyFill="1" applyBorder="1">
      <alignment wrapText="1"/>
    </xf>
    <xf numFmtId="166" fontId="0" fillId="3" borderId="2" xfId="0" applyNumberFormat="1" applyFill="1" applyBorder="1">
      <alignment wrapText="1"/>
    </xf>
    <xf numFmtId="166" fontId="0" fillId="0" borderId="10" xfId="0" applyNumberFormat="1" applyBorder="1">
      <alignment wrapText="1"/>
    </xf>
    <xf numFmtId="166" fontId="0" fillId="0" borderId="8" xfId="0" applyNumberFormat="1" applyBorder="1" applyAlignment="1"/>
    <xf numFmtId="166" fontId="0" fillId="0" borderId="7" xfId="0" applyNumberFormat="1" applyBorder="1" applyAlignment="1"/>
    <xf numFmtId="0" fontId="5" fillId="0" borderId="0" xfId="0" applyFont="1" applyFill="1" applyBorder="1" applyAlignment="1"/>
    <xf numFmtId="166" fontId="3" fillId="7" borderId="7" xfId="0" applyNumberFormat="1" applyFont="1" applyFill="1" applyBorder="1" applyAlignment="1"/>
    <xf numFmtId="166" fontId="3" fillId="0" borderId="7" xfId="0" applyNumberFormat="1" applyFont="1" applyBorder="1" applyAlignment="1"/>
    <xf numFmtId="0" fontId="5" fillId="0" borderId="0" xfId="0" applyFont="1">
      <alignment wrapText="1"/>
    </xf>
    <xf numFmtId="0" fontId="5" fillId="0" borderId="0" xfId="0" applyFont="1" applyBorder="1">
      <alignment wrapText="1"/>
    </xf>
    <xf numFmtId="166" fontId="3" fillId="7" borderId="16" xfId="0" applyNumberFormat="1" applyFont="1" applyFill="1" applyBorder="1" applyAlignment="1"/>
    <xf numFmtId="166" fontId="3" fillId="7" borderId="17" xfId="0" applyNumberFormat="1" applyFont="1" applyFill="1" applyBorder="1" applyAlignment="1"/>
    <xf numFmtId="0" fontId="0" fillId="0" borderId="3" xfId="0" applyBorder="1">
      <alignment wrapText="1"/>
    </xf>
    <xf numFmtId="10" fontId="0" fillId="0" borderId="7" xfId="0" applyNumberFormat="1" applyBorder="1" applyAlignment="1"/>
    <xf numFmtId="1" fontId="0" fillId="0" borderId="0" xfId="0" applyNumberFormat="1" applyBorder="1" applyAlignment="1"/>
    <xf numFmtId="166" fontId="0" fillId="0" borderId="11" xfId="0" applyNumberFormat="1" applyBorder="1" applyAlignment="1"/>
    <xf numFmtId="10" fontId="0" fillId="0" borderId="11" xfId="0" applyNumberFormat="1" applyBorder="1" applyAlignment="1"/>
    <xf numFmtId="166" fontId="0" fillId="0" borderId="7" xfId="0" applyNumberFormat="1" applyBorder="1">
      <alignment wrapText="1"/>
    </xf>
    <xf numFmtId="0" fontId="11" fillId="0" borderId="0" xfId="0" applyFont="1" applyBorder="1" applyAlignment="1"/>
    <xf numFmtId="166" fontId="4" fillId="0" borderId="11" xfId="0" applyNumberFormat="1" applyFont="1" applyBorder="1" applyAlignment="1"/>
    <xf numFmtId="166" fontId="4" fillId="0" borderId="4" xfId="0" applyNumberFormat="1" applyFont="1" applyBorder="1" applyAlignment="1"/>
    <xf numFmtId="166" fontId="4" fillId="0" borderId="5" xfId="0" applyNumberFormat="1" applyFont="1" applyBorder="1" applyAlignment="1"/>
    <xf numFmtId="0" fontId="5" fillId="0" borderId="11" xfId="0" applyFont="1" applyBorder="1" applyAlignment="1"/>
    <xf numFmtId="166" fontId="0" fillId="0" borderId="6" xfId="0" applyNumberFormat="1" applyBorder="1">
      <alignment wrapText="1"/>
    </xf>
    <xf numFmtId="10" fontId="0" fillId="0" borderId="9" xfId="0" applyNumberFormat="1" applyBorder="1" applyAlignment="1"/>
    <xf numFmtId="0" fontId="5" fillId="0" borderId="14" xfId="0" applyFont="1" applyBorder="1" applyAlignment="1"/>
    <xf numFmtId="0" fontId="5" fillId="0" borderId="8" xfId="0" applyFont="1" applyBorder="1" applyAlignment="1"/>
    <xf numFmtId="0" fontId="5" fillId="0" borderId="9" xfId="0" applyFont="1" applyBorder="1" applyAlignment="1"/>
    <xf numFmtId="0" fontId="5" fillId="0" borderId="7" xfId="0" applyFont="1" applyFill="1" applyBorder="1" applyAlignment="1"/>
    <xf numFmtId="0" fontId="5" fillId="0" borderId="7" xfId="0" applyFont="1" applyBorder="1" applyAlignment="1"/>
    <xf numFmtId="166" fontId="0" fillId="0" borderId="0" xfId="0" applyNumberFormat="1">
      <alignment wrapText="1"/>
    </xf>
    <xf numFmtId="10" fontId="0" fillId="0" borderId="10" xfId="0" applyNumberFormat="1" applyBorder="1">
      <alignment wrapText="1"/>
    </xf>
    <xf numFmtId="0" fontId="7" fillId="0" borderId="1" xfId="0" applyFont="1" applyFill="1" applyBorder="1" applyAlignment="1"/>
    <xf numFmtId="0" fontId="7" fillId="0" borderId="0" xfId="0" applyFont="1" applyBorder="1" applyAlignment="1"/>
    <xf numFmtId="43" fontId="0" fillId="0" borderId="0" xfId="0" applyNumberFormat="1" applyAlignment="1"/>
    <xf numFmtId="0" fontId="5" fillId="0" borderId="18" xfId="0" applyFont="1" applyBorder="1" applyAlignment="1"/>
    <xf numFmtId="0" fontId="12" fillId="0" borderId="8" xfId="0" applyFont="1" applyBorder="1" applyAlignment="1"/>
    <xf numFmtId="0" fontId="12" fillId="0" borderId="10" xfId="0" applyFont="1" applyBorder="1" applyAlignment="1"/>
    <xf numFmtId="166" fontId="0" fillId="0" borderId="0" xfId="0" applyNumberFormat="1" applyFill="1" applyBorder="1" applyAlignment="1"/>
    <xf numFmtId="1" fontId="0" fillId="0" borderId="0" xfId="0" applyNumberFormat="1" applyFill="1" applyBorder="1" applyAlignment="1"/>
    <xf numFmtId="166" fontId="4" fillId="0" borderId="0" xfId="0" applyNumberFormat="1" applyFont="1" applyFill="1" applyBorder="1" applyAlignment="1"/>
    <xf numFmtId="10" fontId="5" fillId="0" borderId="0" xfId="0" applyNumberFormat="1" applyFont="1" applyBorder="1" applyAlignment="1"/>
    <xf numFmtId="0" fontId="0" fillId="0" borderId="1" xfId="0" applyFill="1" applyBorder="1" applyAlignment="1"/>
    <xf numFmtId="0" fontId="13" fillId="0" borderId="0" xfId="0" applyFont="1" applyAlignment="1"/>
    <xf numFmtId="0" fontId="14" fillId="0" borderId="0" xfId="0" applyFont="1" applyAlignment="1"/>
    <xf numFmtId="0" fontId="5" fillId="0" borderId="15" xfId="0" applyFont="1" applyBorder="1" applyAlignment="1"/>
    <xf numFmtId="0" fontId="16" fillId="0" borderId="0" xfId="0" applyFont="1" applyAlignment="1"/>
    <xf numFmtId="0" fontId="17" fillId="0" borderId="0" xfId="0" applyFont="1" applyAlignment="1"/>
    <xf numFmtId="10" fontId="0" fillId="0" borderId="0" xfId="0" applyNumberFormat="1">
      <alignment wrapText="1"/>
    </xf>
    <xf numFmtId="0" fontId="0" fillId="0" borderId="14" xfId="0" applyBorder="1">
      <alignment wrapText="1"/>
    </xf>
    <xf numFmtId="0" fontId="0" fillId="0" borderId="13" xfId="0" applyBorder="1">
      <alignment wrapText="1"/>
    </xf>
    <xf numFmtId="10" fontId="0" fillId="0" borderId="13" xfId="0" applyNumberFormat="1" applyBorder="1">
      <alignment wrapText="1"/>
    </xf>
    <xf numFmtId="0" fontId="0" fillId="0" borderId="15" xfId="0" applyBorder="1">
      <alignment wrapText="1"/>
    </xf>
    <xf numFmtId="10" fontId="0" fillId="0" borderId="0" xfId="0" applyNumberFormat="1" applyBorder="1">
      <alignment wrapText="1"/>
    </xf>
    <xf numFmtId="0" fontId="0" fillId="0" borderId="9" xfId="0" applyBorder="1">
      <alignment wrapText="1"/>
    </xf>
    <xf numFmtId="10" fontId="0" fillId="0" borderId="0" xfId="0" applyNumberFormat="1" applyFont="1" applyAlignment="1"/>
    <xf numFmtId="0" fontId="0" fillId="0" borderId="0" xfId="0" applyFont="1" applyBorder="1" applyAlignment="1"/>
    <xf numFmtId="0" fontId="18" fillId="10" borderId="0" xfId="0" applyFont="1" applyFill="1" applyAlignment="1">
      <alignment horizontal="centerContinuous"/>
    </xf>
    <xf numFmtId="0" fontId="15" fillId="10" borderId="0" xfId="0" applyFont="1" applyFill="1" applyAlignment="1">
      <alignment horizontal="centerContinuous"/>
    </xf>
    <xf numFmtId="167" fontId="18" fillId="10" borderId="0" xfId="0" applyNumberFormat="1" applyFont="1" applyFill="1" applyAlignment="1">
      <alignment horizontal="centerContinuous"/>
    </xf>
    <xf numFmtId="0" fontId="12" fillId="0" borderId="0" xfId="0" applyFont="1" applyBorder="1" applyAlignment="1"/>
    <xf numFmtId="0" fontId="12" fillId="0" borderId="1" xfId="0" applyFont="1" applyBorder="1" applyAlignment="1"/>
    <xf numFmtId="0" fontId="12" fillId="8" borderId="7" xfId="0" applyFont="1" applyFill="1" applyBorder="1" applyAlignment="1"/>
    <xf numFmtId="0" fontId="0" fillId="8" borderId="11" xfId="0" applyFill="1" applyBorder="1" applyAlignment="1"/>
    <xf numFmtId="0" fontId="0" fillId="8" borderId="7" xfId="0" applyFill="1" applyBorder="1" applyAlignment="1"/>
    <xf numFmtId="0" fontId="0" fillId="8" borderId="4" xfId="0" applyFill="1" applyBorder="1" applyAlignment="1"/>
    <xf numFmtId="0" fontId="0" fillId="11" borderId="10" xfId="0" applyFill="1" applyBorder="1" applyAlignment="1"/>
    <xf numFmtId="10" fontId="0" fillId="11" borderId="1" xfId="0" applyNumberFormat="1" applyFill="1" applyBorder="1" applyAlignment="1"/>
    <xf numFmtId="10" fontId="0" fillId="11" borderId="3" xfId="0" applyNumberFormat="1" applyFill="1" applyBorder="1" applyAlignment="1"/>
    <xf numFmtId="0" fontId="12" fillId="0" borderId="6" xfId="0" applyFont="1" applyBorder="1" applyAlignment="1"/>
    <xf numFmtId="166" fontId="0" fillId="8" borderId="4" xfId="0" applyNumberFormat="1" applyFill="1" applyBorder="1" applyAlignment="1"/>
    <xf numFmtId="0" fontId="0" fillId="8" borderId="5" xfId="0" applyFill="1" applyBorder="1" applyAlignment="1"/>
    <xf numFmtId="1" fontId="0" fillId="0" borderId="1" xfId="0" applyNumberFormat="1" applyBorder="1" applyAlignment="1"/>
    <xf numFmtId="14" fontId="5" fillId="0" borderId="11" xfId="0" applyNumberFormat="1" applyFont="1" applyBorder="1" applyAlignment="1"/>
    <xf numFmtId="14" fontId="5" fillId="0" borderId="4" xfId="0" applyNumberFormat="1" applyFont="1" applyBorder="1" applyAlignment="1"/>
    <xf numFmtId="14" fontId="5" fillId="0" borderId="5" xfId="0" applyNumberFormat="1" applyFont="1" applyBorder="1" applyAlignment="1"/>
    <xf numFmtId="14" fontId="5" fillId="0" borderId="7" xfId="0" applyNumberFormat="1" applyFont="1" applyBorder="1" applyAlignment="1"/>
    <xf numFmtId="1" fontId="0" fillId="0" borderId="2" xfId="0" applyNumberFormat="1" applyBorder="1" applyAlignment="1"/>
    <xf numFmtId="14" fontId="5" fillId="0" borderId="7" xfId="0" applyNumberFormat="1" applyFont="1" applyFill="1" applyBorder="1" applyAlignment="1"/>
    <xf numFmtId="1" fontId="0" fillId="0" borderId="4" xfId="0" applyNumberFormat="1" applyBorder="1" applyAlignment="1"/>
    <xf numFmtId="1" fontId="0" fillId="0" borderId="12" xfId="0" applyNumberFormat="1" applyBorder="1" applyAlignment="1"/>
    <xf numFmtId="1" fontId="0" fillId="0" borderId="3" xfId="0" applyNumberFormat="1" applyBorder="1" applyAlignment="1"/>
    <xf numFmtId="14" fontId="5" fillId="0" borderId="5" xfId="0" applyNumberFormat="1" applyFont="1" applyFill="1" applyBorder="1" applyAlignment="1"/>
    <xf numFmtId="1" fontId="0" fillId="0" borderId="5" xfId="0" applyNumberFormat="1" applyBorder="1" applyAlignment="1"/>
    <xf numFmtId="0" fontId="12" fillId="8" borderId="11" xfId="0" applyFont="1" applyFill="1" applyBorder="1" applyAlignment="1"/>
    <xf numFmtId="0" fontId="7" fillId="0" borderId="7" xfId="0" applyFont="1" applyBorder="1" applyAlignment="1"/>
    <xf numFmtId="0" fontId="7" fillId="0" borderId="5" xfId="0" applyFont="1" applyBorder="1" applyAlignment="1"/>
    <xf numFmtId="0" fontId="12" fillId="0" borderId="15" xfId="0" applyFont="1" applyBorder="1" applyAlignment="1"/>
    <xf numFmtId="0" fontId="12" fillId="8" borderId="4" xfId="0" applyFont="1" applyFill="1" applyBorder="1" applyAlignment="1"/>
    <xf numFmtId="0" fontId="12" fillId="0" borderId="9" xfId="0" applyFont="1" applyBorder="1" applyAlignment="1"/>
    <xf numFmtId="166" fontId="12" fillId="0" borderId="15" xfId="0" applyNumberFormat="1" applyFont="1" applyBorder="1" applyAlignment="1"/>
    <xf numFmtId="166" fontId="12" fillId="0" borderId="8" xfId="0" applyNumberFormat="1" applyFont="1" applyBorder="1" applyAlignment="1"/>
    <xf numFmtId="166" fontId="0" fillId="0" borderId="10" xfId="0" applyNumberFormat="1" applyBorder="1" applyAlignment="1"/>
    <xf numFmtId="166" fontId="12" fillId="8" borderId="11" xfId="0" applyNumberFormat="1" applyFont="1" applyFill="1" applyBorder="1" applyAlignment="1"/>
    <xf numFmtId="166" fontId="12" fillId="8" borderId="4" xfId="0" applyNumberFormat="1" applyFont="1" applyFill="1" applyBorder="1" applyAlignment="1"/>
    <xf numFmtId="166" fontId="0" fillId="8" borderId="5" xfId="0" applyNumberFormat="1" applyFill="1" applyBorder="1" applyAlignment="1"/>
    <xf numFmtId="166" fontId="7" fillId="0" borderId="11" xfId="0" applyNumberFormat="1" applyFont="1" applyBorder="1" applyAlignment="1"/>
    <xf numFmtId="166" fontId="7" fillId="0" borderId="7" xfId="0" applyNumberFormat="1" applyFont="1" applyBorder="1" applyAlignment="1"/>
    <xf numFmtId="166" fontId="7" fillId="0" borderId="5" xfId="0" applyNumberFormat="1" applyFont="1" applyBorder="1" applyAlignment="1"/>
    <xf numFmtId="0" fontId="5" fillId="0" borderId="2" xfId="0" applyFont="1" applyBorder="1" applyAlignment="1"/>
    <xf numFmtId="0" fontId="0" fillId="8" borderId="0" xfId="0" applyFill="1" applyBorder="1" applyAlignment="1"/>
    <xf numFmtId="43" fontId="0" fillId="0" borderId="0" xfId="0" applyNumberFormat="1" applyBorder="1" applyAlignment="1"/>
    <xf numFmtId="0" fontId="0" fillId="8" borderId="14" xfId="0" applyFill="1" applyBorder="1" applyAlignment="1"/>
    <xf numFmtId="0" fontId="0" fillId="8" borderId="13" xfId="0" applyFill="1" applyBorder="1" applyAlignment="1"/>
    <xf numFmtId="0" fontId="0" fillId="8" borderId="12" xfId="0" applyFill="1" applyBorder="1" applyAlignment="1"/>
    <xf numFmtId="0" fontId="0" fillId="8" borderId="15" xfId="0" applyFill="1" applyBorder="1" applyAlignment="1"/>
    <xf numFmtId="1" fontId="0" fillId="8" borderId="0" xfId="0" applyNumberFormat="1" applyFill="1" applyBorder="1" applyAlignment="1"/>
    <xf numFmtId="0" fontId="0" fillId="8" borderId="2" xfId="0" applyFill="1" applyBorder="1" applyAlignment="1"/>
    <xf numFmtId="1" fontId="0" fillId="8" borderId="12" xfId="0" applyNumberFormat="1" applyFill="1" applyBorder="1" applyAlignment="1"/>
    <xf numFmtId="168" fontId="0" fillId="0" borderId="0" xfId="0" applyNumberFormat="1" applyAlignment="1"/>
    <xf numFmtId="0" fontId="0" fillId="0" borderId="13" xfId="0" applyFill="1" applyBorder="1" applyAlignment="1"/>
    <xf numFmtId="0" fontId="0" fillId="0" borderId="12" xfId="0" applyFill="1" applyBorder="1" applyAlignment="1"/>
    <xf numFmtId="10" fontId="0" fillId="12" borderId="1" xfId="0" applyNumberFormat="1" applyFill="1" applyBorder="1" applyAlignment="1"/>
    <xf numFmtId="10" fontId="0" fillId="12" borderId="3" xfId="0" applyNumberFormat="1" applyFill="1" applyBorder="1" applyAlignment="1"/>
    <xf numFmtId="0" fontId="0" fillId="0" borderId="6" xfId="0" applyFill="1" applyBorder="1" applyAlignment="1"/>
    <xf numFmtId="0" fontId="0" fillId="12" borderId="10" xfId="0" applyFill="1" applyBorder="1" applyAlignment="1"/>
    <xf numFmtId="2" fontId="0" fillId="0" borderId="0" xfId="0" applyNumberFormat="1" applyBorder="1" applyAlignment="1"/>
    <xf numFmtId="0" fontId="21" fillId="0" borderId="13" xfId="0" applyFont="1" applyBorder="1" applyAlignment="1"/>
    <xf numFmtId="0" fontId="0" fillId="0" borderId="0" xfId="0" applyFill="1" applyAlignment="1"/>
    <xf numFmtId="0" fontId="0" fillId="6" borderId="6" xfId="0" applyFill="1" applyBorder="1" applyAlignment="1"/>
    <xf numFmtId="0" fontId="0" fillId="6" borderId="10" xfId="0" applyFill="1" applyBorder="1" applyAlignment="1"/>
    <xf numFmtId="0" fontId="0" fillId="6" borderId="8" xfId="0" applyFill="1" applyBorder="1" applyAlignment="1"/>
    <xf numFmtId="0" fontId="15" fillId="13" borderId="0" xfId="0" applyFont="1" applyFill="1" applyAlignment="1"/>
    <xf numFmtId="1" fontId="15" fillId="13" borderId="0" xfId="0" applyNumberFormat="1" applyFont="1" applyFill="1" applyAlignment="1"/>
    <xf numFmtId="10" fontId="15" fillId="13" borderId="2" xfId="0" applyNumberFormat="1" applyFont="1" applyFill="1" applyBorder="1" applyAlignment="1"/>
    <xf numFmtId="166" fontId="15" fillId="13" borderId="0" xfId="0" applyNumberFormat="1" applyFont="1" applyFill="1" applyAlignment="1"/>
    <xf numFmtId="0" fontId="22" fillId="14" borderId="0" xfId="0" applyFont="1" applyFill="1" applyAlignment="1"/>
    <xf numFmtId="10" fontId="0" fillId="0" borderId="15" xfId="0" applyNumberFormat="1" applyBorder="1" applyAlignment="1"/>
    <xf numFmtId="0" fontId="3" fillId="15" borderId="14" xfId="0" applyFont="1" applyFill="1" applyBorder="1" applyAlignment="1"/>
    <xf numFmtId="0" fontId="3" fillId="15" borderId="13" xfId="0" applyFont="1" applyFill="1" applyBorder="1" applyAlignment="1"/>
    <xf numFmtId="0" fontId="20" fillId="15" borderId="13" xfId="0" applyFont="1" applyFill="1" applyBorder="1" applyAlignment="1"/>
    <xf numFmtId="0" fontId="3" fillId="15" borderId="12" xfId="0" applyFont="1" applyFill="1" applyBorder="1" applyAlignment="1"/>
    <xf numFmtId="0" fontId="3" fillId="15" borderId="15" xfId="0" applyFont="1" applyFill="1" applyBorder="1" applyAlignment="1"/>
    <xf numFmtId="0" fontId="3" fillId="15" borderId="0" xfId="0" applyFont="1" applyFill="1" applyBorder="1" applyAlignment="1"/>
    <xf numFmtId="0" fontId="3" fillId="16" borderId="0" xfId="0" applyFont="1" applyFill="1" applyBorder="1" applyAlignment="1"/>
    <xf numFmtId="0" fontId="3" fillId="16" borderId="2" xfId="0" applyFont="1" applyFill="1" applyBorder="1" applyAlignment="1"/>
    <xf numFmtId="14" fontId="3" fillId="15" borderId="20" xfId="0" applyNumberFormat="1" applyFont="1" applyFill="1" applyBorder="1" applyAlignment="1"/>
    <xf numFmtId="14" fontId="3" fillId="15" borderId="19" xfId="0" applyNumberFormat="1" applyFont="1" applyFill="1" applyBorder="1" applyAlignment="1"/>
    <xf numFmtId="0" fontId="3" fillId="16" borderId="19" xfId="0" applyFont="1" applyFill="1" applyBorder="1" applyAlignment="1"/>
    <xf numFmtId="0" fontId="3" fillId="16" borderId="21" xfId="0" applyFont="1" applyFill="1" applyBorder="1" applyAlignment="1"/>
    <xf numFmtId="14" fontId="5" fillId="0" borderId="13" xfId="0" applyNumberFormat="1" applyFont="1" applyFill="1" applyBorder="1" applyAlignment="1"/>
    <xf numFmtId="166" fontId="0" fillId="0" borderId="13" xfId="2" applyNumberFormat="1" applyFont="1" applyBorder="1" applyAlignment="1"/>
    <xf numFmtId="10" fontId="12" fillId="0" borderId="8" xfId="0" applyNumberFormat="1" applyFont="1" applyBorder="1" applyAlignment="1"/>
    <xf numFmtId="10" fontId="12" fillId="8" borderId="8" xfId="0" applyNumberFormat="1" applyFont="1" applyFill="1" applyBorder="1" applyAlignment="1"/>
    <xf numFmtId="10" fontId="12" fillId="0" borderId="10" xfId="0" applyNumberFormat="1" applyFont="1" applyBorder="1" applyAlignment="1"/>
    <xf numFmtId="166" fontId="7" fillId="0" borderId="5" xfId="0" applyNumberFormat="1" applyFont="1" applyFill="1" applyBorder="1" applyAlignment="1"/>
    <xf numFmtId="10" fontId="12" fillId="8" borderId="7" xfId="0" applyNumberFormat="1" applyFont="1" applyFill="1" applyBorder="1" applyAlignment="1"/>
    <xf numFmtId="10" fontId="12" fillId="0" borderId="2" xfId="0" applyNumberFormat="1" applyFont="1" applyBorder="1" applyAlignment="1"/>
    <xf numFmtId="10" fontId="12" fillId="0" borderId="3" xfId="0" applyNumberFormat="1" applyFont="1" applyBorder="1" applyAlignment="1"/>
    <xf numFmtId="0" fontId="12" fillId="0" borderId="11" xfId="0" applyFont="1" applyFill="1" applyBorder="1" applyAlignment="1"/>
    <xf numFmtId="0" fontId="0" fillId="0" borderId="14" xfId="0" applyFill="1" applyBorder="1" applyAlignment="1"/>
    <xf numFmtId="10" fontId="0" fillId="0" borderId="12" xfId="0" applyNumberFormat="1" applyFill="1" applyBorder="1" applyAlignment="1"/>
    <xf numFmtId="0" fontId="0" fillId="0" borderId="15" xfId="0" applyFill="1" applyBorder="1" applyAlignment="1"/>
    <xf numFmtId="10" fontId="0" fillId="0" borderId="2" xfId="0" applyNumberFormat="1" applyFill="1" applyBorder="1" applyAlignment="1"/>
    <xf numFmtId="0" fontId="0" fillId="0" borderId="2" xfId="0" applyFill="1" applyBorder="1" applyAlignment="1"/>
    <xf numFmtId="1" fontId="0" fillId="0" borderId="4" xfId="0" applyNumberFormat="1" applyFill="1" applyBorder="1" applyAlignment="1"/>
    <xf numFmtId="10" fontId="0" fillId="0" borderId="5" xfId="0" applyNumberFormat="1" applyFill="1" applyBorder="1" applyAlignment="1"/>
    <xf numFmtId="0" fontId="8" fillId="0" borderId="0" xfId="0" applyFont="1" applyFill="1" applyBorder="1" applyAlignment="1"/>
    <xf numFmtId="0" fontId="6" fillId="0" borderId="13" xfId="0" applyFont="1" applyBorder="1" applyAlignment="1"/>
    <xf numFmtId="0" fontId="15" fillId="0" borderId="0" xfId="0" applyFont="1" applyFill="1" applyAlignment="1"/>
    <xf numFmtId="166" fontId="0" fillId="0" borderId="5" xfId="0" applyNumberFormat="1" applyBorder="1" applyAlignment="1"/>
    <xf numFmtId="10" fontId="0" fillId="0" borderId="8" xfId="0" applyNumberFormat="1" applyBorder="1" applyAlignment="1"/>
    <xf numFmtId="1" fontId="0" fillId="0" borderId="2" xfId="0" applyNumberFormat="1" applyFill="1" applyBorder="1" applyAlignment="1"/>
    <xf numFmtId="1" fontId="0" fillId="0" borderId="15" xfId="0" applyNumberFormat="1" applyFill="1" applyBorder="1" applyAlignment="1"/>
    <xf numFmtId="1" fontId="0" fillId="0" borderId="14" xfId="0" applyNumberFormat="1" applyFill="1" applyBorder="1" applyAlignment="1"/>
    <xf numFmtId="10" fontId="0" fillId="0" borderId="13" xfId="0" applyNumberFormat="1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10" fontId="0" fillId="0" borderId="14" xfId="0" applyNumberFormat="1" applyFill="1" applyBorder="1" applyAlignment="1"/>
    <xf numFmtId="10" fontId="0" fillId="0" borderId="11" xfId="0" applyNumberFormat="1" applyFill="1" applyBorder="1" applyAlignment="1"/>
    <xf numFmtId="0" fontId="0" fillId="0" borderId="4" xfId="0" applyFill="1" applyBorder="1" applyAlignment="1"/>
    <xf numFmtId="0" fontId="5" fillId="0" borderId="11" xfId="0" applyFont="1" applyFill="1" applyBorder="1" applyAlignment="1"/>
    <xf numFmtId="0" fontId="7" fillId="0" borderId="15" xfId="0" applyFont="1" applyBorder="1" applyAlignment="1"/>
    <xf numFmtId="0" fontId="7" fillId="8" borderId="9" xfId="0" applyFont="1" applyFill="1" applyBorder="1" applyAlignment="1"/>
    <xf numFmtId="0" fontId="7" fillId="0" borderId="9" xfId="0" applyFont="1" applyBorder="1" applyAlignment="1"/>
    <xf numFmtId="0" fontId="23" fillId="8" borderId="1" xfId="0" applyFont="1" applyFill="1" applyBorder="1" applyAlignment="1"/>
    <xf numFmtId="10" fontId="23" fillId="8" borderId="1" xfId="0" applyNumberFormat="1" applyFont="1" applyFill="1" applyBorder="1" applyAlignment="1"/>
    <xf numFmtId="10" fontId="23" fillId="8" borderId="0" xfId="0" applyNumberFormat="1" applyFont="1" applyFill="1" applyBorder="1" applyAlignment="1"/>
    <xf numFmtId="41" fontId="23" fillId="8" borderId="1" xfId="0" applyNumberFormat="1" applyFont="1" applyFill="1" applyBorder="1" applyAlignment="1"/>
    <xf numFmtId="41" fontId="23" fillId="8" borderId="0" xfId="0" applyNumberFormat="1" applyFont="1" applyFill="1" applyBorder="1" applyAlignment="1"/>
    <xf numFmtId="0" fontId="12" fillId="0" borderId="0" xfId="0" applyFont="1" applyAlignment="1"/>
    <xf numFmtId="0" fontId="24" fillId="10" borderId="0" xfId="0" applyFont="1" applyFill="1" applyAlignment="1"/>
    <xf numFmtId="167" fontId="24" fillId="10" borderId="0" xfId="0" applyNumberFormat="1" applyFont="1" applyFill="1" applyAlignment="1"/>
    <xf numFmtId="10" fontId="24" fillId="10" borderId="0" xfId="0" applyNumberFormat="1" applyFont="1" applyFill="1" applyAlignment="1"/>
    <xf numFmtId="0" fontId="18" fillId="0" borderId="0" xfId="0" applyFont="1" applyFill="1" applyAlignment="1">
      <alignment horizontal="center"/>
    </xf>
    <xf numFmtId="0" fontId="19" fillId="0" borderId="0" xfId="0" applyFont="1" applyFill="1" applyAlignment="1">
      <alignment horizontal="center"/>
    </xf>
    <xf numFmtId="0" fontId="25" fillId="10" borderId="0" xfId="0" applyFont="1" applyFill="1" applyAlignment="1"/>
    <xf numFmtId="1" fontId="25" fillId="10" borderId="0" xfId="0" applyNumberFormat="1" applyFont="1" applyFill="1" applyAlignment="1"/>
    <xf numFmtId="0" fontId="18" fillId="0" borderId="0" xfId="0" applyFont="1" applyFill="1" applyAlignment="1">
      <alignment vertical="center"/>
    </xf>
    <xf numFmtId="10" fontId="25" fillId="10" borderId="0" xfId="0" applyNumberFormat="1" applyFont="1" applyFill="1" applyAlignment="1"/>
    <xf numFmtId="0" fontId="6" fillId="0" borderId="0" xfId="0" applyFont="1" applyBorder="1" applyAlignment="1"/>
    <xf numFmtId="0" fontId="7" fillId="0" borderId="14" xfId="0" applyFont="1" applyBorder="1" applyAlignment="1"/>
    <xf numFmtId="0" fontId="7" fillId="0" borderId="11" xfId="0" applyFont="1" applyBorder="1" applyAlignment="1"/>
    <xf numFmtId="0" fontId="0" fillId="8" borderId="0" xfId="0" applyFill="1" applyAlignment="1"/>
    <xf numFmtId="1" fontId="0" fillId="8" borderId="4" xfId="0" applyNumberFormat="1" applyFill="1" applyBorder="1" applyAlignment="1"/>
    <xf numFmtId="1" fontId="0" fillId="8" borderId="0" xfId="0" applyNumberFormat="1" applyFill="1" applyAlignment="1"/>
    <xf numFmtId="1" fontId="0" fillId="8" borderId="13" xfId="0" applyNumberFormat="1" applyFill="1" applyBorder="1" applyAlignment="1"/>
    <xf numFmtId="10" fontId="7" fillId="0" borderId="0" xfId="0" applyNumberFormat="1" applyFont="1" applyBorder="1" applyAlignment="1"/>
    <xf numFmtId="10" fontId="7" fillId="0" borderId="0" xfId="0" applyNumberFormat="1" applyFont="1" applyFill="1" applyBorder="1" applyAlignment="1"/>
    <xf numFmtId="10" fontId="0" fillId="0" borderId="0" xfId="0" applyNumberFormat="1" applyFill="1" applyAlignment="1"/>
    <xf numFmtId="166" fontId="0" fillId="0" borderId="0" xfId="0" applyNumberFormat="1" applyFill="1" applyAlignment="1"/>
    <xf numFmtId="0" fontId="0" fillId="0" borderId="0" xfId="0" applyFont="1" applyFill="1" applyAlignment="1"/>
    <xf numFmtId="0" fontId="26" fillId="0" borderId="0" xfId="0" applyFont="1" applyFill="1" applyBorder="1" applyAlignment="1"/>
    <xf numFmtId="0" fontId="27" fillId="0" borderId="0" xfId="0" applyFont="1" applyAlignment="1"/>
    <xf numFmtId="166" fontId="0" fillId="0" borderId="0" xfId="2" applyNumberFormat="1" applyFont="1" applyFill="1" applyBorder="1" applyAlignment="1"/>
    <xf numFmtId="166" fontId="7" fillId="0" borderId="22" xfId="0" applyNumberFormat="1" applyFont="1" applyBorder="1" applyAlignment="1"/>
    <xf numFmtId="0" fontId="0" fillId="0" borderId="1" xfId="0" applyFont="1" applyBorder="1" applyAlignment="1"/>
    <xf numFmtId="0" fontId="7" fillId="0" borderId="0" xfId="0" applyFont="1" applyFill="1" applyBorder="1" applyAlignment="1"/>
    <xf numFmtId="166" fontId="7" fillId="0" borderId="0" xfId="2" applyNumberFormat="1" applyFont="1" applyAlignment="1"/>
    <xf numFmtId="0" fontId="25" fillId="17" borderId="11" xfId="0" applyFont="1" applyFill="1" applyBorder="1" applyAlignment="1"/>
    <xf numFmtId="0" fontId="25" fillId="17" borderId="4" xfId="0" applyFont="1" applyFill="1" applyBorder="1" applyAlignment="1"/>
    <xf numFmtId="0" fontId="30" fillId="17" borderId="4" xfId="0" applyFont="1" applyFill="1" applyBorder="1" applyAlignment="1"/>
    <xf numFmtId="0" fontId="25" fillId="17" borderId="5" xfId="0" applyFont="1" applyFill="1" applyBorder="1" applyAlignment="1"/>
    <xf numFmtId="0" fontId="25" fillId="17" borderId="7" xfId="0" applyFont="1" applyFill="1" applyBorder="1" applyAlignment="1"/>
    <xf numFmtId="166" fontId="12" fillId="0" borderId="13" xfId="2" applyNumberFormat="1" applyFont="1" applyBorder="1" applyAlignment="1"/>
    <xf numFmtId="166" fontId="12" fillId="0" borderId="14" xfId="2" applyNumberFormat="1" applyFont="1" applyBorder="1" applyAlignment="1"/>
    <xf numFmtId="166" fontId="12" fillId="9" borderId="8" xfId="2" applyNumberFormat="1" applyFont="1" applyFill="1" applyBorder="1" applyAlignment="1"/>
    <xf numFmtId="166" fontId="12" fillId="0" borderId="0" xfId="2" applyNumberFormat="1" applyFont="1" applyAlignment="1"/>
    <xf numFmtId="10" fontId="12" fillId="0" borderId="0" xfId="0" applyNumberFormat="1" applyFont="1" applyAlignment="1"/>
    <xf numFmtId="0" fontId="12" fillId="9" borderId="8" xfId="0" applyFont="1" applyFill="1" applyBorder="1" applyAlignment="1"/>
    <xf numFmtId="0" fontId="12" fillId="8" borderId="0" xfId="0" applyFont="1" applyFill="1" applyAlignment="1"/>
    <xf numFmtId="166" fontId="12" fillId="0" borderId="0" xfId="2" applyNumberFormat="1" applyFont="1" applyBorder="1" applyAlignment="1"/>
    <xf numFmtId="166" fontId="12" fillId="0" borderId="15" xfId="2" applyNumberFormat="1" applyFont="1" applyBorder="1" applyAlignment="1"/>
    <xf numFmtId="166" fontId="12" fillId="0" borderId="4" xfId="2" applyNumberFormat="1" applyFont="1" applyBorder="1" applyAlignment="1"/>
    <xf numFmtId="166" fontId="12" fillId="0" borderId="11" xfId="2" applyNumberFormat="1" applyFont="1" applyBorder="1" applyAlignment="1"/>
    <xf numFmtId="166" fontId="12" fillId="9" borderId="10" xfId="2" applyNumberFormat="1" applyFont="1" applyFill="1" applyBorder="1" applyAlignment="1"/>
    <xf numFmtId="10" fontId="12" fillId="0" borderId="4" xfId="0" applyNumberFormat="1" applyFont="1" applyBorder="1" applyAlignment="1"/>
    <xf numFmtId="0" fontId="12" fillId="9" borderId="10" xfId="0" applyFont="1" applyFill="1" applyBorder="1" applyAlignment="1"/>
    <xf numFmtId="10" fontId="12" fillId="0" borderId="5" xfId="0" applyNumberFormat="1" applyFont="1" applyBorder="1" applyAlignment="1"/>
    <xf numFmtId="10" fontId="30" fillId="17" borderId="4" xfId="0" applyNumberFormat="1" applyFont="1" applyFill="1" applyBorder="1" applyAlignment="1"/>
    <xf numFmtId="0" fontId="30" fillId="17" borderId="5" xfId="0" applyFont="1" applyFill="1" applyBorder="1" applyAlignment="1"/>
    <xf numFmtId="1" fontId="12" fillId="0" borderId="13" xfId="0" applyNumberFormat="1" applyFont="1" applyBorder="1" applyAlignment="1"/>
    <xf numFmtId="1" fontId="12" fillId="0" borderId="14" xfId="0" applyNumberFormat="1" applyFont="1" applyBorder="1" applyAlignment="1"/>
    <xf numFmtId="1" fontId="12" fillId="0" borderId="0" xfId="0" applyNumberFormat="1" applyFont="1" applyBorder="1" applyAlignment="1"/>
    <xf numFmtId="1" fontId="12" fillId="0" borderId="15" xfId="0" applyNumberFormat="1" applyFont="1" applyBorder="1" applyAlignment="1"/>
    <xf numFmtId="1" fontId="12" fillId="0" borderId="1" xfId="0" applyNumberFormat="1" applyFont="1" applyBorder="1" applyAlignment="1"/>
    <xf numFmtId="1" fontId="12" fillId="0" borderId="9" xfId="0" applyNumberFormat="1" applyFont="1" applyBorder="1" applyAlignment="1"/>
    <xf numFmtId="1" fontId="12" fillId="0" borderId="4" xfId="0" applyNumberFormat="1" applyFont="1" applyBorder="1" applyAlignment="1"/>
    <xf numFmtId="1" fontId="12" fillId="0" borderId="11" xfId="0" applyNumberFormat="1" applyFont="1" applyBorder="1" applyAlignment="1"/>
    <xf numFmtId="0" fontId="12" fillId="0" borderId="4" xfId="0" applyFont="1" applyBorder="1" applyAlignment="1"/>
    <xf numFmtId="41" fontId="12" fillId="0" borderId="0" xfId="0" applyNumberFormat="1" applyFont="1" applyBorder="1" applyAlignment="1"/>
    <xf numFmtId="10" fontId="12" fillId="0" borderId="0" xfId="0" applyNumberFormat="1" applyFont="1" applyBorder="1" applyAlignment="1"/>
    <xf numFmtId="0" fontId="12" fillId="8" borderId="3" xfId="0" applyFont="1" applyFill="1" applyBorder="1" applyAlignment="1"/>
    <xf numFmtId="10" fontId="12" fillId="8" borderId="2" xfId="0" applyNumberFormat="1" applyFont="1" applyFill="1" applyBorder="1" applyAlignment="1"/>
    <xf numFmtId="10" fontId="12" fillId="8" borderId="3" xfId="0" applyNumberFormat="1" applyFont="1" applyFill="1" applyBorder="1" applyAlignment="1"/>
    <xf numFmtId="41" fontId="12" fillId="0" borderId="1" xfId="0" applyNumberFormat="1" applyFont="1" applyBorder="1" applyAlignment="1"/>
    <xf numFmtId="10" fontId="12" fillId="0" borderId="1" xfId="0" applyNumberFormat="1" applyFont="1" applyBorder="1" applyAlignment="1"/>
    <xf numFmtId="0" fontId="12" fillId="8" borderId="0" xfId="0" applyFont="1" applyFill="1" applyBorder="1" applyAlignment="1"/>
    <xf numFmtId="0" fontId="12" fillId="0" borderId="13" xfId="0" applyFont="1" applyBorder="1" applyAlignment="1"/>
    <xf numFmtId="41" fontId="12" fillId="0" borderId="13" xfId="0" applyNumberFormat="1" applyFont="1" applyBorder="1" applyAlignment="1"/>
    <xf numFmtId="0" fontId="12" fillId="0" borderId="12" xfId="0" applyFont="1" applyBorder="1" applyAlignment="1"/>
    <xf numFmtId="0" fontId="12" fillId="0" borderId="0" xfId="0" applyFont="1">
      <alignment wrapText="1"/>
    </xf>
    <xf numFmtId="166" fontId="12" fillId="0" borderId="8" xfId="2" applyNumberFormat="1" applyFont="1" applyBorder="1" applyAlignment="1"/>
    <xf numFmtId="166" fontId="12" fillId="8" borderId="8" xfId="2" applyNumberFormat="1" applyFont="1" applyFill="1" applyBorder="1" applyAlignment="1"/>
    <xf numFmtId="166" fontId="12" fillId="8" borderId="15" xfId="2" applyNumberFormat="1" applyFont="1" applyFill="1" applyBorder="1" applyAlignment="1"/>
    <xf numFmtId="166" fontId="12" fillId="0" borderId="10" xfId="2" applyNumberFormat="1" applyFont="1" applyBorder="1" applyAlignment="1"/>
    <xf numFmtId="166" fontId="12" fillId="0" borderId="9" xfId="2" applyNumberFormat="1" applyFont="1" applyBorder="1" applyAlignment="1"/>
    <xf numFmtId="166" fontId="12" fillId="0" borderId="8" xfId="2" applyNumberFormat="1" applyFont="1" applyFill="1" applyBorder="1" applyAlignment="1"/>
    <xf numFmtId="166" fontId="12" fillId="0" borderId="10" xfId="2" applyNumberFormat="1" applyFont="1" applyFill="1" applyBorder="1" applyAlignment="1"/>
    <xf numFmtId="0" fontId="30" fillId="8" borderId="6" xfId="0" applyFont="1" applyFill="1" applyBorder="1" applyAlignment="1"/>
    <xf numFmtId="0" fontId="30" fillId="8" borderId="0" xfId="0" applyFont="1" applyFill="1" applyAlignment="1"/>
    <xf numFmtId="10" fontId="12" fillId="0" borderId="15" xfId="0" applyNumberFormat="1" applyFont="1" applyBorder="1" applyAlignment="1"/>
    <xf numFmtId="10" fontId="12" fillId="0" borderId="11" xfId="0" applyNumberFormat="1" applyFont="1" applyBorder="1" applyAlignment="1"/>
    <xf numFmtId="0" fontId="32" fillId="0" borderId="0" xfId="0" applyFont="1" applyBorder="1" applyAlignment="1"/>
    <xf numFmtId="0" fontId="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18" fillId="10" borderId="0" xfId="0" applyFont="1" applyFill="1" applyAlignment="1">
      <alignment horizontal="center"/>
    </xf>
    <xf numFmtId="1" fontId="18" fillId="10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 vertical="center"/>
    </xf>
  </cellXfs>
  <cellStyles count="3">
    <cellStyle name="Comma" xfId="2" builtinId="3"/>
    <cellStyle name="Normal" xfId="0" builtinId="0"/>
    <cellStyle name="Text UPPER lower" xfId="1"/>
  </cellStyles>
  <dxfs count="200"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4" tint="0.39994506668294322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ont>
        <color auto="1"/>
      </font>
      <fill>
        <patternFill>
          <bgColor theme="5" tint="0.59996337778862885"/>
        </patternFill>
      </fill>
    </dxf>
    <dxf>
      <alignment wrapText="0" readingOrder="0"/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alignment wrapText="0" indent="0" readingOrder="0"/>
    </dxf>
    <dxf>
      <fill>
        <patternFill>
          <bgColor theme="1" tint="0.34998626667073579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4" tint="0.39994506668294322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 patternType="solid"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4" tint="0.39994506668294322"/>
          <bgColor theme="5" tint="0.59996337778862885"/>
        </patternFill>
      </fill>
    </dxf>
    <dxf>
      <font>
        <color theme="1"/>
      </font>
      <fill>
        <patternFill>
          <bgColor rgb="FFFFC7CE"/>
        </patternFill>
      </fill>
    </dxf>
    <dxf>
      <font>
        <color auto="1"/>
      </font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fill>
        <patternFill patternType="solid">
          <bgColor theme="5" tint="0.59999389629810485"/>
        </patternFill>
      </fill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alignment wrapText="0" indent="0" readingOrder="0"/>
    </dxf>
    <dxf>
      <numFmt numFmtId="166" formatCode="_ * #,##0_ ;_ * \-#,##0_ ;_ * &quot;-&quot;??_ ;_ @_ "/>
    </dxf>
    <dxf>
      <alignment wrapText="0" indent="0" readingOrder="0"/>
    </dxf>
    <dxf>
      <fill>
        <patternFill>
          <bgColor theme="5" tint="0.3999450666829432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fgColor theme="4" tint="0.39994506668294322"/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4" formatCode="[$-24009]m/d/yy;@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19" formatCode="dd/mm/yyyy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>
          <bgColor theme="5" tint="0.59996337778862885"/>
        </patternFill>
      </fill>
    </dxf>
    <dxf>
      <font>
        <color auto="1"/>
      </font>
      <fill>
        <patternFill>
          <bgColor theme="3" tint="0.59996337778862885"/>
        </patternFill>
      </fill>
    </dxf>
  </dxfs>
  <tableStyles count="0" defaultTableStyle="TableStyleMedium2" defaultPivotStyle="PivotStyleLight16"/>
  <colors>
    <mruColors>
      <color rgb="FF092943"/>
      <color rgb="FFFFEB84"/>
      <color rgb="FFF0C51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Portfolio Project vFinal.xlsx]Raw_Volume_Pivot_Table!Volume_Pivot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Raw_Volume_Pivot_Table!$B$3:$B$4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cat>
            <c:multiLvlStrRef>
              <c:f>Raw_Volume_Pivot_Table!$A$5:$A$13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Raw_Volume_Pivot_Table!$B$5:$B$13</c:f>
              <c:numCache>
                <c:formatCode>_ * #,##0_ ;_ * \-#,##0_ ;_ * "-"??_ ;_ @_ 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</c:ser>
        <c:ser>
          <c:idx val="1"/>
          <c:order val="1"/>
          <c:tx>
            <c:strRef>
              <c:f>Raw_Volume_Pivot_Table!$C$3:$C$4</c:f>
              <c:strCache>
                <c:ptCount val="1"/>
                <c:pt idx="0">
                  <c:v>EMEA</c:v>
                </c:pt>
              </c:strCache>
            </c:strRef>
          </c:tx>
          <c:invertIfNegative val="0"/>
          <c:cat>
            <c:multiLvlStrRef>
              <c:f>Raw_Volume_Pivot_Table!$A$5:$A$13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Raw_Volume_Pivot_Table!$C$5:$C$13</c:f>
              <c:numCache>
                <c:formatCode>_ * #,##0_ ;_ * \-#,##0_ ;_ * "-"??_ ;_ @_ 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</c:ser>
        <c:ser>
          <c:idx val="2"/>
          <c:order val="2"/>
          <c:tx>
            <c:strRef>
              <c:f>Raw_Volume_Pivot_Table!$D$3:$D$4</c:f>
              <c:strCache>
                <c:ptCount val="1"/>
                <c:pt idx="0">
                  <c:v>APAC</c:v>
                </c:pt>
              </c:strCache>
            </c:strRef>
          </c:tx>
          <c:invertIfNegative val="0"/>
          <c:cat>
            <c:multiLvlStrRef>
              <c:f>Raw_Volume_Pivot_Table!$A$5:$A$13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Raw_Volume_Pivot_Table!$D$5:$D$13</c:f>
              <c:numCache>
                <c:formatCode>_ * #,##0_ ;_ * \-#,##0_ ;_ * "-"??_ ;_ @_ 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</c:ser>
        <c:ser>
          <c:idx val="3"/>
          <c:order val="3"/>
          <c:tx>
            <c:strRef>
              <c:f>Raw_Volume_Pivot_Table!$E$3:$E$4</c:f>
              <c:strCache>
                <c:ptCount val="1"/>
                <c:pt idx="0">
                  <c:v>LATAM</c:v>
                </c:pt>
              </c:strCache>
            </c:strRef>
          </c:tx>
          <c:invertIfNegative val="0"/>
          <c:cat>
            <c:multiLvlStrRef>
              <c:f>Raw_Volume_Pivot_Table!$A$5:$A$13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Raw_Volume_Pivot_Table!$E$5:$E$13</c:f>
              <c:numCache>
                <c:formatCode>_ * #,##0_ ;_ * \-#,##0_ ;_ * "-"??_ ;_ @_ 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8308864"/>
        <c:axId val="528318848"/>
      </c:barChart>
      <c:catAx>
        <c:axId val="528308864"/>
        <c:scaling>
          <c:orientation val="minMax"/>
        </c:scaling>
        <c:delete val="0"/>
        <c:axPos val="b"/>
        <c:majorTickMark val="out"/>
        <c:minorTickMark val="none"/>
        <c:tickLblPos val="nextTo"/>
        <c:crossAx val="528318848"/>
        <c:crosses val="autoZero"/>
        <c:auto val="1"/>
        <c:lblAlgn val="ctr"/>
        <c:lblOffset val="100"/>
        <c:noMultiLvlLbl val="0"/>
      </c:catAx>
      <c:valAx>
        <c:axId val="528318848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52830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/>
            </a:pPr>
            <a:r>
              <a:rPr lang="en-US" sz="1800" b="1"/>
              <a:t>APAC Volume Share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Visualisation!$E$116</c:f>
              <c:strCache>
                <c:ptCount val="1"/>
                <c:pt idx="0">
                  <c:v>Regional Vol. Share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Visualisation!$C$129:$C$131</c:f>
              <c:strCache>
                <c:ptCount val="3"/>
                <c:pt idx="0">
                  <c:v>CL49960</c:v>
                </c:pt>
                <c:pt idx="1">
                  <c:v>CL75274</c:v>
                </c:pt>
                <c:pt idx="2">
                  <c:v>Regular Clients</c:v>
                </c:pt>
              </c:strCache>
            </c:strRef>
          </c:cat>
          <c:val>
            <c:numRef>
              <c:f>Visualisation!$E$129:$E$131</c:f>
              <c:numCache>
                <c:formatCode>0.00%</c:formatCode>
                <c:ptCount val="3"/>
                <c:pt idx="0">
                  <c:v>0.48419557239256539</c:v>
                </c:pt>
                <c:pt idx="1">
                  <c:v>0.2722495924816275</c:v>
                </c:pt>
                <c:pt idx="2">
                  <c:v>0.24355483512580706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0733312"/>
        <c:axId val="530740736"/>
      </c:barChart>
      <c:catAx>
        <c:axId val="53073331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30740736"/>
        <c:crosses val="autoZero"/>
        <c:auto val="1"/>
        <c:lblAlgn val="ctr"/>
        <c:lblOffset val="100"/>
        <c:noMultiLvlLbl val="0"/>
      </c:catAx>
      <c:valAx>
        <c:axId val="530740736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30733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en-US" b="1"/>
              <a:t>LATAM Volume</a:t>
            </a:r>
            <a:r>
              <a:rPr lang="en-US" b="1" baseline="0"/>
              <a:t> </a:t>
            </a:r>
            <a:r>
              <a:rPr lang="en-US" b="1"/>
              <a:t>Share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Visualisation!$E$116</c:f>
              <c:strCache>
                <c:ptCount val="1"/>
                <c:pt idx="0">
                  <c:v>Regional Vol. Share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Visualisation!$C$132:$C$134</c:f>
              <c:strCache>
                <c:ptCount val="3"/>
                <c:pt idx="0">
                  <c:v>CL43946</c:v>
                </c:pt>
                <c:pt idx="1">
                  <c:v>CL85641</c:v>
                </c:pt>
                <c:pt idx="2">
                  <c:v>Regular Clients</c:v>
                </c:pt>
              </c:strCache>
            </c:strRef>
          </c:cat>
          <c:val>
            <c:numRef>
              <c:f>Visualisation!$E$132:$E$134</c:f>
              <c:numCache>
                <c:formatCode>0.00%</c:formatCode>
                <c:ptCount val="3"/>
                <c:pt idx="0">
                  <c:v>0.6102915370744636</c:v>
                </c:pt>
                <c:pt idx="1">
                  <c:v>0.1636552867567862</c:v>
                </c:pt>
                <c:pt idx="2">
                  <c:v>0.22605317616875023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0769792"/>
        <c:axId val="530771328"/>
      </c:barChart>
      <c:catAx>
        <c:axId val="53076979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30771328"/>
        <c:crosses val="autoZero"/>
        <c:auto val="1"/>
        <c:lblAlgn val="ctr"/>
        <c:lblOffset val="100"/>
        <c:noMultiLvlLbl val="0"/>
      </c:catAx>
      <c:valAx>
        <c:axId val="530771328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en-US"/>
          </a:p>
        </c:txPr>
        <c:crossAx val="53076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Client Type</a:t>
            </a:r>
          </a:p>
        </c:rich>
      </c:tx>
      <c:layout>
        <c:manualLayout>
          <c:xMode val="edge"/>
          <c:yMode val="edge"/>
          <c:x val="0.21662473035267804"/>
          <c:y val="7.573583127135617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50831895743782"/>
          <c:y val="0.21831448097089667"/>
          <c:w val="0.38974927167424378"/>
          <c:h val="0.69767599906732869"/>
        </c:manualLayout>
      </c:layout>
      <c:pieChart>
        <c:varyColors val="1"/>
        <c:ser>
          <c:idx val="0"/>
          <c:order val="0"/>
          <c:dLbls>
            <c:dLbl>
              <c:idx val="0"/>
              <c:layout>
                <c:manualLayout>
                  <c:x val="-8.8125653594771244E-2"/>
                  <c:y val="0.12710888938176401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0.10074477124183007"/>
                  <c:y val="-0.17061232149864364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Visualisation!$B$138:$B$139</c:f>
              <c:strCache>
                <c:ptCount val="2"/>
                <c:pt idx="0">
                  <c:v>Priority </c:v>
                </c:pt>
                <c:pt idx="1">
                  <c:v>Regular </c:v>
                </c:pt>
              </c:strCache>
            </c:strRef>
          </c:cat>
          <c:val>
            <c:numRef>
              <c:f>Visualisation!$C$138:$C$139</c:f>
              <c:numCache>
                <c:formatCode>0</c:formatCode>
                <c:ptCount val="2"/>
                <c:pt idx="0" formatCode="General">
                  <c:v>14</c:v>
                </c:pt>
                <c:pt idx="1">
                  <c:v>36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8280511476255822"/>
          <c:y val="0.3789006716154118"/>
          <c:w val="0.34086345381526106"/>
          <c:h val="0.24137942472830706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[Full Excel Portfolio Project vFinal.xlsx]Data_Analysis!Volume_Pivot</c:name>
    <c:fmtId val="3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Data_Analysis!$B$4:$B$5</c:f>
              <c:strCache>
                <c:ptCount val="1"/>
                <c:pt idx="0">
                  <c:v>NAM</c:v>
                </c:pt>
              </c:strCache>
            </c:strRef>
          </c:tx>
          <c:invertIfNegative val="0"/>
          <c:cat>
            <c:multiLvlStrRef>
              <c:f>Data_Analysis!$A$6:$A$14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Data_Analysis!$B$6:$B$14</c:f>
              <c:numCache>
                <c:formatCode>_ * #,##0_ ;_ * \-#,##0_ ;_ * "-"??_ ;_ @_ </c:formatCode>
                <c:ptCount val="6"/>
                <c:pt idx="0">
                  <c:v>509419</c:v>
                </c:pt>
                <c:pt idx="1">
                  <c:v>576618</c:v>
                </c:pt>
                <c:pt idx="2">
                  <c:v>363694</c:v>
                </c:pt>
                <c:pt idx="3">
                  <c:v>432034</c:v>
                </c:pt>
                <c:pt idx="4">
                  <c:v>530019</c:v>
                </c:pt>
                <c:pt idx="5">
                  <c:v>596502</c:v>
                </c:pt>
              </c:numCache>
            </c:numRef>
          </c:val>
        </c:ser>
        <c:ser>
          <c:idx val="1"/>
          <c:order val="1"/>
          <c:tx>
            <c:strRef>
              <c:f>Data_Analysis!$C$4:$C$5</c:f>
              <c:strCache>
                <c:ptCount val="1"/>
                <c:pt idx="0">
                  <c:v>EMEA</c:v>
                </c:pt>
              </c:strCache>
            </c:strRef>
          </c:tx>
          <c:invertIfNegative val="0"/>
          <c:cat>
            <c:multiLvlStrRef>
              <c:f>Data_Analysis!$A$6:$A$14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Data_Analysis!$C$6:$C$14</c:f>
              <c:numCache>
                <c:formatCode>_ * #,##0_ ;_ * \-#,##0_ ;_ * "-"??_ ;_ @_ </c:formatCode>
                <c:ptCount val="6"/>
                <c:pt idx="0">
                  <c:v>147852</c:v>
                </c:pt>
                <c:pt idx="1">
                  <c:v>173566</c:v>
                </c:pt>
                <c:pt idx="2">
                  <c:v>103536</c:v>
                </c:pt>
                <c:pt idx="3">
                  <c:v>129264</c:v>
                </c:pt>
                <c:pt idx="4">
                  <c:v>150204</c:v>
                </c:pt>
                <c:pt idx="5">
                  <c:v>176338</c:v>
                </c:pt>
              </c:numCache>
            </c:numRef>
          </c:val>
        </c:ser>
        <c:ser>
          <c:idx val="2"/>
          <c:order val="2"/>
          <c:tx>
            <c:strRef>
              <c:f>Data_Analysis!$D$4:$D$5</c:f>
              <c:strCache>
                <c:ptCount val="1"/>
                <c:pt idx="0">
                  <c:v>APAC</c:v>
                </c:pt>
              </c:strCache>
            </c:strRef>
          </c:tx>
          <c:invertIfNegative val="0"/>
          <c:cat>
            <c:multiLvlStrRef>
              <c:f>Data_Analysis!$A$6:$A$14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Data_Analysis!$D$6:$D$14</c:f>
              <c:numCache>
                <c:formatCode>_ * #,##0_ ;_ * \-#,##0_ ;_ * "-"??_ ;_ @_ </c:formatCode>
                <c:ptCount val="6"/>
                <c:pt idx="0">
                  <c:v>95736</c:v>
                </c:pt>
                <c:pt idx="1">
                  <c:v>107338</c:v>
                </c:pt>
                <c:pt idx="2">
                  <c:v>69198</c:v>
                </c:pt>
                <c:pt idx="3">
                  <c:v>80144</c:v>
                </c:pt>
                <c:pt idx="4">
                  <c:v>99778</c:v>
                </c:pt>
                <c:pt idx="5">
                  <c:v>109811</c:v>
                </c:pt>
              </c:numCache>
            </c:numRef>
          </c:val>
        </c:ser>
        <c:ser>
          <c:idx val="3"/>
          <c:order val="3"/>
          <c:tx>
            <c:strRef>
              <c:f>Data_Analysis!$E$4:$E$5</c:f>
              <c:strCache>
                <c:ptCount val="1"/>
                <c:pt idx="0">
                  <c:v>LATAM</c:v>
                </c:pt>
              </c:strCache>
            </c:strRef>
          </c:tx>
          <c:invertIfNegative val="0"/>
          <c:cat>
            <c:multiLvlStrRef>
              <c:f>Data_Analysis!$A$6:$A$14</c:f>
              <c:multiLvlStrCache>
                <c:ptCount val="6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</c:lvl>
                <c:lvl>
                  <c:pt idx="0">
                    <c:v>2020</c:v>
                  </c:pt>
                  <c:pt idx="4">
                    <c:v>2021</c:v>
                  </c:pt>
                </c:lvl>
              </c:multiLvlStrCache>
            </c:multiLvlStrRef>
          </c:cat>
          <c:val>
            <c:numRef>
              <c:f>Data_Analysis!$E$6:$E$14</c:f>
              <c:numCache>
                <c:formatCode>_ * #,##0_ ;_ * \-#,##0_ ;_ * "-"??_ ;_ @_ </c:formatCode>
                <c:ptCount val="6"/>
                <c:pt idx="0">
                  <c:v>69053</c:v>
                </c:pt>
                <c:pt idx="1">
                  <c:v>82618</c:v>
                </c:pt>
                <c:pt idx="2">
                  <c:v>50574</c:v>
                </c:pt>
                <c:pt idx="3">
                  <c:v>65121</c:v>
                </c:pt>
                <c:pt idx="4">
                  <c:v>75265</c:v>
                </c:pt>
                <c:pt idx="5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10528"/>
        <c:axId val="529112064"/>
      </c:barChart>
      <c:catAx>
        <c:axId val="529110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29112064"/>
        <c:crosses val="autoZero"/>
        <c:auto val="1"/>
        <c:lblAlgn val="ctr"/>
        <c:lblOffset val="100"/>
        <c:noMultiLvlLbl val="0"/>
      </c:catAx>
      <c:valAx>
        <c:axId val="529112064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529110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95652190621121"/>
          <c:y val="4.2598509052183174E-2"/>
          <c:w val="0.85091306302671166"/>
          <c:h val="0.92190273340433082"/>
        </c:manualLayout>
      </c:layout>
      <c:barChart>
        <c:barDir val="bar"/>
        <c:grouping val="clustered"/>
        <c:varyColors val="0"/>
        <c:ser>
          <c:idx val="6"/>
          <c:order val="0"/>
          <c:tx>
            <c:v>Upper - Q2 2021</c:v>
          </c:tx>
          <c:spPr>
            <a:solidFill>
              <a:schemeClr val="tx2">
                <a:lumMod val="60000"/>
                <a:lumOff val="40000"/>
              </a:schemeClr>
            </a:solidFill>
            <a:ln w="12700"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 w="12700">
                <a:solidFill>
                  <a:schemeClr val="tx1"/>
                </a:solidFill>
              </a:ln>
            </c:spPr>
          </c:dPt>
          <c:dLbls>
            <c:numFmt formatCode="0,\k" sourceLinked="0"/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Visualisation!$B$60:$B$63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Visualisation!$H$60:$H$63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ser>
          <c:idx val="1"/>
          <c:order val="1"/>
          <c:tx>
            <c:v>Lower - Q2 2020</c:v>
          </c:tx>
          <c:spPr>
            <a:ln>
              <a:solidFill>
                <a:schemeClr val="tx1"/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1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2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Pt>
            <c:idx val="3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dPt>
          <c:dLbls>
            <c:numFmt formatCode="0,\k" sourceLinked="0"/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Visualisation!$B$60:$B$63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Visualisation!$D$60:$D$63</c:f>
              <c:numCache>
                <c:formatCode>_ * #,##0_ ;_ * \-#,##0_ ;_ * "-"??_ ;_ @_ </c:formatCode>
                <c:ptCount val="4"/>
                <c:pt idx="0">
                  <c:v>576618</c:v>
                </c:pt>
                <c:pt idx="1">
                  <c:v>173566</c:v>
                </c:pt>
                <c:pt idx="2">
                  <c:v>107338</c:v>
                </c:pt>
                <c:pt idx="3">
                  <c:v>82618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125376"/>
        <c:axId val="529126912"/>
      </c:barChart>
      <c:catAx>
        <c:axId val="529125376"/>
        <c:scaling>
          <c:orientation val="maxMin"/>
        </c:scaling>
        <c:delete val="0"/>
        <c:axPos val="l"/>
        <c:majorTickMark val="out"/>
        <c:minorTickMark val="none"/>
        <c:tickLblPos val="nextTo"/>
        <c:txPr>
          <a:bodyPr/>
          <a:lstStyle/>
          <a:p>
            <a:pPr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29126912"/>
        <c:crosses val="autoZero"/>
        <c:auto val="1"/>
        <c:lblAlgn val="ctr"/>
        <c:lblOffset val="100"/>
        <c:noMultiLvlLbl val="0"/>
      </c:catAx>
      <c:valAx>
        <c:axId val="529126912"/>
        <c:scaling>
          <c:orientation val="minMax"/>
        </c:scaling>
        <c:delete val="1"/>
        <c:axPos val="t"/>
        <c:numFmt formatCode="_ * #,##0_ ;_ * \-#,##0_ ;_ * &quot;-&quot;??_ ;_ @_ " sourceLinked="1"/>
        <c:majorTickMark val="out"/>
        <c:minorTickMark val="none"/>
        <c:tickLblPos val="nextTo"/>
        <c:crossAx val="52912537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322305205411555"/>
          <c:y val="6.3851043515826086E-2"/>
          <c:w val="0.63019133069739675"/>
          <c:h val="0.81236282186718356"/>
        </c:manualLayout>
      </c:layout>
      <c:doughnutChart>
        <c:varyColors val="1"/>
        <c:ser>
          <c:idx val="6"/>
          <c:order val="0"/>
          <c:tx>
            <c:strRef>
              <c:f>Visualisation!$H$59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Lbls>
            <c:numFmt formatCode="0,\k" sourceLinked="0"/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Visualisation!$B$60:$B$63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Visualisation!$H$60:$H$63</c:f>
              <c:numCache>
                <c:formatCode>_ * #,##0_ ;_ * \-#,##0_ ;_ * "-"??_ ;_ @_ </c:formatCode>
                <c:ptCount val="4"/>
                <c:pt idx="0">
                  <c:v>596502</c:v>
                </c:pt>
                <c:pt idx="1">
                  <c:v>176338</c:v>
                </c:pt>
                <c:pt idx="2">
                  <c:v>109811</c:v>
                </c:pt>
                <c:pt idx="3">
                  <c:v>82631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8896346010439947E-2"/>
          <c:y val="9.0702947845804991E-3"/>
          <c:w val="0.74682394611387859"/>
          <c:h val="0.79661220918813724"/>
        </c:manualLayout>
      </c:layout>
      <c:doughnutChart>
        <c:varyColors val="1"/>
        <c:ser>
          <c:idx val="6"/>
          <c:order val="0"/>
          <c:tx>
            <c:strRef>
              <c:f>Visualisation!$H$67</c:f>
              <c:strCache>
                <c:ptCount val="1"/>
                <c:pt idx="0">
                  <c:v>Q2 2021</c:v>
                </c:pt>
              </c:strCache>
            </c:strRef>
          </c:tx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Pt>
            <c:idx val="3"/>
            <c:bubble3D val="0"/>
            <c:spPr>
              <a:solidFill>
                <a:schemeClr val="accent6">
                  <a:lumMod val="5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Visualisation!$B$68:$B$71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Visualisation!$H$68:$H$71</c:f>
              <c:numCache>
                <c:formatCode>0</c:formatCode>
                <c:ptCount val="4"/>
                <c:pt idx="0">
                  <c:v>20</c:v>
                </c:pt>
                <c:pt idx="1">
                  <c:v>8</c:v>
                </c:pt>
                <c:pt idx="2">
                  <c:v>13</c:v>
                </c:pt>
                <c:pt idx="3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b"/>
      <c:layout>
        <c:manualLayout>
          <c:xMode val="edge"/>
          <c:yMode val="edge"/>
          <c:x val="2.1405492304448662E-2"/>
          <c:y val="0.8419095860566449"/>
          <c:w val="0.88600628930817615"/>
          <c:h val="0.15363144517066088"/>
        </c:manualLayout>
      </c:layout>
      <c:overlay val="0"/>
      <c:txPr>
        <a:bodyPr/>
        <a:lstStyle/>
        <a:p>
          <a:pPr>
            <a:defRPr sz="1800" b="1"/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482534103837882"/>
          <c:y val="8.2292721708541614E-2"/>
          <c:w val="0.63019133069739675"/>
          <c:h val="0.81236282186718356"/>
        </c:manualLayout>
      </c:layout>
      <c:doughnutChart>
        <c:varyColors val="1"/>
        <c:ser>
          <c:idx val="6"/>
          <c:order val="0"/>
          <c:tx>
            <c:strRef>
              <c:f>Visualisation!$H$59</c:f>
              <c:strCache>
                <c:ptCount val="1"/>
                <c:pt idx="0">
                  <c:v>Q2 2021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</c:spPr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</c:spPr>
          </c:dPt>
          <c:dPt>
            <c:idx val="2"/>
            <c:bubble3D val="0"/>
            <c:spPr>
              <a:solidFill>
                <a:schemeClr val="accent3">
                  <a:lumMod val="50000"/>
                </a:schemeClr>
              </a:solidFill>
            </c:spPr>
          </c:dPt>
          <c:dLbls>
            <c:numFmt formatCode="0%" sourceLinked="0"/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Visualisation!$B$60:$B$63</c:f>
              <c:strCache>
                <c:ptCount val="4"/>
                <c:pt idx="0">
                  <c:v>NAM</c:v>
                </c:pt>
                <c:pt idx="1">
                  <c:v>EMEA</c:v>
                </c:pt>
                <c:pt idx="2">
                  <c:v>APAC</c:v>
                </c:pt>
                <c:pt idx="3">
                  <c:v>LATAM</c:v>
                </c:pt>
              </c:strCache>
            </c:strRef>
          </c:cat>
          <c:val>
            <c:numRef>
              <c:f>Visualisation!$P$60:$P$63</c:f>
              <c:numCache>
                <c:formatCode>0.00%</c:formatCode>
                <c:ptCount val="4"/>
                <c:pt idx="0">
                  <c:v>0.61795620347214597</c:v>
                </c:pt>
                <c:pt idx="1">
                  <c:v>0.18268029446317241</c:v>
                </c:pt>
                <c:pt idx="2">
                  <c:v>0.11376053837117028</c:v>
                </c:pt>
                <c:pt idx="3">
                  <c:v>8.5602963693511322E-2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Vol. Share %</a:t>
            </a:r>
          </a:p>
        </c:rich>
      </c:tx>
      <c:layout>
        <c:manualLayout>
          <c:xMode val="edge"/>
          <c:yMode val="edge"/>
          <c:x val="0.38589479702687252"/>
          <c:y val="1.746806060016908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7620465662918492"/>
          <c:y val="0.15647198140636462"/>
          <c:w val="0.40205348708746402"/>
          <c:h val="0.6980517840675321"/>
        </c:manualLayout>
      </c:layout>
      <c:pieChart>
        <c:varyColors val="1"/>
        <c:ser>
          <c:idx val="0"/>
          <c:order val="0"/>
          <c:tx>
            <c:strRef>
              <c:f>Visualisation!$E$137</c:f>
              <c:strCache>
                <c:ptCount val="1"/>
                <c:pt idx="0">
                  <c:v>Vol. Share %</c:v>
                </c:pt>
              </c:strCache>
            </c:strRef>
          </c:tx>
          <c:dLbls>
            <c:txPr>
              <a:bodyPr/>
              <a:lstStyle/>
              <a:p>
                <a:pPr>
                  <a:defRPr sz="16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Visualisation!$B$138:$B$139</c:f>
              <c:strCache>
                <c:ptCount val="2"/>
                <c:pt idx="0">
                  <c:v>Priority </c:v>
                </c:pt>
                <c:pt idx="1">
                  <c:v>Regular </c:v>
                </c:pt>
              </c:strCache>
            </c:strRef>
          </c:cat>
          <c:val>
            <c:numRef>
              <c:f>Visualisation!$E$138:$E$140</c:f>
              <c:numCache>
                <c:formatCode>0.00%</c:formatCode>
                <c:ptCount val="3"/>
                <c:pt idx="0">
                  <c:v>0.88092184460085243</c:v>
                </c:pt>
                <c:pt idx="1">
                  <c:v>0.11907815539914761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NAM Volume Share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Visualisation!$E$116</c:f>
              <c:strCache>
                <c:ptCount val="1"/>
                <c:pt idx="0">
                  <c:v>Regional Vol. Share</c:v>
                </c:pt>
              </c:strCache>
            </c:strRef>
          </c:tx>
          <c:spPr>
            <a:solidFill>
              <a:schemeClr val="tx2">
                <a:lumMod val="50000"/>
              </a:schemeClr>
            </a:solidFill>
          </c:spPr>
          <c:invertIfNegative val="0"/>
          <c:dPt>
            <c:idx val="8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(Visualisation!$C$117:$C$124,Visualisation!$C$125)</c:f>
              <c:strCache>
                <c:ptCount val="9"/>
                <c:pt idx="0">
                  <c:v>CL69323</c:v>
                </c:pt>
                <c:pt idx="1">
                  <c:v>CL97995</c:v>
                </c:pt>
                <c:pt idx="2">
                  <c:v>CL38496</c:v>
                </c:pt>
                <c:pt idx="3">
                  <c:v>CL31601</c:v>
                </c:pt>
                <c:pt idx="4">
                  <c:v>CL33189</c:v>
                </c:pt>
                <c:pt idx="5">
                  <c:v>CL22140</c:v>
                </c:pt>
                <c:pt idx="6">
                  <c:v>CL37714</c:v>
                </c:pt>
                <c:pt idx="7">
                  <c:v>CL61534</c:v>
                </c:pt>
                <c:pt idx="8">
                  <c:v>Regular Clients</c:v>
                </c:pt>
              </c:strCache>
            </c:strRef>
          </c:cat>
          <c:val>
            <c:numRef>
              <c:f>(Visualisation!$E$117:$E$124,Visualisation!$E$125)</c:f>
              <c:numCache>
                <c:formatCode>0.00%</c:formatCode>
                <c:ptCount val="9"/>
                <c:pt idx="0">
                  <c:v>0.17638331472484586</c:v>
                </c:pt>
                <c:pt idx="1">
                  <c:v>0.15907239204562601</c:v>
                </c:pt>
                <c:pt idx="2">
                  <c:v>0.13719819883252696</c:v>
                </c:pt>
                <c:pt idx="3">
                  <c:v>0.11270037652849446</c:v>
                </c:pt>
                <c:pt idx="4">
                  <c:v>0.1103667716118303</c:v>
                </c:pt>
                <c:pt idx="5">
                  <c:v>0.10070544608400307</c:v>
                </c:pt>
                <c:pt idx="6">
                  <c:v>7.3949458677422711E-2</c:v>
                </c:pt>
                <c:pt idx="7">
                  <c:v>3.5367861298034209E-2</c:v>
                </c:pt>
                <c:pt idx="8">
                  <c:v>9.4256180197216433E-2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0577664"/>
        <c:axId val="530654720"/>
      </c:barChart>
      <c:catAx>
        <c:axId val="530577664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30654720"/>
        <c:crosses val="autoZero"/>
        <c:auto val="1"/>
        <c:lblAlgn val="ctr"/>
        <c:lblOffset val="100"/>
        <c:noMultiLvlLbl val="0"/>
      </c:catAx>
      <c:valAx>
        <c:axId val="530654720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1100" b="1"/>
            </a:pPr>
            <a:endParaRPr lang="en-US"/>
          </a:p>
        </c:txPr>
        <c:crossAx val="530577664"/>
        <c:crosses val="autoZero"/>
        <c:crossBetween val="between"/>
      </c:valAx>
      <c:spPr>
        <a:noFill/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EMEA Volume Share %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Visualisation!$E$116</c:f>
              <c:strCache>
                <c:ptCount val="1"/>
                <c:pt idx="0">
                  <c:v>Regional Vol. Share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</c:spPr>
          </c:dPt>
          <c:dLbls>
            <c:txPr>
              <a:bodyPr/>
              <a:lstStyle/>
              <a:p>
                <a:pPr>
                  <a:defRPr sz="1400" b="1"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Visualisation!$C$126:$C$128</c:f>
              <c:strCache>
                <c:ptCount val="3"/>
                <c:pt idx="0">
                  <c:v>CL87299</c:v>
                </c:pt>
                <c:pt idx="1">
                  <c:v>CL75562</c:v>
                </c:pt>
                <c:pt idx="2">
                  <c:v>Regular Clients</c:v>
                </c:pt>
              </c:strCache>
            </c:strRef>
          </c:cat>
          <c:val>
            <c:numRef>
              <c:f>Visualisation!$E$126:$E$128</c:f>
              <c:numCache>
                <c:formatCode>0.00%</c:formatCode>
                <c:ptCount val="3"/>
                <c:pt idx="0">
                  <c:v>0.52097108961199512</c:v>
                </c:pt>
                <c:pt idx="1">
                  <c:v>0.40362825936553665</c:v>
                </c:pt>
                <c:pt idx="2">
                  <c:v>7.5400651022468221E-2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30690432"/>
        <c:axId val="530693504"/>
      </c:barChart>
      <c:catAx>
        <c:axId val="5306904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30693504"/>
        <c:crosses val="autoZero"/>
        <c:auto val="1"/>
        <c:lblAlgn val="ctr"/>
        <c:lblOffset val="100"/>
        <c:noMultiLvlLbl val="0"/>
      </c:catAx>
      <c:valAx>
        <c:axId val="530693504"/>
        <c:scaling>
          <c:orientation val="minMax"/>
        </c:scaling>
        <c:delete val="0"/>
        <c:axPos val="l"/>
        <c:majorGridlines/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530690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129540</xdr:colOff>
      <xdr:row>0</xdr:row>
      <xdr:rowOff>110490</xdr:rowOff>
    </xdr:from>
    <xdr:to>
      <xdr:col>19</xdr:col>
      <xdr:colOff>335280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</xdr:colOff>
      <xdr:row>2</xdr:row>
      <xdr:rowOff>102870</xdr:rowOff>
    </xdr:from>
    <xdr:to>
      <xdr:col>10</xdr:col>
      <xdr:colOff>198120</xdr:colOff>
      <xdr:row>13</xdr:row>
      <xdr:rowOff>160020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137160</xdr:colOff>
      <xdr:row>32</xdr:row>
      <xdr:rowOff>11430</xdr:rowOff>
    </xdr:from>
    <xdr:to>
      <xdr:col>12</xdr:col>
      <xdr:colOff>259080</xdr:colOff>
      <xdr:row>56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10</xdr:row>
      <xdr:rowOff>102870</xdr:rowOff>
    </xdr:from>
    <xdr:to>
      <xdr:col>4</xdr:col>
      <xdr:colOff>441960</xdr:colOff>
      <xdr:row>27</xdr:row>
      <xdr:rowOff>7620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259080</xdr:colOff>
      <xdr:row>11</xdr:row>
      <xdr:rowOff>102870</xdr:rowOff>
    </xdr:from>
    <xdr:to>
      <xdr:col>7</xdr:col>
      <xdr:colOff>129180</xdr:colOff>
      <xdr:row>28</xdr:row>
      <xdr:rowOff>6990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922020</xdr:colOff>
      <xdr:row>10</xdr:row>
      <xdr:rowOff>7620</xdr:rowOff>
    </xdr:from>
    <xdr:to>
      <xdr:col>12</xdr:col>
      <xdr:colOff>152040</xdr:colOff>
      <xdr:row>26</xdr:row>
      <xdr:rowOff>110490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68580</xdr:colOff>
      <xdr:row>94</xdr:row>
      <xdr:rowOff>140970</xdr:rowOff>
    </xdr:from>
    <xdr:to>
      <xdr:col>12</xdr:col>
      <xdr:colOff>642360</xdr:colOff>
      <xdr:row>115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594360</xdr:colOff>
      <xdr:row>147</xdr:row>
      <xdr:rowOff>114300</xdr:rowOff>
    </xdr:from>
    <xdr:to>
      <xdr:col>6</xdr:col>
      <xdr:colOff>624840</xdr:colOff>
      <xdr:row>168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137160</xdr:colOff>
      <xdr:row>147</xdr:row>
      <xdr:rowOff>102870</xdr:rowOff>
    </xdr:from>
    <xdr:to>
      <xdr:col>12</xdr:col>
      <xdr:colOff>769620</xdr:colOff>
      <xdr:row>168</xdr:row>
      <xdr:rowOff>150030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601980</xdr:colOff>
      <xdr:row>171</xdr:row>
      <xdr:rowOff>26670</xdr:rowOff>
    </xdr:from>
    <xdr:to>
      <xdr:col>4</xdr:col>
      <xdr:colOff>251460</xdr:colOff>
      <xdr:row>192</xdr:row>
      <xdr:rowOff>60960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762000</xdr:colOff>
      <xdr:row>171</xdr:row>
      <xdr:rowOff>3810</xdr:rowOff>
    </xdr:from>
    <xdr:to>
      <xdr:col>9</xdr:col>
      <xdr:colOff>7620</xdr:colOff>
      <xdr:row>192</xdr:row>
      <xdr:rowOff>53340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93</xdr:row>
      <xdr:rowOff>95250</xdr:rowOff>
    </xdr:from>
    <xdr:to>
      <xdr:col>6</xdr:col>
      <xdr:colOff>374520</xdr:colOff>
      <xdr:row>113</xdr:row>
      <xdr:rowOff>137250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</xdr:col>
      <xdr:colOff>1356360</xdr:colOff>
      <xdr:row>46</xdr:row>
      <xdr:rowOff>121920</xdr:rowOff>
    </xdr:from>
    <xdr:to>
      <xdr:col>6</xdr:col>
      <xdr:colOff>243840</xdr:colOff>
      <xdr:row>47</xdr:row>
      <xdr:rowOff>106680</xdr:rowOff>
    </xdr:to>
    <xdr:sp macro="" textlink="">
      <xdr:nvSpPr>
        <xdr:cNvPr id="12" name="Rectangle 11"/>
        <xdr:cNvSpPr/>
      </xdr:nvSpPr>
      <xdr:spPr>
        <a:xfrm>
          <a:off x="6598920" y="8442960"/>
          <a:ext cx="403860" cy="152400"/>
        </a:xfrm>
        <a:prstGeom prst="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0.61405</cdr:x>
      <cdr:y>0.44104</cdr:y>
    </cdr:from>
    <cdr:to>
      <cdr:x>0.8491</cdr:x>
      <cdr:y>0.71216</cdr:y>
    </cdr:to>
    <cdr:sp macro="" textlink="">
      <cdr:nvSpPr>
        <cdr:cNvPr id="2" name="Rounded Rectangle 1"/>
        <cdr:cNvSpPr/>
      </cdr:nvSpPr>
      <cdr:spPr>
        <a:xfrm xmlns:a="http://schemas.openxmlformats.org/drawingml/2006/main">
          <a:off x="6728460" y="1809750"/>
          <a:ext cx="2575560" cy="1112520"/>
        </a:xfrm>
        <a:prstGeom xmlns:a="http://schemas.openxmlformats.org/drawingml/2006/main" prst="roundRect">
          <a:avLst/>
        </a:prstGeom>
        <a:noFill xmlns:a="http://schemas.openxmlformats.org/drawingml/2006/main"/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1600">
              <a:solidFill>
                <a:sysClr val="windowText" lastClr="000000"/>
              </a:solidFill>
            </a:rPr>
            <a:t>    </a:t>
          </a:r>
          <a:r>
            <a:rPr lang="en-US" sz="1600" b="1">
              <a:solidFill>
                <a:sysClr val="windowText" lastClr="000000"/>
              </a:solidFill>
            </a:rPr>
            <a:t>Upper</a:t>
          </a:r>
          <a:r>
            <a:rPr lang="en-US" sz="1600" b="1" baseline="0">
              <a:solidFill>
                <a:sysClr val="windowText" lastClr="000000"/>
              </a:solidFill>
            </a:rPr>
            <a:t> Bar - Q2 2021</a:t>
          </a:r>
        </a:p>
        <a:p xmlns:a="http://schemas.openxmlformats.org/drawingml/2006/main">
          <a:endParaRPr lang="en-US" sz="1600" b="1" baseline="0">
            <a:solidFill>
              <a:sysClr val="windowText" lastClr="000000"/>
            </a:solidFill>
          </a:endParaRPr>
        </a:p>
        <a:p xmlns:a="http://schemas.openxmlformats.org/drawingml/2006/main">
          <a:r>
            <a:rPr lang="en-US" sz="1600" b="1" baseline="0">
              <a:solidFill>
                <a:sysClr val="windowText" lastClr="000000"/>
              </a:solidFill>
            </a:rPr>
            <a:t>    Lower Bar - Q2 2020</a:t>
          </a:r>
          <a:endParaRPr lang="en-US" sz="1600" b="1">
            <a:solidFill>
              <a:sysClr val="windowText" lastClr="000000"/>
            </a:solidFill>
          </a:endParaRPr>
        </a:p>
      </cdr:txBody>
    </cdr:sp>
  </cdr:relSizeAnchor>
  <cdr:relSizeAnchor xmlns:cdr="http://schemas.openxmlformats.org/drawingml/2006/chartDrawing">
    <cdr:from>
      <cdr:x>0.58832</cdr:x>
      <cdr:y>0.47818</cdr:y>
    </cdr:from>
    <cdr:to>
      <cdr:x>0.62517</cdr:x>
      <cdr:y>0.51532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6446520" y="1962150"/>
          <a:ext cx="403860" cy="15240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>
            <a:lumMod val="50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>
            <a:solidFill>
              <a:schemeClr val="bg1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rateexit Sagar" refreshedDate="44975.659569328702" createdVersion="4" refreshedVersion="4" minRefreshableVersion="3" recordCount="907">
  <cacheSource type="worksheet">
    <worksheetSource name="Volume_Table"/>
  </cacheSource>
  <cacheFields count="13">
    <cacheField name="Client ID" numFmtId="0">
      <sharedItems count="53">
        <s v="CL11420"/>
        <s v="CL13213"/>
        <s v="CL13257"/>
        <s v="CL17270"/>
        <s v="CL22140"/>
        <s v="CL22675"/>
        <s v="CL23634"/>
        <s v="CL24510"/>
        <s v="CL28683"/>
        <s v="CL29380"/>
        <s v="CL31601"/>
        <s v="CL33189"/>
        <s v="CL35993"/>
        <s v="CL36191"/>
        <s v="CL37714"/>
        <s v="CL37879"/>
        <s v="CL38496"/>
        <s v="CL43946"/>
        <s v="CL44634"/>
        <s v="CL46663"/>
        <s v="CL49900"/>
        <s v="CL49960"/>
        <s v="CL50297"/>
        <s v="CL50651"/>
        <s v="CL52426"/>
        <s v="CL55399"/>
        <s v="CL57593"/>
        <s v="CL60563"/>
        <s v="CL61534"/>
        <s v="CL64939"/>
        <s v="CL67438"/>
        <s v="CL69323"/>
        <s v="CL71409"/>
        <s v="CL75274"/>
        <s v="CL75562"/>
        <s v="CL79103"/>
        <s v="CL79204"/>
        <s v="CL81431"/>
        <s v="CL82440"/>
        <s v="CL83029"/>
        <s v="CL83083"/>
        <s v="CL85641"/>
        <s v="CL87149"/>
        <s v="CL87299"/>
        <s v="CL90358"/>
        <s v="CL92654"/>
        <s v="CL94846"/>
        <s v="CL95487"/>
        <s v="CL96487"/>
        <s v="CL96680"/>
        <s v="CL97995"/>
        <s v="CL99496"/>
        <s v="CL99768"/>
      </sharedItems>
    </cacheField>
    <cacheField name="Date - Text_Format" numFmtId="14">
      <sharedItems/>
    </cacheField>
    <cacheField name="Date" numFmtId="14">
      <sharedItems containsSemiMixedTypes="0" containsNonDate="0" containsDate="1" containsString="0" minDate="2020-01-31T00:00:00" maxDate="2021-07-01T00:00:00" count="18">
        <d v="2020-03-31T00:00:00"/>
        <d v="2020-04-30T00:00:00"/>
        <d v="2020-05-31T00:00:00"/>
        <d v="2020-06-30T00:00:00"/>
        <d v="2020-07-31T00:00:00"/>
        <d v="2020-08-31T00:00:00"/>
        <d v="2020-09-30T00:00:00"/>
        <d v="2020-10-31T00:00:00"/>
        <d v="2020-11-30T00:00:00"/>
        <d v="2020-12-31T00:00:00"/>
        <d v="2021-01-31T00:00:00"/>
        <d v="2021-02-28T00:00:00"/>
        <d v="2021-03-31T00:00:00"/>
        <d v="2021-04-30T00:00:00"/>
        <d v="2021-05-31T00:00:00"/>
        <d v="2021-06-30T00:00:00"/>
        <d v="2020-01-31T00:00:00"/>
        <d v="2020-02-29T00:00:00"/>
      </sharedItems>
      <fieldGroup par="12" base="2">
        <rangePr groupBy="quarters" startDate="2020-01-31T00:00:00" endDate="2021-07-01T00:00:00"/>
        <groupItems count="6">
          <s v="&lt;31-01-2020"/>
          <s v="Qtr1"/>
          <s v="Qtr2"/>
          <s v="Qtr3"/>
          <s v="Qtr4"/>
          <s v="&gt;01-07-2021"/>
        </groupItems>
      </fieldGroup>
    </cacheField>
    <cacheField name="Vol" numFmtId="1">
      <sharedItems containsSemiMixedTypes="0" containsString="0" containsNumber="1" containsInteger="1" minValue="26" maxValue="41598"/>
    </cacheField>
    <cacheField name="VlookUp Location ID" numFmtId="0">
      <sharedItems/>
    </cacheField>
    <cacheField name="Index Match Region ID" numFmtId="0">
      <sharedItems/>
    </cacheField>
    <cacheField name="Test - Location ID" numFmtId="0">
      <sharedItems/>
    </cacheField>
    <cacheField name="Location" numFmtId="0">
      <sharedItems count="4">
        <s v="LATAM"/>
        <s v="NAM"/>
        <s v="EMEA"/>
        <s v="APAC"/>
      </sharedItems>
    </cacheField>
    <cacheField name="Quarter By Date" numFmtId="0">
      <sharedItems count="6">
        <s v="Q1 2020"/>
        <s v="Q2 2020"/>
        <s v="Q3 2020"/>
        <s v="Q4 2020"/>
        <s v="Q1 2021"/>
        <s v="Q2 2021"/>
      </sharedItems>
    </cacheField>
    <cacheField name="Quarter By Text_Date" numFmtId="0">
      <sharedItems/>
    </cacheField>
    <cacheField name="Quarter by Date_Table" numFmtId="0">
      <sharedItems/>
    </cacheField>
    <cacheField name="Test - Quarter" numFmtId="164">
      <sharedItems/>
    </cacheField>
    <cacheField name="Years" numFmtId="0" databaseField="0">
      <fieldGroup base="2">
        <rangePr groupBy="years" startDate="2020-01-31T00:00:00" endDate="2021-07-01T00:00:00"/>
        <groupItems count="4">
          <s v="&lt;31-01-2020"/>
          <s v="2020"/>
          <s v="2021"/>
          <s v="&gt;01-07-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7">
  <r>
    <x v="0"/>
    <s v="03/31/2020"/>
    <x v="0"/>
    <n v="884"/>
    <s v="GEO1004"/>
    <s v="GEO1004"/>
    <b v="1"/>
    <x v="0"/>
    <x v="0"/>
    <s v="Q1 2020"/>
    <s v="Q1 2020"/>
    <b v="1"/>
  </r>
  <r>
    <x v="0"/>
    <s v="04/30/2020"/>
    <x v="1"/>
    <n v="886"/>
    <s v="GEO1004"/>
    <s v="GEO1004"/>
    <b v="1"/>
    <x v="0"/>
    <x v="1"/>
    <s v="Q2 2020"/>
    <s v="Q2 2020"/>
    <b v="1"/>
  </r>
  <r>
    <x v="0"/>
    <s v="05/31/2020"/>
    <x v="2"/>
    <n v="968"/>
    <s v="GEO1004"/>
    <s v="GEO1004"/>
    <b v="1"/>
    <x v="0"/>
    <x v="1"/>
    <s v="Q2 2020"/>
    <s v="Q2 2020"/>
    <b v="1"/>
  </r>
  <r>
    <x v="0"/>
    <s v="06/30/2020"/>
    <x v="3"/>
    <n v="564"/>
    <s v="GEO1004"/>
    <s v="GEO1004"/>
    <b v="1"/>
    <x v="0"/>
    <x v="1"/>
    <s v="Q2 2020"/>
    <s v="Q2 2020"/>
    <b v="1"/>
  </r>
  <r>
    <x v="0"/>
    <s v="07/31/2020"/>
    <x v="4"/>
    <n v="648"/>
    <s v="GEO1004"/>
    <s v="GEO1004"/>
    <b v="1"/>
    <x v="0"/>
    <x v="2"/>
    <s v="Q3 2020"/>
    <s v="Q3 2020"/>
    <b v="1"/>
  </r>
  <r>
    <x v="0"/>
    <s v="08/31/2020"/>
    <x v="5"/>
    <n v="406"/>
    <s v="GEO1004"/>
    <s v="GEO1004"/>
    <b v="1"/>
    <x v="0"/>
    <x v="2"/>
    <s v="Q3 2020"/>
    <s v="Q3 2020"/>
    <b v="1"/>
  </r>
  <r>
    <x v="0"/>
    <s v="09/30/2020"/>
    <x v="6"/>
    <n v="569"/>
    <s v="GEO1004"/>
    <s v="GEO1004"/>
    <b v="1"/>
    <x v="0"/>
    <x v="2"/>
    <s v="Q3 2020"/>
    <s v="Q3 2020"/>
    <b v="1"/>
  </r>
  <r>
    <x v="0"/>
    <s v="10/31/2020"/>
    <x v="7"/>
    <n v="487"/>
    <s v="GEO1004"/>
    <s v="GEO1004"/>
    <b v="1"/>
    <x v="0"/>
    <x v="3"/>
    <s v="Q4 2020"/>
    <s v="Q4 2020"/>
    <b v="1"/>
  </r>
  <r>
    <x v="0"/>
    <s v="11/30/2020"/>
    <x v="8"/>
    <n v="729"/>
    <s v="GEO1004"/>
    <s v="GEO1004"/>
    <b v="1"/>
    <x v="0"/>
    <x v="3"/>
    <s v="Q4 2020"/>
    <s v="Q4 2020"/>
    <b v="1"/>
  </r>
  <r>
    <x v="0"/>
    <s v="12/31/2020"/>
    <x v="9"/>
    <n v="565"/>
    <s v="GEO1004"/>
    <s v="GEO1004"/>
    <b v="1"/>
    <x v="0"/>
    <x v="3"/>
    <s v="Q4 2020"/>
    <s v="Q4 2020"/>
    <b v="1"/>
  </r>
  <r>
    <x v="0"/>
    <s v="01/31/2021"/>
    <x v="10"/>
    <n v="725"/>
    <s v="GEO1004"/>
    <s v="GEO1004"/>
    <b v="1"/>
    <x v="0"/>
    <x v="4"/>
    <s v="Q1 2021"/>
    <s v="Q1 2021"/>
    <b v="1"/>
  </r>
  <r>
    <x v="0"/>
    <s v="02/28/2021"/>
    <x v="11"/>
    <n v="668"/>
    <s v="GEO1004"/>
    <s v="GEO1004"/>
    <b v="1"/>
    <x v="0"/>
    <x v="4"/>
    <s v="Q1 2021"/>
    <s v="Q1 2021"/>
    <b v="1"/>
  </r>
  <r>
    <x v="0"/>
    <s v="03/31/2021"/>
    <x v="12"/>
    <n v="922"/>
    <s v="GEO1004"/>
    <s v="GEO1004"/>
    <b v="1"/>
    <x v="0"/>
    <x v="4"/>
    <s v="Q1 2021"/>
    <s v="Q1 2021"/>
    <b v="1"/>
  </r>
  <r>
    <x v="0"/>
    <s v="04/30/2021"/>
    <x v="13"/>
    <n v="878"/>
    <s v="GEO1004"/>
    <s v="GEO1004"/>
    <b v="1"/>
    <x v="0"/>
    <x v="5"/>
    <s v="Q2 2021"/>
    <s v="Q2 2021"/>
    <b v="1"/>
  </r>
  <r>
    <x v="0"/>
    <s v="05/31/2021"/>
    <x v="14"/>
    <n v="1014"/>
    <s v="GEO1004"/>
    <s v="GEO1004"/>
    <b v="1"/>
    <x v="0"/>
    <x v="5"/>
    <s v="Q2 2021"/>
    <s v="Q2 2021"/>
    <b v="1"/>
  </r>
  <r>
    <x v="0"/>
    <s v="06/30/2021"/>
    <x v="15"/>
    <n v="561"/>
    <s v="GEO1004"/>
    <s v="GEO1004"/>
    <b v="1"/>
    <x v="0"/>
    <x v="5"/>
    <s v="Q2 2021"/>
    <s v="Q2 2021"/>
    <b v="1"/>
  </r>
  <r>
    <x v="1"/>
    <s v="01/31/2020"/>
    <x v="16"/>
    <n v="1194"/>
    <s v="GEO1001"/>
    <s v="GEO1001"/>
    <b v="1"/>
    <x v="1"/>
    <x v="0"/>
    <s v="Q1 2020"/>
    <s v="Q1 2020"/>
    <b v="1"/>
  </r>
  <r>
    <x v="1"/>
    <s v="02/29/2020"/>
    <x v="17"/>
    <n v="942"/>
    <s v="GEO1001"/>
    <s v="GEO1001"/>
    <b v="1"/>
    <x v="1"/>
    <x v="0"/>
    <s v="Q1 2020"/>
    <s v="Q1 2020"/>
    <b v="1"/>
  </r>
  <r>
    <x v="1"/>
    <s v="03/31/2020"/>
    <x v="0"/>
    <n v="1448"/>
    <s v="GEO1001"/>
    <s v="GEO1001"/>
    <b v="1"/>
    <x v="1"/>
    <x v="0"/>
    <s v="Q1 2020"/>
    <s v="Q1 2020"/>
    <b v="1"/>
  </r>
  <r>
    <x v="1"/>
    <s v="04/30/2020"/>
    <x v="1"/>
    <n v="1323"/>
    <s v="GEO1001"/>
    <s v="GEO1001"/>
    <b v="1"/>
    <x v="1"/>
    <x v="1"/>
    <s v="Q2 2020"/>
    <s v="Q2 2020"/>
    <b v="1"/>
  </r>
  <r>
    <x v="1"/>
    <s v="05/31/2020"/>
    <x v="2"/>
    <n v="1573"/>
    <s v="GEO1001"/>
    <s v="GEO1001"/>
    <b v="1"/>
    <x v="1"/>
    <x v="1"/>
    <s v="Q2 2020"/>
    <s v="Q2 2020"/>
    <b v="1"/>
  </r>
  <r>
    <x v="1"/>
    <s v="06/30/2020"/>
    <x v="3"/>
    <n v="820"/>
    <s v="GEO1001"/>
    <s v="GEO1001"/>
    <b v="1"/>
    <x v="1"/>
    <x v="1"/>
    <s v="Q2 2020"/>
    <s v="Q2 2020"/>
    <b v="1"/>
  </r>
  <r>
    <x v="1"/>
    <s v="07/31/2020"/>
    <x v="4"/>
    <n v="1069"/>
    <s v="GEO1001"/>
    <s v="GEO1001"/>
    <b v="1"/>
    <x v="1"/>
    <x v="2"/>
    <s v="Q3 2020"/>
    <s v="Q3 2020"/>
    <b v="1"/>
  </r>
  <r>
    <x v="1"/>
    <s v="08/31/2020"/>
    <x v="5"/>
    <n v="571"/>
    <s v="GEO1001"/>
    <s v="GEO1001"/>
    <b v="1"/>
    <x v="1"/>
    <x v="2"/>
    <s v="Q3 2020"/>
    <s v="Q3 2020"/>
    <b v="1"/>
  </r>
  <r>
    <x v="1"/>
    <s v="09/30/2020"/>
    <x v="6"/>
    <n v="947"/>
    <s v="GEO1001"/>
    <s v="GEO1001"/>
    <b v="1"/>
    <x v="1"/>
    <x v="2"/>
    <s v="Q3 2020"/>
    <s v="Q3 2020"/>
    <b v="1"/>
  </r>
  <r>
    <x v="1"/>
    <s v="10/31/2020"/>
    <x v="7"/>
    <n v="694"/>
    <s v="GEO1001"/>
    <s v="GEO1001"/>
    <b v="1"/>
    <x v="1"/>
    <x v="3"/>
    <s v="Q4 2020"/>
    <s v="Q4 2020"/>
    <b v="1"/>
  </r>
  <r>
    <x v="1"/>
    <s v="11/30/2020"/>
    <x v="8"/>
    <n v="1197"/>
    <s v="GEO1001"/>
    <s v="GEO1001"/>
    <b v="1"/>
    <x v="1"/>
    <x v="3"/>
    <s v="Q4 2020"/>
    <s v="Q4 2020"/>
    <b v="1"/>
  </r>
  <r>
    <x v="1"/>
    <s v="12/31/2020"/>
    <x v="9"/>
    <n v="822"/>
    <s v="GEO1001"/>
    <s v="GEO1001"/>
    <b v="1"/>
    <x v="1"/>
    <x v="3"/>
    <s v="Q4 2020"/>
    <s v="Q4 2020"/>
    <b v="1"/>
  </r>
  <r>
    <x v="1"/>
    <s v="01/31/2021"/>
    <x v="10"/>
    <n v="1207"/>
    <s v="GEO1001"/>
    <s v="GEO1001"/>
    <b v="1"/>
    <x v="1"/>
    <x v="4"/>
    <s v="Q1 2021"/>
    <s v="Q1 2021"/>
    <b v="1"/>
  </r>
  <r>
    <x v="1"/>
    <s v="02/28/2021"/>
    <x v="11"/>
    <n v="970"/>
    <s v="GEO1001"/>
    <s v="GEO1001"/>
    <b v="1"/>
    <x v="1"/>
    <x v="4"/>
    <s v="Q1 2021"/>
    <s v="Q1 2021"/>
    <b v="1"/>
  </r>
  <r>
    <x v="1"/>
    <s v="03/31/2021"/>
    <x v="12"/>
    <n v="1436"/>
    <s v="GEO1001"/>
    <s v="GEO1001"/>
    <b v="1"/>
    <x v="1"/>
    <x v="4"/>
    <s v="Q1 2021"/>
    <s v="Q1 2021"/>
    <b v="1"/>
  </r>
  <r>
    <x v="1"/>
    <s v="04/30/2021"/>
    <x v="13"/>
    <n v="1344"/>
    <s v="GEO1001"/>
    <s v="GEO1001"/>
    <b v="1"/>
    <x v="1"/>
    <x v="5"/>
    <s v="Q2 2021"/>
    <s v="Q2 2021"/>
    <b v="1"/>
  </r>
  <r>
    <x v="1"/>
    <s v="05/31/2021"/>
    <x v="14"/>
    <n v="1553"/>
    <s v="GEO1001"/>
    <s v="GEO1001"/>
    <b v="1"/>
    <x v="1"/>
    <x v="5"/>
    <s v="Q2 2021"/>
    <s v="Q2 2021"/>
    <b v="1"/>
  </r>
  <r>
    <x v="1"/>
    <s v="06/30/2021"/>
    <x v="15"/>
    <n v="846"/>
    <s v="GEO1001"/>
    <s v="GEO1001"/>
    <b v="1"/>
    <x v="1"/>
    <x v="5"/>
    <s v="Q2 2021"/>
    <s v="Q2 2021"/>
    <b v="1"/>
  </r>
  <r>
    <x v="2"/>
    <s v="01/31/2020"/>
    <x v="16"/>
    <n v="532"/>
    <s v="GEO1003"/>
    <s v="GEO1003"/>
    <b v="1"/>
    <x v="2"/>
    <x v="0"/>
    <s v="Q1 2020"/>
    <s v="Q1 2020"/>
    <b v="1"/>
  </r>
  <r>
    <x v="2"/>
    <s v="02/29/2020"/>
    <x v="17"/>
    <n v="760"/>
    <s v="GEO1003"/>
    <s v="GEO1003"/>
    <b v="1"/>
    <x v="2"/>
    <x v="0"/>
    <s v="Q1 2020"/>
    <s v="Q1 2020"/>
    <b v="1"/>
  </r>
  <r>
    <x v="2"/>
    <s v="03/31/2020"/>
    <x v="0"/>
    <n v="682"/>
    <s v="GEO1003"/>
    <s v="GEO1003"/>
    <b v="1"/>
    <x v="2"/>
    <x v="0"/>
    <s v="Q1 2020"/>
    <s v="Q1 2020"/>
    <b v="1"/>
  </r>
  <r>
    <x v="2"/>
    <s v="04/30/2020"/>
    <x v="1"/>
    <n v="984"/>
    <s v="GEO1003"/>
    <s v="GEO1003"/>
    <b v="1"/>
    <x v="2"/>
    <x v="1"/>
    <s v="Q2 2020"/>
    <s v="Q2 2020"/>
    <b v="1"/>
  </r>
  <r>
    <x v="2"/>
    <s v="05/31/2020"/>
    <x v="2"/>
    <n v="760"/>
    <s v="GEO1003"/>
    <s v="GEO1003"/>
    <b v="1"/>
    <x v="2"/>
    <x v="1"/>
    <s v="Q2 2020"/>
    <s v="Q2 2020"/>
    <b v="1"/>
  </r>
  <r>
    <x v="2"/>
    <s v="06/30/2020"/>
    <x v="3"/>
    <n v="681"/>
    <s v="GEO1003"/>
    <s v="GEO1003"/>
    <b v="1"/>
    <x v="2"/>
    <x v="1"/>
    <s v="Q2 2020"/>
    <s v="Q2 2020"/>
    <b v="1"/>
  </r>
  <r>
    <x v="2"/>
    <s v="07/31/2020"/>
    <x v="4"/>
    <n v="457"/>
    <s v="GEO1003"/>
    <s v="GEO1003"/>
    <b v="1"/>
    <x v="2"/>
    <x v="2"/>
    <s v="Q3 2020"/>
    <s v="Q3 2020"/>
    <b v="1"/>
  </r>
  <r>
    <x v="2"/>
    <s v="08/31/2020"/>
    <x v="5"/>
    <n v="528"/>
    <s v="GEO1003"/>
    <s v="GEO1003"/>
    <b v="1"/>
    <x v="2"/>
    <x v="2"/>
    <s v="Q3 2020"/>
    <s v="Q3 2020"/>
    <b v="1"/>
  </r>
  <r>
    <x v="2"/>
    <s v="09/30/2020"/>
    <x v="6"/>
    <n v="377"/>
    <s v="GEO1003"/>
    <s v="GEO1003"/>
    <b v="1"/>
    <x v="2"/>
    <x v="2"/>
    <s v="Q3 2020"/>
    <s v="Q3 2020"/>
    <b v="1"/>
  </r>
  <r>
    <x v="2"/>
    <s v="10/31/2020"/>
    <x v="7"/>
    <n v="606"/>
    <s v="GEO1003"/>
    <s v="GEO1003"/>
    <b v="1"/>
    <x v="2"/>
    <x v="3"/>
    <s v="Q4 2020"/>
    <s v="Q4 2020"/>
    <b v="1"/>
  </r>
  <r>
    <x v="2"/>
    <s v="11/30/2020"/>
    <x v="8"/>
    <n v="534"/>
    <s v="GEO1003"/>
    <s v="GEO1003"/>
    <b v="1"/>
    <x v="2"/>
    <x v="3"/>
    <s v="Q4 2020"/>
    <s v="Q4 2020"/>
    <b v="1"/>
  </r>
  <r>
    <x v="2"/>
    <s v="12/31/2020"/>
    <x v="9"/>
    <n v="681"/>
    <s v="GEO1003"/>
    <s v="GEO1003"/>
    <b v="1"/>
    <x v="2"/>
    <x v="3"/>
    <s v="Q4 2020"/>
    <s v="Q4 2020"/>
    <b v="1"/>
  </r>
  <r>
    <x v="2"/>
    <s v="01/31/2021"/>
    <x v="10"/>
    <n v="554"/>
    <s v="GEO1003"/>
    <s v="GEO1003"/>
    <b v="1"/>
    <x v="2"/>
    <x v="4"/>
    <s v="Q1 2021"/>
    <s v="Q1 2021"/>
    <b v="1"/>
  </r>
  <r>
    <x v="2"/>
    <s v="02/28/2021"/>
    <x v="11"/>
    <n v="750"/>
    <s v="GEO1003"/>
    <s v="GEO1003"/>
    <b v="1"/>
    <x v="2"/>
    <x v="4"/>
    <s v="Q1 2021"/>
    <s v="Q1 2021"/>
    <b v="1"/>
  </r>
  <r>
    <x v="2"/>
    <s v="03/31/2021"/>
    <x v="12"/>
    <n v="688"/>
    <s v="GEO1003"/>
    <s v="GEO1003"/>
    <b v="1"/>
    <x v="2"/>
    <x v="4"/>
    <s v="Q1 2021"/>
    <s v="Q1 2021"/>
    <b v="1"/>
  </r>
  <r>
    <x v="2"/>
    <s v="04/30/2021"/>
    <x v="13"/>
    <n v="973"/>
    <s v="GEO1003"/>
    <s v="GEO1003"/>
    <b v="1"/>
    <x v="2"/>
    <x v="5"/>
    <s v="Q2 2021"/>
    <s v="Q2 2021"/>
    <b v="1"/>
  </r>
  <r>
    <x v="2"/>
    <s v="05/31/2021"/>
    <x v="14"/>
    <n v="764"/>
    <s v="GEO1003"/>
    <s v="GEO1003"/>
    <b v="1"/>
    <x v="2"/>
    <x v="5"/>
    <s v="Q2 2021"/>
    <s v="Q2 2021"/>
    <b v="1"/>
  </r>
  <r>
    <x v="3"/>
    <s v="06/30/2020"/>
    <x v="3"/>
    <n v="1342"/>
    <s v="GEO1001"/>
    <s v="GEO1001"/>
    <b v="1"/>
    <x v="1"/>
    <x v="1"/>
    <s v="Q2 2020"/>
    <s v="Q2 2020"/>
    <b v="1"/>
  </r>
  <r>
    <x v="3"/>
    <s v="07/31/2020"/>
    <x v="4"/>
    <n v="1526"/>
    <s v="GEO1001"/>
    <s v="GEO1001"/>
    <b v="1"/>
    <x v="1"/>
    <x v="2"/>
    <s v="Q3 2020"/>
    <s v="Q3 2020"/>
    <b v="1"/>
  </r>
  <r>
    <x v="3"/>
    <s v="08/31/2020"/>
    <x v="5"/>
    <n v="958"/>
    <s v="GEO1001"/>
    <s v="GEO1001"/>
    <b v="1"/>
    <x v="1"/>
    <x v="2"/>
    <s v="Q3 2020"/>
    <s v="Q3 2020"/>
    <b v="1"/>
  </r>
  <r>
    <x v="3"/>
    <s v="09/30/2020"/>
    <x v="6"/>
    <n v="1340"/>
    <s v="GEO1001"/>
    <s v="GEO1001"/>
    <b v="1"/>
    <x v="1"/>
    <x v="2"/>
    <s v="Q3 2020"/>
    <s v="Q3 2020"/>
    <b v="1"/>
  </r>
  <r>
    <x v="3"/>
    <s v="10/31/2020"/>
    <x v="7"/>
    <n v="1150"/>
    <s v="GEO1001"/>
    <s v="GEO1001"/>
    <b v="1"/>
    <x v="1"/>
    <x v="3"/>
    <s v="Q4 2020"/>
    <s v="Q4 2020"/>
    <b v="1"/>
  </r>
  <r>
    <x v="3"/>
    <s v="11/30/2020"/>
    <x v="8"/>
    <n v="1721"/>
    <s v="GEO1001"/>
    <s v="GEO1001"/>
    <b v="1"/>
    <x v="1"/>
    <x v="3"/>
    <s v="Q4 2020"/>
    <s v="Q4 2020"/>
    <b v="1"/>
  </r>
  <r>
    <x v="3"/>
    <s v="12/31/2020"/>
    <x v="9"/>
    <n v="1342"/>
    <s v="GEO1001"/>
    <s v="GEO1001"/>
    <b v="1"/>
    <x v="1"/>
    <x v="3"/>
    <s v="Q4 2020"/>
    <s v="Q4 2020"/>
    <b v="1"/>
  </r>
  <r>
    <x v="3"/>
    <s v="01/31/2021"/>
    <x v="10"/>
    <n v="1804"/>
    <s v="GEO1001"/>
    <s v="GEO1001"/>
    <b v="1"/>
    <x v="1"/>
    <x v="4"/>
    <s v="Q1 2021"/>
    <s v="Q1 2021"/>
    <b v="1"/>
  </r>
  <r>
    <x v="3"/>
    <s v="02/28/2021"/>
    <x v="11"/>
    <n v="1542"/>
    <s v="GEO1001"/>
    <s v="GEO1001"/>
    <b v="1"/>
    <x v="1"/>
    <x v="4"/>
    <s v="Q1 2021"/>
    <s v="Q1 2021"/>
    <b v="1"/>
  </r>
  <r>
    <x v="3"/>
    <s v="03/31/2021"/>
    <x v="12"/>
    <n v="2185"/>
    <s v="GEO1001"/>
    <s v="GEO1001"/>
    <b v="1"/>
    <x v="1"/>
    <x v="4"/>
    <s v="Q1 2021"/>
    <s v="Q1 2021"/>
    <b v="1"/>
  </r>
  <r>
    <x v="3"/>
    <s v="04/30/2021"/>
    <x v="13"/>
    <n v="2089"/>
    <s v="GEO1001"/>
    <s v="GEO1001"/>
    <b v="1"/>
    <x v="1"/>
    <x v="5"/>
    <s v="Q2 2021"/>
    <s v="Q2 2021"/>
    <b v="1"/>
  </r>
  <r>
    <x v="3"/>
    <s v="05/31/2021"/>
    <x v="14"/>
    <n v="2403"/>
    <s v="GEO1001"/>
    <s v="GEO1001"/>
    <b v="1"/>
    <x v="1"/>
    <x v="5"/>
    <s v="Q2 2021"/>
    <s v="Q2 2021"/>
    <b v="1"/>
  </r>
  <r>
    <x v="3"/>
    <s v="06/30/2021"/>
    <x v="15"/>
    <n v="1325"/>
    <s v="GEO1001"/>
    <s v="GEO1001"/>
    <b v="1"/>
    <x v="1"/>
    <x v="5"/>
    <s v="Q2 2021"/>
    <s v="Q2 2021"/>
    <b v="1"/>
  </r>
  <r>
    <x v="4"/>
    <s v="01/31/2020"/>
    <x v="16"/>
    <n v="12887"/>
    <s v="GEO1001"/>
    <s v="GEO1001"/>
    <b v="1"/>
    <x v="1"/>
    <x v="0"/>
    <s v="Q1 2020"/>
    <s v="Q1 2020"/>
    <b v="1"/>
  </r>
  <r>
    <x v="4"/>
    <s v="02/29/2020"/>
    <x v="17"/>
    <n v="18411"/>
    <s v="GEO1001"/>
    <s v="GEO1001"/>
    <b v="1"/>
    <x v="1"/>
    <x v="0"/>
    <s v="Q1 2020"/>
    <s v="Q1 2020"/>
    <b v="1"/>
  </r>
  <r>
    <x v="4"/>
    <s v="03/31/2020"/>
    <x v="0"/>
    <n v="16571"/>
    <s v="GEO1001"/>
    <s v="GEO1001"/>
    <b v="1"/>
    <x v="1"/>
    <x v="0"/>
    <s v="Q1 2020"/>
    <s v="Q1 2020"/>
    <b v="1"/>
  </r>
  <r>
    <x v="4"/>
    <s v="04/30/2020"/>
    <x v="1"/>
    <n v="23929"/>
    <s v="GEO1001"/>
    <s v="GEO1001"/>
    <b v="1"/>
    <x v="1"/>
    <x v="1"/>
    <s v="Q2 2020"/>
    <s v="Q2 2020"/>
    <b v="1"/>
  </r>
  <r>
    <x v="4"/>
    <s v="05/31/2020"/>
    <x v="2"/>
    <n v="18409"/>
    <s v="GEO1001"/>
    <s v="GEO1001"/>
    <b v="1"/>
    <x v="1"/>
    <x v="1"/>
    <s v="Q2 2020"/>
    <s v="Q2 2020"/>
    <b v="1"/>
  </r>
  <r>
    <x v="4"/>
    <s v="06/30/2020"/>
    <x v="3"/>
    <n v="16572"/>
    <s v="GEO1001"/>
    <s v="GEO1001"/>
    <b v="1"/>
    <x v="1"/>
    <x v="1"/>
    <s v="Q2 2020"/>
    <s v="Q2 2020"/>
    <b v="1"/>
  </r>
  <r>
    <x v="4"/>
    <s v="07/31/2020"/>
    <x v="4"/>
    <n v="11044"/>
    <s v="GEO1001"/>
    <s v="GEO1001"/>
    <b v="1"/>
    <x v="1"/>
    <x v="2"/>
    <s v="Q3 2020"/>
    <s v="Q3 2020"/>
    <b v="1"/>
  </r>
  <r>
    <x v="4"/>
    <s v="08/31/2020"/>
    <x v="5"/>
    <n v="12885"/>
    <s v="GEO1001"/>
    <s v="GEO1001"/>
    <b v="1"/>
    <x v="1"/>
    <x v="2"/>
    <s v="Q3 2020"/>
    <s v="Q3 2020"/>
    <b v="1"/>
  </r>
  <r>
    <x v="4"/>
    <s v="09/30/2020"/>
    <x v="6"/>
    <n v="9208"/>
    <s v="GEO1001"/>
    <s v="GEO1001"/>
    <b v="1"/>
    <x v="1"/>
    <x v="2"/>
    <s v="Q3 2020"/>
    <s v="Q3 2020"/>
    <b v="1"/>
  </r>
  <r>
    <x v="4"/>
    <s v="10/31/2020"/>
    <x v="7"/>
    <n v="14725"/>
    <s v="GEO1001"/>
    <s v="GEO1001"/>
    <b v="1"/>
    <x v="1"/>
    <x v="3"/>
    <s v="Q4 2020"/>
    <s v="Q4 2020"/>
    <b v="1"/>
  </r>
  <r>
    <x v="4"/>
    <s v="11/30/2020"/>
    <x v="8"/>
    <n v="12888"/>
    <s v="GEO1001"/>
    <s v="GEO1001"/>
    <b v="1"/>
    <x v="1"/>
    <x v="3"/>
    <s v="Q4 2020"/>
    <s v="Q4 2020"/>
    <b v="1"/>
  </r>
  <r>
    <x v="4"/>
    <s v="12/31/2020"/>
    <x v="9"/>
    <n v="16571"/>
    <s v="GEO1001"/>
    <s v="GEO1001"/>
    <b v="1"/>
    <x v="1"/>
    <x v="3"/>
    <s v="Q4 2020"/>
    <s v="Q4 2020"/>
    <b v="1"/>
  </r>
  <r>
    <x v="4"/>
    <s v="01/31/2021"/>
    <x v="10"/>
    <n v="12826"/>
    <s v="GEO1001"/>
    <s v="GEO1001"/>
    <b v="1"/>
    <x v="1"/>
    <x v="4"/>
    <s v="Q1 2021"/>
    <s v="Q1 2021"/>
    <b v="1"/>
  </r>
  <r>
    <x v="4"/>
    <s v="02/28/2021"/>
    <x v="11"/>
    <n v="19330"/>
    <s v="GEO1001"/>
    <s v="GEO1001"/>
    <b v="1"/>
    <x v="1"/>
    <x v="4"/>
    <s v="Q1 2021"/>
    <s v="Q1 2021"/>
    <b v="1"/>
  </r>
  <r>
    <x v="4"/>
    <s v="03/31/2021"/>
    <x v="12"/>
    <n v="17229"/>
    <s v="GEO1001"/>
    <s v="GEO1001"/>
    <b v="1"/>
    <x v="1"/>
    <x v="4"/>
    <s v="Q1 2021"/>
    <s v="Q1 2021"/>
    <b v="1"/>
  </r>
  <r>
    <x v="4"/>
    <s v="04/30/2021"/>
    <x v="13"/>
    <n v="23690"/>
    <s v="GEO1001"/>
    <s v="GEO1001"/>
    <b v="1"/>
    <x v="1"/>
    <x v="5"/>
    <s v="Q2 2021"/>
    <s v="Q2 2021"/>
    <b v="1"/>
  </r>
  <r>
    <x v="4"/>
    <s v="05/31/2021"/>
    <x v="14"/>
    <n v="19146"/>
    <s v="GEO1001"/>
    <s v="GEO1001"/>
    <b v="1"/>
    <x v="1"/>
    <x v="5"/>
    <s v="Q2 2021"/>
    <s v="Q2 2021"/>
    <b v="1"/>
  </r>
  <r>
    <x v="4"/>
    <s v="06/30/2021"/>
    <x v="15"/>
    <n v="17235"/>
    <s v="GEO1001"/>
    <s v="GEO1001"/>
    <b v="1"/>
    <x v="1"/>
    <x v="5"/>
    <s v="Q2 2021"/>
    <s v="Q2 2021"/>
    <b v="1"/>
  </r>
  <r>
    <x v="5"/>
    <s v="09/30/2020"/>
    <x v="6"/>
    <n v="1249"/>
    <s v="GEO1004"/>
    <s v="GEO1004"/>
    <b v="1"/>
    <x v="0"/>
    <x v="2"/>
    <s v="Q3 2020"/>
    <s v="Q3 2020"/>
    <b v="1"/>
  </r>
  <r>
    <x v="5"/>
    <s v="10/31/2020"/>
    <x v="7"/>
    <n v="913"/>
    <s v="GEO1004"/>
    <s v="GEO1004"/>
    <b v="1"/>
    <x v="0"/>
    <x v="3"/>
    <s v="Q4 2020"/>
    <s v="Q4 2020"/>
    <b v="1"/>
  </r>
  <r>
    <x v="5"/>
    <s v="11/30/2020"/>
    <x v="8"/>
    <n v="1574"/>
    <s v="GEO1004"/>
    <s v="GEO1004"/>
    <b v="1"/>
    <x v="0"/>
    <x v="3"/>
    <s v="Q4 2020"/>
    <s v="Q4 2020"/>
    <b v="1"/>
  </r>
  <r>
    <x v="5"/>
    <s v="12/31/2020"/>
    <x v="9"/>
    <n v="1082"/>
    <s v="GEO1004"/>
    <s v="GEO1004"/>
    <b v="1"/>
    <x v="0"/>
    <x v="3"/>
    <s v="Q4 2020"/>
    <s v="Q4 2020"/>
    <b v="1"/>
  </r>
  <r>
    <x v="5"/>
    <s v="01/31/2021"/>
    <x v="10"/>
    <n v="1568"/>
    <s v="GEO1004"/>
    <s v="GEO1004"/>
    <b v="1"/>
    <x v="0"/>
    <x v="4"/>
    <s v="Q1 2021"/>
    <s v="Q1 2021"/>
    <b v="1"/>
  </r>
  <r>
    <x v="5"/>
    <s v="02/28/2021"/>
    <x v="11"/>
    <n v="1296"/>
    <s v="GEO1004"/>
    <s v="GEO1004"/>
    <b v="1"/>
    <x v="0"/>
    <x v="4"/>
    <s v="Q1 2021"/>
    <s v="Q1 2021"/>
    <b v="1"/>
  </r>
  <r>
    <x v="5"/>
    <s v="03/31/2021"/>
    <x v="12"/>
    <n v="1945"/>
    <s v="GEO1004"/>
    <s v="GEO1004"/>
    <b v="1"/>
    <x v="0"/>
    <x v="4"/>
    <s v="Q1 2021"/>
    <s v="Q1 2021"/>
    <b v="1"/>
  </r>
  <r>
    <x v="6"/>
    <s v="01/31/2020"/>
    <x v="16"/>
    <n v="756"/>
    <s v="GEO1004"/>
    <s v="GEO1004"/>
    <b v="1"/>
    <x v="0"/>
    <x v="0"/>
    <s v="Q1 2020"/>
    <s v="Q1 2020"/>
    <b v="1"/>
  </r>
  <r>
    <x v="6"/>
    <s v="02/29/2020"/>
    <x v="17"/>
    <n v="954"/>
    <s v="GEO1004"/>
    <s v="GEO1004"/>
    <b v="1"/>
    <x v="0"/>
    <x v="0"/>
    <s v="Q1 2020"/>
    <s v="Q1 2020"/>
    <b v="1"/>
  </r>
  <r>
    <x v="6"/>
    <s v="03/31/2020"/>
    <x v="0"/>
    <n v="955"/>
    <s v="GEO1004"/>
    <s v="GEO1004"/>
    <b v="1"/>
    <x v="0"/>
    <x v="0"/>
    <s v="Q1 2020"/>
    <s v="Q1 2020"/>
    <b v="1"/>
  </r>
  <r>
    <x v="6"/>
    <s v="04/30/2020"/>
    <x v="1"/>
    <n v="1261"/>
    <s v="GEO1004"/>
    <s v="GEO1004"/>
    <b v="1"/>
    <x v="0"/>
    <x v="1"/>
    <s v="Q2 2020"/>
    <s v="Q2 2020"/>
    <b v="1"/>
  </r>
  <r>
    <x v="6"/>
    <s v="05/31/2020"/>
    <x v="2"/>
    <n v="1058"/>
    <s v="GEO1004"/>
    <s v="GEO1004"/>
    <b v="1"/>
    <x v="0"/>
    <x v="1"/>
    <s v="Q2 2020"/>
    <s v="Q2 2020"/>
    <b v="1"/>
  </r>
  <r>
    <x v="6"/>
    <s v="06/30/2020"/>
    <x v="3"/>
    <n v="855"/>
    <s v="GEO1004"/>
    <s v="GEO1004"/>
    <b v="1"/>
    <x v="0"/>
    <x v="1"/>
    <s v="Q2 2020"/>
    <s v="Q2 2020"/>
    <b v="1"/>
  </r>
  <r>
    <x v="6"/>
    <s v="07/31/2020"/>
    <x v="4"/>
    <n v="654"/>
    <s v="GEO1004"/>
    <s v="GEO1004"/>
    <b v="1"/>
    <x v="0"/>
    <x v="2"/>
    <s v="Q3 2020"/>
    <s v="Q3 2020"/>
    <b v="1"/>
  </r>
  <r>
    <x v="6"/>
    <s v="08/31/2020"/>
    <x v="5"/>
    <n v="656"/>
    <s v="GEO1004"/>
    <s v="GEO1004"/>
    <b v="1"/>
    <x v="0"/>
    <x v="2"/>
    <s v="Q3 2020"/>
    <s v="Q3 2020"/>
    <b v="1"/>
  </r>
  <r>
    <x v="6"/>
    <s v="09/30/2020"/>
    <x v="6"/>
    <n v="554"/>
    <s v="GEO1004"/>
    <s v="GEO1004"/>
    <b v="1"/>
    <x v="0"/>
    <x v="2"/>
    <s v="Q3 2020"/>
    <s v="Q3 2020"/>
    <b v="1"/>
  </r>
  <r>
    <x v="6"/>
    <s v="10/31/2020"/>
    <x v="7"/>
    <n v="760"/>
    <s v="GEO1004"/>
    <s v="GEO1004"/>
    <b v="1"/>
    <x v="0"/>
    <x v="3"/>
    <s v="Q4 2020"/>
    <s v="Q4 2020"/>
    <b v="1"/>
  </r>
  <r>
    <x v="6"/>
    <s v="11/30/2020"/>
    <x v="8"/>
    <n v="759"/>
    <s v="GEO1004"/>
    <s v="GEO1004"/>
    <b v="1"/>
    <x v="0"/>
    <x v="3"/>
    <s v="Q4 2020"/>
    <s v="Q4 2020"/>
    <b v="1"/>
  </r>
  <r>
    <x v="6"/>
    <s v="12/31/2020"/>
    <x v="9"/>
    <n v="857"/>
    <s v="GEO1004"/>
    <s v="GEO1004"/>
    <b v="1"/>
    <x v="0"/>
    <x v="3"/>
    <s v="Q4 2020"/>
    <s v="Q4 2020"/>
    <b v="1"/>
  </r>
  <r>
    <x v="6"/>
    <s v="01/31/2021"/>
    <x v="10"/>
    <n v="749"/>
    <s v="GEO1004"/>
    <s v="GEO1004"/>
    <b v="1"/>
    <x v="0"/>
    <x v="4"/>
    <s v="Q1 2021"/>
    <s v="Q1 2021"/>
    <b v="1"/>
  </r>
  <r>
    <x v="6"/>
    <s v="02/28/2021"/>
    <x v="11"/>
    <n v="968"/>
    <s v="GEO1004"/>
    <s v="GEO1004"/>
    <b v="1"/>
    <x v="0"/>
    <x v="4"/>
    <s v="Q1 2021"/>
    <s v="Q1 2021"/>
    <b v="1"/>
  </r>
  <r>
    <x v="6"/>
    <s v="03/31/2021"/>
    <x v="12"/>
    <n v="950"/>
    <s v="GEO1004"/>
    <s v="GEO1004"/>
    <b v="1"/>
    <x v="0"/>
    <x v="4"/>
    <s v="Q1 2021"/>
    <s v="Q1 2021"/>
    <b v="1"/>
  </r>
  <r>
    <x v="6"/>
    <s v="04/30/2021"/>
    <x v="13"/>
    <n v="1305"/>
    <s v="GEO1004"/>
    <s v="GEO1004"/>
    <b v="1"/>
    <x v="0"/>
    <x v="5"/>
    <s v="Q2 2021"/>
    <s v="Q2 2021"/>
    <b v="1"/>
  </r>
  <r>
    <x v="6"/>
    <s v="05/31/2021"/>
    <x v="14"/>
    <n v="1078"/>
    <s v="GEO1004"/>
    <s v="GEO1004"/>
    <b v="1"/>
    <x v="0"/>
    <x v="5"/>
    <s v="Q2 2021"/>
    <s v="Q2 2021"/>
    <b v="1"/>
  </r>
  <r>
    <x v="6"/>
    <s v="06/30/2021"/>
    <x v="15"/>
    <n v="865"/>
    <s v="GEO1004"/>
    <s v="GEO1004"/>
    <b v="1"/>
    <x v="0"/>
    <x v="5"/>
    <s v="Q2 2021"/>
    <s v="Q2 2021"/>
    <b v="1"/>
  </r>
  <r>
    <x v="7"/>
    <s v="01/31/2020"/>
    <x v="16"/>
    <n v="945"/>
    <s v="GEO1002"/>
    <s v="GEO1002"/>
    <b v="1"/>
    <x v="3"/>
    <x v="0"/>
    <s v="Q1 2020"/>
    <s v="Q1 2020"/>
    <b v="1"/>
  </r>
  <r>
    <x v="7"/>
    <s v="02/29/2020"/>
    <x v="17"/>
    <n v="941"/>
    <s v="GEO1002"/>
    <s v="GEO1002"/>
    <b v="1"/>
    <x v="3"/>
    <x v="0"/>
    <s v="Q1 2020"/>
    <s v="Q1 2020"/>
    <b v="1"/>
  </r>
  <r>
    <x v="7"/>
    <s v="03/31/2020"/>
    <x v="0"/>
    <n v="1164"/>
    <s v="GEO1002"/>
    <s v="GEO1002"/>
    <b v="1"/>
    <x v="3"/>
    <x v="0"/>
    <s v="Q1 2020"/>
    <s v="Q1 2020"/>
    <b v="1"/>
  </r>
  <r>
    <x v="7"/>
    <s v="04/30/2020"/>
    <x v="1"/>
    <n v="1276"/>
    <s v="GEO1002"/>
    <s v="GEO1002"/>
    <b v="1"/>
    <x v="3"/>
    <x v="1"/>
    <s v="Q2 2020"/>
    <s v="Q2 2020"/>
    <b v="1"/>
  </r>
  <r>
    <x v="7"/>
    <s v="05/31/2020"/>
    <x v="2"/>
    <n v="1275"/>
    <s v="GEO1002"/>
    <s v="GEO1002"/>
    <b v="1"/>
    <x v="3"/>
    <x v="1"/>
    <s v="Q2 2020"/>
    <s v="Q2 2020"/>
    <b v="1"/>
  </r>
  <r>
    <x v="7"/>
    <s v="06/30/2020"/>
    <x v="3"/>
    <n v="834"/>
    <s v="GEO1002"/>
    <s v="GEO1002"/>
    <b v="1"/>
    <x v="3"/>
    <x v="1"/>
    <s v="Q2 2020"/>
    <s v="Q2 2020"/>
    <b v="1"/>
  </r>
  <r>
    <x v="7"/>
    <s v="07/31/2020"/>
    <x v="4"/>
    <n v="833"/>
    <s v="GEO1002"/>
    <s v="GEO1002"/>
    <b v="1"/>
    <x v="3"/>
    <x v="2"/>
    <s v="Q3 2020"/>
    <s v="Q3 2020"/>
    <b v="1"/>
  </r>
  <r>
    <x v="7"/>
    <s v="08/31/2020"/>
    <x v="5"/>
    <n v="610"/>
    <s v="GEO1002"/>
    <s v="GEO1002"/>
    <b v="1"/>
    <x v="3"/>
    <x v="2"/>
    <s v="Q3 2020"/>
    <s v="Q3 2020"/>
    <b v="1"/>
  </r>
  <r>
    <x v="7"/>
    <s v="09/30/2020"/>
    <x v="6"/>
    <n v="722"/>
    <s v="GEO1002"/>
    <s v="GEO1002"/>
    <b v="1"/>
    <x v="3"/>
    <x v="2"/>
    <s v="Q3 2020"/>
    <s v="Q3 2020"/>
    <b v="1"/>
  </r>
  <r>
    <x v="7"/>
    <s v="10/31/2020"/>
    <x v="7"/>
    <n v="722"/>
    <s v="GEO1002"/>
    <s v="GEO1002"/>
    <b v="1"/>
    <x v="3"/>
    <x v="3"/>
    <s v="Q4 2020"/>
    <s v="Q4 2020"/>
    <b v="1"/>
  </r>
  <r>
    <x v="7"/>
    <s v="11/30/2020"/>
    <x v="8"/>
    <n v="939"/>
    <s v="GEO1002"/>
    <s v="GEO1002"/>
    <b v="1"/>
    <x v="3"/>
    <x v="3"/>
    <s v="Q4 2020"/>
    <s v="Q4 2020"/>
    <b v="1"/>
  </r>
  <r>
    <x v="7"/>
    <s v="12/31/2020"/>
    <x v="9"/>
    <n v="829"/>
    <s v="GEO1002"/>
    <s v="GEO1002"/>
    <b v="1"/>
    <x v="3"/>
    <x v="3"/>
    <s v="Q4 2020"/>
    <s v="Q4 2020"/>
    <b v="1"/>
  </r>
  <r>
    <x v="7"/>
    <s v="01/31/2021"/>
    <x v="10"/>
    <n v="973"/>
    <s v="GEO1002"/>
    <s v="GEO1002"/>
    <b v="1"/>
    <x v="3"/>
    <x v="4"/>
    <s v="Q1 2021"/>
    <s v="Q1 2021"/>
    <b v="1"/>
  </r>
  <r>
    <x v="7"/>
    <s v="02/28/2021"/>
    <x v="11"/>
    <n v="935"/>
    <s v="GEO1002"/>
    <s v="GEO1002"/>
    <b v="1"/>
    <x v="3"/>
    <x v="4"/>
    <s v="Q1 2021"/>
    <s v="Q1 2021"/>
    <b v="1"/>
  </r>
  <r>
    <x v="7"/>
    <s v="03/31/2021"/>
    <x v="12"/>
    <n v="1173"/>
    <s v="GEO1002"/>
    <s v="GEO1002"/>
    <b v="1"/>
    <x v="3"/>
    <x v="4"/>
    <s v="Q1 2021"/>
    <s v="Q1 2021"/>
    <b v="1"/>
  </r>
  <r>
    <x v="7"/>
    <s v="04/30/2021"/>
    <x v="13"/>
    <n v="1309"/>
    <s v="GEO1002"/>
    <s v="GEO1002"/>
    <b v="1"/>
    <x v="3"/>
    <x v="5"/>
    <s v="Q2 2021"/>
    <s v="Q2 2021"/>
    <b v="1"/>
  </r>
  <r>
    <x v="7"/>
    <s v="05/31/2021"/>
    <x v="14"/>
    <n v="1326"/>
    <s v="GEO1002"/>
    <s v="GEO1002"/>
    <b v="1"/>
    <x v="3"/>
    <x v="5"/>
    <s v="Q2 2021"/>
    <s v="Q2 2021"/>
    <b v="1"/>
  </r>
  <r>
    <x v="7"/>
    <s v="06/30/2021"/>
    <x v="15"/>
    <n v="848"/>
    <s v="GEO1002"/>
    <s v="GEO1002"/>
    <b v="1"/>
    <x v="3"/>
    <x v="5"/>
    <s v="Q2 2021"/>
    <s v="Q2 2021"/>
    <b v="1"/>
  </r>
  <r>
    <x v="8"/>
    <s v="01/31/2020"/>
    <x v="16"/>
    <n v="188"/>
    <s v="GEO1004"/>
    <s v="GEO1004"/>
    <b v="1"/>
    <x v="0"/>
    <x v="0"/>
    <s v="Q1 2020"/>
    <s v="Q1 2020"/>
    <b v="1"/>
  </r>
  <r>
    <x v="8"/>
    <s v="02/29/2020"/>
    <x v="17"/>
    <n v="168"/>
    <s v="GEO1004"/>
    <s v="GEO1004"/>
    <b v="1"/>
    <x v="0"/>
    <x v="0"/>
    <s v="Q1 2020"/>
    <s v="Q1 2020"/>
    <b v="1"/>
  </r>
  <r>
    <x v="8"/>
    <s v="03/31/2020"/>
    <x v="0"/>
    <n v="226"/>
    <s v="GEO1004"/>
    <s v="GEO1004"/>
    <b v="1"/>
    <x v="0"/>
    <x v="0"/>
    <s v="Q1 2020"/>
    <s v="Q1 2020"/>
    <b v="1"/>
  </r>
  <r>
    <x v="8"/>
    <s v="04/30/2020"/>
    <x v="1"/>
    <n v="223"/>
    <s v="GEO1004"/>
    <s v="GEO1004"/>
    <b v="1"/>
    <x v="0"/>
    <x v="1"/>
    <s v="Q2 2020"/>
    <s v="Q2 2020"/>
    <b v="1"/>
  </r>
  <r>
    <x v="8"/>
    <s v="05/31/2020"/>
    <x v="2"/>
    <n v="247"/>
    <s v="GEO1004"/>
    <s v="GEO1004"/>
    <b v="1"/>
    <x v="0"/>
    <x v="1"/>
    <s v="Q2 2020"/>
    <s v="Q2 2020"/>
    <b v="1"/>
  </r>
  <r>
    <x v="8"/>
    <s v="06/30/2020"/>
    <x v="3"/>
    <n v="142"/>
    <s v="GEO1004"/>
    <s v="GEO1004"/>
    <b v="1"/>
    <x v="0"/>
    <x v="1"/>
    <s v="Q2 2020"/>
    <s v="Q2 2020"/>
    <b v="1"/>
  </r>
  <r>
    <x v="8"/>
    <s v="07/31/2020"/>
    <x v="4"/>
    <n v="163"/>
    <s v="GEO1004"/>
    <s v="GEO1004"/>
    <b v="1"/>
    <x v="0"/>
    <x v="2"/>
    <s v="Q3 2020"/>
    <s v="Q3 2020"/>
    <b v="1"/>
  </r>
  <r>
    <x v="8"/>
    <s v="08/31/2020"/>
    <x v="5"/>
    <n v="101"/>
    <s v="GEO1004"/>
    <s v="GEO1004"/>
    <b v="1"/>
    <x v="0"/>
    <x v="2"/>
    <s v="Q3 2020"/>
    <s v="Q3 2020"/>
    <b v="1"/>
  </r>
  <r>
    <x v="8"/>
    <s v="09/30/2020"/>
    <x v="6"/>
    <n v="142"/>
    <s v="GEO1004"/>
    <s v="GEO1004"/>
    <b v="1"/>
    <x v="0"/>
    <x v="2"/>
    <s v="Q3 2020"/>
    <s v="Q3 2020"/>
    <b v="1"/>
  </r>
  <r>
    <x v="8"/>
    <s v="10/31/2020"/>
    <x v="7"/>
    <n v="123"/>
    <s v="GEO1004"/>
    <s v="GEO1004"/>
    <b v="1"/>
    <x v="0"/>
    <x v="3"/>
    <s v="Q4 2020"/>
    <s v="Q4 2020"/>
    <b v="1"/>
  </r>
  <r>
    <x v="8"/>
    <s v="11/30/2020"/>
    <x v="8"/>
    <n v="183"/>
    <s v="GEO1004"/>
    <s v="GEO1004"/>
    <b v="1"/>
    <x v="0"/>
    <x v="3"/>
    <s v="Q4 2020"/>
    <s v="Q4 2020"/>
    <b v="1"/>
  </r>
  <r>
    <x v="8"/>
    <s v="12/31/2020"/>
    <x v="9"/>
    <n v="144"/>
    <s v="GEO1004"/>
    <s v="GEO1004"/>
    <b v="1"/>
    <x v="0"/>
    <x v="3"/>
    <s v="Q4 2020"/>
    <s v="Q4 2020"/>
    <b v="1"/>
  </r>
  <r>
    <x v="8"/>
    <s v="01/31/2021"/>
    <x v="10"/>
    <n v="190"/>
    <s v="GEO1004"/>
    <s v="GEO1004"/>
    <b v="1"/>
    <x v="0"/>
    <x v="4"/>
    <s v="Q1 2021"/>
    <s v="Q1 2021"/>
    <b v="1"/>
  </r>
  <r>
    <x v="8"/>
    <s v="02/28/2021"/>
    <x v="11"/>
    <n v="172"/>
    <s v="GEO1004"/>
    <s v="GEO1004"/>
    <b v="1"/>
    <x v="0"/>
    <x v="4"/>
    <s v="Q1 2021"/>
    <s v="Q1 2021"/>
    <b v="1"/>
  </r>
  <r>
    <x v="8"/>
    <s v="03/31/2021"/>
    <x v="12"/>
    <n v="227"/>
    <s v="GEO1004"/>
    <s v="GEO1004"/>
    <b v="1"/>
    <x v="0"/>
    <x v="4"/>
    <s v="Q1 2021"/>
    <s v="Q1 2021"/>
    <b v="1"/>
  </r>
  <r>
    <x v="8"/>
    <s v="04/30/2021"/>
    <x v="13"/>
    <n v="226"/>
    <s v="GEO1004"/>
    <s v="GEO1004"/>
    <b v="1"/>
    <x v="0"/>
    <x v="5"/>
    <s v="Q2 2021"/>
    <s v="Q2 2021"/>
    <b v="1"/>
  </r>
  <r>
    <x v="8"/>
    <s v="05/31/2021"/>
    <x v="14"/>
    <n v="244"/>
    <s v="GEO1004"/>
    <s v="GEO1004"/>
    <b v="1"/>
    <x v="0"/>
    <x v="5"/>
    <s v="Q2 2021"/>
    <s v="Q2 2021"/>
    <b v="1"/>
  </r>
  <r>
    <x v="8"/>
    <s v="06/30/2021"/>
    <x v="15"/>
    <n v="145"/>
    <s v="GEO1004"/>
    <s v="GEO1004"/>
    <b v="1"/>
    <x v="0"/>
    <x v="5"/>
    <s v="Q2 2021"/>
    <s v="Q2 2021"/>
    <b v="1"/>
  </r>
  <r>
    <x v="9"/>
    <s v="01/31/2020"/>
    <x v="16"/>
    <n v="391"/>
    <s v="GEO1003"/>
    <s v="GEO1003"/>
    <b v="1"/>
    <x v="2"/>
    <x v="0"/>
    <s v="Q1 2020"/>
    <s v="Q1 2020"/>
    <b v="1"/>
  </r>
  <r>
    <x v="9"/>
    <s v="02/29/2020"/>
    <x v="17"/>
    <n v="553"/>
    <s v="GEO1003"/>
    <s v="GEO1003"/>
    <b v="1"/>
    <x v="2"/>
    <x v="0"/>
    <s v="Q1 2020"/>
    <s v="Q1 2020"/>
    <b v="1"/>
  </r>
  <r>
    <x v="9"/>
    <s v="03/31/2020"/>
    <x v="0"/>
    <n v="498"/>
    <s v="GEO1003"/>
    <s v="GEO1003"/>
    <b v="1"/>
    <x v="2"/>
    <x v="0"/>
    <s v="Q1 2020"/>
    <s v="Q1 2020"/>
    <b v="1"/>
  </r>
  <r>
    <x v="9"/>
    <s v="04/30/2020"/>
    <x v="1"/>
    <n v="719"/>
    <s v="GEO1003"/>
    <s v="GEO1003"/>
    <b v="1"/>
    <x v="2"/>
    <x v="1"/>
    <s v="Q2 2020"/>
    <s v="Q2 2020"/>
    <b v="1"/>
  </r>
  <r>
    <x v="9"/>
    <s v="05/31/2020"/>
    <x v="2"/>
    <n v="555"/>
    <s v="GEO1003"/>
    <s v="GEO1003"/>
    <b v="1"/>
    <x v="2"/>
    <x v="1"/>
    <s v="Q2 2020"/>
    <s v="Q2 2020"/>
    <b v="1"/>
  </r>
  <r>
    <x v="9"/>
    <s v="06/30/2020"/>
    <x v="3"/>
    <n v="499"/>
    <s v="GEO1003"/>
    <s v="GEO1003"/>
    <b v="1"/>
    <x v="2"/>
    <x v="1"/>
    <s v="Q2 2020"/>
    <s v="Q2 2020"/>
    <b v="1"/>
  </r>
  <r>
    <x v="9"/>
    <s v="07/31/2020"/>
    <x v="4"/>
    <n v="338"/>
    <s v="GEO1003"/>
    <s v="GEO1003"/>
    <b v="1"/>
    <x v="2"/>
    <x v="2"/>
    <s v="Q3 2020"/>
    <s v="Q3 2020"/>
    <b v="1"/>
  </r>
  <r>
    <x v="9"/>
    <s v="08/31/2020"/>
    <x v="5"/>
    <n v="391"/>
    <s v="GEO1003"/>
    <s v="GEO1003"/>
    <b v="1"/>
    <x v="2"/>
    <x v="2"/>
    <s v="Q3 2020"/>
    <s v="Q3 2020"/>
    <b v="1"/>
  </r>
  <r>
    <x v="9"/>
    <s v="09/30/2020"/>
    <x v="6"/>
    <n v="279"/>
    <s v="GEO1003"/>
    <s v="GEO1003"/>
    <b v="1"/>
    <x v="2"/>
    <x v="2"/>
    <s v="Q3 2020"/>
    <s v="Q3 2020"/>
    <b v="1"/>
  </r>
  <r>
    <x v="9"/>
    <s v="10/31/2020"/>
    <x v="7"/>
    <n v="447"/>
    <s v="GEO1003"/>
    <s v="GEO1003"/>
    <b v="1"/>
    <x v="2"/>
    <x v="3"/>
    <s v="Q4 2020"/>
    <s v="Q4 2020"/>
    <b v="1"/>
  </r>
  <r>
    <x v="9"/>
    <s v="11/30/2020"/>
    <x v="8"/>
    <n v="390"/>
    <s v="GEO1003"/>
    <s v="GEO1003"/>
    <b v="1"/>
    <x v="2"/>
    <x v="3"/>
    <s v="Q4 2020"/>
    <s v="Q4 2020"/>
    <b v="1"/>
  </r>
  <r>
    <x v="9"/>
    <s v="12/31/2020"/>
    <x v="9"/>
    <n v="500"/>
    <s v="GEO1003"/>
    <s v="GEO1003"/>
    <b v="1"/>
    <x v="2"/>
    <x v="3"/>
    <s v="Q4 2020"/>
    <s v="Q4 2020"/>
    <b v="1"/>
  </r>
  <r>
    <x v="9"/>
    <s v="01/31/2021"/>
    <x v="10"/>
    <n v="404"/>
    <s v="GEO1003"/>
    <s v="GEO1003"/>
    <b v="1"/>
    <x v="2"/>
    <x v="4"/>
    <s v="Q1 2021"/>
    <s v="Q1 2021"/>
    <b v="1"/>
  </r>
  <r>
    <x v="9"/>
    <s v="02/28/2021"/>
    <x v="11"/>
    <n v="564"/>
    <s v="GEO1003"/>
    <s v="GEO1003"/>
    <b v="1"/>
    <x v="2"/>
    <x v="4"/>
    <s v="Q1 2021"/>
    <s v="Q1 2021"/>
    <b v="1"/>
  </r>
  <r>
    <x v="9"/>
    <s v="03/31/2021"/>
    <x v="12"/>
    <n v="515"/>
    <s v="GEO1003"/>
    <s v="GEO1003"/>
    <b v="1"/>
    <x v="2"/>
    <x v="4"/>
    <s v="Q1 2021"/>
    <s v="Q1 2021"/>
    <b v="1"/>
  </r>
  <r>
    <x v="9"/>
    <s v="04/30/2021"/>
    <x v="13"/>
    <n v="747"/>
    <s v="GEO1003"/>
    <s v="GEO1003"/>
    <b v="1"/>
    <x v="2"/>
    <x v="5"/>
    <s v="Q2 2021"/>
    <s v="Q2 2021"/>
    <b v="1"/>
  </r>
  <r>
    <x v="9"/>
    <s v="05/31/2021"/>
    <x v="14"/>
    <n v="574"/>
    <s v="GEO1003"/>
    <s v="GEO1003"/>
    <b v="1"/>
    <x v="2"/>
    <x v="5"/>
    <s v="Q2 2021"/>
    <s v="Q2 2021"/>
    <b v="1"/>
  </r>
  <r>
    <x v="9"/>
    <s v="06/30/2021"/>
    <x v="15"/>
    <n v="505"/>
    <s v="GEO1003"/>
    <s v="GEO1003"/>
    <b v="1"/>
    <x v="2"/>
    <x v="5"/>
    <s v="Q2 2021"/>
    <s v="Q2 2021"/>
    <b v="1"/>
  </r>
  <r>
    <x v="10"/>
    <s v="01/31/2020"/>
    <x v="16"/>
    <n v="16996"/>
    <s v="GEO1001"/>
    <s v="GEO1001"/>
    <b v="1"/>
    <x v="1"/>
    <x v="0"/>
    <s v="Q1 2020"/>
    <s v="Q1 2020"/>
    <b v="1"/>
  </r>
  <r>
    <x v="10"/>
    <s v="02/29/2020"/>
    <x v="17"/>
    <n v="19114"/>
    <s v="GEO1001"/>
    <s v="GEO1001"/>
    <b v="1"/>
    <x v="1"/>
    <x v="0"/>
    <s v="Q1 2020"/>
    <s v="Q1 2020"/>
    <b v="1"/>
  </r>
  <r>
    <x v="10"/>
    <s v="03/31/2020"/>
    <x v="0"/>
    <n v="21243"/>
    <s v="GEO1001"/>
    <s v="GEO1001"/>
    <b v="1"/>
    <x v="1"/>
    <x v="0"/>
    <s v="Q1 2020"/>
    <s v="Q1 2020"/>
    <b v="1"/>
  </r>
  <r>
    <x v="10"/>
    <s v="04/30/2020"/>
    <x v="1"/>
    <n v="25486"/>
    <s v="GEO1001"/>
    <s v="GEO1001"/>
    <b v="1"/>
    <x v="1"/>
    <x v="1"/>
    <s v="Q2 2020"/>
    <s v="Q2 2020"/>
    <b v="1"/>
  </r>
  <r>
    <x v="10"/>
    <s v="05/31/2020"/>
    <x v="2"/>
    <n v="23366"/>
    <s v="GEO1001"/>
    <s v="GEO1001"/>
    <b v="1"/>
    <x v="1"/>
    <x v="1"/>
    <s v="Q2 2020"/>
    <s v="Q2 2020"/>
    <b v="1"/>
  </r>
  <r>
    <x v="10"/>
    <s v="06/30/2020"/>
    <x v="3"/>
    <n v="16995"/>
    <s v="GEO1001"/>
    <s v="GEO1001"/>
    <b v="1"/>
    <x v="1"/>
    <x v="1"/>
    <s v="Q2 2020"/>
    <s v="Q2 2020"/>
    <b v="1"/>
  </r>
  <r>
    <x v="10"/>
    <s v="07/31/2020"/>
    <x v="4"/>
    <n v="14870"/>
    <s v="GEO1001"/>
    <s v="GEO1001"/>
    <b v="1"/>
    <x v="1"/>
    <x v="2"/>
    <s v="Q3 2020"/>
    <s v="Q3 2020"/>
    <b v="1"/>
  </r>
  <r>
    <x v="10"/>
    <s v="08/31/2020"/>
    <x v="5"/>
    <n v="12746"/>
    <s v="GEO1001"/>
    <s v="GEO1001"/>
    <b v="1"/>
    <x v="1"/>
    <x v="2"/>
    <s v="Q3 2020"/>
    <s v="Q3 2020"/>
    <b v="1"/>
  </r>
  <r>
    <x v="10"/>
    <s v="09/30/2020"/>
    <x v="6"/>
    <n v="12748"/>
    <s v="GEO1001"/>
    <s v="GEO1001"/>
    <b v="1"/>
    <x v="1"/>
    <x v="2"/>
    <s v="Q3 2020"/>
    <s v="Q3 2020"/>
    <b v="1"/>
  </r>
  <r>
    <x v="10"/>
    <s v="10/31/2020"/>
    <x v="7"/>
    <n v="14871"/>
    <s v="GEO1001"/>
    <s v="GEO1001"/>
    <b v="1"/>
    <x v="1"/>
    <x v="3"/>
    <s v="Q4 2020"/>
    <s v="Q4 2020"/>
    <b v="1"/>
  </r>
  <r>
    <x v="10"/>
    <s v="11/30/2020"/>
    <x v="8"/>
    <n v="16997"/>
    <s v="GEO1001"/>
    <s v="GEO1001"/>
    <b v="1"/>
    <x v="1"/>
    <x v="3"/>
    <s v="Q4 2020"/>
    <s v="Q4 2020"/>
    <b v="1"/>
  </r>
  <r>
    <x v="10"/>
    <s v="12/31/2020"/>
    <x v="9"/>
    <n v="16997"/>
    <s v="GEO1001"/>
    <s v="GEO1001"/>
    <b v="1"/>
    <x v="1"/>
    <x v="3"/>
    <s v="Q4 2020"/>
    <s v="Q4 2020"/>
    <b v="1"/>
  </r>
  <r>
    <x v="10"/>
    <s v="01/31/2021"/>
    <x v="10"/>
    <n v="17843"/>
    <s v="GEO1001"/>
    <s v="GEO1001"/>
    <b v="1"/>
    <x v="1"/>
    <x v="4"/>
    <s v="Q1 2021"/>
    <s v="Q1 2021"/>
    <b v="1"/>
  </r>
  <r>
    <x v="10"/>
    <s v="02/28/2021"/>
    <x v="11"/>
    <n v="19020"/>
    <s v="GEO1001"/>
    <s v="GEO1001"/>
    <b v="1"/>
    <x v="1"/>
    <x v="4"/>
    <s v="Q1 2021"/>
    <s v="Q1 2021"/>
    <b v="1"/>
  </r>
  <r>
    <x v="10"/>
    <s v="03/31/2021"/>
    <x v="12"/>
    <n v="21877"/>
    <s v="GEO1001"/>
    <s v="GEO1001"/>
    <b v="1"/>
    <x v="1"/>
    <x v="4"/>
    <s v="Q1 2021"/>
    <s v="Q1 2021"/>
    <b v="1"/>
  </r>
  <r>
    <x v="10"/>
    <s v="04/30/2021"/>
    <x v="13"/>
    <n v="26253"/>
    <s v="GEO1001"/>
    <s v="GEO1001"/>
    <b v="1"/>
    <x v="1"/>
    <x v="5"/>
    <s v="Q2 2021"/>
    <s v="Q2 2021"/>
    <b v="1"/>
  </r>
  <r>
    <x v="10"/>
    <s v="05/31/2021"/>
    <x v="14"/>
    <n v="23129"/>
    <s v="GEO1001"/>
    <s v="GEO1001"/>
    <b v="1"/>
    <x v="1"/>
    <x v="5"/>
    <s v="Q2 2021"/>
    <s v="Q2 2021"/>
    <b v="1"/>
  </r>
  <r>
    <x v="10"/>
    <s v="06/30/2021"/>
    <x v="15"/>
    <n v="17844"/>
    <s v="GEO1001"/>
    <s v="GEO1001"/>
    <b v="1"/>
    <x v="1"/>
    <x v="5"/>
    <s v="Q2 2021"/>
    <s v="Q2 2021"/>
    <b v="1"/>
  </r>
  <r>
    <x v="11"/>
    <s v="01/31/2020"/>
    <x v="16"/>
    <n v="13879"/>
    <s v="GEO1001"/>
    <s v="GEO1001"/>
    <b v="1"/>
    <x v="1"/>
    <x v="0"/>
    <s v="Q1 2020"/>
    <s v="Q1 2020"/>
    <b v="1"/>
  </r>
  <r>
    <x v="11"/>
    <s v="02/29/2020"/>
    <x v="17"/>
    <n v="19822"/>
    <s v="GEO1001"/>
    <s v="GEO1001"/>
    <b v="1"/>
    <x v="1"/>
    <x v="0"/>
    <s v="Q1 2020"/>
    <s v="Q1 2020"/>
    <b v="1"/>
  </r>
  <r>
    <x v="11"/>
    <s v="03/31/2020"/>
    <x v="0"/>
    <n v="17842"/>
    <s v="GEO1001"/>
    <s v="GEO1001"/>
    <b v="1"/>
    <x v="1"/>
    <x v="0"/>
    <s v="Q1 2020"/>
    <s v="Q1 2020"/>
    <b v="1"/>
  </r>
  <r>
    <x v="11"/>
    <s v="04/30/2020"/>
    <x v="1"/>
    <n v="25770"/>
    <s v="GEO1001"/>
    <s v="GEO1001"/>
    <b v="1"/>
    <x v="1"/>
    <x v="1"/>
    <s v="Q2 2020"/>
    <s v="Q2 2020"/>
    <b v="1"/>
  </r>
  <r>
    <x v="11"/>
    <s v="05/31/2020"/>
    <x v="2"/>
    <n v="19823"/>
    <s v="GEO1001"/>
    <s v="GEO1001"/>
    <b v="1"/>
    <x v="1"/>
    <x v="1"/>
    <s v="Q2 2020"/>
    <s v="Q2 2020"/>
    <b v="1"/>
  </r>
  <r>
    <x v="11"/>
    <s v="06/30/2020"/>
    <x v="3"/>
    <n v="17845"/>
    <s v="GEO1001"/>
    <s v="GEO1001"/>
    <b v="1"/>
    <x v="1"/>
    <x v="1"/>
    <s v="Q2 2020"/>
    <s v="Q2 2020"/>
    <b v="1"/>
  </r>
  <r>
    <x v="11"/>
    <s v="07/31/2020"/>
    <x v="4"/>
    <n v="11899"/>
    <s v="GEO1001"/>
    <s v="GEO1001"/>
    <b v="1"/>
    <x v="1"/>
    <x v="2"/>
    <s v="Q3 2020"/>
    <s v="Q3 2020"/>
    <b v="1"/>
  </r>
  <r>
    <x v="11"/>
    <s v="08/31/2020"/>
    <x v="5"/>
    <n v="13879"/>
    <s v="GEO1001"/>
    <s v="GEO1001"/>
    <b v="1"/>
    <x v="1"/>
    <x v="2"/>
    <s v="Q3 2020"/>
    <s v="Q3 2020"/>
    <b v="1"/>
  </r>
  <r>
    <x v="11"/>
    <s v="09/30/2020"/>
    <x v="6"/>
    <n v="9913"/>
    <s v="GEO1001"/>
    <s v="GEO1001"/>
    <b v="1"/>
    <x v="1"/>
    <x v="2"/>
    <s v="Q3 2020"/>
    <s v="Q3 2020"/>
    <b v="1"/>
  </r>
  <r>
    <x v="11"/>
    <s v="10/31/2020"/>
    <x v="7"/>
    <n v="15858"/>
    <s v="GEO1001"/>
    <s v="GEO1001"/>
    <b v="1"/>
    <x v="1"/>
    <x v="3"/>
    <s v="Q4 2020"/>
    <s v="Q4 2020"/>
    <b v="1"/>
  </r>
  <r>
    <x v="11"/>
    <s v="11/30/2020"/>
    <x v="8"/>
    <n v="13882"/>
    <s v="GEO1001"/>
    <s v="GEO1001"/>
    <b v="1"/>
    <x v="1"/>
    <x v="3"/>
    <s v="Q4 2020"/>
    <s v="Q4 2020"/>
    <b v="1"/>
  </r>
  <r>
    <x v="11"/>
    <s v="12/31/2020"/>
    <x v="9"/>
    <n v="17841"/>
    <s v="GEO1001"/>
    <s v="GEO1001"/>
    <b v="1"/>
    <x v="1"/>
    <x v="3"/>
    <s v="Q4 2020"/>
    <s v="Q4 2020"/>
    <b v="1"/>
  </r>
  <r>
    <x v="11"/>
    <s v="01/31/2021"/>
    <x v="10"/>
    <n v="14159"/>
    <s v="GEO1001"/>
    <s v="GEO1001"/>
    <b v="1"/>
    <x v="1"/>
    <x v="4"/>
    <s v="Q1 2021"/>
    <s v="Q1 2021"/>
    <b v="1"/>
  </r>
  <r>
    <x v="11"/>
    <s v="02/28/2021"/>
    <x v="11"/>
    <n v="19729"/>
    <s v="GEO1001"/>
    <s v="GEO1001"/>
    <b v="1"/>
    <x v="1"/>
    <x v="4"/>
    <s v="Q1 2021"/>
    <s v="Q1 2021"/>
    <b v="1"/>
  </r>
  <r>
    <x v="11"/>
    <s v="03/31/2021"/>
    <x v="12"/>
    <n v="18378"/>
    <s v="GEO1001"/>
    <s v="GEO1001"/>
    <b v="1"/>
    <x v="1"/>
    <x v="4"/>
    <s v="Q1 2021"/>
    <s v="Q1 2021"/>
    <b v="1"/>
  </r>
  <r>
    <x v="11"/>
    <s v="04/30/2021"/>
    <x v="13"/>
    <n v="27062"/>
    <s v="GEO1001"/>
    <s v="GEO1001"/>
    <b v="1"/>
    <x v="1"/>
    <x v="5"/>
    <s v="Q2 2021"/>
    <s v="Q2 2021"/>
    <b v="1"/>
  </r>
  <r>
    <x v="11"/>
    <s v="05/31/2021"/>
    <x v="14"/>
    <n v="20218"/>
    <s v="GEO1001"/>
    <s v="GEO1001"/>
    <b v="1"/>
    <x v="1"/>
    <x v="5"/>
    <s v="Q2 2021"/>
    <s v="Q2 2021"/>
    <b v="1"/>
  </r>
  <r>
    <x v="11"/>
    <s v="06/30/2021"/>
    <x v="15"/>
    <n v="18554"/>
    <s v="GEO1001"/>
    <s v="GEO1001"/>
    <b v="1"/>
    <x v="1"/>
    <x v="5"/>
    <s v="Q2 2021"/>
    <s v="Q2 2021"/>
    <b v="1"/>
  </r>
  <r>
    <x v="12"/>
    <s v="02/29/2020"/>
    <x v="17"/>
    <n v="815"/>
    <s v="GEO1002"/>
    <s v="GEO1002"/>
    <b v="1"/>
    <x v="3"/>
    <x v="0"/>
    <s v="Q1 2020"/>
    <s v="Q1 2020"/>
    <b v="1"/>
  </r>
  <r>
    <x v="12"/>
    <s v="03/31/2020"/>
    <x v="0"/>
    <n v="910"/>
    <s v="GEO1002"/>
    <s v="GEO1002"/>
    <b v="1"/>
    <x v="3"/>
    <x v="0"/>
    <s v="Q1 2020"/>
    <s v="Q1 2020"/>
    <b v="1"/>
  </r>
  <r>
    <x v="12"/>
    <s v="04/30/2020"/>
    <x v="1"/>
    <n v="1091"/>
    <s v="GEO1002"/>
    <s v="GEO1002"/>
    <b v="1"/>
    <x v="3"/>
    <x v="1"/>
    <s v="Q2 2020"/>
    <s v="Q2 2020"/>
    <b v="1"/>
  </r>
  <r>
    <x v="12"/>
    <s v="05/31/2020"/>
    <x v="2"/>
    <n v="995"/>
    <s v="GEO1002"/>
    <s v="GEO1002"/>
    <b v="1"/>
    <x v="3"/>
    <x v="1"/>
    <s v="Q2 2020"/>
    <s v="Q2 2020"/>
    <b v="1"/>
  </r>
  <r>
    <x v="12"/>
    <s v="06/30/2020"/>
    <x v="3"/>
    <n v="727"/>
    <s v="GEO1002"/>
    <s v="GEO1002"/>
    <b v="1"/>
    <x v="3"/>
    <x v="1"/>
    <s v="Q2 2020"/>
    <s v="Q2 2020"/>
    <b v="1"/>
  </r>
  <r>
    <x v="12"/>
    <s v="07/31/2020"/>
    <x v="4"/>
    <n v="635"/>
    <s v="GEO1002"/>
    <s v="GEO1002"/>
    <b v="1"/>
    <x v="3"/>
    <x v="2"/>
    <s v="Q3 2020"/>
    <s v="Q3 2020"/>
    <b v="1"/>
  </r>
  <r>
    <x v="12"/>
    <s v="08/31/2020"/>
    <x v="5"/>
    <n v="544"/>
    <s v="GEO1002"/>
    <s v="GEO1002"/>
    <b v="1"/>
    <x v="3"/>
    <x v="2"/>
    <s v="Q3 2020"/>
    <s v="Q3 2020"/>
    <b v="1"/>
  </r>
  <r>
    <x v="12"/>
    <s v="09/30/2020"/>
    <x v="6"/>
    <n v="545"/>
    <s v="GEO1002"/>
    <s v="GEO1002"/>
    <b v="1"/>
    <x v="3"/>
    <x v="2"/>
    <s v="Q3 2020"/>
    <s v="Q3 2020"/>
    <b v="1"/>
  </r>
  <r>
    <x v="12"/>
    <s v="10/31/2020"/>
    <x v="7"/>
    <n v="637"/>
    <s v="GEO1002"/>
    <s v="GEO1002"/>
    <b v="1"/>
    <x v="3"/>
    <x v="3"/>
    <s v="Q4 2020"/>
    <s v="Q4 2020"/>
    <b v="1"/>
  </r>
  <r>
    <x v="12"/>
    <s v="11/30/2020"/>
    <x v="8"/>
    <n v="723"/>
    <s v="GEO1002"/>
    <s v="GEO1002"/>
    <b v="1"/>
    <x v="3"/>
    <x v="3"/>
    <s v="Q4 2020"/>
    <s v="Q4 2020"/>
    <b v="1"/>
  </r>
  <r>
    <x v="12"/>
    <s v="12/31/2020"/>
    <x v="9"/>
    <n v="727"/>
    <s v="GEO1002"/>
    <s v="GEO1002"/>
    <b v="1"/>
    <x v="3"/>
    <x v="3"/>
    <s v="Q4 2020"/>
    <s v="Q4 2020"/>
    <b v="1"/>
  </r>
  <r>
    <x v="12"/>
    <s v="01/31/2021"/>
    <x v="10"/>
    <n v="741"/>
    <s v="GEO1002"/>
    <s v="GEO1002"/>
    <b v="1"/>
    <x v="3"/>
    <x v="4"/>
    <s v="Q1 2021"/>
    <s v="Q1 2021"/>
    <b v="1"/>
  </r>
  <r>
    <x v="12"/>
    <s v="02/28/2021"/>
    <x v="11"/>
    <n v="851"/>
    <s v="GEO1002"/>
    <s v="GEO1002"/>
    <b v="1"/>
    <x v="3"/>
    <x v="4"/>
    <s v="Q1 2021"/>
    <s v="Q1 2021"/>
    <b v="1"/>
  </r>
  <r>
    <x v="12"/>
    <s v="03/31/2021"/>
    <x v="12"/>
    <n v="895"/>
    <s v="GEO1002"/>
    <s v="GEO1002"/>
    <b v="1"/>
    <x v="3"/>
    <x v="4"/>
    <s v="Q1 2021"/>
    <s v="Q1 2021"/>
    <b v="1"/>
  </r>
  <r>
    <x v="12"/>
    <s v="04/30/2021"/>
    <x v="13"/>
    <n v="1124"/>
    <s v="GEO1002"/>
    <s v="GEO1002"/>
    <b v="1"/>
    <x v="3"/>
    <x v="5"/>
    <s v="Q2 2021"/>
    <s v="Q2 2021"/>
    <b v="1"/>
  </r>
  <r>
    <x v="12"/>
    <s v="05/31/2021"/>
    <x v="14"/>
    <n v="1039"/>
    <s v="GEO1002"/>
    <s v="GEO1002"/>
    <b v="1"/>
    <x v="3"/>
    <x v="5"/>
    <s v="Q2 2021"/>
    <s v="Q2 2021"/>
    <b v="1"/>
  </r>
  <r>
    <x v="12"/>
    <s v="06/30/2021"/>
    <x v="15"/>
    <n v="722"/>
    <s v="GEO1002"/>
    <s v="GEO1002"/>
    <b v="1"/>
    <x v="3"/>
    <x v="5"/>
    <s v="Q2 2021"/>
    <s v="Q2 2021"/>
    <b v="1"/>
  </r>
  <r>
    <x v="13"/>
    <s v="01/31/2020"/>
    <x v="16"/>
    <n v="1172"/>
    <s v="GEO1004"/>
    <s v="GEO1004"/>
    <b v="1"/>
    <x v="0"/>
    <x v="0"/>
    <s v="Q1 2020"/>
    <s v="Q1 2020"/>
    <b v="1"/>
  </r>
  <r>
    <x v="13"/>
    <s v="02/29/2020"/>
    <x v="17"/>
    <n v="1483"/>
    <s v="GEO1004"/>
    <s v="GEO1004"/>
    <b v="1"/>
    <x v="0"/>
    <x v="0"/>
    <s v="Q1 2020"/>
    <s v="Q1 2020"/>
    <b v="1"/>
  </r>
  <r>
    <x v="13"/>
    <s v="03/31/2020"/>
    <x v="0"/>
    <n v="1484"/>
    <s v="GEO1004"/>
    <s v="GEO1004"/>
    <b v="1"/>
    <x v="0"/>
    <x v="0"/>
    <s v="Q1 2020"/>
    <s v="Q1 2020"/>
    <b v="1"/>
  </r>
  <r>
    <x v="13"/>
    <s v="04/30/2020"/>
    <x v="1"/>
    <n v="1949"/>
    <s v="GEO1004"/>
    <s v="GEO1004"/>
    <b v="1"/>
    <x v="0"/>
    <x v="1"/>
    <s v="Q2 2020"/>
    <s v="Q2 2020"/>
    <b v="1"/>
  </r>
  <r>
    <x v="13"/>
    <s v="05/31/2020"/>
    <x v="2"/>
    <n v="1635"/>
    <s v="GEO1004"/>
    <s v="GEO1004"/>
    <b v="1"/>
    <x v="0"/>
    <x v="1"/>
    <s v="Q2 2020"/>
    <s v="Q2 2020"/>
    <b v="1"/>
  </r>
  <r>
    <x v="13"/>
    <s v="06/30/2020"/>
    <x v="3"/>
    <n v="1326"/>
    <s v="GEO1004"/>
    <s v="GEO1004"/>
    <b v="1"/>
    <x v="0"/>
    <x v="1"/>
    <s v="Q2 2020"/>
    <s v="Q2 2020"/>
    <b v="1"/>
  </r>
  <r>
    <x v="13"/>
    <s v="07/31/2020"/>
    <x v="4"/>
    <n v="1012"/>
    <s v="GEO1004"/>
    <s v="GEO1004"/>
    <b v="1"/>
    <x v="0"/>
    <x v="2"/>
    <s v="Q3 2020"/>
    <s v="Q3 2020"/>
    <b v="1"/>
  </r>
  <r>
    <x v="13"/>
    <s v="08/31/2020"/>
    <x v="5"/>
    <n v="1018"/>
    <s v="GEO1004"/>
    <s v="GEO1004"/>
    <b v="1"/>
    <x v="0"/>
    <x v="2"/>
    <s v="Q3 2020"/>
    <s v="Q3 2020"/>
    <b v="1"/>
  </r>
  <r>
    <x v="13"/>
    <s v="09/30/2020"/>
    <x v="6"/>
    <n v="861"/>
    <s v="GEO1004"/>
    <s v="GEO1004"/>
    <b v="1"/>
    <x v="0"/>
    <x v="2"/>
    <s v="Q3 2020"/>
    <s v="Q3 2020"/>
    <b v="1"/>
  </r>
  <r>
    <x v="13"/>
    <s v="10/31/2020"/>
    <x v="7"/>
    <n v="1173"/>
    <s v="GEO1004"/>
    <s v="GEO1004"/>
    <b v="1"/>
    <x v="0"/>
    <x v="3"/>
    <s v="Q4 2020"/>
    <s v="Q4 2020"/>
    <b v="1"/>
  </r>
  <r>
    <x v="13"/>
    <s v="11/30/2020"/>
    <x v="8"/>
    <n v="1169"/>
    <s v="GEO1004"/>
    <s v="GEO1004"/>
    <b v="1"/>
    <x v="0"/>
    <x v="3"/>
    <s v="Q4 2020"/>
    <s v="Q4 2020"/>
    <b v="1"/>
  </r>
  <r>
    <x v="13"/>
    <s v="12/31/2020"/>
    <x v="9"/>
    <n v="1323"/>
    <s v="GEO1004"/>
    <s v="GEO1004"/>
    <b v="1"/>
    <x v="0"/>
    <x v="3"/>
    <s v="Q4 2020"/>
    <s v="Q4 2020"/>
    <b v="1"/>
  </r>
  <r>
    <x v="13"/>
    <s v="01/31/2021"/>
    <x v="10"/>
    <n v="1183"/>
    <s v="GEO1004"/>
    <s v="GEO1004"/>
    <b v="1"/>
    <x v="0"/>
    <x v="4"/>
    <s v="Q1 2021"/>
    <s v="Q1 2021"/>
    <b v="1"/>
  </r>
  <r>
    <x v="13"/>
    <s v="02/28/2021"/>
    <x v="11"/>
    <n v="1557"/>
    <s v="GEO1004"/>
    <s v="GEO1004"/>
    <b v="1"/>
    <x v="0"/>
    <x v="4"/>
    <s v="Q1 2021"/>
    <s v="Q1 2021"/>
    <b v="1"/>
  </r>
  <r>
    <x v="13"/>
    <s v="03/31/2021"/>
    <x v="12"/>
    <n v="1528"/>
    <s v="GEO1004"/>
    <s v="GEO1004"/>
    <b v="1"/>
    <x v="0"/>
    <x v="4"/>
    <s v="Q1 2021"/>
    <s v="Q1 2021"/>
    <b v="1"/>
  </r>
  <r>
    <x v="13"/>
    <s v="04/30/2021"/>
    <x v="13"/>
    <n v="1987"/>
    <s v="GEO1004"/>
    <s v="GEO1004"/>
    <b v="1"/>
    <x v="0"/>
    <x v="5"/>
    <s v="Q2 2021"/>
    <s v="Q2 2021"/>
    <b v="1"/>
  </r>
  <r>
    <x v="13"/>
    <s v="05/31/2021"/>
    <x v="14"/>
    <n v="1656"/>
    <s v="GEO1004"/>
    <s v="GEO1004"/>
    <b v="1"/>
    <x v="0"/>
    <x v="5"/>
    <s v="Q2 2021"/>
    <s v="Q2 2021"/>
    <b v="1"/>
  </r>
  <r>
    <x v="13"/>
    <s v="06/30/2021"/>
    <x v="15"/>
    <n v="1318"/>
    <s v="GEO1004"/>
    <s v="GEO1004"/>
    <b v="1"/>
    <x v="0"/>
    <x v="5"/>
    <s v="Q2 2021"/>
    <s v="Q2 2021"/>
    <b v="1"/>
  </r>
  <r>
    <x v="14"/>
    <s v="01/31/2020"/>
    <x v="16"/>
    <n v="11332"/>
    <s v="GEO1001"/>
    <s v="GEO1001"/>
    <b v="1"/>
    <x v="1"/>
    <x v="0"/>
    <s v="Q1 2020"/>
    <s v="Q1 2020"/>
    <b v="1"/>
  </r>
  <r>
    <x v="14"/>
    <s v="02/29/2020"/>
    <x v="17"/>
    <n v="12748"/>
    <s v="GEO1001"/>
    <s v="GEO1001"/>
    <b v="1"/>
    <x v="1"/>
    <x v="0"/>
    <s v="Q1 2020"/>
    <s v="Q1 2020"/>
    <b v="1"/>
  </r>
  <r>
    <x v="14"/>
    <s v="03/31/2020"/>
    <x v="0"/>
    <n v="14162"/>
    <s v="GEO1001"/>
    <s v="GEO1001"/>
    <b v="1"/>
    <x v="1"/>
    <x v="0"/>
    <s v="Q1 2020"/>
    <s v="Q1 2020"/>
    <b v="1"/>
  </r>
  <r>
    <x v="14"/>
    <s v="04/30/2020"/>
    <x v="1"/>
    <n v="16992"/>
    <s v="GEO1001"/>
    <s v="GEO1001"/>
    <b v="1"/>
    <x v="1"/>
    <x v="1"/>
    <s v="Q2 2020"/>
    <s v="Q2 2020"/>
    <b v="1"/>
  </r>
  <r>
    <x v="14"/>
    <s v="05/31/2020"/>
    <x v="2"/>
    <n v="15578"/>
    <s v="GEO1001"/>
    <s v="GEO1001"/>
    <b v="1"/>
    <x v="1"/>
    <x v="1"/>
    <s v="Q2 2020"/>
    <s v="Q2 2020"/>
    <b v="1"/>
  </r>
  <r>
    <x v="14"/>
    <s v="06/30/2020"/>
    <x v="3"/>
    <n v="11330"/>
    <s v="GEO1001"/>
    <s v="GEO1001"/>
    <b v="1"/>
    <x v="1"/>
    <x v="1"/>
    <s v="Q2 2020"/>
    <s v="Q2 2020"/>
    <b v="1"/>
  </r>
  <r>
    <x v="14"/>
    <s v="07/31/2020"/>
    <x v="4"/>
    <n v="9912"/>
    <s v="GEO1001"/>
    <s v="GEO1001"/>
    <b v="1"/>
    <x v="1"/>
    <x v="2"/>
    <s v="Q3 2020"/>
    <s v="Q3 2020"/>
    <b v="1"/>
  </r>
  <r>
    <x v="14"/>
    <s v="08/31/2020"/>
    <x v="5"/>
    <n v="8496"/>
    <s v="GEO1001"/>
    <s v="GEO1001"/>
    <b v="1"/>
    <x v="1"/>
    <x v="2"/>
    <s v="Q3 2020"/>
    <s v="Q3 2020"/>
    <b v="1"/>
  </r>
  <r>
    <x v="14"/>
    <s v="09/30/2020"/>
    <x v="6"/>
    <n v="8502"/>
    <s v="GEO1001"/>
    <s v="GEO1001"/>
    <b v="1"/>
    <x v="1"/>
    <x v="2"/>
    <s v="Q3 2020"/>
    <s v="Q3 2020"/>
    <b v="1"/>
  </r>
  <r>
    <x v="14"/>
    <s v="10/31/2020"/>
    <x v="7"/>
    <n v="9917"/>
    <s v="GEO1001"/>
    <s v="GEO1001"/>
    <b v="1"/>
    <x v="1"/>
    <x v="3"/>
    <s v="Q4 2020"/>
    <s v="Q4 2020"/>
    <b v="1"/>
  </r>
  <r>
    <x v="14"/>
    <s v="11/30/2020"/>
    <x v="8"/>
    <n v="11330"/>
    <s v="GEO1001"/>
    <s v="GEO1001"/>
    <b v="1"/>
    <x v="1"/>
    <x v="3"/>
    <s v="Q4 2020"/>
    <s v="Q4 2020"/>
    <b v="1"/>
  </r>
  <r>
    <x v="14"/>
    <s v="12/31/2020"/>
    <x v="9"/>
    <n v="11328"/>
    <s v="GEO1001"/>
    <s v="GEO1001"/>
    <b v="1"/>
    <x v="1"/>
    <x v="3"/>
    <s v="Q4 2020"/>
    <s v="Q4 2020"/>
    <b v="1"/>
  </r>
  <r>
    <x v="14"/>
    <s v="01/31/2021"/>
    <x v="10"/>
    <n v="11896"/>
    <s v="GEO1001"/>
    <s v="GEO1001"/>
    <b v="1"/>
    <x v="1"/>
    <x v="4"/>
    <s v="Q1 2021"/>
    <s v="Q1 2021"/>
    <b v="1"/>
  </r>
  <r>
    <x v="14"/>
    <s v="02/28/2021"/>
    <x v="11"/>
    <n v="13386"/>
    <s v="GEO1001"/>
    <s v="GEO1001"/>
    <b v="1"/>
    <x v="1"/>
    <x v="4"/>
    <s v="Q1 2021"/>
    <s v="Q1 2021"/>
    <b v="1"/>
  </r>
  <r>
    <x v="14"/>
    <s v="03/31/2021"/>
    <x v="12"/>
    <n v="14020"/>
    <s v="GEO1001"/>
    <s v="GEO1001"/>
    <b v="1"/>
    <x v="1"/>
    <x v="4"/>
    <s v="Q1 2021"/>
    <s v="Q1 2021"/>
    <b v="1"/>
  </r>
  <r>
    <x v="14"/>
    <s v="04/30/2021"/>
    <x v="13"/>
    <n v="16906"/>
    <s v="GEO1001"/>
    <s v="GEO1001"/>
    <b v="1"/>
    <x v="1"/>
    <x v="5"/>
    <s v="Q2 2021"/>
    <s v="Q2 2021"/>
    <b v="1"/>
  </r>
  <r>
    <x v="14"/>
    <s v="05/31/2021"/>
    <x v="14"/>
    <n v="15424"/>
    <s v="GEO1001"/>
    <s v="GEO1001"/>
    <b v="1"/>
    <x v="1"/>
    <x v="5"/>
    <s v="Q2 2021"/>
    <s v="Q2 2021"/>
    <b v="1"/>
  </r>
  <r>
    <x v="14"/>
    <s v="06/30/2021"/>
    <x v="15"/>
    <n v="11781"/>
    <s v="GEO1001"/>
    <s v="GEO1001"/>
    <b v="1"/>
    <x v="1"/>
    <x v="5"/>
    <s v="Q2 2021"/>
    <s v="Q2 2021"/>
    <b v="1"/>
  </r>
  <r>
    <x v="15"/>
    <s v="01/31/2020"/>
    <x v="16"/>
    <n v="358"/>
    <s v="GEO1004"/>
    <s v="GEO1004"/>
    <b v="1"/>
    <x v="0"/>
    <x v="0"/>
    <s v="Q1 2020"/>
    <s v="Q1 2020"/>
    <b v="1"/>
  </r>
  <r>
    <x v="15"/>
    <s v="02/29/2020"/>
    <x v="17"/>
    <n v="508"/>
    <s v="GEO1004"/>
    <s v="GEO1004"/>
    <b v="1"/>
    <x v="0"/>
    <x v="0"/>
    <s v="Q1 2020"/>
    <s v="Q1 2020"/>
    <b v="1"/>
  </r>
  <r>
    <x v="15"/>
    <s v="03/31/2020"/>
    <x v="0"/>
    <n v="458"/>
    <s v="GEO1004"/>
    <s v="GEO1004"/>
    <b v="1"/>
    <x v="0"/>
    <x v="0"/>
    <s v="Q1 2020"/>
    <s v="Q1 2020"/>
    <b v="1"/>
  </r>
  <r>
    <x v="15"/>
    <s v="04/30/2020"/>
    <x v="1"/>
    <n v="655"/>
    <s v="GEO1004"/>
    <s v="GEO1004"/>
    <b v="1"/>
    <x v="0"/>
    <x v="1"/>
    <s v="Q2 2020"/>
    <s v="Q2 2020"/>
    <b v="1"/>
  </r>
  <r>
    <x v="15"/>
    <s v="05/31/2020"/>
    <x v="2"/>
    <n v="506"/>
    <s v="GEO1004"/>
    <s v="GEO1004"/>
    <b v="1"/>
    <x v="0"/>
    <x v="1"/>
    <s v="Q2 2020"/>
    <s v="Q2 2020"/>
    <b v="1"/>
  </r>
  <r>
    <x v="15"/>
    <s v="06/30/2020"/>
    <x v="3"/>
    <n v="458"/>
    <s v="GEO1004"/>
    <s v="GEO1004"/>
    <b v="1"/>
    <x v="0"/>
    <x v="1"/>
    <s v="Q2 2020"/>
    <s v="Q2 2020"/>
    <b v="1"/>
  </r>
  <r>
    <x v="15"/>
    <s v="07/31/2020"/>
    <x v="4"/>
    <n v="308"/>
    <s v="GEO1004"/>
    <s v="GEO1004"/>
    <b v="1"/>
    <x v="0"/>
    <x v="2"/>
    <s v="Q3 2020"/>
    <s v="Q3 2020"/>
    <b v="1"/>
  </r>
  <r>
    <x v="15"/>
    <s v="08/31/2020"/>
    <x v="5"/>
    <n v="353"/>
    <s v="GEO1004"/>
    <s v="GEO1004"/>
    <b v="1"/>
    <x v="0"/>
    <x v="2"/>
    <s v="Q3 2020"/>
    <s v="Q3 2020"/>
    <b v="1"/>
  </r>
  <r>
    <x v="15"/>
    <s v="09/30/2020"/>
    <x v="6"/>
    <n v="252"/>
    <s v="GEO1004"/>
    <s v="GEO1004"/>
    <b v="1"/>
    <x v="0"/>
    <x v="2"/>
    <s v="Q3 2020"/>
    <s v="Q3 2020"/>
    <b v="1"/>
  </r>
  <r>
    <x v="15"/>
    <s v="10/31/2020"/>
    <x v="7"/>
    <n v="402"/>
    <s v="GEO1004"/>
    <s v="GEO1004"/>
    <b v="1"/>
    <x v="0"/>
    <x v="3"/>
    <s v="Q4 2020"/>
    <s v="Q4 2020"/>
    <b v="1"/>
  </r>
  <r>
    <x v="15"/>
    <s v="11/30/2020"/>
    <x v="8"/>
    <n v="352"/>
    <s v="GEO1004"/>
    <s v="GEO1004"/>
    <b v="1"/>
    <x v="0"/>
    <x v="3"/>
    <s v="Q4 2020"/>
    <s v="Q4 2020"/>
    <b v="1"/>
  </r>
  <r>
    <x v="15"/>
    <s v="12/31/2020"/>
    <x v="9"/>
    <n v="457"/>
    <s v="GEO1004"/>
    <s v="GEO1004"/>
    <b v="1"/>
    <x v="0"/>
    <x v="3"/>
    <s v="Q4 2020"/>
    <s v="Q4 2020"/>
    <b v="1"/>
  </r>
  <r>
    <x v="15"/>
    <s v="01/31/2021"/>
    <x v="10"/>
    <n v="358"/>
    <s v="GEO1004"/>
    <s v="GEO1004"/>
    <b v="1"/>
    <x v="0"/>
    <x v="4"/>
    <s v="Q1 2021"/>
    <s v="Q1 2021"/>
    <b v="1"/>
  </r>
  <r>
    <x v="15"/>
    <s v="02/28/2021"/>
    <x v="11"/>
    <n v="519"/>
    <s v="GEO1004"/>
    <s v="GEO1004"/>
    <b v="1"/>
    <x v="0"/>
    <x v="4"/>
    <s v="Q1 2021"/>
    <s v="Q1 2021"/>
    <b v="1"/>
  </r>
  <r>
    <x v="15"/>
    <s v="03/31/2021"/>
    <x v="12"/>
    <n v="459"/>
    <s v="GEO1004"/>
    <s v="GEO1004"/>
    <b v="1"/>
    <x v="0"/>
    <x v="4"/>
    <s v="Q1 2021"/>
    <s v="Q1 2021"/>
    <b v="1"/>
  </r>
  <r>
    <x v="15"/>
    <s v="04/30/2021"/>
    <x v="13"/>
    <n v="665"/>
    <s v="GEO1004"/>
    <s v="GEO1004"/>
    <b v="1"/>
    <x v="0"/>
    <x v="5"/>
    <s v="Q2 2021"/>
    <s v="Q2 2021"/>
    <b v="1"/>
  </r>
  <r>
    <x v="15"/>
    <s v="05/31/2021"/>
    <x v="14"/>
    <n v="499"/>
    <s v="GEO1004"/>
    <s v="GEO1004"/>
    <b v="1"/>
    <x v="0"/>
    <x v="5"/>
    <s v="Q2 2021"/>
    <s v="Q2 2021"/>
    <b v="1"/>
  </r>
  <r>
    <x v="15"/>
    <s v="06/30/2021"/>
    <x v="15"/>
    <n v="472"/>
    <s v="GEO1004"/>
    <s v="GEO1004"/>
    <b v="1"/>
    <x v="0"/>
    <x v="5"/>
    <s v="Q2 2021"/>
    <s v="Q2 2021"/>
    <b v="1"/>
  </r>
  <r>
    <x v="16"/>
    <s v="01/31/2020"/>
    <x v="16"/>
    <n v="20394"/>
    <s v="GEO1001"/>
    <s v="GEO1001"/>
    <b v="1"/>
    <x v="1"/>
    <x v="0"/>
    <s v="Q1 2020"/>
    <s v="Q1 2020"/>
    <b v="1"/>
  </r>
  <r>
    <x v="16"/>
    <s v="02/29/2020"/>
    <x v="17"/>
    <n v="22941"/>
    <s v="GEO1001"/>
    <s v="GEO1001"/>
    <b v="1"/>
    <x v="1"/>
    <x v="0"/>
    <s v="Q1 2020"/>
    <s v="Q1 2020"/>
    <b v="1"/>
  </r>
  <r>
    <x v="16"/>
    <s v="03/31/2020"/>
    <x v="0"/>
    <n v="25487"/>
    <s v="GEO1001"/>
    <s v="GEO1001"/>
    <b v="1"/>
    <x v="1"/>
    <x v="0"/>
    <s v="Q1 2020"/>
    <s v="Q1 2020"/>
    <b v="1"/>
  </r>
  <r>
    <x v="16"/>
    <s v="04/30/2020"/>
    <x v="1"/>
    <n v="30586"/>
    <s v="GEO1001"/>
    <s v="GEO1001"/>
    <b v="1"/>
    <x v="1"/>
    <x v="1"/>
    <s v="Q2 2020"/>
    <s v="Q2 2020"/>
    <b v="1"/>
  </r>
  <r>
    <x v="16"/>
    <s v="05/31/2020"/>
    <x v="2"/>
    <n v="28040"/>
    <s v="GEO1001"/>
    <s v="GEO1001"/>
    <b v="1"/>
    <x v="1"/>
    <x v="1"/>
    <s v="Q2 2020"/>
    <s v="Q2 2020"/>
    <b v="1"/>
  </r>
  <r>
    <x v="16"/>
    <s v="06/30/2020"/>
    <x v="3"/>
    <n v="20393"/>
    <s v="GEO1001"/>
    <s v="GEO1001"/>
    <b v="1"/>
    <x v="1"/>
    <x v="1"/>
    <s v="Q2 2020"/>
    <s v="Q2 2020"/>
    <b v="1"/>
  </r>
  <r>
    <x v="16"/>
    <s v="07/31/2020"/>
    <x v="4"/>
    <n v="17841"/>
    <s v="GEO1001"/>
    <s v="GEO1001"/>
    <b v="1"/>
    <x v="1"/>
    <x v="2"/>
    <s v="Q3 2020"/>
    <s v="Q3 2020"/>
    <b v="1"/>
  </r>
  <r>
    <x v="16"/>
    <s v="08/31/2020"/>
    <x v="5"/>
    <n v="15298"/>
    <s v="GEO1001"/>
    <s v="GEO1001"/>
    <b v="1"/>
    <x v="1"/>
    <x v="2"/>
    <s v="Q3 2020"/>
    <s v="Q3 2020"/>
    <b v="1"/>
  </r>
  <r>
    <x v="16"/>
    <s v="09/30/2020"/>
    <x v="6"/>
    <n v="15295"/>
    <s v="GEO1001"/>
    <s v="GEO1001"/>
    <b v="1"/>
    <x v="1"/>
    <x v="2"/>
    <s v="Q3 2020"/>
    <s v="Q3 2020"/>
    <b v="1"/>
  </r>
  <r>
    <x v="16"/>
    <s v="10/31/2020"/>
    <x v="7"/>
    <n v="17846"/>
    <s v="GEO1001"/>
    <s v="GEO1001"/>
    <b v="1"/>
    <x v="1"/>
    <x v="3"/>
    <s v="Q4 2020"/>
    <s v="Q4 2020"/>
    <b v="1"/>
  </r>
  <r>
    <x v="16"/>
    <s v="11/30/2020"/>
    <x v="8"/>
    <n v="20388"/>
    <s v="GEO1001"/>
    <s v="GEO1001"/>
    <b v="1"/>
    <x v="1"/>
    <x v="3"/>
    <s v="Q4 2020"/>
    <s v="Q4 2020"/>
    <b v="1"/>
  </r>
  <r>
    <x v="16"/>
    <s v="12/31/2020"/>
    <x v="9"/>
    <n v="20391"/>
    <s v="GEO1001"/>
    <s v="GEO1001"/>
    <b v="1"/>
    <x v="1"/>
    <x v="3"/>
    <s v="Q4 2020"/>
    <s v="Q4 2020"/>
    <b v="1"/>
  </r>
  <r>
    <x v="16"/>
    <s v="01/31/2021"/>
    <x v="10"/>
    <n v="20286"/>
    <s v="GEO1001"/>
    <s v="GEO1001"/>
    <b v="1"/>
    <x v="1"/>
    <x v="4"/>
    <s v="Q1 2021"/>
    <s v="Q1 2021"/>
    <b v="1"/>
  </r>
  <r>
    <x v="16"/>
    <s v="02/28/2021"/>
    <x v="11"/>
    <n v="22713"/>
    <s v="GEO1001"/>
    <s v="GEO1001"/>
    <b v="1"/>
    <x v="1"/>
    <x v="4"/>
    <s v="Q1 2021"/>
    <s v="Q1 2021"/>
    <b v="1"/>
  </r>
  <r>
    <x v="16"/>
    <s v="03/31/2021"/>
    <x v="12"/>
    <n v="26762"/>
    <s v="GEO1001"/>
    <s v="GEO1001"/>
    <b v="1"/>
    <x v="1"/>
    <x v="4"/>
    <s v="Q1 2021"/>
    <s v="Q1 2021"/>
    <b v="1"/>
  </r>
  <r>
    <x v="16"/>
    <s v="04/30/2021"/>
    <x v="13"/>
    <n v="32113"/>
    <s v="GEO1001"/>
    <s v="GEO1001"/>
    <b v="1"/>
    <x v="1"/>
    <x v="5"/>
    <s v="Q2 2021"/>
    <s v="Q2 2021"/>
    <b v="1"/>
  </r>
  <r>
    <x v="16"/>
    <s v="05/31/2021"/>
    <x v="14"/>
    <n v="29437"/>
    <s v="GEO1001"/>
    <s v="GEO1001"/>
    <b v="1"/>
    <x v="1"/>
    <x v="5"/>
    <s v="Q2 2021"/>
    <s v="Q2 2021"/>
    <b v="1"/>
  </r>
  <r>
    <x v="16"/>
    <s v="06/30/2021"/>
    <x v="15"/>
    <n v="20289"/>
    <s v="GEO1001"/>
    <s v="GEO1001"/>
    <b v="1"/>
    <x v="1"/>
    <x v="5"/>
    <s v="Q2 2021"/>
    <s v="Q2 2021"/>
    <b v="1"/>
  </r>
  <r>
    <x v="17"/>
    <s v="01/31/2020"/>
    <x v="16"/>
    <n v="11682"/>
    <s v="GEO1004"/>
    <s v="GEO1004"/>
    <b v="1"/>
    <x v="0"/>
    <x v="0"/>
    <s v="Q1 2020"/>
    <s v="Q1 2020"/>
    <b v="1"/>
  </r>
  <r>
    <x v="17"/>
    <s v="02/29/2020"/>
    <x v="17"/>
    <n v="14802"/>
    <s v="GEO1004"/>
    <s v="GEO1004"/>
    <b v="1"/>
    <x v="0"/>
    <x v="0"/>
    <s v="Q1 2020"/>
    <s v="Q1 2020"/>
    <b v="1"/>
  </r>
  <r>
    <x v="17"/>
    <s v="03/31/2020"/>
    <x v="0"/>
    <n v="14798"/>
    <s v="GEO1004"/>
    <s v="GEO1004"/>
    <b v="1"/>
    <x v="0"/>
    <x v="0"/>
    <s v="Q1 2020"/>
    <s v="Q1 2020"/>
    <b v="1"/>
  </r>
  <r>
    <x v="17"/>
    <s v="04/30/2020"/>
    <x v="1"/>
    <n v="19470"/>
    <s v="GEO1004"/>
    <s v="GEO1004"/>
    <b v="1"/>
    <x v="0"/>
    <x v="1"/>
    <s v="Q2 2020"/>
    <s v="Q2 2020"/>
    <b v="1"/>
  </r>
  <r>
    <x v="17"/>
    <s v="05/31/2020"/>
    <x v="2"/>
    <n v="16356"/>
    <s v="GEO1004"/>
    <s v="GEO1004"/>
    <b v="1"/>
    <x v="0"/>
    <x v="1"/>
    <s v="Q2 2020"/>
    <s v="Q2 2020"/>
    <b v="1"/>
  </r>
  <r>
    <x v="17"/>
    <s v="06/30/2020"/>
    <x v="3"/>
    <n v="13245"/>
    <s v="GEO1004"/>
    <s v="GEO1004"/>
    <b v="1"/>
    <x v="0"/>
    <x v="1"/>
    <s v="Q2 2020"/>
    <s v="Q2 2020"/>
    <b v="1"/>
  </r>
  <r>
    <x v="17"/>
    <s v="07/31/2020"/>
    <x v="4"/>
    <n v="10130"/>
    <s v="GEO1004"/>
    <s v="GEO1004"/>
    <b v="1"/>
    <x v="0"/>
    <x v="2"/>
    <s v="Q3 2020"/>
    <s v="Q3 2020"/>
    <b v="1"/>
  </r>
  <r>
    <x v="17"/>
    <s v="08/31/2020"/>
    <x v="5"/>
    <n v="10124"/>
    <s v="GEO1004"/>
    <s v="GEO1004"/>
    <b v="1"/>
    <x v="0"/>
    <x v="2"/>
    <s v="Q3 2020"/>
    <s v="Q3 2020"/>
    <b v="1"/>
  </r>
  <r>
    <x v="17"/>
    <s v="09/30/2020"/>
    <x v="6"/>
    <n v="8573"/>
    <s v="GEO1004"/>
    <s v="GEO1004"/>
    <b v="1"/>
    <x v="0"/>
    <x v="2"/>
    <s v="Q3 2020"/>
    <s v="Q3 2020"/>
    <b v="1"/>
  </r>
  <r>
    <x v="17"/>
    <s v="10/31/2020"/>
    <x v="7"/>
    <n v="11682"/>
    <s v="GEO1004"/>
    <s v="GEO1004"/>
    <b v="1"/>
    <x v="0"/>
    <x v="3"/>
    <s v="Q4 2020"/>
    <s v="Q4 2020"/>
    <b v="1"/>
  </r>
  <r>
    <x v="17"/>
    <s v="11/30/2020"/>
    <x v="8"/>
    <n v="11686"/>
    <s v="GEO1004"/>
    <s v="GEO1004"/>
    <b v="1"/>
    <x v="0"/>
    <x v="3"/>
    <s v="Q4 2020"/>
    <s v="Q4 2020"/>
    <b v="1"/>
  </r>
  <r>
    <x v="17"/>
    <s v="12/31/2020"/>
    <x v="9"/>
    <n v="13239"/>
    <s v="GEO1004"/>
    <s v="GEO1004"/>
    <b v="1"/>
    <x v="0"/>
    <x v="3"/>
    <s v="Q4 2020"/>
    <s v="Q4 2020"/>
    <b v="1"/>
  </r>
  <r>
    <x v="17"/>
    <s v="01/31/2021"/>
    <x v="10"/>
    <n v="11799"/>
    <s v="GEO1004"/>
    <s v="GEO1004"/>
    <b v="1"/>
    <x v="0"/>
    <x v="4"/>
    <s v="Q1 2021"/>
    <s v="Q1 2021"/>
    <b v="1"/>
  </r>
  <r>
    <x v="17"/>
    <s v="02/28/2021"/>
    <x v="11"/>
    <n v="15094"/>
    <s v="GEO1004"/>
    <s v="GEO1004"/>
    <b v="1"/>
    <x v="0"/>
    <x v="4"/>
    <s v="Q1 2021"/>
    <s v="Q1 2021"/>
    <b v="1"/>
  </r>
  <r>
    <x v="17"/>
    <s v="03/31/2021"/>
    <x v="12"/>
    <n v="15092"/>
    <s v="GEO1004"/>
    <s v="GEO1004"/>
    <b v="1"/>
    <x v="0"/>
    <x v="4"/>
    <s v="Q1 2021"/>
    <s v="Q1 2021"/>
    <b v="1"/>
  </r>
  <r>
    <x v="17"/>
    <s v="04/30/2021"/>
    <x v="13"/>
    <n v="20251"/>
    <s v="GEO1004"/>
    <s v="GEO1004"/>
    <b v="1"/>
    <x v="0"/>
    <x v="5"/>
    <s v="Q2 2021"/>
    <s v="Q2 2021"/>
    <b v="1"/>
  </r>
  <r>
    <x v="17"/>
    <s v="05/31/2021"/>
    <x v="14"/>
    <n v="16273"/>
    <s v="GEO1004"/>
    <s v="GEO1004"/>
    <b v="1"/>
    <x v="0"/>
    <x v="5"/>
    <s v="Q2 2021"/>
    <s v="Q2 2021"/>
    <b v="1"/>
  </r>
  <r>
    <x v="17"/>
    <s v="06/30/2021"/>
    <x v="15"/>
    <n v="13905"/>
    <s v="GEO1004"/>
    <s v="GEO1004"/>
    <b v="1"/>
    <x v="0"/>
    <x v="5"/>
    <s v="Q2 2021"/>
    <s v="Q2 2021"/>
    <b v="1"/>
  </r>
  <r>
    <x v="18"/>
    <s v="07/31/2020"/>
    <x v="4"/>
    <n v="326"/>
    <s v="GEO1002"/>
    <s v="GEO1002"/>
    <b v="1"/>
    <x v="3"/>
    <x v="2"/>
    <s v="Q3 2020"/>
    <s v="Q3 2020"/>
    <b v="1"/>
  </r>
  <r>
    <x v="18"/>
    <s v="08/31/2020"/>
    <x v="5"/>
    <n v="202"/>
    <s v="GEO1002"/>
    <s v="GEO1002"/>
    <b v="1"/>
    <x v="3"/>
    <x v="2"/>
    <s v="Q3 2020"/>
    <s v="Q3 2020"/>
    <b v="1"/>
  </r>
  <r>
    <x v="18"/>
    <s v="09/30/2020"/>
    <x v="6"/>
    <n v="283"/>
    <s v="GEO1002"/>
    <s v="GEO1002"/>
    <b v="1"/>
    <x v="3"/>
    <x v="2"/>
    <s v="Q3 2020"/>
    <s v="Q3 2020"/>
    <b v="1"/>
  </r>
  <r>
    <x v="18"/>
    <s v="10/31/2020"/>
    <x v="7"/>
    <n v="243"/>
    <s v="GEO1002"/>
    <s v="GEO1002"/>
    <b v="1"/>
    <x v="3"/>
    <x v="3"/>
    <s v="Q4 2020"/>
    <s v="Q4 2020"/>
    <b v="1"/>
  </r>
  <r>
    <x v="18"/>
    <s v="11/30/2020"/>
    <x v="8"/>
    <n v="368"/>
    <s v="GEO1002"/>
    <s v="GEO1002"/>
    <b v="1"/>
    <x v="3"/>
    <x v="3"/>
    <s v="Q4 2020"/>
    <s v="Q4 2020"/>
    <b v="1"/>
  </r>
  <r>
    <x v="18"/>
    <s v="12/31/2020"/>
    <x v="9"/>
    <n v="285"/>
    <s v="GEO1002"/>
    <s v="GEO1002"/>
    <b v="1"/>
    <x v="3"/>
    <x v="3"/>
    <s v="Q4 2020"/>
    <s v="Q4 2020"/>
    <b v="1"/>
  </r>
  <r>
    <x v="18"/>
    <s v="01/31/2021"/>
    <x v="10"/>
    <n v="361"/>
    <s v="GEO1002"/>
    <s v="GEO1002"/>
    <b v="1"/>
    <x v="3"/>
    <x v="4"/>
    <s v="Q1 2021"/>
    <s v="Q1 2021"/>
    <b v="1"/>
  </r>
  <r>
    <x v="18"/>
    <s v="02/28/2021"/>
    <x v="11"/>
    <n v="320"/>
    <s v="GEO1002"/>
    <s v="GEO1002"/>
    <b v="1"/>
    <x v="3"/>
    <x v="4"/>
    <s v="Q1 2021"/>
    <s v="Q1 2021"/>
    <b v="1"/>
  </r>
  <r>
    <x v="18"/>
    <s v="03/31/2021"/>
    <x v="12"/>
    <n v="451"/>
    <s v="GEO1002"/>
    <s v="GEO1002"/>
    <b v="1"/>
    <x v="3"/>
    <x v="4"/>
    <s v="Q1 2021"/>
    <s v="Q1 2021"/>
    <b v="1"/>
  </r>
  <r>
    <x v="18"/>
    <s v="04/30/2021"/>
    <x v="13"/>
    <n v="467"/>
    <s v="GEO1002"/>
    <s v="GEO1002"/>
    <b v="1"/>
    <x v="3"/>
    <x v="5"/>
    <s v="Q2 2021"/>
    <s v="Q2 2021"/>
    <b v="1"/>
  </r>
  <r>
    <x v="18"/>
    <s v="05/31/2021"/>
    <x v="14"/>
    <n v="495"/>
    <s v="GEO1002"/>
    <s v="GEO1002"/>
    <b v="1"/>
    <x v="3"/>
    <x v="5"/>
    <s v="Q2 2021"/>
    <s v="Q2 2021"/>
    <b v="1"/>
  </r>
  <r>
    <x v="18"/>
    <s v="06/30/2021"/>
    <x v="15"/>
    <n v="292"/>
    <s v="GEO1002"/>
    <s v="GEO1002"/>
    <b v="1"/>
    <x v="3"/>
    <x v="5"/>
    <s v="Q2 2021"/>
    <s v="Q2 2021"/>
    <b v="1"/>
  </r>
  <r>
    <x v="19"/>
    <s v="01/31/2020"/>
    <x v="16"/>
    <n v="2691"/>
    <s v="GEO1001"/>
    <s v="GEO1001"/>
    <b v="1"/>
    <x v="1"/>
    <x v="0"/>
    <s v="Q1 2020"/>
    <s v="Q1 2020"/>
    <b v="1"/>
  </r>
  <r>
    <x v="19"/>
    <s v="02/29/2020"/>
    <x v="17"/>
    <n v="2129"/>
    <s v="GEO1001"/>
    <s v="GEO1001"/>
    <b v="1"/>
    <x v="1"/>
    <x v="0"/>
    <s v="Q1 2020"/>
    <s v="Q1 2020"/>
    <b v="1"/>
  </r>
  <r>
    <x v="19"/>
    <s v="03/31/2020"/>
    <x v="0"/>
    <n v="3258"/>
    <s v="GEO1001"/>
    <s v="GEO1001"/>
    <b v="1"/>
    <x v="1"/>
    <x v="0"/>
    <s v="Q1 2020"/>
    <s v="Q1 2020"/>
    <b v="1"/>
  </r>
  <r>
    <x v="19"/>
    <s v="04/30/2020"/>
    <x v="1"/>
    <n v="2978"/>
    <s v="GEO1001"/>
    <s v="GEO1001"/>
    <b v="1"/>
    <x v="1"/>
    <x v="1"/>
    <s v="Q2 2020"/>
    <s v="Q2 2020"/>
    <b v="1"/>
  </r>
  <r>
    <x v="19"/>
    <s v="05/31/2020"/>
    <x v="2"/>
    <n v="3544"/>
    <s v="GEO1001"/>
    <s v="GEO1001"/>
    <b v="1"/>
    <x v="1"/>
    <x v="1"/>
    <s v="Q2 2020"/>
    <s v="Q2 2020"/>
    <b v="1"/>
  </r>
  <r>
    <x v="19"/>
    <s v="06/30/2020"/>
    <x v="3"/>
    <n v="1845"/>
    <s v="GEO1001"/>
    <s v="GEO1001"/>
    <b v="1"/>
    <x v="1"/>
    <x v="1"/>
    <s v="Q2 2020"/>
    <s v="Q2 2020"/>
    <b v="1"/>
  </r>
  <r>
    <x v="19"/>
    <s v="07/31/2020"/>
    <x v="4"/>
    <n v="2414"/>
    <s v="GEO1001"/>
    <s v="GEO1001"/>
    <b v="1"/>
    <x v="1"/>
    <x v="2"/>
    <s v="Q3 2020"/>
    <s v="Q3 2020"/>
    <b v="1"/>
  </r>
  <r>
    <x v="19"/>
    <s v="08/31/2020"/>
    <x v="5"/>
    <n v="1281"/>
    <s v="GEO1001"/>
    <s v="GEO1001"/>
    <b v="1"/>
    <x v="1"/>
    <x v="2"/>
    <s v="Q3 2020"/>
    <s v="Q3 2020"/>
    <b v="1"/>
  </r>
  <r>
    <x v="19"/>
    <s v="09/30/2020"/>
    <x v="6"/>
    <n v="2131"/>
    <s v="GEO1001"/>
    <s v="GEO1001"/>
    <b v="1"/>
    <x v="1"/>
    <x v="2"/>
    <s v="Q3 2020"/>
    <s v="Q3 2020"/>
    <b v="1"/>
  </r>
  <r>
    <x v="19"/>
    <s v="10/31/2020"/>
    <x v="7"/>
    <n v="1560"/>
    <s v="GEO1001"/>
    <s v="GEO1001"/>
    <b v="1"/>
    <x v="1"/>
    <x v="3"/>
    <s v="Q4 2020"/>
    <s v="Q4 2020"/>
    <b v="1"/>
  </r>
  <r>
    <x v="19"/>
    <s v="11/30/2020"/>
    <x v="8"/>
    <n v="2691"/>
    <s v="GEO1001"/>
    <s v="GEO1001"/>
    <b v="1"/>
    <x v="1"/>
    <x v="3"/>
    <s v="Q4 2020"/>
    <s v="Q4 2020"/>
    <b v="1"/>
  </r>
  <r>
    <x v="19"/>
    <s v="12/31/2020"/>
    <x v="9"/>
    <n v="1843"/>
    <s v="GEO1001"/>
    <s v="GEO1001"/>
    <b v="1"/>
    <x v="1"/>
    <x v="3"/>
    <s v="Q4 2020"/>
    <s v="Q4 2020"/>
    <b v="1"/>
  </r>
  <r>
    <x v="19"/>
    <s v="01/31/2021"/>
    <x v="10"/>
    <n v="2719"/>
    <s v="GEO1001"/>
    <s v="GEO1001"/>
    <b v="1"/>
    <x v="1"/>
    <x v="4"/>
    <s v="Q1 2021"/>
    <s v="Q1 2021"/>
    <b v="1"/>
  </r>
  <r>
    <x v="19"/>
    <s v="02/28/2021"/>
    <x v="11"/>
    <n v="2190"/>
    <s v="GEO1001"/>
    <s v="GEO1001"/>
    <b v="1"/>
    <x v="1"/>
    <x v="4"/>
    <s v="Q1 2021"/>
    <s v="Q1 2021"/>
    <b v="1"/>
  </r>
  <r>
    <x v="19"/>
    <s v="03/31/2021"/>
    <x v="12"/>
    <n v="3387"/>
    <s v="GEO1001"/>
    <s v="GEO1001"/>
    <b v="1"/>
    <x v="1"/>
    <x v="4"/>
    <s v="Q1 2021"/>
    <s v="Q1 2021"/>
    <b v="1"/>
  </r>
  <r>
    <x v="19"/>
    <s v="04/30/2021"/>
    <x v="13"/>
    <n v="3010"/>
    <s v="GEO1001"/>
    <s v="GEO1001"/>
    <b v="1"/>
    <x v="1"/>
    <x v="5"/>
    <s v="Q2 2021"/>
    <s v="Q2 2021"/>
    <b v="1"/>
  </r>
  <r>
    <x v="19"/>
    <s v="05/31/2021"/>
    <x v="14"/>
    <n v="3527"/>
    <s v="GEO1001"/>
    <s v="GEO1001"/>
    <b v="1"/>
    <x v="1"/>
    <x v="5"/>
    <s v="Q2 2021"/>
    <s v="Q2 2021"/>
    <b v="1"/>
  </r>
  <r>
    <x v="19"/>
    <s v="06/30/2021"/>
    <x v="15"/>
    <n v="1864"/>
    <s v="GEO1001"/>
    <s v="GEO1001"/>
    <b v="1"/>
    <x v="1"/>
    <x v="5"/>
    <s v="Q2 2021"/>
    <s v="Q2 2021"/>
    <b v="1"/>
  </r>
  <r>
    <x v="20"/>
    <s v="01/31/2020"/>
    <x v="16"/>
    <n v="484"/>
    <s v="GEO1004"/>
    <s v="GEO1004"/>
    <b v="1"/>
    <x v="0"/>
    <x v="0"/>
    <s v="Q1 2020"/>
    <s v="Q1 2020"/>
    <b v="1"/>
  </r>
  <r>
    <x v="20"/>
    <s v="02/29/2020"/>
    <x v="17"/>
    <n v="546"/>
    <s v="GEO1004"/>
    <s v="GEO1004"/>
    <b v="1"/>
    <x v="0"/>
    <x v="0"/>
    <s v="Q1 2020"/>
    <s v="Q1 2020"/>
    <b v="1"/>
  </r>
  <r>
    <x v="20"/>
    <s v="03/31/2020"/>
    <x v="0"/>
    <n v="609"/>
    <s v="GEO1004"/>
    <s v="GEO1004"/>
    <b v="1"/>
    <x v="0"/>
    <x v="0"/>
    <s v="Q1 2020"/>
    <s v="Q1 2020"/>
    <b v="1"/>
  </r>
  <r>
    <x v="20"/>
    <s v="04/30/2020"/>
    <x v="1"/>
    <n v="727"/>
    <s v="GEO1004"/>
    <s v="GEO1004"/>
    <b v="1"/>
    <x v="0"/>
    <x v="1"/>
    <s v="Q2 2020"/>
    <s v="Q2 2020"/>
    <b v="1"/>
  </r>
  <r>
    <x v="20"/>
    <s v="05/31/2020"/>
    <x v="2"/>
    <n v="663"/>
    <s v="GEO1004"/>
    <s v="GEO1004"/>
    <b v="1"/>
    <x v="0"/>
    <x v="1"/>
    <s v="Q2 2020"/>
    <s v="Q2 2020"/>
    <b v="1"/>
  </r>
  <r>
    <x v="20"/>
    <s v="06/30/2020"/>
    <x v="3"/>
    <n v="489"/>
    <s v="GEO1004"/>
    <s v="GEO1004"/>
    <b v="1"/>
    <x v="0"/>
    <x v="1"/>
    <s v="Q2 2020"/>
    <s v="Q2 2020"/>
    <b v="1"/>
  </r>
  <r>
    <x v="20"/>
    <s v="07/31/2020"/>
    <x v="4"/>
    <n v="422"/>
    <s v="GEO1004"/>
    <s v="GEO1004"/>
    <b v="1"/>
    <x v="0"/>
    <x v="2"/>
    <s v="Q3 2020"/>
    <s v="Q3 2020"/>
    <b v="1"/>
  </r>
  <r>
    <x v="20"/>
    <s v="08/31/2020"/>
    <x v="5"/>
    <n v="366"/>
    <s v="GEO1004"/>
    <s v="GEO1004"/>
    <b v="1"/>
    <x v="0"/>
    <x v="2"/>
    <s v="Q3 2020"/>
    <s v="Q3 2020"/>
    <b v="1"/>
  </r>
  <r>
    <x v="20"/>
    <s v="09/30/2020"/>
    <x v="6"/>
    <n v="365"/>
    <s v="GEO1004"/>
    <s v="GEO1004"/>
    <b v="1"/>
    <x v="0"/>
    <x v="2"/>
    <s v="Q3 2020"/>
    <s v="Q3 2020"/>
    <b v="1"/>
  </r>
  <r>
    <x v="20"/>
    <s v="10/31/2020"/>
    <x v="7"/>
    <n v="428"/>
    <s v="GEO1004"/>
    <s v="GEO1004"/>
    <b v="1"/>
    <x v="0"/>
    <x v="3"/>
    <s v="Q4 2020"/>
    <s v="Q4 2020"/>
    <b v="1"/>
  </r>
  <r>
    <x v="20"/>
    <s v="11/30/2020"/>
    <x v="8"/>
    <n v="486"/>
    <s v="GEO1004"/>
    <s v="GEO1004"/>
    <b v="1"/>
    <x v="0"/>
    <x v="3"/>
    <s v="Q4 2020"/>
    <s v="Q4 2020"/>
    <b v="1"/>
  </r>
  <r>
    <x v="20"/>
    <s v="12/31/2020"/>
    <x v="9"/>
    <n v="488"/>
    <s v="GEO1004"/>
    <s v="GEO1004"/>
    <b v="1"/>
    <x v="0"/>
    <x v="3"/>
    <s v="Q4 2020"/>
    <s v="Q4 2020"/>
    <b v="1"/>
  </r>
  <r>
    <x v="20"/>
    <s v="01/31/2021"/>
    <x v="10"/>
    <n v="483"/>
    <s v="GEO1004"/>
    <s v="GEO1004"/>
    <b v="1"/>
    <x v="0"/>
    <x v="4"/>
    <s v="Q1 2021"/>
    <s v="Q1 2021"/>
    <b v="1"/>
  </r>
  <r>
    <x v="21"/>
    <s v="01/31/2020"/>
    <x v="16"/>
    <n v="13597"/>
    <s v="GEO1002"/>
    <s v="GEO1002"/>
    <b v="1"/>
    <x v="3"/>
    <x v="0"/>
    <s v="Q1 2020"/>
    <s v="Q1 2020"/>
    <b v="1"/>
  </r>
  <r>
    <x v="21"/>
    <s v="02/29/2020"/>
    <x v="17"/>
    <n v="15298"/>
    <s v="GEO1002"/>
    <s v="GEO1002"/>
    <b v="1"/>
    <x v="3"/>
    <x v="0"/>
    <s v="Q1 2020"/>
    <s v="Q1 2020"/>
    <b v="1"/>
  </r>
  <r>
    <x v="21"/>
    <s v="03/31/2020"/>
    <x v="0"/>
    <n v="16992"/>
    <s v="GEO1002"/>
    <s v="GEO1002"/>
    <b v="1"/>
    <x v="3"/>
    <x v="0"/>
    <s v="Q1 2020"/>
    <s v="Q1 2020"/>
    <b v="1"/>
  </r>
  <r>
    <x v="21"/>
    <s v="04/30/2020"/>
    <x v="1"/>
    <n v="20394"/>
    <s v="GEO1002"/>
    <s v="GEO1002"/>
    <b v="1"/>
    <x v="3"/>
    <x v="1"/>
    <s v="Q2 2020"/>
    <s v="Q2 2020"/>
    <b v="1"/>
  </r>
  <r>
    <x v="21"/>
    <s v="05/31/2020"/>
    <x v="2"/>
    <n v="18695"/>
    <s v="GEO1002"/>
    <s v="GEO1002"/>
    <b v="1"/>
    <x v="3"/>
    <x v="1"/>
    <s v="Q2 2020"/>
    <s v="Q2 2020"/>
    <b v="1"/>
  </r>
  <r>
    <x v="21"/>
    <s v="06/30/2020"/>
    <x v="3"/>
    <n v="13597"/>
    <s v="GEO1002"/>
    <s v="GEO1002"/>
    <b v="1"/>
    <x v="3"/>
    <x v="1"/>
    <s v="Q2 2020"/>
    <s v="Q2 2020"/>
    <b v="1"/>
  </r>
  <r>
    <x v="21"/>
    <s v="07/31/2020"/>
    <x v="4"/>
    <n v="11899"/>
    <s v="GEO1002"/>
    <s v="GEO1002"/>
    <b v="1"/>
    <x v="3"/>
    <x v="2"/>
    <s v="Q3 2020"/>
    <s v="Q3 2020"/>
    <b v="1"/>
  </r>
  <r>
    <x v="21"/>
    <s v="08/31/2020"/>
    <x v="5"/>
    <n v="10197"/>
    <s v="GEO1002"/>
    <s v="GEO1002"/>
    <b v="1"/>
    <x v="3"/>
    <x v="2"/>
    <s v="Q3 2020"/>
    <s v="Q3 2020"/>
    <b v="1"/>
  </r>
  <r>
    <x v="21"/>
    <s v="09/30/2020"/>
    <x v="6"/>
    <n v="10196"/>
    <s v="GEO1002"/>
    <s v="GEO1002"/>
    <b v="1"/>
    <x v="3"/>
    <x v="2"/>
    <s v="Q3 2020"/>
    <s v="Q3 2020"/>
    <b v="1"/>
  </r>
  <r>
    <x v="21"/>
    <s v="10/31/2020"/>
    <x v="7"/>
    <n v="11895"/>
    <s v="GEO1002"/>
    <s v="GEO1002"/>
    <b v="1"/>
    <x v="3"/>
    <x v="3"/>
    <s v="Q4 2020"/>
    <s v="Q4 2020"/>
    <b v="1"/>
  </r>
  <r>
    <x v="21"/>
    <s v="11/30/2020"/>
    <x v="8"/>
    <n v="13596"/>
    <s v="GEO1002"/>
    <s v="GEO1002"/>
    <b v="1"/>
    <x v="3"/>
    <x v="3"/>
    <s v="Q4 2020"/>
    <s v="Q4 2020"/>
    <b v="1"/>
  </r>
  <r>
    <x v="21"/>
    <s v="12/31/2020"/>
    <x v="9"/>
    <n v="13595"/>
    <s v="GEO1002"/>
    <s v="GEO1002"/>
    <b v="1"/>
    <x v="3"/>
    <x v="3"/>
    <s v="Q4 2020"/>
    <s v="Q4 2020"/>
    <b v="1"/>
  </r>
  <r>
    <x v="21"/>
    <s v="01/31/2021"/>
    <x v="10"/>
    <n v="14276"/>
    <s v="GEO1002"/>
    <s v="GEO1002"/>
    <b v="1"/>
    <x v="3"/>
    <x v="4"/>
    <s v="Q1 2021"/>
    <s v="Q1 2021"/>
    <b v="1"/>
  </r>
  <r>
    <x v="21"/>
    <s v="02/28/2021"/>
    <x v="11"/>
    <n v="16057"/>
    <s v="GEO1002"/>
    <s v="GEO1002"/>
    <b v="1"/>
    <x v="3"/>
    <x v="4"/>
    <s v="Q1 2021"/>
    <s v="Q1 2021"/>
    <b v="1"/>
  </r>
  <r>
    <x v="21"/>
    <s v="03/31/2021"/>
    <x v="12"/>
    <n v="17502"/>
    <s v="GEO1002"/>
    <s v="GEO1002"/>
    <b v="1"/>
    <x v="3"/>
    <x v="4"/>
    <s v="Q1 2021"/>
    <s v="Q1 2021"/>
    <b v="1"/>
  </r>
  <r>
    <x v="21"/>
    <s v="04/30/2021"/>
    <x v="13"/>
    <n v="20185"/>
    <s v="GEO1002"/>
    <s v="GEO1002"/>
    <b v="1"/>
    <x v="3"/>
    <x v="5"/>
    <s v="Q2 2021"/>
    <s v="Q2 2021"/>
    <b v="1"/>
  </r>
  <r>
    <x v="21"/>
    <s v="05/31/2021"/>
    <x v="14"/>
    <n v="19253"/>
    <s v="GEO1002"/>
    <s v="GEO1002"/>
    <b v="1"/>
    <x v="3"/>
    <x v="5"/>
    <s v="Q2 2021"/>
    <s v="Q2 2021"/>
    <b v="1"/>
  </r>
  <r>
    <x v="21"/>
    <s v="06/30/2021"/>
    <x v="15"/>
    <n v="13732"/>
    <s v="GEO1002"/>
    <s v="GEO1002"/>
    <b v="1"/>
    <x v="3"/>
    <x v="5"/>
    <s v="Q2 2021"/>
    <s v="Q2 2021"/>
    <b v="1"/>
  </r>
  <r>
    <x v="22"/>
    <s v="01/31/2020"/>
    <x v="16"/>
    <n v="864"/>
    <s v="GEO1001"/>
    <s v="GEO1001"/>
    <b v="1"/>
    <x v="1"/>
    <x v="0"/>
    <s v="Q1 2020"/>
    <s v="Q1 2020"/>
    <b v="1"/>
  </r>
  <r>
    <x v="22"/>
    <s v="02/29/2020"/>
    <x v="17"/>
    <n v="765"/>
    <s v="GEO1001"/>
    <s v="GEO1001"/>
    <b v="1"/>
    <x v="1"/>
    <x v="0"/>
    <s v="Q1 2020"/>
    <s v="Q1 2020"/>
    <b v="1"/>
  </r>
  <r>
    <x v="22"/>
    <s v="03/31/2020"/>
    <x v="0"/>
    <n v="1051"/>
    <s v="GEO1001"/>
    <s v="GEO1001"/>
    <b v="1"/>
    <x v="1"/>
    <x v="0"/>
    <s v="Q1 2020"/>
    <s v="Q1 2020"/>
    <b v="1"/>
  </r>
  <r>
    <x v="22"/>
    <s v="04/30/2020"/>
    <x v="1"/>
    <n v="1053"/>
    <s v="GEO1001"/>
    <s v="GEO1001"/>
    <b v="1"/>
    <x v="1"/>
    <x v="1"/>
    <s v="Q2 2020"/>
    <s v="Q2 2020"/>
    <b v="1"/>
  </r>
  <r>
    <x v="22"/>
    <s v="05/31/2020"/>
    <x v="2"/>
    <n v="1146"/>
    <s v="GEO1001"/>
    <s v="GEO1001"/>
    <b v="1"/>
    <x v="1"/>
    <x v="1"/>
    <s v="Q2 2020"/>
    <s v="Q2 2020"/>
    <b v="1"/>
  </r>
  <r>
    <x v="22"/>
    <s v="06/30/2020"/>
    <x v="3"/>
    <n v="674"/>
    <s v="GEO1001"/>
    <s v="GEO1001"/>
    <b v="1"/>
    <x v="1"/>
    <x v="1"/>
    <s v="Q2 2020"/>
    <s v="Q2 2020"/>
    <b v="1"/>
  </r>
  <r>
    <x v="22"/>
    <s v="07/31/2020"/>
    <x v="4"/>
    <n v="764"/>
    <s v="GEO1001"/>
    <s v="GEO1001"/>
    <b v="1"/>
    <x v="1"/>
    <x v="2"/>
    <s v="Q3 2020"/>
    <s v="Q3 2020"/>
    <b v="1"/>
  </r>
  <r>
    <x v="22"/>
    <s v="08/31/2020"/>
    <x v="5"/>
    <n v="482"/>
    <s v="GEO1001"/>
    <s v="GEO1001"/>
    <b v="1"/>
    <x v="1"/>
    <x v="2"/>
    <s v="Q3 2020"/>
    <s v="Q3 2020"/>
    <b v="1"/>
  </r>
  <r>
    <x v="22"/>
    <s v="09/30/2020"/>
    <x v="6"/>
    <n v="673"/>
    <s v="GEO1001"/>
    <s v="GEO1001"/>
    <b v="1"/>
    <x v="1"/>
    <x v="2"/>
    <s v="Q3 2020"/>
    <s v="Q3 2020"/>
    <b v="1"/>
  </r>
  <r>
    <x v="22"/>
    <s v="10/31/2020"/>
    <x v="7"/>
    <n v="575"/>
    <s v="GEO1001"/>
    <s v="GEO1001"/>
    <b v="1"/>
    <x v="1"/>
    <x v="3"/>
    <s v="Q4 2020"/>
    <s v="Q4 2020"/>
    <b v="1"/>
  </r>
  <r>
    <x v="22"/>
    <s v="11/30/2020"/>
    <x v="8"/>
    <n v="865"/>
    <s v="GEO1001"/>
    <s v="GEO1001"/>
    <b v="1"/>
    <x v="1"/>
    <x v="3"/>
    <s v="Q4 2020"/>
    <s v="Q4 2020"/>
    <b v="1"/>
  </r>
  <r>
    <x v="22"/>
    <s v="12/31/2020"/>
    <x v="9"/>
    <n v="674"/>
    <s v="GEO1001"/>
    <s v="GEO1001"/>
    <b v="1"/>
    <x v="1"/>
    <x v="3"/>
    <s v="Q4 2020"/>
    <s v="Q4 2020"/>
    <b v="1"/>
  </r>
  <r>
    <x v="22"/>
    <s v="01/31/2021"/>
    <x v="10"/>
    <n v="859"/>
    <s v="GEO1001"/>
    <s v="GEO1001"/>
    <b v="1"/>
    <x v="1"/>
    <x v="4"/>
    <s v="Q1 2021"/>
    <s v="Q1 2021"/>
    <b v="1"/>
  </r>
  <r>
    <x v="22"/>
    <s v="02/28/2021"/>
    <x v="11"/>
    <n v="797"/>
    <s v="GEO1001"/>
    <s v="GEO1001"/>
    <b v="1"/>
    <x v="1"/>
    <x v="4"/>
    <s v="Q1 2021"/>
    <s v="Q1 2021"/>
    <b v="1"/>
  </r>
  <r>
    <x v="22"/>
    <s v="03/31/2021"/>
    <x v="12"/>
    <n v="1043"/>
    <s v="GEO1001"/>
    <s v="GEO1001"/>
    <b v="1"/>
    <x v="1"/>
    <x v="4"/>
    <s v="Q1 2021"/>
    <s v="Q1 2021"/>
    <b v="1"/>
  </r>
  <r>
    <x v="22"/>
    <s v="04/30/2021"/>
    <x v="13"/>
    <n v="1095"/>
    <s v="GEO1001"/>
    <s v="GEO1001"/>
    <b v="1"/>
    <x v="1"/>
    <x v="5"/>
    <s v="Q2 2021"/>
    <s v="Q2 2021"/>
    <b v="1"/>
  </r>
  <r>
    <x v="22"/>
    <s v="05/31/2021"/>
    <x v="14"/>
    <n v="1136"/>
    <s v="GEO1001"/>
    <s v="GEO1001"/>
    <b v="1"/>
    <x v="1"/>
    <x v="5"/>
    <s v="Q2 2021"/>
    <s v="Q2 2021"/>
    <b v="1"/>
  </r>
  <r>
    <x v="22"/>
    <s v="06/30/2021"/>
    <x v="15"/>
    <n v="681"/>
    <s v="GEO1001"/>
    <s v="GEO1001"/>
    <b v="1"/>
    <x v="1"/>
    <x v="5"/>
    <s v="Q2 2021"/>
    <s v="Q2 2021"/>
    <b v="1"/>
  </r>
  <r>
    <x v="23"/>
    <s v="11/30/2020"/>
    <x v="8"/>
    <n v="916"/>
    <s v="GEO1001"/>
    <s v="GEO1001"/>
    <b v="1"/>
    <x v="1"/>
    <x v="3"/>
    <s v="Q4 2020"/>
    <s v="Q4 2020"/>
    <b v="1"/>
  </r>
  <r>
    <x v="23"/>
    <s v="12/31/2020"/>
    <x v="9"/>
    <n v="1176"/>
    <s v="GEO1001"/>
    <s v="GEO1001"/>
    <b v="1"/>
    <x v="1"/>
    <x v="3"/>
    <s v="Q4 2020"/>
    <s v="Q4 2020"/>
    <b v="1"/>
  </r>
  <r>
    <x v="23"/>
    <s v="01/31/2021"/>
    <x v="10"/>
    <n v="941"/>
    <s v="GEO1001"/>
    <s v="GEO1001"/>
    <b v="1"/>
    <x v="1"/>
    <x v="4"/>
    <s v="Q1 2021"/>
    <s v="Q1 2021"/>
    <b v="1"/>
  </r>
  <r>
    <x v="23"/>
    <s v="02/28/2021"/>
    <x v="11"/>
    <n v="1332"/>
    <s v="GEO1001"/>
    <s v="GEO1001"/>
    <b v="1"/>
    <x v="1"/>
    <x v="4"/>
    <s v="Q1 2021"/>
    <s v="Q1 2021"/>
    <b v="1"/>
  </r>
  <r>
    <x v="23"/>
    <s v="03/31/2021"/>
    <x v="12"/>
    <n v="1192"/>
    <s v="GEO1001"/>
    <s v="GEO1001"/>
    <b v="1"/>
    <x v="1"/>
    <x v="4"/>
    <s v="Q1 2021"/>
    <s v="Q1 2021"/>
    <b v="1"/>
  </r>
  <r>
    <x v="23"/>
    <s v="04/30/2021"/>
    <x v="13"/>
    <n v="1768"/>
    <s v="GEO1001"/>
    <s v="GEO1001"/>
    <b v="1"/>
    <x v="1"/>
    <x v="5"/>
    <s v="Q2 2021"/>
    <s v="Q2 2021"/>
    <b v="1"/>
  </r>
  <r>
    <x v="23"/>
    <s v="05/31/2021"/>
    <x v="14"/>
    <n v="1360"/>
    <s v="GEO1001"/>
    <s v="GEO1001"/>
    <b v="1"/>
    <x v="1"/>
    <x v="5"/>
    <s v="Q2 2021"/>
    <s v="Q2 2021"/>
    <b v="1"/>
  </r>
  <r>
    <x v="23"/>
    <s v="06/30/2021"/>
    <x v="15"/>
    <n v="1193"/>
    <s v="GEO1001"/>
    <s v="GEO1001"/>
    <b v="1"/>
    <x v="1"/>
    <x v="5"/>
    <s v="Q2 2021"/>
    <s v="Q2 2021"/>
    <b v="1"/>
  </r>
  <r>
    <x v="24"/>
    <s v="01/31/2020"/>
    <x v="16"/>
    <n v="1131"/>
    <s v="GEO1001"/>
    <s v="GEO1001"/>
    <b v="1"/>
    <x v="1"/>
    <x v="0"/>
    <s v="Q1 2020"/>
    <s v="Q1 2020"/>
    <b v="1"/>
  </r>
  <r>
    <x v="24"/>
    <s v="02/29/2020"/>
    <x v="17"/>
    <n v="1268"/>
    <s v="GEO1001"/>
    <s v="GEO1001"/>
    <b v="1"/>
    <x v="1"/>
    <x v="0"/>
    <s v="Q1 2020"/>
    <s v="Q1 2020"/>
    <b v="1"/>
  </r>
  <r>
    <x v="24"/>
    <s v="03/31/2020"/>
    <x v="0"/>
    <n v="1410"/>
    <s v="GEO1001"/>
    <s v="GEO1001"/>
    <b v="1"/>
    <x v="1"/>
    <x v="0"/>
    <s v="Q1 2020"/>
    <s v="Q1 2020"/>
    <b v="1"/>
  </r>
  <r>
    <x v="24"/>
    <s v="04/30/2020"/>
    <x v="1"/>
    <n v="1688"/>
    <s v="GEO1001"/>
    <s v="GEO1001"/>
    <b v="1"/>
    <x v="1"/>
    <x v="1"/>
    <s v="Q2 2020"/>
    <s v="Q2 2020"/>
    <b v="1"/>
  </r>
  <r>
    <x v="24"/>
    <s v="05/31/2020"/>
    <x v="2"/>
    <n v="1548"/>
    <s v="GEO1001"/>
    <s v="GEO1001"/>
    <b v="1"/>
    <x v="1"/>
    <x v="1"/>
    <s v="Q2 2020"/>
    <s v="Q2 2020"/>
    <b v="1"/>
  </r>
  <r>
    <x v="24"/>
    <s v="06/30/2020"/>
    <x v="3"/>
    <n v="1127"/>
    <s v="GEO1001"/>
    <s v="GEO1001"/>
    <b v="1"/>
    <x v="1"/>
    <x v="1"/>
    <s v="Q2 2020"/>
    <s v="Q2 2020"/>
    <b v="1"/>
  </r>
  <r>
    <x v="24"/>
    <s v="07/31/2020"/>
    <x v="4"/>
    <n v="984"/>
    <s v="GEO1001"/>
    <s v="GEO1001"/>
    <b v="1"/>
    <x v="1"/>
    <x v="2"/>
    <s v="Q3 2020"/>
    <s v="Q3 2020"/>
    <b v="1"/>
  </r>
  <r>
    <x v="24"/>
    <s v="08/31/2020"/>
    <x v="5"/>
    <n v="850"/>
    <s v="GEO1001"/>
    <s v="GEO1001"/>
    <b v="1"/>
    <x v="1"/>
    <x v="2"/>
    <s v="Q3 2020"/>
    <s v="Q3 2020"/>
    <b v="1"/>
  </r>
  <r>
    <x v="24"/>
    <s v="09/30/2020"/>
    <x v="6"/>
    <n v="850"/>
    <s v="GEO1001"/>
    <s v="GEO1001"/>
    <b v="1"/>
    <x v="1"/>
    <x v="2"/>
    <s v="Q3 2020"/>
    <s v="Q3 2020"/>
    <b v="1"/>
  </r>
  <r>
    <x v="24"/>
    <s v="10/31/2020"/>
    <x v="7"/>
    <n v="986"/>
    <s v="GEO1001"/>
    <s v="GEO1001"/>
    <b v="1"/>
    <x v="1"/>
    <x v="3"/>
    <s v="Q4 2020"/>
    <s v="Q4 2020"/>
    <b v="1"/>
  </r>
  <r>
    <x v="24"/>
    <s v="11/30/2020"/>
    <x v="8"/>
    <n v="1129"/>
    <s v="GEO1001"/>
    <s v="GEO1001"/>
    <b v="1"/>
    <x v="1"/>
    <x v="3"/>
    <s v="Q4 2020"/>
    <s v="Q4 2020"/>
    <b v="1"/>
  </r>
  <r>
    <x v="24"/>
    <s v="12/31/2020"/>
    <x v="9"/>
    <n v="1131"/>
    <s v="GEO1001"/>
    <s v="GEO1001"/>
    <b v="1"/>
    <x v="1"/>
    <x v="3"/>
    <s v="Q4 2020"/>
    <s v="Q4 2020"/>
    <b v="1"/>
  </r>
  <r>
    <x v="24"/>
    <s v="01/31/2021"/>
    <x v="10"/>
    <n v="1119"/>
    <s v="GEO1001"/>
    <s v="GEO1001"/>
    <b v="1"/>
    <x v="1"/>
    <x v="4"/>
    <s v="Q1 2021"/>
    <s v="Q1 2021"/>
    <b v="1"/>
  </r>
  <r>
    <x v="24"/>
    <s v="02/28/2021"/>
    <x v="11"/>
    <n v="1252"/>
    <s v="GEO1001"/>
    <s v="GEO1001"/>
    <b v="1"/>
    <x v="1"/>
    <x v="4"/>
    <s v="Q1 2021"/>
    <s v="Q1 2021"/>
    <b v="1"/>
  </r>
  <r>
    <x v="24"/>
    <s v="03/31/2021"/>
    <x v="12"/>
    <n v="1404"/>
    <s v="GEO1001"/>
    <s v="GEO1001"/>
    <b v="1"/>
    <x v="1"/>
    <x v="4"/>
    <s v="Q1 2021"/>
    <s v="Q1 2021"/>
    <b v="1"/>
  </r>
  <r>
    <x v="24"/>
    <s v="04/30/2021"/>
    <x v="13"/>
    <n v="1707"/>
    <s v="GEO1001"/>
    <s v="GEO1001"/>
    <b v="1"/>
    <x v="1"/>
    <x v="5"/>
    <s v="Q2 2021"/>
    <s v="Q2 2021"/>
    <b v="1"/>
  </r>
  <r>
    <x v="24"/>
    <s v="05/31/2021"/>
    <x v="14"/>
    <n v="1598"/>
    <s v="GEO1001"/>
    <s v="GEO1001"/>
    <b v="1"/>
    <x v="1"/>
    <x v="5"/>
    <s v="Q2 2021"/>
    <s v="Q2 2021"/>
    <b v="1"/>
  </r>
  <r>
    <x v="24"/>
    <s v="06/30/2021"/>
    <x v="15"/>
    <n v="1119"/>
    <s v="GEO1001"/>
    <s v="GEO1001"/>
    <b v="1"/>
    <x v="1"/>
    <x v="5"/>
    <s v="Q2 2021"/>
    <s v="Q2 2021"/>
    <b v="1"/>
  </r>
  <r>
    <x v="25"/>
    <s v="01/31/2020"/>
    <x v="16"/>
    <n v="318"/>
    <s v="GEO1002"/>
    <s v="GEO1002"/>
    <b v="1"/>
    <x v="3"/>
    <x v="0"/>
    <s v="Q1 2020"/>
    <s v="Q1 2020"/>
    <b v="1"/>
  </r>
  <r>
    <x v="25"/>
    <s v="02/29/2020"/>
    <x v="17"/>
    <n v="453"/>
    <s v="GEO1002"/>
    <s v="GEO1002"/>
    <b v="1"/>
    <x v="3"/>
    <x v="0"/>
    <s v="Q1 2020"/>
    <s v="Q1 2020"/>
    <b v="1"/>
  </r>
  <r>
    <x v="25"/>
    <s v="03/31/2020"/>
    <x v="0"/>
    <n v="411"/>
    <s v="GEO1002"/>
    <s v="GEO1002"/>
    <b v="1"/>
    <x v="3"/>
    <x v="0"/>
    <s v="Q1 2020"/>
    <s v="Q1 2020"/>
    <b v="1"/>
  </r>
  <r>
    <x v="25"/>
    <s v="04/30/2020"/>
    <x v="1"/>
    <n v="588"/>
    <s v="GEO1002"/>
    <s v="GEO1002"/>
    <b v="1"/>
    <x v="3"/>
    <x v="1"/>
    <s v="Q2 2020"/>
    <s v="Q2 2020"/>
    <b v="1"/>
  </r>
  <r>
    <x v="25"/>
    <s v="05/31/2020"/>
    <x v="2"/>
    <n v="457"/>
    <s v="GEO1002"/>
    <s v="GEO1002"/>
    <b v="1"/>
    <x v="3"/>
    <x v="1"/>
    <s v="Q2 2020"/>
    <s v="Q2 2020"/>
    <b v="1"/>
  </r>
  <r>
    <x v="25"/>
    <s v="06/30/2020"/>
    <x v="3"/>
    <n v="410"/>
    <s v="GEO1002"/>
    <s v="GEO1002"/>
    <b v="1"/>
    <x v="3"/>
    <x v="1"/>
    <s v="Q2 2020"/>
    <s v="Q2 2020"/>
    <b v="1"/>
  </r>
  <r>
    <x v="25"/>
    <s v="07/31/2020"/>
    <x v="4"/>
    <n v="273"/>
    <s v="GEO1002"/>
    <s v="GEO1002"/>
    <b v="1"/>
    <x v="3"/>
    <x v="2"/>
    <s v="Q3 2020"/>
    <s v="Q3 2020"/>
    <b v="1"/>
  </r>
  <r>
    <x v="25"/>
    <s v="08/31/2020"/>
    <x v="5"/>
    <n v="317"/>
    <s v="GEO1002"/>
    <s v="GEO1002"/>
    <b v="1"/>
    <x v="3"/>
    <x v="2"/>
    <s v="Q3 2020"/>
    <s v="Q3 2020"/>
    <b v="1"/>
  </r>
  <r>
    <x v="25"/>
    <s v="09/30/2020"/>
    <x v="6"/>
    <n v="233"/>
    <s v="GEO1002"/>
    <s v="GEO1002"/>
    <b v="1"/>
    <x v="3"/>
    <x v="2"/>
    <s v="Q3 2020"/>
    <s v="Q3 2020"/>
    <b v="1"/>
  </r>
  <r>
    <x v="25"/>
    <s v="10/31/2020"/>
    <x v="7"/>
    <n v="367"/>
    <s v="GEO1002"/>
    <s v="GEO1002"/>
    <b v="1"/>
    <x v="3"/>
    <x v="3"/>
    <s v="Q4 2020"/>
    <s v="Q4 2020"/>
    <b v="1"/>
  </r>
  <r>
    <x v="25"/>
    <s v="11/30/2020"/>
    <x v="8"/>
    <n v="322"/>
    <s v="GEO1002"/>
    <s v="GEO1002"/>
    <b v="1"/>
    <x v="3"/>
    <x v="3"/>
    <s v="Q4 2020"/>
    <s v="Q4 2020"/>
    <b v="1"/>
  </r>
  <r>
    <x v="25"/>
    <s v="12/31/2020"/>
    <x v="9"/>
    <n v="407"/>
    <s v="GEO1002"/>
    <s v="GEO1002"/>
    <b v="1"/>
    <x v="3"/>
    <x v="3"/>
    <s v="Q4 2020"/>
    <s v="Q4 2020"/>
    <b v="1"/>
  </r>
  <r>
    <x v="25"/>
    <s v="01/31/2021"/>
    <x v="10"/>
    <n v="316"/>
    <s v="GEO1002"/>
    <s v="GEO1002"/>
    <b v="1"/>
    <x v="3"/>
    <x v="4"/>
    <s v="Q1 2021"/>
    <s v="Q1 2021"/>
    <b v="1"/>
  </r>
  <r>
    <x v="25"/>
    <s v="02/28/2021"/>
    <x v="11"/>
    <n v="456"/>
    <s v="GEO1002"/>
    <s v="GEO1002"/>
    <b v="1"/>
    <x v="3"/>
    <x v="4"/>
    <s v="Q1 2021"/>
    <s v="Q1 2021"/>
    <b v="1"/>
  </r>
  <r>
    <x v="25"/>
    <s v="03/31/2021"/>
    <x v="12"/>
    <n v="421"/>
    <s v="GEO1002"/>
    <s v="GEO1002"/>
    <b v="1"/>
    <x v="3"/>
    <x v="4"/>
    <s v="Q1 2021"/>
    <s v="Q1 2021"/>
    <b v="1"/>
  </r>
  <r>
    <x v="25"/>
    <s v="04/30/2021"/>
    <x v="13"/>
    <n v="591"/>
    <s v="GEO1002"/>
    <s v="GEO1002"/>
    <b v="1"/>
    <x v="3"/>
    <x v="5"/>
    <s v="Q2 2021"/>
    <s v="Q2 2021"/>
    <b v="1"/>
  </r>
  <r>
    <x v="25"/>
    <s v="05/31/2021"/>
    <x v="14"/>
    <n v="459"/>
    <s v="GEO1002"/>
    <s v="GEO1002"/>
    <b v="1"/>
    <x v="3"/>
    <x v="5"/>
    <s v="Q2 2021"/>
    <s v="Q2 2021"/>
    <b v="1"/>
  </r>
  <r>
    <x v="25"/>
    <s v="06/30/2021"/>
    <x v="15"/>
    <n v="409"/>
    <s v="GEO1002"/>
    <s v="GEO1002"/>
    <b v="1"/>
    <x v="3"/>
    <x v="5"/>
    <s v="Q2 2021"/>
    <s v="Q2 2021"/>
    <b v="1"/>
  </r>
  <r>
    <x v="26"/>
    <s v="01/31/2020"/>
    <x v="16"/>
    <n v="1488"/>
    <s v="GEO1001"/>
    <s v="GEO1001"/>
    <b v="1"/>
    <x v="1"/>
    <x v="0"/>
    <s v="Q1 2020"/>
    <s v="Q1 2020"/>
    <b v="1"/>
  </r>
  <r>
    <x v="26"/>
    <s v="02/29/2020"/>
    <x v="17"/>
    <n v="1674"/>
    <s v="GEO1001"/>
    <s v="GEO1001"/>
    <b v="1"/>
    <x v="1"/>
    <x v="0"/>
    <s v="Q1 2020"/>
    <s v="Q1 2020"/>
    <b v="1"/>
  </r>
  <r>
    <x v="26"/>
    <s v="03/31/2020"/>
    <x v="0"/>
    <n v="1862"/>
    <s v="GEO1001"/>
    <s v="GEO1001"/>
    <b v="1"/>
    <x v="1"/>
    <x v="0"/>
    <s v="Q1 2020"/>
    <s v="Q1 2020"/>
    <b v="1"/>
  </r>
  <r>
    <x v="26"/>
    <s v="04/30/2020"/>
    <x v="1"/>
    <n v="2231"/>
    <s v="GEO1001"/>
    <s v="GEO1001"/>
    <b v="1"/>
    <x v="1"/>
    <x v="1"/>
    <s v="Q2 2020"/>
    <s v="Q2 2020"/>
    <b v="1"/>
  </r>
  <r>
    <x v="26"/>
    <s v="05/31/2020"/>
    <x v="2"/>
    <n v="2049"/>
    <s v="GEO1001"/>
    <s v="GEO1001"/>
    <b v="1"/>
    <x v="1"/>
    <x v="1"/>
    <s v="Q2 2020"/>
    <s v="Q2 2020"/>
    <b v="1"/>
  </r>
  <r>
    <x v="26"/>
    <s v="06/30/2020"/>
    <x v="3"/>
    <n v="1489"/>
    <s v="GEO1001"/>
    <s v="GEO1001"/>
    <b v="1"/>
    <x v="1"/>
    <x v="1"/>
    <s v="Q2 2020"/>
    <s v="Q2 2020"/>
    <b v="1"/>
  </r>
  <r>
    <x v="26"/>
    <s v="07/31/2020"/>
    <x v="4"/>
    <n v="1301"/>
    <s v="GEO1001"/>
    <s v="GEO1001"/>
    <b v="1"/>
    <x v="1"/>
    <x v="2"/>
    <s v="Q3 2020"/>
    <s v="Q3 2020"/>
    <b v="1"/>
  </r>
  <r>
    <x v="26"/>
    <s v="08/31/2020"/>
    <x v="5"/>
    <n v="1118"/>
    <s v="GEO1001"/>
    <s v="GEO1001"/>
    <b v="1"/>
    <x v="1"/>
    <x v="2"/>
    <s v="Q3 2020"/>
    <s v="Q3 2020"/>
    <b v="1"/>
  </r>
  <r>
    <x v="26"/>
    <s v="09/30/2020"/>
    <x v="6"/>
    <n v="1117"/>
    <s v="GEO1001"/>
    <s v="GEO1001"/>
    <b v="1"/>
    <x v="1"/>
    <x v="2"/>
    <s v="Q3 2020"/>
    <s v="Q3 2020"/>
    <b v="1"/>
  </r>
  <r>
    <x v="26"/>
    <s v="10/31/2020"/>
    <x v="7"/>
    <n v="1301"/>
    <s v="GEO1001"/>
    <s v="GEO1001"/>
    <b v="1"/>
    <x v="1"/>
    <x v="3"/>
    <s v="Q4 2020"/>
    <s v="Q4 2020"/>
    <b v="1"/>
  </r>
  <r>
    <x v="26"/>
    <s v="11/30/2020"/>
    <x v="8"/>
    <n v="1488"/>
    <s v="GEO1001"/>
    <s v="GEO1001"/>
    <b v="1"/>
    <x v="1"/>
    <x v="3"/>
    <s v="Q4 2020"/>
    <s v="Q4 2020"/>
    <b v="1"/>
  </r>
  <r>
    <x v="26"/>
    <s v="12/31/2020"/>
    <x v="9"/>
    <n v="1489"/>
    <s v="GEO1001"/>
    <s v="GEO1001"/>
    <b v="1"/>
    <x v="1"/>
    <x v="3"/>
    <s v="Q4 2020"/>
    <s v="Q4 2020"/>
    <b v="1"/>
  </r>
  <r>
    <x v="26"/>
    <s v="01/31/2021"/>
    <x v="10"/>
    <n v="1516"/>
    <s v="GEO1001"/>
    <s v="GEO1001"/>
    <b v="1"/>
    <x v="1"/>
    <x v="4"/>
    <s v="Q1 2021"/>
    <s v="Q1 2021"/>
    <b v="1"/>
  </r>
  <r>
    <x v="26"/>
    <s v="02/28/2021"/>
    <x v="11"/>
    <n v="1665"/>
    <s v="GEO1001"/>
    <s v="GEO1001"/>
    <b v="1"/>
    <x v="1"/>
    <x v="4"/>
    <s v="Q1 2021"/>
    <s v="Q1 2021"/>
    <b v="1"/>
  </r>
  <r>
    <x v="26"/>
    <s v="03/31/2021"/>
    <x v="12"/>
    <n v="1854"/>
    <s v="GEO1001"/>
    <s v="GEO1001"/>
    <b v="1"/>
    <x v="1"/>
    <x v="4"/>
    <s v="Q1 2021"/>
    <s v="Q1 2021"/>
    <b v="1"/>
  </r>
  <r>
    <x v="26"/>
    <s v="04/30/2021"/>
    <x v="13"/>
    <n v="2277"/>
    <s v="GEO1001"/>
    <s v="GEO1001"/>
    <b v="1"/>
    <x v="1"/>
    <x v="5"/>
    <s v="Q2 2021"/>
    <s v="Q2 2021"/>
    <b v="1"/>
  </r>
  <r>
    <x v="26"/>
    <s v="05/31/2021"/>
    <x v="14"/>
    <n v="2067"/>
    <s v="GEO1001"/>
    <s v="GEO1001"/>
    <b v="1"/>
    <x v="1"/>
    <x v="5"/>
    <s v="Q2 2021"/>
    <s v="Q2 2021"/>
    <b v="1"/>
  </r>
  <r>
    <x v="26"/>
    <s v="06/30/2021"/>
    <x v="15"/>
    <n v="1551"/>
    <s v="GEO1001"/>
    <s v="GEO1001"/>
    <b v="1"/>
    <x v="1"/>
    <x v="5"/>
    <s v="Q2 2021"/>
    <s v="Q2 2021"/>
    <b v="1"/>
  </r>
  <r>
    <x v="27"/>
    <s v="01/31/2020"/>
    <x v="16"/>
    <n v="644"/>
    <s v="GEO1002"/>
    <s v="GEO1002"/>
    <b v="1"/>
    <x v="3"/>
    <x v="0"/>
    <s v="Q1 2020"/>
    <s v="Q1 2020"/>
    <b v="1"/>
  </r>
  <r>
    <x v="27"/>
    <s v="02/29/2020"/>
    <x v="17"/>
    <n v="814"/>
    <s v="GEO1002"/>
    <s v="GEO1002"/>
    <b v="1"/>
    <x v="3"/>
    <x v="0"/>
    <s v="Q1 2020"/>
    <s v="Q1 2020"/>
    <b v="1"/>
  </r>
  <r>
    <x v="27"/>
    <s v="03/31/2020"/>
    <x v="0"/>
    <n v="814"/>
    <s v="GEO1002"/>
    <s v="GEO1002"/>
    <b v="1"/>
    <x v="3"/>
    <x v="0"/>
    <s v="Q1 2020"/>
    <s v="Q1 2020"/>
    <b v="1"/>
  </r>
  <r>
    <x v="27"/>
    <s v="04/30/2020"/>
    <x v="1"/>
    <n v="1068"/>
    <s v="GEO1002"/>
    <s v="GEO1002"/>
    <b v="1"/>
    <x v="3"/>
    <x v="1"/>
    <s v="Q2 2020"/>
    <s v="Q2 2020"/>
    <b v="1"/>
  </r>
  <r>
    <x v="27"/>
    <s v="05/31/2020"/>
    <x v="2"/>
    <n v="899"/>
    <s v="GEO1002"/>
    <s v="GEO1002"/>
    <b v="1"/>
    <x v="3"/>
    <x v="1"/>
    <s v="Q2 2020"/>
    <s v="Q2 2020"/>
    <b v="1"/>
  </r>
  <r>
    <x v="27"/>
    <s v="06/30/2020"/>
    <x v="3"/>
    <n v="732"/>
    <s v="GEO1002"/>
    <s v="GEO1002"/>
    <b v="1"/>
    <x v="3"/>
    <x v="1"/>
    <s v="Q2 2020"/>
    <s v="Q2 2020"/>
    <b v="1"/>
  </r>
  <r>
    <x v="27"/>
    <s v="07/31/2020"/>
    <x v="4"/>
    <n v="560"/>
    <s v="GEO1002"/>
    <s v="GEO1002"/>
    <b v="1"/>
    <x v="3"/>
    <x v="2"/>
    <s v="Q3 2020"/>
    <s v="Q3 2020"/>
    <b v="1"/>
  </r>
  <r>
    <x v="27"/>
    <s v="08/31/2020"/>
    <x v="5"/>
    <n v="557"/>
    <s v="GEO1002"/>
    <s v="GEO1002"/>
    <b v="1"/>
    <x v="3"/>
    <x v="2"/>
    <s v="Q3 2020"/>
    <s v="Q3 2020"/>
    <b v="1"/>
  </r>
  <r>
    <x v="27"/>
    <s v="09/30/2020"/>
    <x v="6"/>
    <n v="473"/>
    <s v="GEO1002"/>
    <s v="GEO1002"/>
    <b v="1"/>
    <x v="3"/>
    <x v="2"/>
    <s v="Q3 2020"/>
    <s v="Q3 2020"/>
    <b v="1"/>
  </r>
  <r>
    <x v="27"/>
    <s v="10/31/2020"/>
    <x v="7"/>
    <n v="645"/>
    <s v="GEO1002"/>
    <s v="GEO1002"/>
    <b v="1"/>
    <x v="3"/>
    <x v="3"/>
    <s v="Q4 2020"/>
    <s v="Q4 2020"/>
    <b v="1"/>
  </r>
  <r>
    <x v="27"/>
    <s v="11/30/2020"/>
    <x v="8"/>
    <n v="643"/>
    <s v="GEO1002"/>
    <s v="GEO1002"/>
    <b v="1"/>
    <x v="3"/>
    <x v="3"/>
    <s v="Q4 2020"/>
    <s v="Q4 2020"/>
    <b v="1"/>
  </r>
  <r>
    <x v="27"/>
    <s v="12/31/2020"/>
    <x v="9"/>
    <n v="726"/>
    <s v="GEO1002"/>
    <s v="GEO1002"/>
    <b v="1"/>
    <x v="3"/>
    <x v="3"/>
    <s v="Q4 2020"/>
    <s v="Q4 2020"/>
    <b v="1"/>
  </r>
  <r>
    <x v="27"/>
    <s v="01/31/2021"/>
    <x v="10"/>
    <n v="668"/>
    <s v="GEO1002"/>
    <s v="GEO1002"/>
    <b v="1"/>
    <x v="3"/>
    <x v="4"/>
    <s v="Q1 2021"/>
    <s v="Q1 2021"/>
    <b v="1"/>
  </r>
  <r>
    <x v="27"/>
    <s v="02/28/2021"/>
    <x v="11"/>
    <n v="855"/>
    <s v="GEO1002"/>
    <s v="GEO1002"/>
    <b v="1"/>
    <x v="3"/>
    <x v="4"/>
    <s v="Q1 2021"/>
    <s v="Q1 2021"/>
    <b v="1"/>
  </r>
  <r>
    <x v="27"/>
    <s v="03/31/2021"/>
    <x v="12"/>
    <n v="828"/>
    <s v="GEO1002"/>
    <s v="GEO1002"/>
    <b v="1"/>
    <x v="3"/>
    <x v="4"/>
    <s v="Q1 2021"/>
    <s v="Q1 2021"/>
    <b v="1"/>
  </r>
  <r>
    <x v="27"/>
    <s v="04/30/2021"/>
    <x v="13"/>
    <n v="1125"/>
    <s v="GEO1002"/>
    <s v="GEO1002"/>
    <b v="1"/>
    <x v="3"/>
    <x v="5"/>
    <s v="Q2 2021"/>
    <s v="Q2 2021"/>
    <b v="1"/>
  </r>
  <r>
    <x v="27"/>
    <s v="05/31/2021"/>
    <x v="14"/>
    <n v="892"/>
    <s v="GEO1002"/>
    <s v="GEO1002"/>
    <b v="1"/>
    <x v="3"/>
    <x v="5"/>
    <s v="Q2 2021"/>
    <s v="Q2 2021"/>
    <b v="1"/>
  </r>
  <r>
    <x v="27"/>
    <s v="06/30/2021"/>
    <x v="15"/>
    <n v="755"/>
    <s v="GEO1002"/>
    <s v="GEO1002"/>
    <b v="1"/>
    <x v="3"/>
    <x v="5"/>
    <s v="Q2 2021"/>
    <s v="Q2 2021"/>
    <b v="1"/>
  </r>
  <r>
    <x v="28"/>
    <s v="01/31/2020"/>
    <x v="16"/>
    <n v="6731"/>
    <s v="GEO1001"/>
    <s v="GEO1001"/>
    <b v="1"/>
    <x v="1"/>
    <x v="0"/>
    <s v="Q1 2020"/>
    <s v="Q1 2020"/>
    <b v="1"/>
  </r>
  <r>
    <x v="28"/>
    <s v="02/29/2020"/>
    <x v="17"/>
    <n v="5312"/>
    <s v="GEO1001"/>
    <s v="GEO1001"/>
    <b v="1"/>
    <x v="1"/>
    <x v="0"/>
    <s v="Q1 2020"/>
    <s v="Q1 2020"/>
    <b v="1"/>
  </r>
  <r>
    <x v="28"/>
    <s v="03/31/2020"/>
    <x v="0"/>
    <n v="8146"/>
    <s v="GEO1001"/>
    <s v="GEO1001"/>
    <b v="1"/>
    <x v="1"/>
    <x v="0"/>
    <s v="Q1 2020"/>
    <s v="Q1 2020"/>
    <b v="1"/>
  </r>
  <r>
    <x v="28"/>
    <s v="04/30/2020"/>
    <x v="1"/>
    <n v="7438"/>
    <s v="GEO1001"/>
    <s v="GEO1001"/>
    <b v="1"/>
    <x v="1"/>
    <x v="1"/>
    <s v="Q2 2020"/>
    <s v="Q2 2020"/>
    <b v="1"/>
  </r>
  <r>
    <x v="28"/>
    <s v="05/31/2020"/>
    <x v="2"/>
    <n v="8850"/>
    <s v="GEO1001"/>
    <s v="GEO1001"/>
    <b v="1"/>
    <x v="1"/>
    <x v="1"/>
    <s v="Q2 2020"/>
    <s v="Q2 2020"/>
    <b v="1"/>
  </r>
  <r>
    <x v="28"/>
    <s v="06/30/2020"/>
    <x v="3"/>
    <n v="4608"/>
    <s v="GEO1001"/>
    <s v="GEO1001"/>
    <b v="1"/>
    <x v="1"/>
    <x v="1"/>
    <s v="Q2 2020"/>
    <s v="Q2 2020"/>
    <b v="1"/>
  </r>
  <r>
    <x v="28"/>
    <s v="07/31/2020"/>
    <x v="4"/>
    <n v="6024"/>
    <s v="GEO1001"/>
    <s v="GEO1001"/>
    <b v="1"/>
    <x v="1"/>
    <x v="2"/>
    <s v="Q3 2020"/>
    <s v="Q3 2020"/>
    <b v="1"/>
  </r>
  <r>
    <x v="28"/>
    <s v="08/31/2020"/>
    <x v="5"/>
    <n v="3188"/>
    <s v="GEO1001"/>
    <s v="GEO1001"/>
    <b v="1"/>
    <x v="1"/>
    <x v="2"/>
    <s v="Q3 2020"/>
    <s v="Q3 2020"/>
    <b v="1"/>
  </r>
  <r>
    <x v="28"/>
    <s v="09/30/2020"/>
    <x v="6"/>
    <n v="5313"/>
    <s v="GEO1001"/>
    <s v="GEO1001"/>
    <b v="1"/>
    <x v="1"/>
    <x v="2"/>
    <s v="Q3 2020"/>
    <s v="Q3 2020"/>
    <b v="1"/>
  </r>
  <r>
    <x v="28"/>
    <s v="10/31/2020"/>
    <x v="7"/>
    <n v="3897"/>
    <s v="GEO1001"/>
    <s v="GEO1001"/>
    <b v="1"/>
    <x v="1"/>
    <x v="3"/>
    <s v="Q4 2020"/>
    <s v="Q4 2020"/>
    <b v="1"/>
  </r>
  <r>
    <x v="28"/>
    <s v="11/30/2020"/>
    <x v="8"/>
    <n v="6730"/>
    <s v="GEO1001"/>
    <s v="GEO1001"/>
    <b v="1"/>
    <x v="1"/>
    <x v="3"/>
    <s v="Q4 2020"/>
    <s v="Q4 2020"/>
    <b v="1"/>
  </r>
  <r>
    <x v="28"/>
    <s v="12/31/2020"/>
    <x v="9"/>
    <n v="4607"/>
    <s v="GEO1001"/>
    <s v="GEO1001"/>
    <b v="1"/>
    <x v="1"/>
    <x v="3"/>
    <s v="Q4 2020"/>
    <s v="Q4 2020"/>
    <b v="1"/>
  </r>
  <r>
    <x v="28"/>
    <s v="01/31/2021"/>
    <x v="10"/>
    <n v="6996"/>
    <s v="GEO1001"/>
    <s v="GEO1001"/>
    <b v="1"/>
    <x v="1"/>
    <x v="4"/>
    <s v="Q1 2021"/>
    <s v="Q1 2021"/>
    <b v="1"/>
  </r>
  <r>
    <x v="28"/>
    <s v="02/28/2021"/>
    <x v="11"/>
    <n v="5257"/>
    <s v="GEO1001"/>
    <s v="GEO1001"/>
    <b v="1"/>
    <x v="1"/>
    <x v="4"/>
    <s v="Q1 2021"/>
    <s v="Q1 2021"/>
    <b v="1"/>
  </r>
  <r>
    <x v="28"/>
    <s v="03/31/2021"/>
    <x v="12"/>
    <n v="8064"/>
    <s v="GEO1001"/>
    <s v="GEO1001"/>
    <b v="1"/>
    <x v="1"/>
    <x v="4"/>
    <s v="Q1 2021"/>
    <s v="Q1 2021"/>
    <b v="1"/>
  </r>
  <r>
    <x v="28"/>
    <s v="04/30/2021"/>
    <x v="13"/>
    <n v="7735"/>
    <s v="GEO1001"/>
    <s v="GEO1001"/>
    <b v="1"/>
    <x v="1"/>
    <x v="5"/>
    <s v="Q2 2021"/>
    <s v="Q2 2021"/>
    <b v="1"/>
  </r>
  <r>
    <x v="28"/>
    <s v="05/31/2021"/>
    <x v="14"/>
    <n v="8806"/>
    <s v="GEO1001"/>
    <s v="GEO1001"/>
    <b v="1"/>
    <x v="1"/>
    <x v="5"/>
    <s v="Q2 2021"/>
    <s v="Q2 2021"/>
    <b v="1"/>
  </r>
  <r>
    <x v="28"/>
    <s v="06/30/2021"/>
    <x v="15"/>
    <n v="4556"/>
    <s v="GEO1001"/>
    <s v="GEO1001"/>
    <b v="1"/>
    <x v="1"/>
    <x v="5"/>
    <s v="Q2 2021"/>
    <s v="Q2 2021"/>
    <b v="1"/>
  </r>
  <r>
    <x v="29"/>
    <s v="01/31/2020"/>
    <x v="16"/>
    <n v="1087"/>
    <s v="GEO1001"/>
    <s v="GEO1001"/>
    <b v="1"/>
    <x v="1"/>
    <x v="0"/>
    <s v="Q1 2020"/>
    <s v="Q1 2020"/>
    <b v="1"/>
  </r>
  <r>
    <x v="29"/>
    <s v="02/29/2020"/>
    <x v="17"/>
    <n v="1224"/>
    <s v="GEO1001"/>
    <s v="GEO1001"/>
    <b v="1"/>
    <x v="1"/>
    <x v="0"/>
    <s v="Q1 2020"/>
    <s v="Q1 2020"/>
    <b v="1"/>
  </r>
  <r>
    <x v="29"/>
    <s v="03/31/2020"/>
    <x v="0"/>
    <n v="1362"/>
    <s v="GEO1001"/>
    <s v="GEO1001"/>
    <b v="1"/>
    <x v="1"/>
    <x v="0"/>
    <s v="Q1 2020"/>
    <s v="Q1 2020"/>
    <b v="1"/>
  </r>
  <r>
    <x v="29"/>
    <s v="04/30/2020"/>
    <x v="1"/>
    <n v="1633"/>
    <s v="GEO1001"/>
    <s v="GEO1001"/>
    <b v="1"/>
    <x v="1"/>
    <x v="1"/>
    <s v="Q2 2020"/>
    <s v="Q2 2020"/>
    <b v="1"/>
  </r>
  <r>
    <x v="29"/>
    <s v="05/31/2020"/>
    <x v="2"/>
    <n v="1492"/>
    <s v="GEO1001"/>
    <s v="GEO1001"/>
    <b v="1"/>
    <x v="1"/>
    <x v="1"/>
    <s v="Q2 2020"/>
    <s v="Q2 2020"/>
    <b v="1"/>
  </r>
  <r>
    <x v="29"/>
    <s v="06/30/2020"/>
    <x v="3"/>
    <n v="1091"/>
    <s v="GEO1001"/>
    <s v="GEO1001"/>
    <b v="1"/>
    <x v="1"/>
    <x v="1"/>
    <s v="Q2 2020"/>
    <s v="Q2 2020"/>
    <b v="1"/>
  </r>
  <r>
    <x v="29"/>
    <s v="07/31/2020"/>
    <x v="4"/>
    <n v="950"/>
    <s v="GEO1001"/>
    <s v="GEO1001"/>
    <b v="1"/>
    <x v="1"/>
    <x v="2"/>
    <s v="Q3 2020"/>
    <s v="Q3 2020"/>
    <b v="1"/>
  </r>
  <r>
    <x v="29"/>
    <s v="08/31/2020"/>
    <x v="5"/>
    <n v="818"/>
    <s v="GEO1001"/>
    <s v="GEO1001"/>
    <b v="1"/>
    <x v="1"/>
    <x v="2"/>
    <s v="Q3 2020"/>
    <s v="Q3 2020"/>
    <b v="1"/>
  </r>
  <r>
    <x v="29"/>
    <s v="09/30/2020"/>
    <x v="6"/>
    <n v="820"/>
    <s v="GEO1001"/>
    <s v="GEO1001"/>
    <b v="1"/>
    <x v="1"/>
    <x v="2"/>
    <s v="Q3 2020"/>
    <s v="Q3 2020"/>
    <b v="1"/>
  </r>
  <r>
    <x v="29"/>
    <s v="10/31/2020"/>
    <x v="7"/>
    <n v="954"/>
    <s v="GEO1001"/>
    <s v="GEO1001"/>
    <b v="1"/>
    <x v="1"/>
    <x v="3"/>
    <s v="Q4 2020"/>
    <s v="Q4 2020"/>
    <b v="1"/>
  </r>
  <r>
    <x v="29"/>
    <s v="11/30/2020"/>
    <x v="8"/>
    <n v="1086"/>
    <s v="GEO1001"/>
    <s v="GEO1001"/>
    <b v="1"/>
    <x v="1"/>
    <x v="3"/>
    <s v="Q4 2020"/>
    <s v="Q4 2020"/>
    <b v="1"/>
  </r>
  <r>
    <x v="29"/>
    <s v="12/31/2020"/>
    <x v="9"/>
    <n v="1091"/>
    <s v="GEO1001"/>
    <s v="GEO1001"/>
    <b v="1"/>
    <x v="1"/>
    <x v="3"/>
    <s v="Q4 2020"/>
    <s v="Q4 2020"/>
    <b v="1"/>
  </r>
  <r>
    <x v="29"/>
    <s v="01/31/2021"/>
    <x v="10"/>
    <n v="1113"/>
    <s v="GEO1001"/>
    <s v="GEO1001"/>
    <b v="1"/>
    <x v="1"/>
    <x v="4"/>
    <s v="Q1 2021"/>
    <s v="Q1 2021"/>
    <b v="1"/>
  </r>
  <r>
    <x v="29"/>
    <s v="02/28/2021"/>
    <x v="11"/>
    <n v="1220"/>
    <s v="GEO1001"/>
    <s v="GEO1001"/>
    <b v="1"/>
    <x v="1"/>
    <x v="4"/>
    <s v="Q1 2021"/>
    <s v="Q1 2021"/>
    <b v="1"/>
  </r>
  <r>
    <x v="29"/>
    <s v="03/31/2021"/>
    <x v="12"/>
    <n v="1426"/>
    <s v="GEO1001"/>
    <s v="GEO1001"/>
    <b v="1"/>
    <x v="1"/>
    <x v="4"/>
    <s v="Q1 2021"/>
    <s v="Q1 2021"/>
    <b v="1"/>
  </r>
  <r>
    <x v="29"/>
    <s v="04/30/2021"/>
    <x v="13"/>
    <n v="1614"/>
    <s v="GEO1001"/>
    <s v="GEO1001"/>
    <b v="1"/>
    <x v="1"/>
    <x v="5"/>
    <s v="Q2 2021"/>
    <s v="Q2 2021"/>
    <b v="1"/>
  </r>
  <r>
    <x v="30"/>
    <s v="01/31/2020"/>
    <x v="16"/>
    <n v="303"/>
    <s v="GEO1004"/>
    <s v="GEO1004"/>
    <b v="1"/>
    <x v="0"/>
    <x v="0"/>
    <s v="Q1 2020"/>
    <s v="Q1 2020"/>
    <b v="1"/>
  </r>
  <r>
    <x v="30"/>
    <s v="02/29/2020"/>
    <x v="17"/>
    <n v="304"/>
    <s v="GEO1004"/>
    <s v="GEO1004"/>
    <b v="1"/>
    <x v="0"/>
    <x v="0"/>
    <s v="Q1 2020"/>
    <s v="Q1 2020"/>
    <b v="1"/>
  </r>
  <r>
    <x v="30"/>
    <s v="03/31/2020"/>
    <x v="0"/>
    <n v="375"/>
    <s v="GEO1004"/>
    <s v="GEO1004"/>
    <b v="1"/>
    <x v="0"/>
    <x v="0"/>
    <s v="Q1 2020"/>
    <s v="Q1 2020"/>
    <b v="1"/>
  </r>
  <r>
    <x v="30"/>
    <s v="04/30/2020"/>
    <x v="1"/>
    <n v="407"/>
    <s v="GEO1004"/>
    <s v="GEO1004"/>
    <b v="1"/>
    <x v="0"/>
    <x v="1"/>
    <s v="Q2 2020"/>
    <s v="Q2 2020"/>
    <b v="1"/>
  </r>
  <r>
    <x v="30"/>
    <s v="05/31/2020"/>
    <x v="2"/>
    <n v="405"/>
    <s v="GEO1004"/>
    <s v="GEO1004"/>
    <b v="1"/>
    <x v="0"/>
    <x v="1"/>
    <s v="Q2 2020"/>
    <s v="Q2 2020"/>
    <b v="1"/>
  </r>
  <r>
    <x v="30"/>
    <s v="06/30/2020"/>
    <x v="3"/>
    <n v="267"/>
    <s v="GEO1004"/>
    <s v="GEO1004"/>
    <b v="1"/>
    <x v="0"/>
    <x v="1"/>
    <s v="Q2 2020"/>
    <s v="Q2 2020"/>
    <b v="1"/>
  </r>
  <r>
    <x v="30"/>
    <s v="07/31/2020"/>
    <x v="4"/>
    <n v="264"/>
    <s v="GEO1004"/>
    <s v="GEO1004"/>
    <b v="1"/>
    <x v="0"/>
    <x v="2"/>
    <s v="Q3 2020"/>
    <s v="Q3 2020"/>
    <b v="1"/>
  </r>
  <r>
    <x v="30"/>
    <s v="08/31/2020"/>
    <x v="5"/>
    <n v="195"/>
    <s v="GEO1004"/>
    <s v="GEO1004"/>
    <b v="1"/>
    <x v="0"/>
    <x v="2"/>
    <s v="Q3 2020"/>
    <s v="Q3 2020"/>
    <b v="1"/>
  </r>
  <r>
    <x v="30"/>
    <s v="09/30/2020"/>
    <x v="6"/>
    <n v="232"/>
    <s v="GEO1004"/>
    <s v="GEO1004"/>
    <b v="1"/>
    <x v="0"/>
    <x v="2"/>
    <s v="Q3 2020"/>
    <s v="Q3 2020"/>
    <b v="1"/>
  </r>
  <r>
    <x v="30"/>
    <s v="10/31/2020"/>
    <x v="7"/>
    <n v="233"/>
    <s v="GEO1004"/>
    <s v="GEO1004"/>
    <b v="1"/>
    <x v="0"/>
    <x v="3"/>
    <s v="Q4 2020"/>
    <s v="Q4 2020"/>
    <b v="1"/>
  </r>
  <r>
    <x v="30"/>
    <s v="11/30/2020"/>
    <x v="8"/>
    <n v="306"/>
    <s v="GEO1004"/>
    <s v="GEO1004"/>
    <b v="1"/>
    <x v="0"/>
    <x v="3"/>
    <s v="Q4 2020"/>
    <s v="Q4 2020"/>
    <b v="1"/>
  </r>
  <r>
    <x v="30"/>
    <s v="12/31/2020"/>
    <x v="9"/>
    <n v="267"/>
    <s v="GEO1004"/>
    <s v="GEO1004"/>
    <b v="1"/>
    <x v="0"/>
    <x v="3"/>
    <s v="Q4 2020"/>
    <s v="Q4 2020"/>
    <b v="1"/>
  </r>
  <r>
    <x v="30"/>
    <s v="01/31/2021"/>
    <x v="10"/>
    <n v="302"/>
    <s v="GEO1004"/>
    <s v="GEO1004"/>
    <b v="1"/>
    <x v="0"/>
    <x v="4"/>
    <s v="Q1 2021"/>
    <s v="Q1 2021"/>
    <b v="1"/>
  </r>
  <r>
    <x v="30"/>
    <s v="02/28/2021"/>
    <x v="11"/>
    <n v="304"/>
    <s v="GEO1004"/>
    <s v="GEO1004"/>
    <b v="1"/>
    <x v="0"/>
    <x v="4"/>
    <s v="Q1 2021"/>
    <s v="Q1 2021"/>
    <b v="1"/>
  </r>
  <r>
    <x v="30"/>
    <s v="03/31/2021"/>
    <x v="12"/>
    <n v="390"/>
    <s v="GEO1004"/>
    <s v="GEO1004"/>
    <b v="1"/>
    <x v="0"/>
    <x v="4"/>
    <s v="Q1 2021"/>
    <s v="Q1 2021"/>
    <b v="1"/>
  </r>
  <r>
    <x v="30"/>
    <s v="04/30/2021"/>
    <x v="13"/>
    <n v="422"/>
    <s v="GEO1004"/>
    <s v="GEO1004"/>
    <b v="1"/>
    <x v="0"/>
    <x v="5"/>
    <s v="Q2 2021"/>
    <s v="Q2 2021"/>
    <b v="1"/>
  </r>
  <r>
    <x v="30"/>
    <s v="05/31/2021"/>
    <x v="14"/>
    <n v="405"/>
    <s v="GEO1004"/>
    <s v="GEO1004"/>
    <b v="1"/>
    <x v="0"/>
    <x v="5"/>
    <s v="Q2 2021"/>
    <s v="Q2 2021"/>
    <b v="1"/>
  </r>
  <r>
    <x v="30"/>
    <s v="06/30/2021"/>
    <x v="15"/>
    <n v="261"/>
    <s v="GEO1004"/>
    <s v="GEO1004"/>
    <b v="1"/>
    <x v="0"/>
    <x v="5"/>
    <s v="Q2 2021"/>
    <s v="Q2 2021"/>
    <b v="1"/>
  </r>
  <r>
    <x v="31"/>
    <s v="01/31/2020"/>
    <x v="16"/>
    <n v="30584"/>
    <s v="GEO1001"/>
    <s v="GEO1001"/>
    <b v="1"/>
    <x v="1"/>
    <x v="0"/>
    <s v="Q1 2020"/>
    <s v="Q1 2020"/>
    <b v="1"/>
  </r>
  <r>
    <x v="31"/>
    <s v="02/29/2020"/>
    <x v="17"/>
    <n v="27186"/>
    <s v="GEO1001"/>
    <s v="GEO1001"/>
    <b v="1"/>
    <x v="1"/>
    <x v="0"/>
    <s v="Q1 2020"/>
    <s v="Q1 2020"/>
    <b v="1"/>
  </r>
  <r>
    <x v="31"/>
    <s v="03/31/2020"/>
    <x v="0"/>
    <n v="37383"/>
    <s v="GEO1001"/>
    <s v="GEO1001"/>
    <b v="1"/>
    <x v="1"/>
    <x v="0"/>
    <s v="Q1 2020"/>
    <s v="Q1 2020"/>
    <b v="1"/>
  </r>
  <r>
    <x v="31"/>
    <s v="04/30/2020"/>
    <x v="1"/>
    <n v="37379"/>
    <s v="GEO1001"/>
    <s v="GEO1001"/>
    <b v="1"/>
    <x v="1"/>
    <x v="1"/>
    <s v="Q2 2020"/>
    <s v="Q2 2020"/>
    <b v="1"/>
  </r>
  <r>
    <x v="31"/>
    <s v="05/31/2020"/>
    <x v="2"/>
    <n v="40779"/>
    <s v="GEO1001"/>
    <s v="GEO1001"/>
    <b v="1"/>
    <x v="1"/>
    <x v="1"/>
    <s v="Q2 2020"/>
    <s v="Q2 2020"/>
    <b v="1"/>
  </r>
  <r>
    <x v="31"/>
    <s v="06/30/2020"/>
    <x v="3"/>
    <n v="23788"/>
    <s v="GEO1001"/>
    <s v="GEO1001"/>
    <b v="1"/>
    <x v="1"/>
    <x v="1"/>
    <s v="Q2 2020"/>
    <s v="Q2 2020"/>
    <b v="1"/>
  </r>
  <r>
    <x v="31"/>
    <s v="07/31/2020"/>
    <x v="4"/>
    <n v="27188"/>
    <s v="GEO1001"/>
    <s v="GEO1001"/>
    <b v="1"/>
    <x v="1"/>
    <x v="2"/>
    <s v="Q3 2020"/>
    <s v="Q3 2020"/>
    <b v="1"/>
  </r>
  <r>
    <x v="31"/>
    <s v="08/31/2020"/>
    <x v="5"/>
    <n v="16996"/>
    <s v="GEO1001"/>
    <s v="GEO1001"/>
    <b v="1"/>
    <x v="1"/>
    <x v="2"/>
    <s v="Q3 2020"/>
    <s v="Q3 2020"/>
    <b v="1"/>
  </r>
  <r>
    <x v="31"/>
    <s v="09/30/2020"/>
    <x v="6"/>
    <n v="23792"/>
    <s v="GEO1001"/>
    <s v="GEO1001"/>
    <b v="1"/>
    <x v="1"/>
    <x v="2"/>
    <s v="Q3 2020"/>
    <s v="Q3 2020"/>
    <b v="1"/>
  </r>
  <r>
    <x v="31"/>
    <s v="10/31/2020"/>
    <x v="7"/>
    <n v="20390"/>
    <s v="GEO1001"/>
    <s v="GEO1001"/>
    <b v="1"/>
    <x v="1"/>
    <x v="3"/>
    <s v="Q4 2020"/>
    <s v="Q4 2020"/>
    <b v="1"/>
  </r>
  <r>
    <x v="31"/>
    <s v="11/30/2020"/>
    <x v="8"/>
    <n v="30586"/>
    <s v="GEO1001"/>
    <s v="GEO1001"/>
    <b v="1"/>
    <x v="1"/>
    <x v="3"/>
    <s v="Q4 2020"/>
    <s v="Q4 2020"/>
    <b v="1"/>
  </r>
  <r>
    <x v="31"/>
    <s v="12/31/2020"/>
    <x v="9"/>
    <n v="23787"/>
    <s v="GEO1001"/>
    <s v="GEO1001"/>
    <b v="1"/>
    <x v="1"/>
    <x v="3"/>
    <s v="Q4 2020"/>
    <s v="Q4 2020"/>
    <b v="1"/>
  </r>
  <r>
    <x v="31"/>
    <s v="01/31/2021"/>
    <x v="10"/>
    <n v="32111"/>
    <s v="GEO1001"/>
    <s v="GEO1001"/>
    <b v="1"/>
    <x v="1"/>
    <x v="4"/>
    <s v="Q1 2021"/>
    <s v="Q1 2021"/>
    <b v="1"/>
  </r>
  <r>
    <x v="31"/>
    <s v="02/28/2021"/>
    <x v="11"/>
    <n v="27048"/>
    <s v="GEO1001"/>
    <s v="GEO1001"/>
    <b v="1"/>
    <x v="1"/>
    <x v="4"/>
    <s v="Q1 2021"/>
    <s v="Q1 2021"/>
    <b v="1"/>
  </r>
  <r>
    <x v="31"/>
    <s v="03/31/2021"/>
    <x v="12"/>
    <n v="39253"/>
    <s v="GEO1001"/>
    <s v="GEO1001"/>
    <b v="1"/>
    <x v="1"/>
    <x v="4"/>
    <s v="Q1 2021"/>
    <s v="Q1 2021"/>
    <b v="1"/>
  </r>
  <r>
    <x v="31"/>
    <s v="04/30/2021"/>
    <x v="13"/>
    <n v="38878"/>
    <s v="GEO1001"/>
    <s v="GEO1001"/>
    <b v="1"/>
    <x v="1"/>
    <x v="5"/>
    <s v="Q2 2021"/>
    <s v="Q2 2021"/>
    <b v="1"/>
  </r>
  <r>
    <x v="31"/>
    <s v="05/31/2021"/>
    <x v="14"/>
    <n v="41598"/>
    <s v="GEO1001"/>
    <s v="GEO1001"/>
    <b v="1"/>
    <x v="1"/>
    <x v="5"/>
    <s v="Q2 2021"/>
    <s v="Q2 2021"/>
    <b v="1"/>
  </r>
  <r>
    <x v="31"/>
    <s v="06/30/2021"/>
    <x v="15"/>
    <n v="24737"/>
    <s v="GEO1001"/>
    <s v="GEO1001"/>
    <b v="1"/>
    <x v="1"/>
    <x v="5"/>
    <s v="Q2 2021"/>
    <s v="Q2 2021"/>
    <b v="1"/>
  </r>
  <r>
    <x v="32"/>
    <s v="01/31/2020"/>
    <x v="16"/>
    <n v="866"/>
    <s v="GEO1003"/>
    <s v="GEO1003"/>
    <b v="1"/>
    <x v="2"/>
    <x v="0"/>
    <s v="Q1 2020"/>
    <s v="Q1 2020"/>
    <b v="1"/>
  </r>
  <r>
    <x v="32"/>
    <s v="02/29/2020"/>
    <x v="17"/>
    <n v="1101"/>
    <s v="GEO1003"/>
    <s v="GEO1003"/>
    <b v="1"/>
    <x v="2"/>
    <x v="0"/>
    <s v="Q1 2020"/>
    <s v="Q1 2020"/>
    <b v="1"/>
  </r>
  <r>
    <x v="32"/>
    <s v="03/31/2020"/>
    <x v="0"/>
    <n v="1103"/>
    <s v="GEO1003"/>
    <s v="GEO1003"/>
    <b v="1"/>
    <x v="2"/>
    <x v="0"/>
    <s v="Q1 2020"/>
    <s v="Q1 2020"/>
    <b v="1"/>
  </r>
  <r>
    <x v="32"/>
    <s v="04/30/2020"/>
    <x v="1"/>
    <n v="1447"/>
    <s v="GEO1003"/>
    <s v="GEO1003"/>
    <b v="1"/>
    <x v="2"/>
    <x v="1"/>
    <s v="Q2 2020"/>
    <s v="Q2 2020"/>
    <b v="1"/>
  </r>
  <r>
    <x v="32"/>
    <s v="05/31/2020"/>
    <x v="2"/>
    <n v="1213"/>
    <s v="GEO1003"/>
    <s v="GEO1003"/>
    <b v="1"/>
    <x v="2"/>
    <x v="1"/>
    <s v="Q2 2020"/>
    <s v="Q2 2020"/>
    <b v="1"/>
  </r>
  <r>
    <x v="32"/>
    <s v="06/30/2020"/>
    <x v="3"/>
    <n v="988"/>
    <s v="GEO1003"/>
    <s v="GEO1003"/>
    <b v="1"/>
    <x v="2"/>
    <x v="1"/>
    <s v="Q2 2020"/>
    <s v="Q2 2020"/>
    <b v="1"/>
  </r>
  <r>
    <x v="32"/>
    <s v="07/31/2020"/>
    <x v="4"/>
    <n v="752"/>
    <s v="GEO1003"/>
    <s v="GEO1003"/>
    <b v="1"/>
    <x v="2"/>
    <x v="2"/>
    <s v="Q3 2020"/>
    <s v="Q3 2020"/>
    <b v="1"/>
  </r>
  <r>
    <x v="32"/>
    <s v="08/31/2020"/>
    <x v="5"/>
    <n v="756"/>
    <s v="GEO1003"/>
    <s v="GEO1003"/>
    <b v="1"/>
    <x v="2"/>
    <x v="2"/>
    <s v="Q3 2020"/>
    <s v="Q3 2020"/>
    <b v="1"/>
  </r>
  <r>
    <x v="32"/>
    <s v="09/30/2020"/>
    <x v="6"/>
    <n v="641"/>
    <s v="GEO1003"/>
    <s v="GEO1003"/>
    <b v="1"/>
    <x v="2"/>
    <x v="2"/>
    <s v="Q3 2020"/>
    <s v="Q3 2020"/>
    <b v="1"/>
  </r>
  <r>
    <x v="32"/>
    <s v="10/31/2020"/>
    <x v="7"/>
    <n v="867"/>
    <s v="GEO1003"/>
    <s v="GEO1003"/>
    <b v="1"/>
    <x v="2"/>
    <x v="3"/>
    <s v="Q4 2020"/>
    <s v="Q4 2020"/>
    <b v="1"/>
  </r>
  <r>
    <x v="32"/>
    <s v="11/30/2020"/>
    <x v="8"/>
    <n v="866"/>
    <s v="GEO1003"/>
    <s v="GEO1003"/>
    <b v="1"/>
    <x v="2"/>
    <x v="3"/>
    <s v="Q4 2020"/>
    <s v="Q4 2020"/>
    <b v="1"/>
  </r>
  <r>
    <x v="32"/>
    <s v="12/31/2020"/>
    <x v="9"/>
    <n v="986"/>
    <s v="GEO1003"/>
    <s v="GEO1003"/>
    <b v="1"/>
    <x v="2"/>
    <x v="3"/>
    <s v="Q4 2020"/>
    <s v="Q4 2020"/>
    <b v="1"/>
  </r>
  <r>
    <x v="32"/>
    <s v="01/31/2021"/>
    <x v="10"/>
    <n v="880"/>
    <s v="GEO1003"/>
    <s v="GEO1003"/>
    <b v="1"/>
    <x v="2"/>
    <x v="4"/>
    <s v="Q1 2021"/>
    <s v="Q1 2021"/>
    <b v="1"/>
  </r>
  <r>
    <x v="32"/>
    <s v="02/28/2021"/>
    <x v="11"/>
    <n v="1110"/>
    <s v="GEO1003"/>
    <s v="GEO1003"/>
    <b v="1"/>
    <x v="2"/>
    <x v="4"/>
    <s v="Q1 2021"/>
    <s v="Q1 2021"/>
    <b v="1"/>
  </r>
  <r>
    <x v="32"/>
    <s v="03/31/2021"/>
    <x v="12"/>
    <n v="1096"/>
    <s v="GEO1003"/>
    <s v="GEO1003"/>
    <b v="1"/>
    <x v="2"/>
    <x v="4"/>
    <s v="Q1 2021"/>
    <s v="Q1 2021"/>
    <b v="1"/>
  </r>
  <r>
    <x v="32"/>
    <s v="04/30/2021"/>
    <x v="13"/>
    <n v="1519"/>
    <s v="GEO1003"/>
    <s v="GEO1003"/>
    <b v="1"/>
    <x v="2"/>
    <x v="5"/>
    <s v="Q2 2021"/>
    <s v="Q2 2021"/>
    <b v="1"/>
  </r>
  <r>
    <x v="32"/>
    <s v="05/31/2021"/>
    <x v="14"/>
    <n v="1206"/>
    <s v="GEO1003"/>
    <s v="GEO1003"/>
    <b v="1"/>
    <x v="2"/>
    <x v="5"/>
    <s v="Q2 2021"/>
    <s v="Q2 2021"/>
    <b v="1"/>
  </r>
  <r>
    <x v="32"/>
    <s v="06/30/2021"/>
    <x v="15"/>
    <n v="997"/>
    <s v="GEO1003"/>
    <s v="GEO1003"/>
    <b v="1"/>
    <x v="2"/>
    <x v="5"/>
    <s v="Q2 2021"/>
    <s v="Q2 2021"/>
    <b v="1"/>
  </r>
  <r>
    <x v="33"/>
    <s v="01/31/2020"/>
    <x v="16"/>
    <n v="9422"/>
    <s v="GEO1002"/>
    <s v="GEO1002"/>
    <b v="1"/>
    <x v="3"/>
    <x v="0"/>
    <s v="Q1 2020"/>
    <s v="Q1 2020"/>
    <b v="1"/>
  </r>
  <r>
    <x v="33"/>
    <s v="02/29/2020"/>
    <x v="17"/>
    <n v="7438"/>
    <s v="GEO1002"/>
    <s v="GEO1002"/>
    <b v="1"/>
    <x v="3"/>
    <x v="0"/>
    <s v="Q1 2020"/>
    <s v="Q1 2020"/>
    <b v="1"/>
  </r>
  <r>
    <x v="33"/>
    <s v="03/31/2020"/>
    <x v="0"/>
    <n v="11403"/>
    <s v="GEO1002"/>
    <s v="GEO1002"/>
    <b v="1"/>
    <x v="3"/>
    <x v="0"/>
    <s v="Q1 2020"/>
    <s v="Q1 2020"/>
    <b v="1"/>
  </r>
  <r>
    <x v="33"/>
    <s v="04/30/2020"/>
    <x v="1"/>
    <n v="10408"/>
    <s v="GEO1002"/>
    <s v="GEO1002"/>
    <b v="1"/>
    <x v="3"/>
    <x v="1"/>
    <s v="Q2 2020"/>
    <s v="Q2 2020"/>
    <b v="1"/>
  </r>
  <r>
    <x v="33"/>
    <s v="05/31/2020"/>
    <x v="2"/>
    <n v="12392"/>
    <s v="GEO1002"/>
    <s v="GEO1002"/>
    <b v="1"/>
    <x v="3"/>
    <x v="1"/>
    <s v="Q2 2020"/>
    <s v="Q2 2020"/>
    <b v="1"/>
  </r>
  <r>
    <x v="33"/>
    <s v="06/30/2020"/>
    <x v="3"/>
    <n v="6449"/>
    <s v="GEO1002"/>
    <s v="GEO1002"/>
    <b v="1"/>
    <x v="3"/>
    <x v="1"/>
    <s v="Q2 2020"/>
    <s v="Q2 2020"/>
    <b v="1"/>
  </r>
  <r>
    <x v="33"/>
    <s v="07/31/2020"/>
    <x v="4"/>
    <n v="8425"/>
    <s v="GEO1002"/>
    <s v="GEO1002"/>
    <b v="1"/>
    <x v="3"/>
    <x v="2"/>
    <s v="Q3 2020"/>
    <s v="Q3 2020"/>
    <b v="1"/>
  </r>
  <r>
    <x v="33"/>
    <s v="08/31/2020"/>
    <x v="5"/>
    <n v="4464"/>
    <s v="GEO1002"/>
    <s v="GEO1002"/>
    <b v="1"/>
    <x v="3"/>
    <x v="2"/>
    <s v="Q3 2020"/>
    <s v="Q3 2020"/>
    <b v="1"/>
  </r>
  <r>
    <x v="33"/>
    <s v="09/30/2020"/>
    <x v="6"/>
    <n v="7440"/>
    <s v="GEO1002"/>
    <s v="GEO1002"/>
    <b v="1"/>
    <x v="3"/>
    <x v="2"/>
    <s v="Q3 2020"/>
    <s v="Q3 2020"/>
    <b v="1"/>
  </r>
  <r>
    <x v="33"/>
    <s v="10/31/2020"/>
    <x v="7"/>
    <n v="5452"/>
    <s v="GEO1002"/>
    <s v="GEO1002"/>
    <b v="1"/>
    <x v="3"/>
    <x v="3"/>
    <s v="Q4 2020"/>
    <s v="Q4 2020"/>
    <b v="1"/>
  </r>
  <r>
    <x v="33"/>
    <s v="11/30/2020"/>
    <x v="8"/>
    <n v="9422"/>
    <s v="GEO1002"/>
    <s v="GEO1002"/>
    <b v="1"/>
    <x v="3"/>
    <x v="3"/>
    <s v="Q4 2020"/>
    <s v="Q4 2020"/>
    <b v="1"/>
  </r>
  <r>
    <x v="33"/>
    <s v="12/31/2020"/>
    <x v="9"/>
    <n v="6445"/>
    <s v="GEO1002"/>
    <s v="GEO1002"/>
    <b v="1"/>
    <x v="3"/>
    <x v="3"/>
    <s v="Q4 2020"/>
    <s v="Q4 2020"/>
    <b v="1"/>
  </r>
  <r>
    <x v="33"/>
    <s v="01/31/2021"/>
    <x v="10"/>
    <n v="9604"/>
    <s v="GEO1002"/>
    <s v="GEO1002"/>
    <b v="1"/>
    <x v="3"/>
    <x v="4"/>
    <s v="Q1 2021"/>
    <s v="Q1 2021"/>
    <b v="1"/>
  </r>
  <r>
    <x v="33"/>
    <s v="02/28/2021"/>
    <x v="11"/>
    <n v="7361"/>
    <s v="GEO1002"/>
    <s v="GEO1002"/>
    <b v="1"/>
    <x v="3"/>
    <x v="4"/>
    <s v="Q1 2021"/>
    <s v="Q1 2021"/>
    <b v="1"/>
  </r>
  <r>
    <x v="33"/>
    <s v="03/31/2021"/>
    <x v="12"/>
    <n v="11287"/>
    <s v="GEO1002"/>
    <s v="GEO1002"/>
    <b v="1"/>
    <x v="3"/>
    <x v="4"/>
    <s v="Q1 2021"/>
    <s v="Q1 2021"/>
    <b v="1"/>
  </r>
  <r>
    <x v="33"/>
    <s v="04/30/2021"/>
    <x v="13"/>
    <n v="10308"/>
    <s v="GEO1002"/>
    <s v="GEO1002"/>
    <b v="1"/>
    <x v="3"/>
    <x v="5"/>
    <s v="Q2 2021"/>
    <s v="Q2 2021"/>
    <b v="1"/>
  </r>
  <r>
    <x v="33"/>
    <s v="05/31/2021"/>
    <x v="14"/>
    <n v="13012"/>
    <s v="GEO1002"/>
    <s v="GEO1002"/>
    <b v="1"/>
    <x v="3"/>
    <x v="5"/>
    <s v="Q2 2021"/>
    <s v="Q2 2021"/>
    <b v="1"/>
  </r>
  <r>
    <x v="33"/>
    <s v="06/30/2021"/>
    <x v="15"/>
    <n v="6576"/>
    <s v="GEO1002"/>
    <s v="GEO1002"/>
    <b v="1"/>
    <x v="3"/>
    <x v="5"/>
    <s v="Q2 2021"/>
    <s v="Q2 2021"/>
    <b v="1"/>
  </r>
  <r>
    <x v="34"/>
    <s v="01/31/2020"/>
    <x v="16"/>
    <n v="19257"/>
    <s v="GEO1003"/>
    <s v="GEO1003"/>
    <b v="1"/>
    <x v="2"/>
    <x v="0"/>
    <s v="Q1 2020"/>
    <s v="Q1 2020"/>
    <b v="1"/>
  </r>
  <r>
    <x v="34"/>
    <s v="02/29/2020"/>
    <x v="17"/>
    <n v="19258"/>
    <s v="GEO1003"/>
    <s v="GEO1003"/>
    <b v="1"/>
    <x v="2"/>
    <x v="0"/>
    <s v="Q1 2020"/>
    <s v="Q1 2020"/>
    <b v="1"/>
  </r>
  <r>
    <x v="34"/>
    <s v="03/31/2020"/>
    <x v="0"/>
    <n v="23787"/>
    <s v="GEO1003"/>
    <s v="GEO1003"/>
    <b v="1"/>
    <x v="2"/>
    <x v="0"/>
    <s v="Q1 2020"/>
    <s v="Q1 2020"/>
    <b v="1"/>
  </r>
  <r>
    <x v="34"/>
    <s v="04/30/2020"/>
    <x v="1"/>
    <n v="26053"/>
    <s v="GEO1003"/>
    <s v="GEO1003"/>
    <b v="1"/>
    <x v="2"/>
    <x v="1"/>
    <s v="Q2 2020"/>
    <s v="Q2 2020"/>
    <b v="1"/>
  </r>
  <r>
    <x v="34"/>
    <s v="05/31/2020"/>
    <x v="2"/>
    <n v="26056"/>
    <s v="GEO1003"/>
    <s v="GEO1003"/>
    <b v="1"/>
    <x v="2"/>
    <x v="1"/>
    <s v="Q2 2020"/>
    <s v="Q2 2020"/>
    <b v="1"/>
  </r>
  <r>
    <x v="34"/>
    <s v="06/30/2020"/>
    <x v="3"/>
    <n v="16993"/>
    <s v="GEO1003"/>
    <s v="GEO1003"/>
    <b v="1"/>
    <x v="2"/>
    <x v="1"/>
    <s v="Q2 2020"/>
    <s v="Q2 2020"/>
    <b v="1"/>
  </r>
  <r>
    <x v="34"/>
    <s v="07/31/2020"/>
    <x v="4"/>
    <n v="16994"/>
    <s v="GEO1003"/>
    <s v="GEO1003"/>
    <b v="1"/>
    <x v="2"/>
    <x v="2"/>
    <s v="Q3 2020"/>
    <s v="Q3 2020"/>
    <b v="1"/>
  </r>
  <r>
    <x v="34"/>
    <s v="08/31/2020"/>
    <x v="5"/>
    <n v="12464"/>
    <s v="GEO1003"/>
    <s v="GEO1003"/>
    <b v="1"/>
    <x v="2"/>
    <x v="2"/>
    <s v="Q3 2020"/>
    <s v="Q3 2020"/>
    <b v="1"/>
  </r>
  <r>
    <x v="34"/>
    <s v="09/30/2020"/>
    <x v="6"/>
    <n v="14726"/>
    <s v="GEO1003"/>
    <s v="GEO1003"/>
    <b v="1"/>
    <x v="2"/>
    <x v="2"/>
    <s v="Q3 2020"/>
    <s v="Q3 2020"/>
    <b v="1"/>
  </r>
  <r>
    <x v="34"/>
    <s v="10/31/2020"/>
    <x v="7"/>
    <n v="14726"/>
    <s v="GEO1003"/>
    <s v="GEO1003"/>
    <b v="1"/>
    <x v="2"/>
    <x v="3"/>
    <s v="Q4 2020"/>
    <s v="Q4 2020"/>
    <b v="1"/>
  </r>
  <r>
    <x v="34"/>
    <s v="11/30/2020"/>
    <x v="8"/>
    <n v="19258"/>
    <s v="GEO1003"/>
    <s v="GEO1003"/>
    <b v="1"/>
    <x v="2"/>
    <x v="3"/>
    <s v="Q4 2020"/>
    <s v="Q4 2020"/>
    <b v="1"/>
  </r>
  <r>
    <x v="34"/>
    <s v="12/31/2020"/>
    <x v="9"/>
    <n v="16992"/>
    <s v="GEO1003"/>
    <s v="GEO1003"/>
    <b v="1"/>
    <x v="2"/>
    <x v="3"/>
    <s v="Q4 2020"/>
    <s v="Q4 2020"/>
    <b v="1"/>
  </r>
  <r>
    <x v="34"/>
    <s v="01/31/2021"/>
    <x v="10"/>
    <n v="20221"/>
    <s v="GEO1003"/>
    <s v="GEO1003"/>
    <b v="1"/>
    <x v="2"/>
    <x v="4"/>
    <s v="Q1 2021"/>
    <s v="Q1 2021"/>
    <b v="1"/>
  </r>
  <r>
    <x v="34"/>
    <s v="02/28/2021"/>
    <x v="11"/>
    <n v="19839"/>
    <s v="GEO1003"/>
    <s v="GEO1003"/>
    <b v="1"/>
    <x v="2"/>
    <x v="4"/>
    <s v="Q1 2021"/>
    <s v="Q1 2021"/>
    <b v="1"/>
  </r>
  <r>
    <x v="34"/>
    <s v="03/31/2021"/>
    <x v="12"/>
    <n v="23553"/>
    <s v="GEO1003"/>
    <s v="GEO1003"/>
    <b v="1"/>
    <x v="2"/>
    <x v="4"/>
    <s v="Q1 2021"/>
    <s v="Q1 2021"/>
    <b v="1"/>
  </r>
  <r>
    <x v="34"/>
    <s v="04/30/2021"/>
    <x v="13"/>
    <n v="26840"/>
    <s v="GEO1003"/>
    <s v="GEO1003"/>
    <b v="1"/>
    <x v="2"/>
    <x v="5"/>
    <s v="Q2 2021"/>
    <s v="Q2 2021"/>
    <b v="1"/>
  </r>
  <r>
    <x v="34"/>
    <s v="05/31/2021"/>
    <x v="14"/>
    <n v="26834"/>
    <s v="GEO1003"/>
    <s v="GEO1003"/>
    <b v="1"/>
    <x v="2"/>
    <x v="5"/>
    <s v="Q2 2021"/>
    <s v="Q2 2021"/>
    <b v="1"/>
  </r>
  <r>
    <x v="34"/>
    <s v="06/30/2021"/>
    <x v="15"/>
    <n v="17501"/>
    <s v="GEO1003"/>
    <s v="GEO1003"/>
    <b v="1"/>
    <x v="2"/>
    <x v="5"/>
    <s v="Q2 2021"/>
    <s v="Q2 2021"/>
    <b v="1"/>
  </r>
  <r>
    <x v="35"/>
    <s v="01/31/2020"/>
    <x v="16"/>
    <n v="277"/>
    <s v="GEO1002"/>
    <s v="GEO1002"/>
    <b v="1"/>
    <x v="3"/>
    <x v="0"/>
    <s v="Q1 2020"/>
    <s v="Q1 2020"/>
    <b v="1"/>
  </r>
  <r>
    <x v="35"/>
    <s v="02/29/2020"/>
    <x v="17"/>
    <n v="244"/>
    <s v="GEO1002"/>
    <s v="GEO1002"/>
    <b v="1"/>
    <x v="3"/>
    <x v="0"/>
    <s v="Q1 2020"/>
    <s v="Q1 2020"/>
    <b v="1"/>
  </r>
  <r>
    <x v="35"/>
    <s v="03/31/2020"/>
    <x v="0"/>
    <n v="337"/>
    <s v="GEO1002"/>
    <s v="GEO1002"/>
    <b v="1"/>
    <x v="3"/>
    <x v="0"/>
    <s v="Q1 2020"/>
    <s v="Q1 2020"/>
    <b v="1"/>
  </r>
  <r>
    <x v="35"/>
    <s v="04/30/2020"/>
    <x v="1"/>
    <n v="332"/>
    <s v="GEO1002"/>
    <s v="GEO1002"/>
    <b v="1"/>
    <x v="3"/>
    <x v="1"/>
    <s v="Q2 2020"/>
    <s v="Q2 2020"/>
    <b v="1"/>
  </r>
  <r>
    <x v="35"/>
    <s v="05/31/2020"/>
    <x v="2"/>
    <n v="362"/>
    <s v="GEO1002"/>
    <s v="GEO1002"/>
    <b v="1"/>
    <x v="3"/>
    <x v="1"/>
    <s v="Q2 2020"/>
    <s v="Q2 2020"/>
    <b v="1"/>
  </r>
  <r>
    <x v="35"/>
    <s v="06/30/2020"/>
    <x v="3"/>
    <n v="213"/>
    <s v="GEO1002"/>
    <s v="GEO1002"/>
    <b v="1"/>
    <x v="3"/>
    <x v="1"/>
    <s v="Q2 2020"/>
    <s v="Q2 2020"/>
    <b v="1"/>
  </r>
  <r>
    <x v="35"/>
    <s v="07/31/2020"/>
    <x v="4"/>
    <n v="248"/>
    <s v="GEO1002"/>
    <s v="GEO1002"/>
    <b v="1"/>
    <x v="3"/>
    <x v="2"/>
    <s v="Q3 2020"/>
    <s v="Q3 2020"/>
    <b v="1"/>
  </r>
  <r>
    <x v="35"/>
    <s v="08/31/2020"/>
    <x v="5"/>
    <n v="156"/>
    <s v="GEO1002"/>
    <s v="GEO1002"/>
    <b v="1"/>
    <x v="3"/>
    <x v="2"/>
    <s v="Q3 2020"/>
    <s v="Q3 2020"/>
    <b v="1"/>
  </r>
  <r>
    <x v="35"/>
    <s v="09/30/2020"/>
    <x v="6"/>
    <n v="218"/>
    <s v="GEO1002"/>
    <s v="GEO1002"/>
    <b v="1"/>
    <x v="3"/>
    <x v="2"/>
    <s v="Q3 2020"/>
    <s v="Q3 2020"/>
    <b v="1"/>
  </r>
  <r>
    <x v="35"/>
    <s v="10/31/2020"/>
    <x v="7"/>
    <n v="182"/>
    <s v="GEO1002"/>
    <s v="GEO1002"/>
    <b v="1"/>
    <x v="3"/>
    <x v="3"/>
    <s v="Q4 2020"/>
    <s v="Q4 2020"/>
    <b v="1"/>
  </r>
  <r>
    <x v="35"/>
    <s v="11/30/2020"/>
    <x v="8"/>
    <n v="276"/>
    <s v="GEO1002"/>
    <s v="GEO1002"/>
    <b v="1"/>
    <x v="3"/>
    <x v="3"/>
    <s v="Q4 2020"/>
    <s v="Q4 2020"/>
    <b v="1"/>
  </r>
  <r>
    <x v="35"/>
    <s v="12/31/2020"/>
    <x v="9"/>
    <n v="218"/>
    <s v="GEO1002"/>
    <s v="GEO1002"/>
    <b v="1"/>
    <x v="3"/>
    <x v="3"/>
    <s v="Q4 2020"/>
    <s v="Q4 2020"/>
    <b v="1"/>
  </r>
  <r>
    <x v="35"/>
    <s v="01/31/2021"/>
    <x v="10"/>
    <n v="289"/>
    <s v="GEO1002"/>
    <s v="GEO1002"/>
    <b v="1"/>
    <x v="3"/>
    <x v="4"/>
    <s v="Q1 2021"/>
    <s v="Q1 2021"/>
    <b v="1"/>
  </r>
  <r>
    <x v="35"/>
    <s v="02/28/2021"/>
    <x v="11"/>
    <n v="250"/>
    <s v="GEO1002"/>
    <s v="GEO1002"/>
    <b v="1"/>
    <x v="3"/>
    <x v="4"/>
    <s v="Q1 2021"/>
    <s v="Q1 2021"/>
    <b v="1"/>
  </r>
  <r>
    <x v="35"/>
    <s v="03/31/2021"/>
    <x v="12"/>
    <n v="332"/>
    <s v="GEO1002"/>
    <s v="GEO1002"/>
    <b v="1"/>
    <x v="3"/>
    <x v="4"/>
    <s v="Q1 2021"/>
    <s v="Q1 2021"/>
    <b v="1"/>
  </r>
  <r>
    <x v="35"/>
    <s v="04/30/2021"/>
    <x v="13"/>
    <n v="331"/>
    <s v="GEO1002"/>
    <s v="GEO1002"/>
    <b v="1"/>
    <x v="3"/>
    <x v="5"/>
    <s v="Q2 2021"/>
    <s v="Q2 2021"/>
    <b v="1"/>
  </r>
  <r>
    <x v="35"/>
    <s v="05/31/2021"/>
    <x v="14"/>
    <n v="370"/>
    <s v="GEO1002"/>
    <s v="GEO1002"/>
    <b v="1"/>
    <x v="3"/>
    <x v="5"/>
    <s v="Q2 2021"/>
    <s v="Q2 2021"/>
    <b v="1"/>
  </r>
  <r>
    <x v="35"/>
    <s v="06/30/2021"/>
    <x v="15"/>
    <n v="220"/>
    <s v="GEO1002"/>
    <s v="GEO1002"/>
    <b v="1"/>
    <x v="3"/>
    <x v="5"/>
    <s v="Q2 2021"/>
    <s v="Q2 2021"/>
    <b v="1"/>
  </r>
  <r>
    <x v="36"/>
    <s v="01/31/2020"/>
    <x v="16"/>
    <n v="1586"/>
    <s v="GEO1001"/>
    <s v="GEO1001"/>
    <b v="1"/>
    <x v="1"/>
    <x v="0"/>
    <s v="Q1 2020"/>
    <s v="Q1 2020"/>
    <b v="1"/>
  </r>
  <r>
    <x v="36"/>
    <s v="02/29/2020"/>
    <x v="17"/>
    <n v="1412"/>
    <s v="GEO1001"/>
    <s v="GEO1001"/>
    <b v="1"/>
    <x v="1"/>
    <x v="0"/>
    <s v="Q1 2020"/>
    <s v="Q1 2020"/>
    <b v="1"/>
  </r>
  <r>
    <x v="36"/>
    <s v="03/31/2020"/>
    <x v="0"/>
    <n v="1936"/>
    <s v="GEO1001"/>
    <s v="GEO1001"/>
    <b v="1"/>
    <x v="1"/>
    <x v="0"/>
    <s v="Q1 2020"/>
    <s v="Q1 2020"/>
    <b v="1"/>
  </r>
  <r>
    <x v="36"/>
    <s v="04/30/2020"/>
    <x v="1"/>
    <n v="1939"/>
    <s v="GEO1001"/>
    <s v="GEO1001"/>
    <b v="1"/>
    <x v="1"/>
    <x v="1"/>
    <s v="Q2 2020"/>
    <s v="Q2 2020"/>
    <b v="1"/>
  </r>
  <r>
    <x v="36"/>
    <s v="05/31/2020"/>
    <x v="2"/>
    <n v="2112"/>
    <s v="GEO1001"/>
    <s v="GEO1001"/>
    <b v="1"/>
    <x v="1"/>
    <x v="1"/>
    <s v="Q2 2020"/>
    <s v="Q2 2020"/>
    <b v="1"/>
  </r>
  <r>
    <x v="36"/>
    <s v="06/30/2020"/>
    <x v="3"/>
    <n v="1230"/>
    <s v="GEO1001"/>
    <s v="GEO1001"/>
    <b v="1"/>
    <x v="1"/>
    <x v="1"/>
    <s v="Q2 2020"/>
    <s v="Q2 2020"/>
    <b v="1"/>
  </r>
  <r>
    <x v="36"/>
    <s v="07/31/2020"/>
    <x v="4"/>
    <n v="1407"/>
    <s v="GEO1001"/>
    <s v="GEO1001"/>
    <b v="1"/>
    <x v="1"/>
    <x v="2"/>
    <s v="Q3 2020"/>
    <s v="Q3 2020"/>
    <b v="1"/>
  </r>
  <r>
    <x v="36"/>
    <s v="08/31/2020"/>
    <x v="5"/>
    <n v="880"/>
    <s v="GEO1001"/>
    <s v="GEO1001"/>
    <b v="1"/>
    <x v="1"/>
    <x v="2"/>
    <s v="Q3 2020"/>
    <s v="Q3 2020"/>
    <b v="1"/>
  </r>
  <r>
    <x v="36"/>
    <s v="09/30/2020"/>
    <x v="6"/>
    <n v="1233"/>
    <s v="GEO1001"/>
    <s v="GEO1001"/>
    <b v="1"/>
    <x v="1"/>
    <x v="2"/>
    <s v="Q3 2020"/>
    <s v="Q3 2020"/>
    <b v="1"/>
  </r>
  <r>
    <x v="36"/>
    <s v="10/31/2020"/>
    <x v="7"/>
    <n v="1059"/>
    <s v="GEO1001"/>
    <s v="GEO1001"/>
    <b v="1"/>
    <x v="1"/>
    <x v="3"/>
    <s v="Q4 2020"/>
    <s v="Q4 2020"/>
    <b v="1"/>
  </r>
  <r>
    <x v="36"/>
    <s v="11/30/2020"/>
    <x v="8"/>
    <n v="1586"/>
    <s v="GEO1001"/>
    <s v="GEO1001"/>
    <b v="1"/>
    <x v="1"/>
    <x v="3"/>
    <s v="Q4 2020"/>
    <s v="Q4 2020"/>
    <b v="1"/>
  </r>
  <r>
    <x v="36"/>
    <s v="12/31/2020"/>
    <x v="9"/>
    <n v="1230"/>
    <s v="GEO1001"/>
    <s v="GEO1001"/>
    <b v="1"/>
    <x v="1"/>
    <x v="3"/>
    <s v="Q4 2020"/>
    <s v="Q4 2020"/>
    <b v="1"/>
  </r>
  <r>
    <x v="36"/>
    <s v="01/31/2021"/>
    <x v="10"/>
    <n v="1569"/>
    <s v="GEO1001"/>
    <s v="GEO1001"/>
    <b v="1"/>
    <x v="1"/>
    <x v="4"/>
    <s v="Q1 2021"/>
    <s v="Q1 2021"/>
    <b v="1"/>
  </r>
  <r>
    <x v="36"/>
    <s v="02/28/2021"/>
    <x v="11"/>
    <n v="1438"/>
    <s v="GEO1001"/>
    <s v="GEO1001"/>
    <b v="1"/>
    <x v="1"/>
    <x v="4"/>
    <s v="Q1 2021"/>
    <s v="Q1 2021"/>
    <b v="1"/>
  </r>
  <r>
    <x v="36"/>
    <s v="03/31/2021"/>
    <x v="12"/>
    <n v="2032"/>
    <s v="GEO1001"/>
    <s v="GEO1001"/>
    <b v="1"/>
    <x v="1"/>
    <x v="4"/>
    <s v="Q1 2021"/>
    <s v="Q1 2021"/>
    <b v="1"/>
  </r>
  <r>
    <x v="36"/>
    <s v="04/30/2021"/>
    <x v="13"/>
    <n v="1991"/>
    <s v="GEO1001"/>
    <s v="GEO1001"/>
    <b v="1"/>
    <x v="1"/>
    <x v="5"/>
    <s v="Q2 2021"/>
    <s v="Q2 2021"/>
    <b v="1"/>
  </r>
  <r>
    <x v="36"/>
    <s v="05/31/2021"/>
    <x v="14"/>
    <n v="2150"/>
    <s v="GEO1001"/>
    <s v="GEO1001"/>
    <b v="1"/>
    <x v="1"/>
    <x v="5"/>
    <s v="Q2 2021"/>
    <s v="Q2 2021"/>
    <b v="1"/>
  </r>
  <r>
    <x v="36"/>
    <s v="06/30/2021"/>
    <x v="15"/>
    <n v="1291"/>
    <s v="GEO1001"/>
    <s v="GEO1001"/>
    <b v="1"/>
    <x v="1"/>
    <x v="5"/>
    <s v="Q2 2021"/>
    <s v="Q2 2021"/>
    <b v="1"/>
  </r>
  <r>
    <x v="37"/>
    <s v="01/31/2020"/>
    <x v="16"/>
    <n v="1211"/>
    <s v="GEO1004"/>
    <s v="GEO1004"/>
    <b v="1"/>
    <x v="0"/>
    <x v="0"/>
    <s v="Q1 2020"/>
    <s v="Q1 2020"/>
    <b v="1"/>
  </r>
  <r>
    <x v="37"/>
    <s v="02/29/2020"/>
    <x v="17"/>
    <n v="1358"/>
    <s v="GEO1004"/>
    <s v="GEO1004"/>
    <b v="1"/>
    <x v="0"/>
    <x v="0"/>
    <s v="Q1 2020"/>
    <s v="Q1 2020"/>
    <b v="1"/>
  </r>
  <r>
    <x v="37"/>
    <s v="03/31/2020"/>
    <x v="0"/>
    <n v="1507"/>
    <s v="GEO1004"/>
    <s v="GEO1004"/>
    <b v="1"/>
    <x v="0"/>
    <x v="0"/>
    <s v="Q1 2020"/>
    <s v="Q1 2020"/>
    <b v="1"/>
  </r>
  <r>
    <x v="37"/>
    <s v="04/30/2020"/>
    <x v="1"/>
    <n v="1812"/>
    <s v="GEO1004"/>
    <s v="GEO1004"/>
    <b v="1"/>
    <x v="0"/>
    <x v="1"/>
    <s v="Q2 2020"/>
    <s v="Q2 2020"/>
    <b v="1"/>
  </r>
  <r>
    <x v="37"/>
    <s v="05/31/2020"/>
    <x v="2"/>
    <n v="1663"/>
    <s v="GEO1004"/>
    <s v="GEO1004"/>
    <b v="1"/>
    <x v="0"/>
    <x v="1"/>
    <s v="Q2 2020"/>
    <s v="Q2 2020"/>
    <b v="1"/>
  </r>
  <r>
    <x v="37"/>
    <s v="06/30/2020"/>
    <x v="3"/>
    <n v="1205"/>
    <s v="GEO1004"/>
    <s v="GEO1004"/>
    <b v="1"/>
    <x v="0"/>
    <x v="1"/>
    <s v="Q2 2020"/>
    <s v="Q2 2020"/>
    <b v="1"/>
  </r>
  <r>
    <x v="37"/>
    <s v="07/31/2020"/>
    <x v="4"/>
    <n v="1059"/>
    <s v="GEO1004"/>
    <s v="GEO1004"/>
    <b v="1"/>
    <x v="0"/>
    <x v="2"/>
    <s v="Q3 2020"/>
    <s v="Q3 2020"/>
    <b v="1"/>
  </r>
  <r>
    <x v="37"/>
    <s v="08/31/2020"/>
    <x v="5"/>
    <n v="910"/>
    <s v="GEO1004"/>
    <s v="GEO1004"/>
    <b v="1"/>
    <x v="0"/>
    <x v="2"/>
    <s v="Q3 2020"/>
    <s v="Q3 2020"/>
    <b v="1"/>
  </r>
  <r>
    <x v="37"/>
    <s v="09/30/2020"/>
    <x v="6"/>
    <n v="910"/>
    <s v="GEO1004"/>
    <s v="GEO1004"/>
    <b v="1"/>
    <x v="0"/>
    <x v="2"/>
    <s v="Q3 2020"/>
    <s v="Q3 2020"/>
    <b v="1"/>
  </r>
  <r>
    <x v="37"/>
    <s v="10/31/2020"/>
    <x v="7"/>
    <n v="1060"/>
    <s v="GEO1004"/>
    <s v="GEO1004"/>
    <b v="1"/>
    <x v="0"/>
    <x v="3"/>
    <s v="Q4 2020"/>
    <s v="Q4 2020"/>
    <b v="1"/>
  </r>
  <r>
    <x v="37"/>
    <s v="11/30/2020"/>
    <x v="8"/>
    <n v="1205"/>
    <s v="GEO1004"/>
    <s v="GEO1004"/>
    <b v="1"/>
    <x v="0"/>
    <x v="3"/>
    <s v="Q4 2020"/>
    <s v="Q4 2020"/>
    <b v="1"/>
  </r>
  <r>
    <x v="37"/>
    <s v="12/31/2020"/>
    <x v="9"/>
    <n v="1211"/>
    <s v="GEO1004"/>
    <s v="GEO1004"/>
    <b v="1"/>
    <x v="0"/>
    <x v="3"/>
    <s v="Q4 2020"/>
    <s v="Q4 2020"/>
    <b v="1"/>
  </r>
  <r>
    <x v="37"/>
    <s v="01/31/2021"/>
    <x v="10"/>
    <n v="1255"/>
    <s v="GEO1004"/>
    <s v="GEO1004"/>
    <b v="1"/>
    <x v="0"/>
    <x v="4"/>
    <s v="Q1 2021"/>
    <s v="Q1 2021"/>
    <b v="1"/>
  </r>
  <r>
    <x v="37"/>
    <s v="02/28/2021"/>
    <x v="11"/>
    <n v="1399"/>
    <s v="GEO1004"/>
    <s v="GEO1004"/>
    <b v="1"/>
    <x v="0"/>
    <x v="4"/>
    <s v="Q1 2021"/>
    <s v="Q1 2021"/>
    <b v="1"/>
  </r>
  <r>
    <x v="37"/>
    <s v="03/31/2021"/>
    <x v="12"/>
    <n v="1568"/>
    <s v="GEO1004"/>
    <s v="GEO1004"/>
    <b v="1"/>
    <x v="0"/>
    <x v="4"/>
    <s v="Q1 2021"/>
    <s v="Q1 2021"/>
    <b v="1"/>
  </r>
  <r>
    <x v="37"/>
    <s v="04/30/2021"/>
    <x v="13"/>
    <n v="1791"/>
    <s v="GEO1004"/>
    <s v="GEO1004"/>
    <b v="1"/>
    <x v="0"/>
    <x v="5"/>
    <s v="Q2 2021"/>
    <s v="Q2 2021"/>
    <b v="1"/>
  </r>
  <r>
    <x v="37"/>
    <s v="05/31/2021"/>
    <x v="14"/>
    <n v="1694"/>
    <s v="GEO1004"/>
    <s v="GEO1004"/>
    <b v="1"/>
    <x v="0"/>
    <x v="5"/>
    <s v="Q2 2021"/>
    <s v="Q2 2021"/>
    <b v="1"/>
  </r>
  <r>
    <x v="37"/>
    <s v="06/30/2021"/>
    <x v="15"/>
    <n v="1193"/>
    <s v="GEO1004"/>
    <s v="GEO1004"/>
    <b v="1"/>
    <x v="0"/>
    <x v="5"/>
    <s v="Q2 2021"/>
    <s v="Q2 2021"/>
    <b v="1"/>
  </r>
  <r>
    <x v="38"/>
    <s v="01/31/2020"/>
    <x v="16"/>
    <n v="53"/>
    <s v="GEO1002"/>
    <s v="GEO1002"/>
    <b v="1"/>
    <x v="3"/>
    <x v="0"/>
    <s v="Q1 2020"/>
    <s v="Q1 2020"/>
    <b v="1"/>
  </r>
  <r>
    <x v="38"/>
    <s v="02/29/2020"/>
    <x v="17"/>
    <n v="40"/>
    <s v="GEO1002"/>
    <s v="GEO1002"/>
    <b v="1"/>
    <x v="3"/>
    <x v="0"/>
    <s v="Q1 2020"/>
    <s v="Q1 2020"/>
    <b v="1"/>
  </r>
  <r>
    <x v="38"/>
    <s v="03/31/2020"/>
    <x v="0"/>
    <n v="65"/>
    <s v="GEO1002"/>
    <s v="GEO1002"/>
    <b v="1"/>
    <x v="3"/>
    <x v="0"/>
    <s v="Q1 2020"/>
    <s v="Q1 2020"/>
    <b v="1"/>
  </r>
  <r>
    <x v="38"/>
    <s v="04/30/2020"/>
    <x v="1"/>
    <n v="56"/>
    <s v="GEO1002"/>
    <s v="GEO1002"/>
    <b v="1"/>
    <x v="3"/>
    <x v="1"/>
    <s v="Q2 2020"/>
    <s v="Q2 2020"/>
    <b v="1"/>
  </r>
  <r>
    <x v="38"/>
    <s v="05/31/2020"/>
    <x v="2"/>
    <n v="65"/>
    <s v="GEO1002"/>
    <s v="GEO1002"/>
    <b v="1"/>
    <x v="3"/>
    <x v="1"/>
    <s v="Q2 2020"/>
    <s v="Q2 2020"/>
    <b v="1"/>
  </r>
  <r>
    <x v="38"/>
    <s v="06/30/2020"/>
    <x v="3"/>
    <n v="34"/>
    <s v="GEO1002"/>
    <s v="GEO1002"/>
    <b v="1"/>
    <x v="3"/>
    <x v="1"/>
    <s v="Q2 2020"/>
    <s v="Q2 2020"/>
    <b v="1"/>
  </r>
  <r>
    <x v="38"/>
    <s v="07/31/2020"/>
    <x v="4"/>
    <n v="50"/>
    <s v="GEO1002"/>
    <s v="GEO1002"/>
    <b v="1"/>
    <x v="3"/>
    <x v="2"/>
    <s v="Q3 2020"/>
    <s v="Q3 2020"/>
    <b v="1"/>
  </r>
  <r>
    <x v="38"/>
    <s v="08/31/2020"/>
    <x v="5"/>
    <n v="26"/>
    <s v="GEO1002"/>
    <s v="GEO1002"/>
    <b v="1"/>
    <x v="3"/>
    <x v="2"/>
    <s v="Q3 2020"/>
    <s v="Q3 2020"/>
    <b v="1"/>
  </r>
  <r>
    <x v="38"/>
    <s v="09/30/2020"/>
    <x v="6"/>
    <n v="43"/>
    <s v="GEO1002"/>
    <s v="GEO1002"/>
    <b v="1"/>
    <x v="3"/>
    <x v="2"/>
    <s v="Q3 2020"/>
    <s v="Q3 2020"/>
    <b v="1"/>
  </r>
  <r>
    <x v="38"/>
    <s v="10/31/2020"/>
    <x v="7"/>
    <n v="32"/>
    <s v="GEO1002"/>
    <s v="GEO1002"/>
    <b v="1"/>
    <x v="3"/>
    <x v="3"/>
    <s v="Q4 2020"/>
    <s v="Q4 2020"/>
    <b v="1"/>
  </r>
  <r>
    <x v="38"/>
    <s v="11/30/2020"/>
    <x v="8"/>
    <n v="54"/>
    <s v="GEO1002"/>
    <s v="GEO1002"/>
    <b v="1"/>
    <x v="3"/>
    <x v="3"/>
    <s v="Q4 2020"/>
    <s v="Q4 2020"/>
    <b v="1"/>
  </r>
  <r>
    <x v="38"/>
    <s v="12/31/2020"/>
    <x v="9"/>
    <n v="38"/>
    <s v="GEO1002"/>
    <s v="GEO1002"/>
    <b v="1"/>
    <x v="3"/>
    <x v="3"/>
    <s v="Q4 2020"/>
    <s v="Q4 2020"/>
    <b v="1"/>
  </r>
  <r>
    <x v="38"/>
    <s v="01/31/2021"/>
    <x v="10"/>
    <n v="56"/>
    <s v="GEO1002"/>
    <s v="GEO1002"/>
    <b v="1"/>
    <x v="3"/>
    <x v="4"/>
    <s v="Q1 2021"/>
    <s v="Q1 2021"/>
    <b v="1"/>
  </r>
  <r>
    <x v="38"/>
    <s v="02/28/2021"/>
    <x v="11"/>
    <n v="45"/>
    <s v="GEO1002"/>
    <s v="GEO1002"/>
    <b v="1"/>
    <x v="3"/>
    <x v="4"/>
    <s v="Q1 2021"/>
    <s v="Q1 2021"/>
    <b v="1"/>
  </r>
  <r>
    <x v="38"/>
    <s v="03/31/2021"/>
    <x v="12"/>
    <n v="65"/>
    <s v="GEO1002"/>
    <s v="GEO1002"/>
    <b v="1"/>
    <x v="3"/>
    <x v="4"/>
    <s v="Q1 2021"/>
    <s v="Q1 2021"/>
    <b v="1"/>
  </r>
  <r>
    <x v="38"/>
    <s v="04/30/2021"/>
    <x v="13"/>
    <n v="60"/>
    <s v="GEO1002"/>
    <s v="GEO1002"/>
    <b v="1"/>
    <x v="3"/>
    <x v="5"/>
    <s v="Q2 2021"/>
    <s v="Q2 2021"/>
    <b v="1"/>
  </r>
  <r>
    <x v="38"/>
    <s v="05/31/2021"/>
    <x v="14"/>
    <n v="71"/>
    <s v="GEO1002"/>
    <s v="GEO1002"/>
    <b v="1"/>
    <x v="3"/>
    <x v="5"/>
    <s v="Q2 2021"/>
    <s v="Q2 2021"/>
    <b v="1"/>
  </r>
  <r>
    <x v="38"/>
    <s v="06/30/2021"/>
    <x v="15"/>
    <n v="38"/>
    <s v="GEO1002"/>
    <s v="GEO1002"/>
    <b v="1"/>
    <x v="3"/>
    <x v="5"/>
    <s v="Q2 2021"/>
    <s v="Q2 2021"/>
    <b v="1"/>
  </r>
  <r>
    <x v="39"/>
    <s v="01/31/2020"/>
    <x v="16"/>
    <n v="1283"/>
    <s v="GEO1001"/>
    <s v="GEO1001"/>
    <b v="1"/>
    <x v="1"/>
    <x v="0"/>
    <s v="Q1 2020"/>
    <s v="Q1 2020"/>
    <b v="1"/>
  </r>
  <r>
    <x v="39"/>
    <s v="02/29/2020"/>
    <x v="17"/>
    <n v="1622"/>
    <s v="GEO1001"/>
    <s v="GEO1001"/>
    <b v="1"/>
    <x v="1"/>
    <x v="0"/>
    <s v="Q1 2020"/>
    <s v="Q1 2020"/>
    <b v="1"/>
  </r>
  <r>
    <x v="39"/>
    <s v="03/31/2020"/>
    <x v="0"/>
    <n v="1628"/>
    <s v="GEO1001"/>
    <s v="GEO1001"/>
    <b v="1"/>
    <x v="1"/>
    <x v="0"/>
    <s v="Q1 2020"/>
    <s v="Q1 2020"/>
    <b v="1"/>
  </r>
  <r>
    <x v="39"/>
    <s v="04/30/2020"/>
    <x v="1"/>
    <n v="2137"/>
    <s v="GEO1001"/>
    <s v="GEO1001"/>
    <b v="1"/>
    <x v="1"/>
    <x v="1"/>
    <s v="Q2 2020"/>
    <s v="Q2 2020"/>
    <b v="1"/>
  </r>
  <r>
    <x v="39"/>
    <s v="05/31/2020"/>
    <x v="2"/>
    <n v="1795"/>
    <s v="GEO1001"/>
    <s v="GEO1001"/>
    <b v="1"/>
    <x v="1"/>
    <x v="1"/>
    <s v="Q2 2020"/>
    <s v="Q2 2020"/>
    <b v="1"/>
  </r>
  <r>
    <x v="39"/>
    <s v="06/30/2020"/>
    <x v="3"/>
    <n v="1456"/>
    <s v="GEO1001"/>
    <s v="GEO1001"/>
    <b v="1"/>
    <x v="1"/>
    <x v="1"/>
    <s v="Q2 2020"/>
    <s v="Q2 2020"/>
    <b v="1"/>
  </r>
  <r>
    <x v="39"/>
    <s v="07/31/2020"/>
    <x v="4"/>
    <n v="1112"/>
    <s v="GEO1001"/>
    <s v="GEO1001"/>
    <b v="1"/>
    <x v="1"/>
    <x v="2"/>
    <s v="Q3 2020"/>
    <s v="Q3 2020"/>
    <b v="1"/>
  </r>
  <r>
    <x v="39"/>
    <s v="08/31/2020"/>
    <x v="5"/>
    <n v="1116"/>
    <s v="GEO1001"/>
    <s v="GEO1001"/>
    <b v="1"/>
    <x v="1"/>
    <x v="2"/>
    <s v="Q3 2020"/>
    <s v="Q3 2020"/>
    <b v="1"/>
  </r>
  <r>
    <x v="39"/>
    <s v="09/30/2020"/>
    <x v="6"/>
    <n v="939"/>
    <s v="GEO1001"/>
    <s v="GEO1001"/>
    <b v="1"/>
    <x v="1"/>
    <x v="2"/>
    <s v="Q3 2020"/>
    <s v="Q3 2020"/>
    <b v="1"/>
  </r>
  <r>
    <x v="39"/>
    <s v="10/31/2020"/>
    <x v="7"/>
    <n v="1282"/>
    <s v="GEO1001"/>
    <s v="GEO1001"/>
    <b v="1"/>
    <x v="1"/>
    <x v="3"/>
    <s v="Q4 2020"/>
    <s v="Q4 2020"/>
    <b v="1"/>
  </r>
  <r>
    <x v="39"/>
    <s v="11/30/2020"/>
    <x v="8"/>
    <n v="1285"/>
    <s v="GEO1001"/>
    <s v="GEO1001"/>
    <b v="1"/>
    <x v="1"/>
    <x v="3"/>
    <s v="Q4 2020"/>
    <s v="Q4 2020"/>
    <b v="1"/>
  </r>
  <r>
    <x v="39"/>
    <s v="12/31/2020"/>
    <x v="9"/>
    <n v="1452"/>
    <s v="GEO1001"/>
    <s v="GEO1001"/>
    <b v="1"/>
    <x v="1"/>
    <x v="3"/>
    <s v="Q4 2020"/>
    <s v="Q4 2020"/>
    <b v="1"/>
  </r>
  <r>
    <x v="39"/>
    <s v="01/31/2021"/>
    <x v="10"/>
    <n v="1275"/>
    <s v="GEO1001"/>
    <s v="GEO1001"/>
    <b v="1"/>
    <x v="1"/>
    <x v="4"/>
    <s v="Q1 2021"/>
    <s v="Q1 2021"/>
    <b v="1"/>
  </r>
  <r>
    <x v="39"/>
    <s v="02/28/2021"/>
    <x v="11"/>
    <n v="1693"/>
    <s v="GEO1001"/>
    <s v="GEO1001"/>
    <b v="1"/>
    <x v="1"/>
    <x v="4"/>
    <s v="Q1 2021"/>
    <s v="Q1 2021"/>
    <b v="1"/>
  </r>
  <r>
    <x v="39"/>
    <s v="03/31/2021"/>
    <x v="12"/>
    <n v="1655"/>
    <s v="GEO1001"/>
    <s v="GEO1001"/>
    <b v="1"/>
    <x v="1"/>
    <x v="4"/>
    <s v="Q1 2021"/>
    <s v="Q1 2021"/>
    <b v="1"/>
  </r>
  <r>
    <x v="39"/>
    <s v="04/30/2021"/>
    <x v="13"/>
    <n v="2242"/>
    <s v="GEO1001"/>
    <s v="GEO1001"/>
    <b v="1"/>
    <x v="1"/>
    <x v="5"/>
    <s v="Q2 2021"/>
    <s v="Q2 2021"/>
    <b v="1"/>
  </r>
  <r>
    <x v="39"/>
    <s v="05/31/2021"/>
    <x v="14"/>
    <n v="1869"/>
    <s v="GEO1001"/>
    <s v="GEO1001"/>
    <b v="1"/>
    <x v="1"/>
    <x v="5"/>
    <s v="Q2 2021"/>
    <s v="Q2 2021"/>
    <b v="1"/>
  </r>
  <r>
    <x v="39"/>
    <s v="06/30/2021"/>
    <x v="15"/>
    <n v="1480"/>
    <s v="GEO1001"/>
    <s v="GEO1001"/>
    <b v="1"/>
    <x v="1"/>
    <x v="5"/>
    <s v="Q2 2021"/>
    <s v="Q2 2021"/>
    <b v="1"/>
  </r>
  <r>
    <x v="40"/>
    <s v="01/31/2020"/>
    <x v="16"/>
    <n v="1207"/>
    <s v="GEO1002"/>
    <s v="GEO1002"/>
    <b v="1"/>
    <x v="3"/>
    <x v="0"/>
    <s v="Q1 2020"/>
    <s v="Q1 2020"/>
    <b v="1"/>
  </r>
  <r>
    <x v="40"/>
    <s v="02/29/2020"/>
    <x v="17"/>
    <n v="1530"/>
    <s v="GEO1002"/>
    <s v="GEO1002"/>
    <b v="1"/>
    <x v="3"/>
    <x v="0"/>
    <s v="Q1 2020"/>
    <s v="Q1 2020"/>
    <b v="1"/>
  </r>
  <r>
    <x v="40"/>
    <s v="03/31/2020"/>
    <x v="0"/>
    <n v="1532"/>
    <s v="GEO1002"/>
    <s v="GEO1002"/>
    <b v="1"/>
    <x v="3"/>
    <x v="0"/>
    <s v="Q1 2020"/>
    <s v="Q1 2020"/>
    <b v="1"/>
  </r>
  <r>
    <x v="40"/>
    <s v="04/30/2020"/>
    <x v="1"/>
    <n v="2014"/>
    <s v="GEO1002"/>
    <s v="GEO1002"/>
    <b v="1"/>
    <x v="3"/>
    <x v="1"/>
    <s v="Q2 2020"/>
    <s v="Q2 2020"/>
    <b v="1"/>
  </r>
  <r>
    <x v="40"/>
    <s v="05/31/2020"/>
    <x v="2"/>
    <n v="1688"/>
    <s v="GEO1002"/>
    <s v="GEO1002"/>
    <b v="1"/>
    <x v="3"/>
    <x v="1"/>
    <s v="Q2 2020"/>
    <s v="Q2 2020"/>
    <b v="1"/>
  </r>
  <r>
    <x v="40"/>
    <s v="06/30/2020"/>
    <x v="3"/>
    <n v="1368"/>
    <s v="GEO1002"/>
    <s v="GEO1002"/>
    <b v="1"/>
    <x v="3"/>
    <x v="1"/>
    <s v="Q2 2020"/>
    <s v="Q2 2020"/>
    <b v="1"/>
  </r>
  <r>
    <x v="40"/>
    <s v="07/31/2020"/>
    <x v="4"/>
    <n v="1047"/>
    <s v="GEO1002"/>
    <s v="GEO1002"/>
    <b v="1"/>
    <x v="3"/>
    <x v="2"/>
    <s v="Q3 2020"/>
    <s v="Q3 2020"/>
    <b v="1"/>
  </r>
  <r>
    <x v="40"/>
    <s v="08/31/2020"/>
    <x v="5"/>
    <n v="1050"/>
    <s v="GEO1002"/>
    <s v="GEO1002"/>
    <b v="1"/>
    <x v="3"/>
    <x v="2"/>
    <s v="Q3 2020"/>
    <s v="Q3 2020"/>
    <b v="1"/>
  </r>
  <r>
    <x v="40"/>
    <s v="09/30/2020"/>
    <x v="6"/>
    <n v="890"/>
    <s v="GEO1002"/>
    <s v="GEO1002"/>
    <b v="1"/>
    <x v="3"/>
    <x v="2"/>
    <s v="Q3 2020"/>
    <s v="Q3 2020"/>
    <b v="1"/>
  </r>
  <r>
    <x v="40"/>
    <s v="10/31/2020"/>
    <x v="7"/>
    <n v="1208"/>
    <s v="GEO1002"/>
    <s v="GEO1002"/>
    <b v="1"/>
    <x v="3"/>
    <x v="3"/>
    <s v="Q4 2020"/>
    <s v="Q4 2020"/>
    <b v="1"/>
  </r>
  <r>
    <x v="40"/>
    <s v="11/30/2020"/>
    <x v="8"/>
    <n v="1205"/>
    <s v="GEO1002"/>
    <s v="GEO1002"/>
    <b v="1"/>
    <x v="3"/>
    <x v="3"/>
    <s v="Q4 2020"/>
    <s v="Q4 2020"/>
    <b v="1"/>
  </r>
  <r>
    <x v="40"/>
    <s v="12/31/2020"/>
    <x v="9"/>
    <n v="1366"/>
    <s v="GEO1002"/>
    <s v="GEO1002"/>
    <b v="1"/>
    <x v="3"/>
    <x v="3"/>
    <s v="Q4 2020"/>
    <s v="Q4 2020"/>
    <b v="1"/>
  </r>
  <r>
    <x v="40"/>
    <s v="01/31/2021"/>
    <x v="10"/>
    <n v="1265"/>
    <s v="GEO1002"/>
    <s v="GEO1002"/>
    <b v="1"/>
    <x v="3"/>
    <x v="4"/>
    <s v="Q1 2021"/>
    <s v="Q1 2021"/>
    <b v="1"/>
  </r>
  <r>
    <x v="40"/>
    <s v="02/28/2021"/>
    <x v="11"/>
    <n v="1547"/>
    <s v="GEO1002"/>
    <s v="GEO1002"/>
    <b v="1"/>
    <x v="3"/>
    <x v="4"/>
    <s v="Q1 2021"/>
    <s v="Q1 2021"/>
    <b v="1"/>
  </r>
  <r>
    <x v="40"/>
    <s v="03/31/2021"/>
    <x v="12"/>
    <n v="1544"/>
    <s v="GEO1002"/>
    <s v="GEO1002"/>
    <b v="1"/>
    <x v="3"/>
    <x v="4"/>
    <s v="Q1 2021"/>
    <s v="Q1 2021"/>
    <b v="1"/>
  </r>
  <r>
    <x v="40"/>
    <s v="04/30/2021"/>
    <x v="13"/>
    <n v="2092"/>
    <s v="GEO1002"/>
    <s v="GEO1002"/>
    <b v="1"/>
    <x v="3"/>
    <x v="5"/>
    <s v="Q2 2021"/>
    <s v="Q2 2021"/>
    <b v="1"/>
  </r>
  <r>
    <x v="40"/>
    <s v="05/31/2021"/>
    <x v="14"/>
    <n v="1757"/>
    <s v="GEO1002"/>
    <s v="GEO1002"/>
    <b v="1"/>
    <x v="3"/>
    <x v="5"/>
    <s v="Q2 2021"/>
    <s v="Q2 2021"/>
    <b v="1"/>
  </r>
  <r>
    <x v="40"/>
    <s v="06/30/2021"/>
    <x v="15"/>
    <n v="1397"/>
    <s v="GEO1002"/>
    <s v="GEO1002"/>
    <b v="1"/>
    <x v="3"/>
    <x v="5"/>
    <s v="Q2 2021"/>
    <s v="Q2 2021"/>
    <b v="1"/>
  </r>
  <r>
    <x v="41"/>
    <s v="01/31/2020"/>
    <x v="16"/>
    <n v="3405"/>
    <s v="GEO1004"/>
    <s v="GEO1004"/>
    <b v="1"/>
    <x v="0"/>
    <x v="0"/>
    <s v="Q1 2020"/>
    <s v="Q1 2020"/>
    <b v="1"/>
  </r>
  <r>
    <x v="41"/>
    <s v="02/29/2020"/>
    <x v="17"/>
    <n v="3827"/>
    <s v="GEO1004"/>
    <s v="GEO1004"/>
    <b v="1"/>
    <x v="0"/>
    <x v="0"/>
    <s v="Q1 2020"/>
    <s v="Q1 2020"/>
    <b v="1"/>
  </r>
  <r>
    <x v="41"/>
    <s v="03/31/2020"/>
    <x v="0"/>
    <n v="4248"/>
    <s v="GEO1004"/>
    <s v="GEO1004"/>
    <b v="1"/>
    <x v="0"/>
    <x v="0"/>
    <s v="Q1 2020"/>
    <s v="Q1 2020"/>
    <b v="1"/>
  </r>
  <r>
    <x v="41"/>
    <s v="04/30/2020"/>
    <x v="1"/>
    <n v="5101"/>
    <s v="GEO1004"/>
    <s v="GEO1004"/>
    <b v="1"/>
    <x v="0"/>
    <x v="1"/>
    <s v="Q2 2020"/>
    <s v="Q2 2020"/>
    <b v="1"/>
  </r>
  <r>
    <x v="41"/>
    <s v="05/31/2020"/>
    <x v="2"/>
    <n v="4675"/>
    <s v="GEO1004"/>
    <s v="GEO1004"/>
    <b v="1"/>
    <x v="0"/>
    <x v="1"/>
    <s v="Q2 2020"/>
    <s v="Q2 2020"/>
    <b v="1"/>
  </r>
  <r>
    <x v="41"/>
    <s v="06/30/2020"/>
    <x v="3"/>
    <n v="3400"/>
    <s v="GEO1004"/>
    <s v="GEO1004"/>
    <b v="1"/>
    <x v="0"/>
    <x v="1"/>
    <s v="Q2 2020"/>
    <s v="Q2 2020"/>
    <b v="1"/>
  </r>
  <r>
    <x v="41"/>
    <s v="07/31/2020"/>
    <x v="4"/>
    <n v="2976"/>
    <s v="GEO1004"/>
    <s v="GEO1004"/>
    <b v="1"/>
    <x v="0"/>
    <x v="2"/>
    <s v="Q3 2020"/>
    <s v="Q3 2020"/>
    <b v="1"/>
  </r>
  <r>
    <x v="41"/>
    <s v="08/31/2020"/>
    <x v="5"/>
    <n v="2552"/>
    <s v="GEO1004"/>
    <s v="GEO1004"/>
    <b v="1"/>
    <x v="0"/>
    <x v="2"/>
    <s v="Q3 2020"/>
    <s v="Q3 2020"/>
    <b v="1"/>
  </r>
  <r>
    <x v="41"/>
    <s v="09/30/2020"/>
    <x v="6"/>
    <n v="2550"/>
    <s v="GEO1004"/>
    <s v="GEO1004"/>
    <b v="1"/>
    <x v="0"/>
    <x v="2"/>
    <s v="Q3 2020"/>
    <s v="Q3 2020"/>
    <b v="1"/>
  </r>
  <r>
    <x v="41"/>
    <s v="10/31/2020"/>
    <x v="7"/>
    <n v="2975"/>
    <s v="GEO1004"/>
    <s v="GEO1004"/>
    <b v="1"/>
    <x v="0"/>
    <x v="3"/>
    <s v="Q4 2020"/>
    <s v="Q4 2020"/>
    <b v="1"/>
  </r>
  <r>
    <x v="41"/>
    <s v="11/30/2020"/>
    <x v="8"/>
    <n v="3399"/>
    <s v="GEO1004"/>
    <s v="GEO1004"/>
    <b v="1"/>
    <x v="0"/>
    <x v="3"/>
    <s v="Q4 2020"/>
    <s v="Q4 2020"/>
    <b v="1"/>
  </r>
  <r>
    <x v="41"/>
    <s v="12/31/2020"/>
    <x v="9"/>
    <n v="3404"/>
    <s v="GEO1004"/>
    <s v="GEO1004"/>
    <b v="1"/>
    <x v="0"/>
    <x v="3"/>
    <s v="Q4 2020"/>
    <s v="Q4 2020"/>
    <b v="1"/>
  </r>
  <r>
    <x v="41"/>
    <s v="01/31/2021"/>
    <x v="10"/>
    <n v="3575"/>
    <s v="GEO1004"/>
    <s v="GEO1004"/>
    <b v="1"/>
    <x v="0"/>
    <x v="4"/>
    <s v="Q1 2021"/>
    <s v="Q1 2021"/>
    <b v="1"/>
  </r>
  <r>
    <x v="41"/>
    <s v="02/28/2021"/>
    <x v="11"/>
    <n v="3808"/>
    <s v="GEO1004"/>
    <s v="GEO1004"/>
    <b v="1"/>
    <x v="0"/>
    <x v="4"/>
    <s v="Q1 2021"/>
    <s v="Q1 2021"/>
    <b v="1"/>
  </r>
  <r>
    <x v="41"/>
    <s v="03/31/2021"/>
    <x v="12"/>
    <n v="4212"/>
    <s v="GEO1004"/>
    <s v="GEO1004"/>
    <b v="1"/>
    <x v="0"/>
    <x v="4"/>
    <s v="Q1 2021"/>
    <s v="Q1 2021"/>
    <b v="1"/>
  </r>
  <r>
    <x v="41"/>
    <s v="04/30/2021"/>
    <x v="13"/>
    <n v="5254"/>
    <s v="GEO1004"/>
    <s v="GEO1004"/>
    <b v="1"/>
    <x v="0"/>
    <x v="5"/>
    <s v="Q2 2021"/>
    <s v="Q2 2021"/>
    <b v="1"/>
  </r>
  <r>
    <x v="41"/>
    <s v="05/31/2021"/>
    <x v="14"/>
    <n v="4768"/>
    <s v="GEO1004"/>
    <s v="GEO1004"/>
    <b v="1"/>
    <x v="0"/>
    <x v="5"/>
    <s v="Q2 2021"/>
    <s v="Q2 2021"/>
    <b v="1"/>
  </r>
  <r>
    <x v="41"/>
    <s v="06/30/2021"/>
    <x v="15"/>
    <n v="3501"/>
    <s v="GEO1004"/>
    <s v="GEO1004"/>
    <b v="1"/>
    <x v="0"/>
    <x v="5"/>
    <s v="Q2 2021"/>
    <s v="Q2 2021"/>
    <b v="1"/>
  </r>
  <r>
    <x v="42"/>
    <s v="01/31/2020"/>
    <x v="16"/>
    <n v="627"/>
    <s v="GEO1003"/>
    <s v="GEO1003"/>
    <b v="1"/>
    <x v="2"/>
    <x v="0"/>
    <s v="Q1 2020"/>
    <s v="Q1 2020"/>
    <b v="1"/>
  </r>
  <r>
    <x v="42"/>
    <s v="02/29/2020"/>
    <x v="17"/>
    <n v="495"/>
    <s v="GEO1003"/>
    <s v="GEO1003"/>
    <b v="1"/>
    <x v="2"/>
    <x v="0"/>
    <s v="Q1 2020"/>
    <s v="Q1 2020"/>
    <b v="1"/>
  </r>
  <r>
    <x v="42"/>
    <s v="03/31/2020"/>
    <x v="0"/>
    <n v="755"/>
    <s v="GEO1003"/>
    <s v="GEO1003"/>
    <b v="1"/>
    <x v="2"/>
    <x v="0"/>
    <s v="Q1 2020"/>
    <s v="Q1 2020"/>
    <b v="1"/>
  </r>
  <r>
    <x v="42"/>
    <s v="04/30/2020"/>
    <x v="1"/>
    <n v="689"/>
    <s v="GEO1003"/>
    <s v="GEO1003"/>
    <b v="1"/>
    <x v="2"/>
    <x v="1"/>
    <s v="Q2 2020"/>
    <s v="Q2 2020"/>
    <b v="1"/>
  </r>
  <r>
    <x v="42"/>
    <s v="05/31/2020"/>
    <x v="2"/>
    <n v="817"/>
    <s v="GEO1003"/>
    <s v="GEO1003"/>
    <b v="1"/>
    <x v="2"/>
    <x v="1"/>
    <s v="Q2 2020"/>
    <s v="Q2 2020"/>
    <b v="1"/>
  </r>
  <r>
    <x v="42"/>
    <s v="06/30/2020"/>
    <x v="3"/>
    <n v="426"/>
    <s v="GEO1003"/>
    <s v="GEO1003"/>
    <b v="1"/>
    <x v="2"/>
    <x v="1"/>
    <s v="Q2 2020"/>
    <s v="Q2 2020"/>
    <b v="1"/>
  </r>
  <r>
    <x v="42"/>
    <s v="07/31/2020"/>
    <x v="4"/>
    <n v="559"/>
    <s v="GEO1003"/>
    <s v="GEO1003"/>
    <b v="1"/>
    <x v="2"/>
    <x v="2"/>
    <s v="Q3 2020"/>
    <s v="Q3 2020"/>
    <b v="1"/>
  </r>
  <r>
    <x v="42"/>
    <s v="08/31/2020"/>
    <x v="5"/>
    <n v="300"/>
    <s v="GEO1003"/>
    <s v="GEO1003"/>
    <b v="1"/>
    <x v="2"/>
    <x v="2"/>
    <s v="Q3 2020"/>
    <s v="Q3 2020"/>
    <b v="1"/>
  </r>
  <r>
    <x v="42"/>
    <s v="09/30/2020"/>
    <x v="6"/>
    <n v="493"/>
    <s v="GEO1003"/>
    <s v="GEO1003"/>
    <b v="1"/>
    <x v="2"/>
    <x v="2"/>
    <s v="Q3 2020"/>
    <s v="Q3 2020"/>
    <b v="1"/>
  </r>
  <r>
    <x v="42"/>
    <s v="10/31/2020"/>
    <x v="7"/>
    <n v="364"/>
    <s v="GEO1003"/>
    <s v="GEO1003"/>
    <b v="1"/>
    <x v="2"/>
    <x v="3"/>
    <s v="Q4 2020"/>
    <s v="Q4 2020"/>
    <b v="1"/>
  </r>
  <r>
    <x v="42"/>
    <s v="11/30/2020"/>
    <x v="8"/>
    <n v="627"/>
    <s v="GEO1003"/>
    <s v="GEO1003"/>
    <b v="1"/>
    <x v="2"/>
    <x v="3"/>
    <s v="Q4 2020"/>
    <s v="Q4 2020"/>
    <b v="1"/>
  </r>
  <r>
    <x v="42"/>
    <s v="12/31/2020"/>
    <x v="9"/>
    <n v="429"/>
    <s v="GEO1003"/>
    <s v="GEO1003"/>
    <b v="1"/>
    <x v="2"/>
    <x v="3"/>
    <s v="Q4 2020"/>
    <s v="Q4 2020"/>
    <b v="1"/>
  </r>
  <r>
    <x v="42"/>
    <s v="01/31/2021"/>
    <x v="10"/>
    <n v="618"/>
    <s v="GEO1003"/>
    <s v="GEO1003"/>
    <b v="1"/>
    <x v="2"/>
    <x v="4"/>
    <s v="Q1 2021"/>
    <s v="Q1 2021"/>
    <b v="1"/>
  </r>
  <r>
    <x v="42"/>
    <s v="02/28/2021"/>
    <x v="11"/>
    <n v="504"/>
    <s v="GEO1003"/>
    <s v="GEO1003"/>
    <b v="1"/>
    <x v="2"/>
    <x v="4"/>
    <s v="Q1 2021"/>
    <s v="Q1 2021"/>
    <b v="1"/>
  </r>
  <r>
    <x v="42"/>
    <s v="03/31/2021"/>
    <x v="12"/>
    <n v="769"/>
    <s v="GEO1003"/>
    <s v="GEO1003"/>
    <b v="1"/>
    <x v="2"/>
    <x v="4"/>
    <s v="Q1 2021"/>
    <s v="Q1 2021"/>
    <b v="1"/>
  </r>
  <r>
    <x v="42"/>
    <s v="04/30/2021"/>
    <x v="13"/>
    <n v="689"/>
    <s v="GEO1003"/>
    <s v="GEO1003"/>
    <b v="1"/>
    <x v="2"/>
    <x v="5"/>
    <s v="Q2 2021"/>
    <s v="Q2 2021"/>
    <b v="1"/>
  </r>
  <r>
    <x v="42"/>
    <s v="05/31/2021"/>
    <x v="14"/>
    <n v="813"/>
    <s v="GEO1003"/>
    <s v="GEO1003"/>
    <b v="1"/>
    <x v="2"/>
    <x v="5"/>
    <s v="Q2 2021"/>
    <s v="Q2 2021"/>
    <b v="1"/>
  </r>
  <r>
    <x v="42"/>
    <s v="06/30/2021"/>
    <x v="15"/>
    <n v="441"/>
    <s v="GEO1003"/>
    <s v="GEO1003"/>
    <b v="1"/>
    <x v="2"/>
    <x v="5"/>
    <s v="Q2 2021"/>
    <s v="Q2 2021"/>
    <b v="1"/>
  </r>
  <r>
    <x v="43"/>
    <s v="01/31/2020"/>
    <x v="16"/>
    <n v="19825"/>
    <s v="GEO1003"/>
    <s v="GEO1003"/>
    <b v="1"/>
    <x v="2"/>
    <x v="0"/>
    <s v="Q1 2020"/>
    <s v="Q1 2020"/>
    <b v="1"/>
  </r>
  <r>
    <x v="43"/>
    <s v="02/29/2020"/>
    <x v="17"/>
    <n v="28323"/>
    <s v="GEO1003"/>
    <s v="GEO1003"/>
    <b v="1"/>
    <x v="2"/>
    <x v="0"/>
    <s v="Q1 2020"/>
    <s v="Q1 2020"/>
    <b v="1"/>
  </r>
  <r>
    <x v="43"/>
    <s v="03/31/2020"/>
    <x v="0"/>
    <n v="25490"/>
    <s v="GEO1003"/>
    <s v="GEO1003"/>
    <b v="1"/>
    <x v="2"/>
    <x v="0"/>
    <s v="Q1 2020"/>
    <s v="Q1 2020"/>
    <b v="1"/>
  </r>
  <r>
    <x v="43"/>
    <s v="04/30/2020"/>
    <x v="1"/>
    <n v="36816"/>
    <s v="GEO1003"/>
    <s v="GEO1003"/>
    <b v="1"/>
    <x v="2"/>
    <x v="1"/>
    <s v="Q2 2020"/>
    <s v="Q2 2020"/>
    <b v="1"/>
  </r>
  <r>
    <x v="43"/>
    <s v="05/31/2020"/>
    <x v="2"/>
    <n v="28322"/>
    <s v="GEO1003"/>
    <s v="GEO1003"/>
    <b v="1"/>
    <x v="2"/>
    <x v="1"/>
    <s v="Q2 2020"/>
    <s v="Q2 2020"/>
    <b v="1"/>
  </r>
  <r>
    <x v="43"/>
    <s v="06/30/2020"/>
    <x v="3"/>
    <n v="25486"/>
    <s v="GEO1003"/>
    <s v="GEO1003"/>
    <b v="1"/>
    <x v="2"/>
    <x v="1"/>
    <s v="Q2 2020"/>
    <s v="Q2 2020"/>
    <b v="1"/>
  </r>
  <r>
    <x v="43"/>
    <s v="07/31/2020"/>
    <x v="4"/>
    <n v="16995"/>
    <s v="GEO1003"/>
    <s v="GEO1003"/>
    <b v="1"/>
    <x v="2"/>
    <x v="2"/>
    <s v="Q3 2020"/>
    <s v="Q3 2020"/>
    <b v="1"/>
  </r>
  <r>
    <x v="43"/>
    <s v="08/31/2020"/>
    <x v="5"/>
    <n v="19826"/>
    <s v="GEO1003"/>
    <s v="GEO1003"/>
    <b v="1"/>
    <x v="2"/>
    <x v="2"/>
    <s v="Q3 2020"/>
    <s v="Q3 2020"/>
    <b v="1"/>
  </r>
  <r>
    <x v="43"/>
    <s v="09/30/2020"/>
    <x v="6"/>
    <n v="14163"/>
    <s v="GEO1003"/>
    <s v="GEO1003"/>
    <b v="1"/>
    <x v="2"/>
    <x v="2"/>
    <s v="Q3 2020"/>
    <s v="Q3 2020"/>
    <b v="1"/>
  </r>
  <r>
    <x v="43"/>
    <s v="10/31/2020"/>
    <x v="7"/>
    <n v="22655"/>
    <s v="GEO1003"/>
    <s v="GEO1003"/>
    <b v="1"/>
    <x v="2"/>
    <x v="3"/>
    <s v="Q4 2020"/>
    <s v="Q4 2020"/>
    <b v="1"/>
  </r>
  <r>
    <x v="43"/>
    <s v="11/30/2020"/>
    <x v="8"/>
    <n v="19822"/>
    <s v="GEO1003"/>
    <s v="GEO1003"/>
    <b v="1"/>
    <x v="2"/>
    <x v="3"/>
    <s v="Q4 2020"/>
    <s v="Q4 2020"/>
    <b v="1"/>
  </r>
  <r>
    <x v="43"/>
    <s v="12/31/2020"/>
    <x v="9"/>
    <n v="25485"/>
    <s v="GEO1003"/>
    <s v="GEO1003"/>
    <b v="1"/>
    <x v="2"/>
    <x v="3"/>
    <s v="Q4 2020"/>
    <s v="Q4 2020"/>
    <b v="1"/>
  </r>
  <r>
    <x v="43"/>
    <s v="01/31/2021"/>
    <x v="10"/>
    <n v="20218"/>
    <s v="GEO1003"/>
    <s v="GEO1003"/>
    <b v="1"/>
    <x v="2"/>
    <x v="4"/>
    <s v="Q1 2021"/>
    <s v="Q1 2021"/>
    <b v="1"/>
  </r>
  <r>
    <x v="43"/>
    <s v="02/28/2021"/>
    <x v="11"/>
    <n v="28605"/>
    <s v="GEO1003"/>
    <s v="GEO1003"/>
    <b v="1"/>
    <x v="2"/>
    <x v="4"/>
    <s v="Q1 2021"/>
    <s v="Q1 2021"/>
    <b v="1"/>
  </r>
  <r>
    <x v="43"/>
    <s v="03/31/2021"/>
    <x v="12"/>
    <n v="25741"/>
    <s v="GEO1003"/>
    <s v="GEO1003"/>
    <b v="1"/>
    <x v="2"/>
    <x v="4"/>
    <s v="Q1 2021"/>
    <s v="Q1 2021"/>
    <b v="1"/>
  </r>
  <r>
    <x v="43"/>
    <s v="04/30/2021"/>
    <x v="13"/>
    <n v="37182"/>
    <s v="GEO1003"/>
    <s v="GEO1003"/>
    <b v="1"/>
    <x v="2"/>
    <x v="5"/>
    <s v="Q2 2021"/>
    <s v="Q2 2021"/>
    <b v="1"/>
  </r>
  <r>
    <x v="43"/>
    <s v="05/31/2021"/>
    <x v="14"/>
    <n v="28176"/>
    <s v="GEO1003"/>
    <s v="GEO1003"/>
    <b v="1"/>
    <x v="2"/>
    <x v="5"/>
    <s v="Q2 2021"/>
    <s v="Q2 2021"/>
    <b v="1"/>
  </r>
  <r>
    <x v="43"/>
    <s v="06/30/2021"/>
    <x v="15"/>
    <n v="26509"/>
    <s v="GEO1003"/>
    <s v="GEO1003"/>
    <b v="1"/>
    <x v="2"/>
    <x v="5"/>
    <s v="Q2 2021"/>
    <s v="Q2 2021"/>
    <b v="1"/>
  </r>
  <r>
    <x v="44"/>
    <s v="01/31/2020"/>
    <x v="16"/>
    <n v="967"/>
    <s v="GEO1003"/>
    <s v="GEO1003"/>
    <b v="1"/>
    <x v="2"/>
    <x v="0"/>
    <s v="Q1 2020"/>
    <s v="Q1 2020"/>
    <b v="1"/>
  </r>
  <r>
    <x v="44"/>
    <s v="02/29/2020"/>
    <x v="17"/>
    <n v="1088"/>
    <s v="GEO1003"/>
    <s v="GEO1003"/>
    <b v="1"/>
    <x v="2"/>
    <x v="0"/>
    <s v="Q1 2020"/>
    <s v="Q1 2020"/>
    <b v="1"/>
  </r>
  <r>
    <x v="44"/>
    <s v="03/31/2020"/>
    <x v="0"/>
    <n v="1209"/>
    <s v="GEO1003"/>
    <s v="GEO1003"/>
    <b v="1"/>
    <x v="2"/>
    <x v="0"/>
    <s v="Q1 2020"/>
    <s v="Q1 2020"/>
    <b v="1"/>
  </r>
  <r>
    <x v="44"/>
    <s v="04/30/2020"/>
    <x v="1"/>
    <n v="1449"/>
    <s v="GEO1003"/>
    <s v="GEO1003"/>
    <b v="1"/>
    <x v="2"/>
    <x v="1"/>
    <s v="Q2 2020"/>
    <s v="Q2 2020"/>
    <b v="1"/>
  </r>
  <r>
    <x v="44"/>
    <s v="05/31/2020"/>
    <x v="2"/>
    <n v="1327"/>
    <s v="GEO1003"/>
    <s v="GEO1003"/>
    <b v="1"/>
    <x v="2"/>
    <x v="1"/>
    <s v="Q2 2020"/>
    <s v="Q2 2020"/>
    <b v="1"/>
  </r>
  <r>
    <x v="44"/>
    <s v="06/30/2020"/>
    <x v="3"/>
    <n v="964"/>
    <s v="GEO1003"/>
    <s v="GEO1003"/>
    <b v="1"/>
    <x v="2"/>
    <x v="1"/>
    <s v="Q2 2020"/>
    <s v="Q2 2020"/>
    <b v="1"/>
  </r>
  <r>
    <x v="44"/>
    <s v="07/31/2020"/>
    <x v="4"/>
    <n v="844"/>
    <s v="GEO1003"/>
    <s v="GEO1003"/>
    <b v="1"/>
    <x v="2"/>
    <x v="2"/>
    <s v="Q3 2020"/>
    <s v="Q3 2020"/>
    <b v="1"/>
  </r>
  <r>
    <x v="44"/>
    <s v="08/31/2020"/>
    <x v="5"/>
    <n v="728"/>
    <s v="GEO1003"/>
    <s v="GEO1003"/>
    <b v="1"/>
    <x v="2"/>
    <x v="2"/>
    <s v="Q3 2020"/>
    <s v="Q3 2020"/>
    <b v="1"/>
  </r>
  <r>
    <x v="44"/>
    <s v="09/30/2020"/>
    <x v="6"/>
    <n v="729"/>
    <s v="GEO1003"/>
    <s v="GEO1003"/>
    <b v="1"/>
    <x v="2"/>
    <x v="2"/>
    <s v="Q3 2020"/>
    <s v="Q3 2020"/>
    <b v="1"/>
  </r>
  <r>
    <x v="44"/>
    <s v="10/31/2020"/>
    <x v="7"/>
    <n v="849"/>
    <s v="GEO1003"/>
    <s v="GEO1003"/>
    <b v="1"/>
    <x v="2"/>
    <x v="3"/>
    <s v="Q4 2020"/>
    <s v="Q4 2020"/>
    <b v="1"/>
  </r>
  <r>
    <x v="44"/>
    <s v="11/30/2020"/>
    <x v="8"/>
    <n v="970"/>
    <s v="GEO1003"/>
    <s v="GEO1003"/>
    <b v="1"/>
    <x v="2"/>
    <x v="3"/>
    <s v="Q4 2020"/>
    <s v="Q4 2020"/>
    <b v="1"/>
  </r>
  <r>
    <x v="44"/>
    <s v="12/31/2020"/>
    <x v="9"/>
    <n v="965"/>
    <s v="GEO1003"/>
    <s v="GEO1003"/>
    <b v="1"/>
    <x v="2"/>
    <x v="3"/>
    <s v="Q4 2020"/>
    <s v="Q4 2020"/>
    <b v="1"/>
  </r>
  <r>
    <x v="44"/>
    <s v="01/31/2021"/>
    <x v="10"/>
    <n v="998"/>
    <s v="GEO1003"/>
    <s v="GEO1003"/>
    <b v="1"/>
    <x v="2"/>
    <x v="4"/>
    <s v="Q1 2021"/>
    <s v="Q1 2021"/>
    <b v="1"/>
  </r>
  <r>
    <x v="44"/>
    <s v="02/28/2021"/>
    <x v="11"/>
    <n v="1076"/>
    <s v="GEO1003"/>
    <s v="GEO1003"/>
    <b v="1"/>
    <x v="2"/>
    <x v="4"/>
    <s v="Q1 2021"/>
    <s v="Q1 2021"/>
    <b v="1"/>
  </r>
  <r>
    <x v="44"/>
    <s v="03/31/2021"/>
    <x v="12"/>
    <n v="1221"/>
    <s v="GEO1003"/>
    <s v="GEO1003"/>
    <b v="1"/>
    <x v="2"/>
    <x v="4"/>
    <s v="Q1 2021"/>
    <s v="Q1 2021"/>
    <b v="1"/>
  </r>
  <r>
    <x v="44"/>
    <s v="04/30/2021"/>
    <x v="13"/>
    <n v="1435"/>
    <s v="GEO1003"/>
    <s v="GEO1003"/>
    <b v="1"/>
    <x v="2"/>
    <x v="5"/>
    <s v="Q2 2021"/>
    <s v="Q2 2021"/>
    <b v="1"/>
  </r>
  <r>
    <x v="44"/>
    <s v="05/31/2021"/>
    <x v="14"/>
    <n v="1318"/>
    <s v="GEO1003"/>
    <s v="GEO1003"/>
    <b v="1"/>
    <x v="2"/>
    <x v="5"/>
    <s v="Q2 2021"/>
    <s v="Q2 2021"/>
    <b v="1"/>
  </r>
  <r>
    <x v="44"/>
    <s v="06/30/2021"/>
    <x v="15"/>
    <n v="985"/>
    <s v="GEO1003"/>
    <s v="GEO1003"/>
    <b v="1"/>
    <x v="2"/>
    <x v="5"/>
    <s v="Q2 2021"/>
    <s v="Q2 2021"/>
    <b v="1"/>
  </r>
  <r>
    <x v="45"/>
    <s v="01/31/2020"/>
    <x v="16"/>
    <n v="82"/>
    <s v="GEO1003"/>
    <s v="GEO1003"/>
    <b v="1"/>
    <x v="2"/>
    <x v="0"/>
    <s v="Q1 2020"/>
    <s v="Q1 2020"/>
    <b v="1"/>
  </r>
  <r>
    <x v="45"/>
    <s v="02/29/2020"/>
    <x v="17"/>
    <n v="101"/>
    <s v="GEO1003"/>
    <s v="GEO1003"/>
    <b v="1"/>
    <x v="2"/>
    <x v="0"/>
    <s v="Q1 2020"/>
    <s v="Q1 2020"/>
    <b v="1"/>
  </r>
  <r>
    <x v="45"/>
    <s v="03/31/2020"/>
    <x v="0"/>
    <n v="102"/>
    <s v="GEO1003"/>
    <s v="GEO1003"/>
    <b v="1"/>
    <x v="2"/>
    <x v="0"/>
    <s v="Q1 2020"/>
    <s v="Q1 2020"/>
    <b v="1"/>
  </r>
  <r>
    <x v="45"/>
    <s v="04/30/2020"/>
    <x v="1"/>
    <n v="126"/>
    <s v="GEO1003"/>
    <s v="GEO1003"/>
    <b v="1"/>
    <x v="2"/>
    <x v="1"/>
    <s v="Q2 2020"/>
    <s v="Q2 2020"/>
    <b v="1"/>
  </r>
  <r>
    <x v="45"/>
    <s v="05/31/2020"/>
    <x v="2"/>
    <n v="108"/>
    <s v="GEO1003"/>
    <s v="GEO1003"/>
    <b v="1"/>
    <x v="2"/>
    <x v="1"/>
    <s v="Q2 2020"/>
    <s v="Q2 2020"/>
    <b v="1"/>
  </r>
  <r>
    <x v="45"/>
    <s v="06/30/2020"/>
    <x v="3"/>
    <n v="88"/>
    <s v="GEO1003"/>
    <s v="GEO1003"/>
    <b v="1"/>
    <x v="2"/>
    <x v="1"/>
    <s v="Q2 2020"/>
    <s v="Q2 2020"/>
    <b v="1"/>
  </r>
  <r>
    <x v="45"/>
    <s v="07/31/2020"/>
    <x v="4"/>
    <n v="68"/>
    <s v="GEO1003"/>
    <s v="GEO1003"/>
    <b v="1"/>
    <x v="2"/>
    <x v="2"/>
    <s v="Q3 2020"/>
    <s v="Q3 2020"/>
    <b v="1"/>
  </r>
  <r>
    <x v="45"/>
    <s v="08/31/2020"/>
    <x v="5"/>
    <n v="70"/>
    <s v="GEO1003"/>
    <s v="GEO1003"/>
    <b v="1"/>
    <x v="2"/>
    <x v="2"/>
    <s v="Q3 2020"/>
    <s v="Q3 2020"/>
    <b v="1"/>
  </r>
  <r>
    <x v="45"/>
    <s v="09/30/2020"/>
    <x v="6"/>
    <n v="58"/>
    <s v="GEO1003"/>
    <s v="GEO1003"/>
    <b v="1"/>
    <x v="2"/>
    <x v="2"/>
    <s v="Q3 2020"/>
    <s v="Q3 2020"/>
    <b v="1"/>
  </r>
  <r>
    <x v="45"/>
    <s v="10/31/2020"/>
    <x v="7"/>
    <n v="76"/>
    <s v="GEO1003"/>
    <s v="GEO1003"/>
    <b v="1"/>
    <x v="2"/>
    <x v="3"/>
    <s v="Q4 2020"/>
    <s v="Q4 2020"/>
    <b v="1"/>
  </r>
  <r>
    <x v="45"/>
    <s v="11/30/2020"/>
    <x v="8"/>
    <n v="81"/>
    <s v="GEO1003"/>
    <s v="GEO1003"/>
    <b v="1"/>
    <x v="2"/>
    <x v="3"/>
    <s v="Q4 2020"/>
    <s v="Q4 2020"/>
    <b v="1"/>
  </r>
  <r>
    <x v="45"/>
    <s v="12/31/2020"/>
    <x v="9"/>
    <n v="88"/>
    <s v="GEO1003"/>
    <s v="GEO1003"/>
    <b v="1"/>
    <x v="2"/>
    <x v="3"/>
    <s v="Q4 2020"/>
    <s v="Q4 2020"/>
    <b v="1"/>
  </r>
  <r>
    <x v="45"/>
    <s v="01/31/2021"/>
    <x v="10"/>
    <n v="77"/>
    <s v="GEO1003"/>
    <s v="GEO1003"/>
    <b v="1"/>
    <x v="2"/>
    <x v="4"/>
    <s v="Q1 2021"/>
    <s v="Q1 2021"/>
    <b v="1"/>
  </r>
  <r>
    <x v="45"/>
    <s v="02/28/2021"/>
    <x v="11"/>
    <n v="98"/>
    <s v="GEO1003"/>
    <s v="GEO1003"/>
    <b v="1"/>
    <x v="2"/>
    <x v="4"/>
    <s v="Q1 2021"/>
    <s v="Q1 2021"/>
    <b v="1"/>
  </r>
  <r>
    <x v="45"/>
    <s v="03/31/2021"/>
    <x v="12"/>
    <n v="105"/>
    <s v="GEO1003"/>
    <s v="GEO1003"/>
    <b v="1"/>
    <x v="2"/>
    <x v="4"/>
    <s v="Q1 2021"/>
    <s v="Q1 2021"/>
    <b v="1"/>
  </r>
  <r>
    <x v="45"/>
    <s v="04/30/2021"/>
    <x v="13"/>
    <n v="130"/>
    <s v="GEO1003"/>
    <s v="GEO1003"/>
    <b v="1"/>
    <x v="2"/>
    <x v="5"/>
    <s v="Q2 2021"/>
    <s v="Q2 2021"/>
    <b v="1"/>
  </r>
  <r>
    <x v="45"/>
    <s v="05/31/2021"/>
    <x v="14"/>
    <n v="109"/>
    <s v="GEO1003"/>
    <s v="GEO1003"/>
    <b v="1"/>
    <x v="2"/>
    <x v="5"/>
    <s v="Q2 2021"/>
    <s v="Q2 2021"/>
    <b v="1"/>
  </r>
  <r>
    <x v="45"/>
    <s v="06/30/2021"/>
    <x v="15"/>
    <n v="91"/>
    <s v="GEO1003"/>
    <s v="GEO1003"/>
    <b v="1"/>
    <x v="2"/>
    <x v="5"/>
    <s v="Q2 2021"/>
    <s v="Q2 2021"/>
    <b v="1"/>
  </r>
  <r>
    <x v="46"/>
    <s v="01/31/2020"/>
    <x v="16"/>
    <n v="568"/>
    <s v="GEO1001"/>
    <s v="GEO1001"/>
    <b v="1"/>
    <x v="1"/>
    <x v="0"/>
    <s v="Q1 2020"/>
    <s v="Q1 2020"/>
    <b v="1"/>
  </r>
  <r>
    <x v="46"/>
    <s v="02/29/2020"/>
    <x v="17"/>
    <n v="636"/>
    <s v="GEO1001"/>
    <s v="GEO1001"/>
    <b v="1"/>
    <x v="1"/>
    <x v="0"/>
    <s v="Q1 2020"/>
    <s v="Q1 2020"/>
    <b v="1"/>
  </r>
  <r>
    <x v="46"/>
    <s v="03/31/2020"/>
    <x v="0"/>
    <n v="707"/>
    <s v="GEO1001"/>
    <s v="GEO1001"/>
    <b v="1"/>
    <x v="1"/>
    <x v="0"/>
    <s v="Q1 2020"/>
    <s v="Q1 2020"/>
    <b v="1"/>
  </r>
  <r>
    <x v="46"/>
    <s v="04/30/2020"/>
    <x v="1"/>
    <n v="849"/>
    <s v="GEO1001"/>
    <s v="GEO1001"/>
    <b v="1"/>
    <x v="1"/>
    <x v="1"/>
    <s v="Q2 2020"/>
    <s v="Q2 2020"/>
    <b v="1"/>
  </r>
  <r>
    <x v="46"/>
    <s v="05/31/2020"/>
    <x v="2"/>
    <n v="779"/>
    <s v="GEO1001"/>
    <s v="GEO1001"/>
    <b v="1"/>
    <x v="1"/>
    <x v="1"/>
    <s v="Q2 2020"/>
    <s v="Q2 2020"/>
    <b v="1"/>
  </r>
  <r>
    <x v="46"/>
    <s v="06/30/2020"/>
    <x v="3"/>
    <n v="566"/>
    <s v="GEO1001"/>
    <s v="GEO1001"/>
    <b v="1"/>
    <x v="1"/>
    <x v="1"/>
    <s v="Q2 2020"/>
    <s v="Q2 2020"/>
    <b v="1"/>
  </r>
  <r>
    <x v="46"/>
    <s v="07/31/2020"/>
    <x v="4"/>
    <n v="498"/>
    <s v="GEO1001"/>
    <s v="GEO1001"/>
    <b v="1"/>
    <x v="1"/>
    <x v="2"/>
    <s v="Q3 2020"/>
    <s v="Q3 2020"/>
    <b v="1"/>
  </r>
  <r>
    <x v="46"/>
    <s v="08/31/2020"/>
    <x v="5"/>
    <n v="426"/>
    <s v="GEO1001"/>
    <s v="GEO1001"/>
    <b v="1"/>
    <x v="1"/>
    <x v="2"/>
    <s v="Q3 2020"/>
    <s v="Q3 2020"/>
    <b v="1"/>
  </r>
  <r>
    <x v="46"/>
    <s v="09/30/2020"/>
    <x v="6"/>
    <n v="423"/>
    <s v="GEO1001"/>
    <s v="GEO1001"/>
    <b v="1"/>
    <x v="1"/>
    <x v="2"/>
    <s v="Q3 2020"/>
    <s v="Q3 2020"/>
    <b v="1"/>
  </r>
  <r>
    <x v="46"/>
    <s v="10/31/2020"/>
    <x v="7"/>
    <n v="495"/>
    <s v="GEO1001"/>
    <s v="GEO1001"/>
    <b v="1"/>
    <x v="1"/>
    <x v="3"/>
    <s v="Q4 2020"/>
    <s v="Q4 2020"/>
    <b v="1"/>
  </r>
  <r>
    <x v="46"/>
    <s v="11/30/2020"/>
    <x v="8"/>
    <n v="569"/>
    <s v="GEO1001"/>
    <s v="GEO1001"/>
    <b v="1"/>
    <x v="1"/>
    <x v="3"/>
    <s v="Q4 2020"/>
    <s v="Q4 2020"/>
    <b v="1"/>
  </r>
  <r>
    <x v="46"/>
    <s v="12/31/2020"/>
    <x v="9"/>
    <n v="567"/>
    <s v="GEO1001"/>
    <s v="GEO1001"/>
    <b v="1"/>
    <x v="1"/>
    <x v="3"/>
    <s v="Q4 2020"/>
    <s v="Q4 2020"/>
    <b v="1"/>
  </r>
  <r>
    <x v="46"/>
    <s v="01/31/2021"/>
    <x v="10"/>
    <n v="557"/>
    <s v="GEO1001"/>
    <s v="GEO1001"/>
    <b v="1"/>
    <x v="1"/>
    <x v="4"/>
    <s v="Q1 2021"/>
    <s v="Q1 2021"/>
    <b v="1"/>
  </r>
  <r>
    <x v="46"/>
    <s v="02/28/2021"/>
    <x v="11"/>
    <n v="652"/>
    <s v="GEO1001"/>
    <s v="GEO1001"/>
    <b v="1"/>
    <x v="1"/>
    <x v="4"/>
    <s v="Q1 2021"/>
    <s v="Q1 2021"/>
    <b v="1"/>
  </r>
  <r>
    <x v="46"/>
    <s v="03/31/2021"/>
    <x v="12"/>
    <n v="702"/>
    <s v="GEO1001"/>
    <s v="GEO1001"/>
    <b v="1"/>
    <x v="1"/>
    <x v="4"/>
    <s v="Q1 2021"/>
    <s v="Q1 2021"/>
    <b v="1"/>
  </r>
  <r>
    <x v="46"/>
    <s v="04/30/2021"/>
    <x v="13"/>
    <n v="862"/>
    <s v="GEO1001"/>
    <s v="GEO1001"/>
    <b v="1"/>
    <x v="1"/>
    <x v="5"/>
    <s v="Q2 2021"/>
    <s v="Q2 2021"/>
    <b v="1"/>
  </r>
  <r>
    <x v="46"/>
    <s v="05/31/2021"/>
    <x v="14"/>
    <n v="789"/>
    <s v="GEO1001"/>
    <s v="GEO1001"/>
    <b v="1"/>
    <x v="1"/>
    <x v="5"/>
    <s v="Q2 2021"/>
    <s v="Q2 2021"/>
    <b v="1"/>
  </r>
  <r>
    <x v="46"/>
    <s v="06/30/2021"/>
    <x v="15"/>
    <n v="563"/>
    <s v="GEO1001"/>
    <s v="GEO1001"/>
    <b v="1"/>
    <x v="1"/>
    <x v="5"/>
    <s v="Q2 2021"/>
    <s v="Q2 2021"/>
    <b v="1"/>
  </r>
  <r>
    <x v="47"/>
    <s v="01/31/2020"/>
    <x v="16"/>
    <n v="902"/>
    <s v="GEO1002"/>
    <s v="GEO1002"/>
    <b v="1"/>
    <x v="3"/>
    <x v="0"/>
    <s v="Q1 2020"/>
    <s v="Q1 2020"/>
    <b v="1"/>
  </r>
  <r>
    <x v="47"/>
    <s v="02/29/2020"/>
    <x v="17"/>
    <n v="897"/>
    <s v="GEO1002"/>
    <s v="GEO1002"/>
    <b v="1"/>
    <x v="3"/>
    <x v="0"/>
    <s v="Q1 2020"/>
    <s v="Q1 2020"/>
    <b v="1"/>
  </r>
  <r>
    <x v="47"/>
    <s v="03/31/2020"/>
    <x v="0"/>
    <n v="1112"/>
    <s v="GEO1002"/>
    <s v="GEO1002"/>
    <b v="1"/>
    <x v="3"/>
    <x v="0"/>
    <s v="Q1 2020"/>
    <s v="Q1 2020"/>
    <b v="1"/>
  </r>
  <r>
    <x v="47"/>
    <s v="04/30/2020"/>
    <x v="1"/>
    <n v="1214"/>
    <s v="GEO1002"/>
    <s v="GEO1002"/>
    <b v="1"/>
    <x v="3"/>
    <x v="1"/>
    <s v="Q2 2020"/>
    <s v="Q2 2020"/>
    <b v="1"/>
  </r>
  <r>
    <x v="47"/>
    <s v="05/31/2020"/>
    <x v="2"/>
    <n v="1219"/>
    <s v="GEO1002"/>
    <s v="GEO1002"/>
    <b v="1"/>
    <x v="3"/>
    <x v="1"/>
    <s v="Q2 2020"/>
    <s v="Q2 2020"/>
    <b v="1"/>
  </r>
  <r>
    <x v="47"/>
    <s v="06/30/2020"/>
    <x v="3"/>
    <n v="795"/>
    <s v="GEO1002"/>
    <s v="GEO1002"/>
    <b v="1"/>
    <x v="3"/>
    <x v="1"/>
    <s v="Q2 2020"/>
    <s v="Q2 2020"/>
    <b v="1"/>
  </r>
  <r>
    <x v="47"/>
    <s v="07/31/2020"/>
    <x v="4"/>
    <n v="794"/>
    <s v="GEO1002"/>
    <s v="GEO1002"/>
    <b v="1"/>
    <x v="3"/>
    <x v="2"/>
    <s v="Q3 2020"/>
    <s v="Q3 2020"/>
    <b v="1"/>
  </r>
  <r>
    <x v="47"/>
    <s v="08/31/2020"/>
    <x v="5"/>
    <n v="581"/>
    <s v="GEO1002"/>
    <s v="GEO1002"/>
    <b v="1"/>
    <x v="3"/>
    <x v="2"/>
    <s v="Q3 2020"/>
    <s v="Q3 2020"/>
    <b v="1"/>
  </r>
  <r>
    <x v="47"/>
    <s v="09/30/2020"/>
    <x v="6"/>
    <n v="690"/>
    <s v="GEO1002"/>
    <s v="GEO1002"/>
    <b v="1"/>
    <x v="3"/>
    <x v="2"/>
    <s v="Q3 2020"/>
    <s v="Q3 2020"/>
    <b v="1"/>
  </r>
  <r>
    <x v="47"/>
    <s v="10/31/2020"/>
    <x v="7"/>
    <n v="690"/>
    <s v="GEO1002"/>
    <s v="GEO1002"/>
    <b v="1"/>
    <x v="3"/>
    <x v="3"/>
    <s v="Q4 2020"/>
    <s v="Q4 2020"/>
    <b v="1"/>
  </r>
  <r>
    <x v="47"/>
    <s v="11/30/2020"/>
    <x v="8"/>
    <n v="899"/>
    <s v="GEO1002"/>
    <s v="GEO1002"/>
    <b v="1"/>
    <x v="3"/>
    <x v="3"/>
    <s v="Q4 2020"/>
    <s v="Q4 2020"/>
    <b v="1"/>
  </r>
  <r>
    <x v="47"/>
    <s v="12/31/2020"/>
    <x v="9"/>
    <n v="793"/>
    <s v="GEO1002"/>
    <s v="GEO1002"/>
    <b v="1"/>
    <x v="3"/>
    <x v="3"/>
    <s v="Q4 2020"/>
    <s v="Q4 2020"/>
    <b v="1"/>
  </r>
  <r>
    <x v="47"/>
    <s v="01/31/2021"/>
    <x v="10"/>
    <n v="936"/>
    <s v="GEO1002"/>
    <s v="GEO1002"/>
    <b v="1"/>
    <x v="3"/>
    <x v="4"/>
    <s v="Q1 2021"/>
    <s v="Q1 2021"/>
    <b v="1"/>
  </r>
  <r>
    <x v="47"/>
    <s v="02/28/2021"/>
    <x v="11"/>
    <n v="945"/>
    <s v="GEO1002"/>
    <s v="GEO1002"/>
    <b v="1"/>
    <x v="3"/>
    <x v="4"/>
    <s v="Q1 2021"/>
    <s v="Q1 2021"/>
    <b v="1"/>
  </r>
  <r>
    <x v="47"/>
    <s v="03/31/2021"/>
    <x v="12"/>
    <n v="1120"/>
    <s v="GEO1002"/>
    <s v="GEO1002"/>
    <b v="1"/>
    <x v="3"/>
    <x v="4"/>
    <s v="Q1 2021"/>
    <s v="Q1 2021"/>
    <b v="1"/>
  </r>
  <r>
    <x v="47"/>
    <s v="04/30/2021"/>
    <x v="13"/>
    <n v="1204"/>
    <s v="GEO1002"/>
    <s v="GEO1002"/>
    <b v="1"/>
    <x v="3"/>
    <x v="5"/>
    <s v="Q2 2021"/>
    <s v="Q2 2021"/>
    <b v="1"/>
  </r>
  <r>
    <x v="47"/>
    <s v="05/31/2021"/>
    <x v="14"/>
    <n v="1231"/>
    <s v="GEO1002"/>
    <s v="GEO1002"/>
    <b v="1"/>
    <x v="3"/>
    <x v="5"/>
    <s v="Q2 2021"/>
    <s v="Q2 2021"/>
    <b v="1"/>
  </r>
  <r>
    <x v="47"/>
    <s v="06/30/2021"/>
    <x v="15"/>
    <n v="820"/>
    <s v="GEO1002"/>
    <s v="GEO1002"/>
    <b v="1"/>
    <x v="3"/>
    <x v="5"/>
    <s v="Q2 2021"/>
    <s v="Q2 2021"/>
    <b v="1"/>
  </r>
  <r>
    <x v="48"/>
    <s v="01/31/2020"/>
    <x v="16"/>
    <n v="1244"/>
    <s v="GEO1002"/>
    <s v="GEO1002"/>
    <b v="1"/>
    <x v="3"/>
    <x v="0"/>
    <s v="Q1 2020"/>
    <s v="Q1 2020"/>
    <b v="1"/>
  </r>
  <r>
    <x v="48"/>
    <s v="02/29/2020"/>
    <x v="17"/>
    <n v="1240"/>
    <s v="GEO1002"/>
    <s v="GEO1002"/>
    <b v="1"/>
    <x v="3"/>
    <x v="0"/>
    <s v="Q1 2020"/>
    <s v="Q1 2020"/>
    <b v="1"/>
  </r>
  <r>
    <x v="48"/>
    <s v="03/31/2020"/>
    <x v="0"/>
    <n v="1534"/>
    <s v="GEO1002"/>
    <s v="GEO1002"/>
    <b v="1"/>
    <x v="3"/>
    <x v="0"/>
    <s v="Q1 2020"/>
    <s v="Q1 2020"/>
    <b v="1"/>
  </r>
  <r>
    <x v="48"/>
    <s v="04/30/2020"/>
    <x v="1"/>
    <n v="1675"/>
    <s v="GEO1002"/>
    <s v="GEO1002"/>
    <b v="1"/>
    <x v="3"/>
    <x v="1"/>
    <s v="Q2 2020"/>
    <s v="Q2 2020"/>
    <b v="1"/>
  </r>
  <r>
    <x v="48"/>
    <s v="05/31/2020"/>
    <x v="2"/>
    <n v="1680"/>
    <s v="GEO1002"/>
    <s v="GEO1002"/>
    <b v="1"/>
    <x v="3"/>
    <x v="1"/>
    <s v="Q2 2020"/>
    <s v="Q2 2020"/>
    <b v="1"/>
  </r>
  <r>
    <x v="48"/>
    <s v="06/30/2020"/>
    <x v="3"/>
    <n v="1094"/>
    <s v="GEO1002"/>
    <s v="GEO1002"/>
    <b v="1"/>
    <x v="3"/>
    <x v="1"/>
    <s v="Q2 2020"/>
    <s v="Q2 2020"/>
    <b v="1"/>
  </r>
  <r>
    <x v="48"/>
    <s v="07/31/2020"/>
    <x v="4"/>
    <n v="1095"/>
    <s v="GEO1002"/>
    <s v="GEO1002"/>
    <b v="1"/>
    <x v="3"/>
    <x v="2"/>
    <s v="Q3 2020"/>
    <s v="Q3 2020"/>
    <b v="1"/>
  </r>
  <r>
    <x v="48"/>
    <s v="08/31/2020"/>
    <x v="5"/>
    <n v="807"/>
    <s v="GEO1002"/>
    <s v="GEO1002"/>
    <b v="1"/>
    <x v="3"/>
    <x v="2"/>
    <s v="Q3 2020"/>
    <s v="Q3 2020"/>
    <b v="1"/>
  </r>
  <r>
    <x v="48"/>
    <s v="09/30/2020"/>
    <x v="6"/>
    <n v="950"/>
    <s v="GEO1002"/>
    <s v="GEO1002"/>
    <b v="1"/>
    <x v="3"/>
    <x v="2"/>
    <s v="Q3 2020"/>
    <s v="Q3 2020"/>
    <b v="1"/>
  </r>
  <r>
    <x v="48"/>
    <s v="10/31/2020"/>
    <x v="7"/>
    <n v="947"/>
    <s v="GEO1002"/>
    <s v="GEO1002"/>
    <b v="1"/>
    <x v="3"/>
    <x v="3"/>
    <s v="Q4 2020"/>
    <s v="Q4 2020"/>
    <b v="1"/>
  </r>
  <r>
    <x v="48"/>
    <s v="11/30/2020"/>
    <x v="8"/>
    <n v="1239"/>
    <s v="GEO1002"/>
    <s v="GEO1002"/>
    <b v="1"/>
    <x v="3"/>
    <x v="3"/>
    <s v="Q4 2020"/>
    <s v="Q4 2020"/>
    <b v="1"/>
  </r>
  <r>
    <x v="48"/>
    <s v="12/31/2020"/>
    <x v="9"/>
    <n v="1092"/>
    <s v="GEO1002"/>
    <s v="GEO1002"/>
    <b v="1"/>
    <x v="3"/>
    <x v="3"/>
    <s v="Q4 2020"/>
    <s v="Q4 2020"/>
    <b v="1"/>
  </r>
  <r>
    <x v="48"/>
    <s v="01/31/2021"/>
    <x v="10"/>
    <n v="1236"/>
    <s v="GEO1002"/>
    <s v="GEO1002"/>
    <b v="1"/>
    <x v="3"/>
    <x v="4"/>
    <s v="Q1 2021"/>
    <s v="Q1 2021"/>
    <b v="1"/>
  </r>
  <r>
    <x v="48"/>
    <s v="02/28/2021"/>
    <x v="11"/>
    <n v="1289"/>
    <s v="GEO1002"/>
    <s v="GEO1002"/>
    <b v="1"/>
    <x v="3"/>
    <x v="4"/>
    <s v="Q1 2021"/>
    <s v="Q1 2021"/>
    <b v="1"/>
  </r>
  <r>
    <x v="48"/>
    <s v="03/31/2021"/>
    <x v="12"/>
    <n v="1546"/>
    <s v="GEO1002"/>
    <s v="GEO1002"/>
    <b v="1"/>
    <x v="3"/>
    <x v="4"/>
    <s v="Q1 2021"/>
    <s v="Q1 2021"/>
    <b v="1"/>
  </r>
  <r>
    <x v="48"/>
    <s v="04/30/2021"/>
    <x v="13"/>
    <n v="1710"/>
    <s v="GEO1002"/>
    <s v="GEO1002"/>
    <b v="1"/>
    <x v="3"/>
    <x v="5"/>
    <s v="Q2 2021"/>
    <s v="Q2 2021"/>
    <b v="1"/>
  </r>
  <r>
    <x v="48"/>
    <s v="05/31/2021"/>
    <x v="14"/>
    <n v="1659"/>
    <s v="GEO1002"/>
    <s v="GEO1002"/>
    <b v="1"/>
    <x v="3"/>
    <x v="5"/>
    <s v="Q2 2021"/>
    <s v="Q2 2021"/>
    <b v="1"/>
  </r>
  <r>
    <x v="48"/>
    <s v="06/30/2021"/>
    <x v="15"/>
    <n v="1153"/>
    <s v="GEO1002"/>
    <s v="GEO1002"/>
    <b v="1"/>
    <x v="3"/>
    <x v="5"/>
    <s v="Q2 2021"/>
    <s v="Q2 2021"/>
    <b v="1"/>
  </r>
  <r>
    <x v="49"/>
    <s v="01/31/2020"/>
    <x v="16"/>
    <n v="1362"/>
    <s v="GEO1001"/>
    <s v="GEO1001"/>
    <b v="1"/>
    <x v="1"/>
    <x v="0"/>
    <s v="Q1 2020"/>
    <s v="Q1 2020"/>
    <b v="1"/>
  </r>
  <r>
    <x v="49"/>
    <s v="02/29/2020"/>
    <x v="17"/>
    <n v="1719"/>
    <s v="GEO1001"/>
    <s v="GEO1001"/>
    <b v="1"/>
    <x v="1"/>
    <x v="0"/>
    <s v="Q1 2020"/>
    <s v="Q1 2020"/>
    <b v="1"/>
  </r>
  <r>
    <x v="49"/>
    <s v="03/31/2020"/>
    <x v="0"/>
    <n v="1717"/>
    <s v="GEO1001"/>
    <s v="GEO1001"/>
    <b v="1"/>
    <x v="1"/>
    <x v="0"/>
    <s v="Q1 2020"/>
    <s v="Q1 2020"/>
    <b v="1"/>
  </r>
  <r>
    <x v="49"/>
    <s v="04/30/2020"/>
    <x v="1"/>
    <n v="2259"/>
    <s v="GEO1001"/>
    <s v="GEO1001"/>
    <b v="1"/>
    <x v="1"/>
    <x v="1"/>
    <s v="Q2 2020"/>
    <s v="Q2 2020"/>
    <b v="1"/>
  </r>
  <r>
    <x v="49"/>
    <s v="05/31/2020"/>
    <x v="2"/>
    <n v="1898"/>
    <s v="GEO1001"/>
    <s v="GEO1001"/>
    <b v="1"/>
    <x v="1"/>
    <x v="1"/>
    <s v="Q2 2020"/>
    <s v="Q2 2020"/>
    <b v="1"/>
  </r>
  <r>
    <x v="49"/>
    <s v="06/30/2020"/>
    <x v="3"/>
    <n v="1539"/>
    <s v="GEO1001"/>
    <s v="GEO1001"/>
    <b v="1"/>
    <x v="1"/>
    <x v="1"/>
    <s v="Q2 2020"/>
    <s v="Q2 2020"/>
    <b v="1"/>
  </r>
  <r>
    <x v="49"/>
    <s v="07/31/2020"/>
    <x v="4"/>
    <n v="1180"/>
    <s v="GEO1001"/>
    <s v="GEO1001"/>
    <b v="1"/>
    <x v="1"/>
    <x v="2"/>
    <s v="Q3 2020"/>
    <s v="Q3 2020"/>
    <b v="1"/>
  </r>
  <r>
    <x v="49"/>
    <s v="08/31/2020"/>
    <x v="5"/>
    <n v="1175"/>
    <s v="GEO1001"/>
    <s v="GEO1001"/>
    <b v="1"/>
    <x v="1"/>
    <x v="2"/>
    <s v="Q3 2020"/>
    <s v="Q3 2020"/>
    <b v="1"/>
  </r>
  <r>
    <x v="49"/>
    <s v="09/30/2020"/>
    <x v="6"/>
    <n v="999"/>
    <s v="GEO1001"/>
    <s v="GEO1001"/>
    <b v="1"/>
    <x v="1"/>
    <x v="2"/>
    <s v="Q3 2020"/>
    <s v="Q3 2020"/>
    <b v="1"/>
  </r>
  <r>
    <x v="49"/>
    <s v="10/31/2020"/>
    <x v="7"/>
    <n v="1361"/>
    <s v="GEO1001"/>
    <s v="GEO1001"/>
    <b v="1"/>
    <x v="1"/>
    <x v="3"/>
    <s v="Q4 2020"/>
    <s v="Q4 2020"/>
    <b v="1"/>
  </r>
  <r>
    <x v="49"/>
    <s v="11/30/2020"/>
    <x v="8"/>
    <n v="1358"/>
    <s v="GEO1001"/>
    <s v="GEO1001"/>
    <b v="1"/>
    <x v="1"/>
    <x v="3"/>
    <s v="Q4 2020"/>
    <s v="Q4 2020"/>
    <b v="1"/>
  </r>
  <r>
    <x v="49"/>
    <s v="12/31/2020"/>
    <x v="9"/>
    <n v="1542"/>
    <s v="GEO1001"/>
    <s v="GEO1001"/>
    <b v="1"/>
    <x v="1"/>
    <x v="3"/>
    <s v="Q4 2020"/>
    <s v="Q4 2020"/>
    <b v="1"/>
  </r>
  <r>
    <x v="49"/>
    <s v="01/31/2021"/>
    <x v="10"/>
    <n v="1353"/>
    <s v="GEO1001"/>
    <s v="GEO1001"/>
    <b v="1"/>
    <x v="1"/>
    <x v="4"/>
    <s v="Q1 2021"/>
    <s v="Q1 2021"/>
    <b v="1"/>
  </r>
  <r>
    <x v="49"/>
    <s v="02/28/2021"/>
    <x v="11"/>
    <n v="1790"/>
    <s v="GEO1001"/>
    <s v="GEO1001"/>
    <b v="1"/>
    <x v="1"/>
    <x v="4"/>
    <s v="Q1 2021"/>
    <s v="Q1 2021"/>
    <b v="1"/>
  </r>
  <r>
    <x v="49"/>
    <s v="03/31/2021"/>
    <x v="12"/>
    <n v="1701"/>
    <s v="GEO1001"/>
    <s v="GEO1001"/>
    <b v="1"/>
    <x v="1"/>
    <x v="4"/>
    <s v="Q1 2021"/>
    <s v="Q1 2021"/>
    <b v="1"/>
  </r>
  <r>
    <x v="49"/>
    <s v="04/30/2021"/>
    <x v="13"/>
    <n v="2309"/>
    <s v="GEO1001"/>
    <s v="GEO1001"/>
    <b v="1"/>
    <x v="1"/>
    <x v="5"/>
    <s v="Q2 2021"/>
    <s v="Q2 2021"/>
    <b v="1"/>
  </r>
  <r>
    <x v="49"/>
    <s v="05/31/2021"/>
    <x v="14"/>
    <n v="1998"/>
    <s v="GEO1001"/>
    <s v="GEO1001"/>
    <b v="1"/>
    <x v="1"/>
    <x v="5"/>
    <s v="Q2 2021"/>
    <s v="Q2 2021"/>
    <b v="1"/>
  </r>
  <r>
    <x v="49"/>
    <s v="06/30/2021"/>
    <x v="15"/>
    <n v="1553"/>
    <s v="GEO1001"/>
    <s v="GEO1001"/>
    <b v="1"/>
    <x v="1"/>
    <x v="5"/>
    <s v="Q2 2021"/>
    <s v="Q2 2021"/>
    <b v="1"/>
  </r>
  <r>
    <x v="50"/>
    <s v="01/31/2020"/>
    <x v="16"/>
    <n v="28034"/>
    <s v="GEO1001"/>
    <s v="GEO1001"/>
    <b v="1"/>
    <x v="1"/>
    <x v="0"/>
    <s v="Q1 2020"/>
    <s v="Q1 2020"/>
    <b v="1"/>
  </r>
  <r>
    <x v="50"/>
    <s v="02/29/2020"/>
    <x v="17"/>
    <n v="24922"/>
    <s v="GEO1001"/>
    <s v="GEO1001"/>
    <b v="1"/>
    <x v="1"/>
    <x v="0"/>
    <s v="Q1 2020"/>
    <s v="Q1 2020"/>
    <b v="1"/>
  </r>
  <r>
    <x v="50"/>
    <s v="03/31/2020"/>
    <x v="0"/>
    <n v="34268"/>
    <s v="GEO1001"/>
    <s v="GEO1001"/>
    <b v="1"/>
    <x v="1"/>
    <x v="0"/>
    <s v="Q1 2020"/>
    <s v="Q1 2020"/>
    <b v="1"/>
  </r>
  <r>
    <x v="50"/>
    <s v="04/30/2020"/>
    <x v="1"/>
    <n v="34268"/>
    <s v="GEO1001"/>
    <s v="GEO1001"/>
    <b v="1"/>
    <x v="1"/>
    <x v="1"/>
    <s v="Q2 2020"/>
    <s v="Q2 2020"/>
    <b v="1"/>
  </r>
  <r>
    <x v="50"/>
    <s v="05/31/2020"/>
    <x v="2"/>
    <n v="37380"/>
    <s v="GEO1001"/>
    <s v="GEO1001"/>
    <b v="1"/>
    <x v="1"/>
    <x v="1"/>
    <s v="Q2 2020"/>
    <s v="Q2 2020"/>
    <b v="1"/>
  </r>
  <r>
    <x v="50"/>
    <s v="06/30/2020"/>
    <x v="3"/>
    <n v="21809"/>
    <s v="GEO1001"/>
    <s v="GEO1001"/>
    <b v="1"/>
    <x v="1"/>
    <x v="1"/>
    <s v="Q2 2020"/>
    <s v="Q2 2020"/>
    <b v="1"/>
  </r>
  <r>
    <x v="50"/>
    <s v="07/31/2020"/>
    <x v="4"/>
    <n v="24920"/>
    <s v="GEO1001"/>
    <s v="GEO1001"/>
    <b v="1"/>
    <x v="1"/>
    <x v="2"/>
    <s v="Q3 2020"/>
    <s v="Q3 2020"/>
    <b v="1"/>
  </r>
  <r>
    <x v="50"/>
    <s v="08/31/2020"/>
    <x v="5"/>
    <n v="15576"/>
    <s v="GEO1001"/>
    <s v="GEO1001"/>
    <b v="1"/>
    <x v="1"/>
    <x v="2"/>
    <s v="Q3 2020"/>
    <s v="Q3 2020"/>
    <b v="1"/>
  </r>
  <r>
    <x v="50"/>
    <s v="09/30/2020"/>
    <x v="6"/>
    <n v="21809"/>
    <s v="GEO1001"/>
    <s v="GEO1001"/>
    <b v="1"/>
    <x v="1"/>
    <x v="2"/>
    <s v="Q3 2020"/>
    <s v="Q3 2020"/>
    <b v="1"/>
  </r>
  <r>
    <x v="50"/>
    <s v="10/31/2020"/>
    <x v="7"/>
    <n v="18694"/>
    <s v="GEO1001"/>
    <s v="GEO1001"/>
    <b v="1"/>
    <x v="1"/>
    <x v="3"/>
    <s v="Q4 2020"/>
    <s v="Q4 2020"/>
    <b v="1"/>
  </r>
  <r>
    <x v="50"/>
    <s v="11/30/2020"/>
    <x v="8"/>
    <n v="28037"/>
    <s v="GEO1001"/>
    <s v="GEO1001"/>
    <b v="1"/>
    <x v="1"/>
    <x v="3"/>
    <s v="Q4 2020"/>
    <s v="Q4 2020"/>
    <b v="1"/>
  </r>
  <r>
    <x v="50"/>
    <s v="12/31/2020"/>
    <x v="9"/>
    <n v="21809"/>
    <s v="GEO1001"/>
    <s v="GEO1001"/>
    <b v="1"/>
    <x v="1"/>
    <x v="3"/>
    <s v="Q4 2020"/>
    <s v="Q4 2020"/>
    <b v="1"/>
  </r>
  <r>
    <x v="50"/>
    <s v="01/31/2021"/>
    <x v="10"/>
    <n v="29157"/>
    <s v="GEO1001"/>
    <s v="GEO1001"/>
    <b v="1"/>
    <x v="1"/>
    <x v="4"/>
    <s v="Q1 2021"/>
    <s v="Q1 2021"/>
    <b v="1"/>
  </r>
  <r>
    <x v="50"/>
    <s v="02/28/2021"/>
    <x v="11"/>
    <n v="24798"/>
    <s v="GEO1001"/>
    <s v="GEO1001"/>
    <b v="1"/>
    <x v="1"/>
    <x v="4"/>
    <s v="Q1 2021"/>
    <s v="Q1 2021"/>
    <b v="1"/>
  </r>
  <r>
    <x v="50"/>
    <s v="03/31/2021"/>
    <x v="12"/>
    <n v="35291"/>
    <s v="GEO1001"/>
    <s v="GEO1001"/>
    <b v="1"/>
    <x v="1"/>
    <x v="4"/>
    <s v="Q1 2021"/>
    <s v="Q1 2021"/>
    <b v="1"/>
  </r>
  <r>
    <x v="50"/>
    <s v="04/30/2021"/>
    <x v="13"/>
    <n v="33923"/>
    <s v="GEO1001"/>
    <s v="GEO1001"/>
    <b v="1"/>
    <x v="1"/>
    <x v="5"/>
    <s v="Q2 2021"/>
    <s v="Q2 2021"/>
    <b v="1"/>
  </r>
  <r>
    <x v="50"/>
    <s v="05/31/2021"/>
    <x v="14"/>
    <n v="38501"/>
    <s v="GEO1001"/>
    <s v="GEO1001"/>
    <b v="1"/>
    <x v="1"/>
    <x v="5"/>
    <s v="Q2 2021"/>
    <s v="Q2 2021"/>
    <b v="1"/>
  </r>
  <r>
    <x v="50"/>
    <s v="06/30/2021"/>
    <x v="15"/>
    <n v="22463"/>
    <s v="GEO1001"/>
    <s v="GEO1001"/>
    <b v="1"/>
    <x v="1"/>
    <x v="5"/>
    <s v="Q2 2021"/>
    <s v="Q2 2021"/>
    <b v="1"/>
  </r>
  <r>
    <x v="51"/>
    <s v="01/31/2020"/>
    <x v="16"/>
    <n v="142"/>
    <s v="GEO1002"/>
    <s v="GEO1002"/>
    <b v="1"/>
    <x v="3"/>
    <x v="0"/>
    <s v="Q1 2020"/>
    <s v="Q1 2020"/>
    <b v="1"/>
  </r>
  <r>
    <x v="51"/>
    <s v="02/29/2020"/>
    <x v="17"/>
    <n v="125"/>
    <s v="GEO1002"/>
    <s v="GEO1002"/>
    <b v="1"/>
    <x v="3"/>
    <x v="0"/>
    <s v="Q1 2020"/>
    <s v="Q1 2020"/>
    <b v="1"/>
  </r>
  <r>
    <x v="51"/>
    <s v="03/31/2020"/>
    <x v="0"/>
    <n v="171"/>
    <s v="GEO1002"/>
    <s v="GEO1002"/>
    <b v="1"/>
    <x v="3"/>
    <x v="0"/>
    <s v="Q1 2020"/>
    <s v="Q1 2020"/>
    <b v="1"/>
  </r>
  <r>
    <x v="51"/>
    <s v="04/30/2020"/>
    <x v="1"/>
    <n v="168"/>
    <s v="GEO1002"/>
    <s v="GEO1002"/>
    <b v="1"/>
    <x v="3"/>
    <x v="1"/>
    <s v="Q2 2020"/>
    <s v="Q2 2020"/>
    <b v="1"/>
  </r>
  <r>
    <x v="51"/>
    <s v="05/31/2020"/>
    <x v="2"/>
    <n v="183"/>
    <s v="GEO1002"/>
    <s v="GEO1002"/>
    <b v="1"/>
    <x v="3"/>
    <x v="1"/>
    <s v="Q2 2020"/>
    <s v="Q2 2020"/>
    <b v="1"/>
  </r>
  <r>
    <x v="51"/>
    <s v="06/30/2020"/>
    <x v="3"/>
    <n v="109"/>
    <s v="GEO1002"/>
    <s v="GEO1002"/>
    <b v="1"/>
    <x v="3"/>
    <x v="1"/>
    <s v="Q2 2020"/>
    <s v="Q2 2020"/>
    <b v="1"/>
  </r>
  <r>
    <x v="51"/>
    <s v="07/31/2020"/>
    <x v="4"/>
    <n v="125"/>
    <s v="GEO1002"/>
    <s v="GEO1002"/>
    <b v="1"/>
    <x v="3"/>
    <x v="2"/>
    <s v="Q3 2020"/>
    <s v="Q3 2020"/>
    <b v="1"/>
  </r>
  <r>
    <x v="51"/>
    <s v="08/31/2020"/>
    <x v="5"/>
    <n v="80"/>
    <s v="GEO1002"/>
    <s v="GEO1002"/>
    <b v="1"/>
    <x v="3"/>
    <x v="2"/>
    <s v="Q3 2020"/>
    <s v="Q3 2020"/>
    <b v="1"/>
  </r>
  <r>
    <x v="51"/>
    <s v="09/30/2020"/>
    <x v="6"/>
    <n v="111"/>
    <s v="GEO1002"/>
    <s v="GEO1002"/>
    <b v="1"/>
    <x v="3"/>
    <x v="2"/>
    <s v="Q3 2020"/>
    <s v="Q3 2020"/>
    <b v="1"/>
  </r>
  <r>
    <x v="51"/>
    <s v="10/31/2020"/>
    <x v="7"/>
    <n v="96"/>
    <s v="GEO1002"/>
    <s v="GEO1002"/>
    <b v="1"/>
    <x v="3"/>
    <x v="3"/>
    <s v="Q4 2020"/>
    <s v="Q4 2020"/>
    <b v="1"/>
  </r>
  <r>
    <x v="51"/>
    <s v="11/30/2020"/>
    <x v="8"/>
    <n v="136"/>
    <s v="GEO1002"/>
    <s v="GEO1002"/>
    <b v="1"/>
    <x v="3"/>
    <x v="3"/>
    <s v="Q4 2020"/>
    <s v="Q4 2020"/>
    <b v="1"/>
  </r>
  <r>
    <x v="51"/>
    <s v="12/31/2020"/>
    <x v="9"/>
    <n v="107"/>
    <s v="GEO1002"/>
    <s v="GEO1002"/>
    <b v="1"/>
    <x v="3"/>
    <x v="3"/>
    <s v="Q4 2020"/>
    <s v="Q4 2020"/>
    <b v="1"/>
  </r>
  <r>
    <x v="51"/>
    <s v="01/31/2021"/>
    <x v="10"/>
    <n v="140"/>
    <s v="GEO1002"/>
    <s v="GEO1002"/>
    <b v="1"/>
    <x v="3"/>
    <x v="4"/>
    <s v="Q1 2021"/>
    <s v="Q1 2021"/>
    <b v="1"/>
  </r>
  <r>
    <x v="51"/>
    <s v="02/28/2021"/>
    <x v="11"/>
    <n v="126"/>
    <s v="GEO1002"/>
    <s v="GEO1002"/>
    <b v="1"/>
    <x v="3"/>
    <x v="4"/>
    <s v="Q1 2021"/>
    <s v="Q1 2021"/>
    <b v="1"/>
  </r>
  <r>
    <x v="52"/>
    <s v="01/31/2020"/>
    <x v="16"/>
    <n v="220"/>
    <s v="GEO1002"/>
    <s v="GEO1002"/>
    <b v="1"/>
    <x v="3"/>
    <x v="0"/>
    <s v="Q1 2020"/>
    <s v="Q1 2020"/>
    <b v="1"/>
  </r>
  <r>
    <x v="52"/>
    <s v="02/29/2020"/>
    <x v="17"/>
    <n v="219"/>
    <s v="GEO1002"/>
    <s v="GEO1002"/>
    <b v="1"/>
    <x v="3"/>
    <x v="0"/>
    <s v="Q1 2020"/>
    <s v="Q1 2020"/>
    <b v="1"/>
  </r>
  <r>
    <x v="52"/>
    <s v="03/31/2020"/>
    <x v="0"/>
    <n v="266"/>
    <s v="GEO1002"/>
    <s v="GEO1002"/>
    <b v="1"/>
    <x v="3"/>
    <x v="0"/>
    <s v="Q1 2020"/>
    <s v="Q1 2020"/>
    <b v="1"/>
  </r>
  <r>
    <x v="52"/>
    <s v="04/30/2020"/>
    <x v="1"/>
    <n v="294"/>
    <s v="GEO1002"/>
    <s v="GEO1002"/>
    <b v="1"/>
    <x v="3"/>
    <x v="1"/>
    <s v="Q2 2020"/>
    <s v="Q2 2020"/>
    <b v="1"/>
  </r>
  <r>
    <x v="52"/>
    <s v="05/31/2020"/>
    <x v="2"/>
    <n v="295"/>
    <s v="GEO1002"/>
    <s v="GEO1002"/>
    <b v="1"/>
    <x v="3"/>
    <x v="1"/>
    <s v="Q2 2020"/>
    <s v="Q2 2020"/>
    <b v="1"/>
  </r>
  <r>
    <x v="52"/>
    <s v="06/30/2020"/>
    <x v="3"/>
    <n v="193"/>
    <s v="GEO1002"/>
    <s v="GEO1002"/>
    <b v="1"/>
    <x v="3"/>
    <x v="1"/>
    <s v="Q2 2020"/>
    <s v="Q2 2020"/>
    <b v="1"/>
  </r>
  <r>
    <x v="52"/>
    <s v="07/31/2020"/>
    <x v="4"/>
    <n v="190"/>
    <s v="GEO1002"/>
    <s v="GEO1002"/>
    <b v="1"/>
    <x v="3"/>
    <x v="2"/>
    <s v="Q3 2020"/>
    <s v="Q3 2020"/>
    <b v="1"/>
  </r>
  <r>
    <x v="52"/>
    <s v="08/31/2020"/>
    <x v="5"/>
    <n v="143"/>
    <s v="GEO1002"/>
    <s v="GEO1002"/>
    <b v="1"/>
    <x v="3"/>
    <x v="2"/>
    <s v="Q3 2020"/>
    <s v="Q3 2020"/>
    <b v="1"/>
  </r>
  <r>
    <x v="52"/>
    <s v="09/30/2020"/>
    <x v="6"/>
    <n v="170"/>
    <s v="GEO1002"/>
    <s v="GEO1002"/>
    <b v="1"/>
    <x v="3"/>
    <x v="2"/>
    <s v="Q3 2020"/>
    <s v="Q3 2020"/>
    <b v="1"/>
  </r>
  <r>
    <x v="52"/>
    <s v="10/31/2020"/>
    <x v="7"/>
    <n v="170"/>
    <s v="GEO1002"/>
    <s v="GEO1002"/>
    <b v="1"/>
    <x v="3"/>
    <x v="3"/>
    <s v="Q4 2020"/>
    <s v="Q4 2020"/>
    <b v="1"/>
  </r>
  <r>
    <x v="52"/>
    <s v="11/30/2020"/>
    <x v="8"/>
    <n v="214"/>
    <s v="GEO1002"/>
    <s v="GEO1002"/>
    <b v="1"/>
    <x v="3"/>
    <x v="3"/>
    <s v="Q4 2020"/>
    <s v="Q4 2020"/>
    <b v="1"/>
  </r>
  <r>
    <x v="52"/>
    <s v="12/31/2020"/>
    <x v="9"/>
    <n v="194"/>
    <s v="GEO1002"/>
    <s v="GEO1002"/>
    <b v="1"/>
    <x v="3"/>
    <x v="3"/>
    <s v="Q4 2020"/>
    <s v="Q4 2020"/>
    <b v="1"/>
  </r>
  <r>
    <x v="52"/>
    <s v="01/31/2021"/>
    <x v="10"/>
    <n v="222"/>
    <s v="GEO1002"/>
    <s v="GEO1002"/>
    <b v="1"/>
    <x v="3"/>
    <x v="4"/>
    <s v="Q1 2021"/>
    <s v="Q1 2021"/>
    <b v="1"/>
  </r>
  <r>
    <x v="52"/>
    <s v="02/28/2021"/>
    <x v="11"/>
    <n v="224"/>
    <s v="GEO1002"/>
    <s v="GEO1002"/>
    <b v="1"/>
    <x v="3"/>
    <x v="4"/>
    <s v="Q1 2021"/>
    <s v="Q1 2021"/>
    <b v="1"/>
  </r>
  <r>
    <x v="52"/>
    <s v="03/31/2021"/>
    <x v="12"/>
    <n v="270"/>
    <s v="GEO1002"/>
    <s v="GEO1002"/>
    <b v="1"/>
    <x v="3"/>
    <x v="4"/>
    <s v="Q1 2021"/>
    <s v="Q1 2021"/>
    <b v="1"/>
  </r>
  <r>
    <x v="52"/>
    <s v="04/30/2021"/>
    <x v="13"/>
    <n v="294"/>
    <s v="GEO1002"/>
    <s v="GEO1002"/>
    <b v="1"/>
    <x v="3"/>
    <x v="5"/>
    <s v="Q2 2021"/>
    <s v="Q2 2021"/>
    <b v="1"/>
  </r>
  <r>
    <x v="52"/>
    <s v="05/31/2021"/>
    <x v="14"/>
    <n v="290"/>
    <s v="GEO1002"/>
    <s v="GEO1002"/>
    <b v="1"/>
    <x v="3"/>
    <x v="5"/>
    <s v="Q2 2021"/>
    <s v="Q2 2021"/>
    <b v="1"/>
  </r>
  <r>
    <x v="52"/>
    <s v="06/30/2021"/>
    <x v="15"/>
    <n v="195"/>
    <s v="GEO1002"/>
    <s v="GEO1002"/>
    <b v="1"/>
    <x v="3"/>
    <x v="5"/>
    <s v="Q2 2021"/>
    <s v="Q2 202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3">
  <location ref="A141:H196" firstHeaderRow="1" firstDataRow="3" firstDataCol="2"/>
  <pivotFields count="13">
    <pivotField axis="axisRow" compact="0" outline="0" showAll="0" sortType="descending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Col" compact="0" numFmtId="14" outline="0" showAll="0" defaultSubtotal="0">
      <items count="6">
        <item x="0"/>
        <item x="1"/>
        <item x="2"/>
        <item x="3"/>
        <item x="4"/>
        <item x="5"/>
      </items>
    </pivotField>
    <pivotField dataField="1"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53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</rowItems>
  <colFields count="2">
    <field x="12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3" baseField="0" baseItem="0"/>
  </dataFields>
  <formats count="9">
    <format dxfId="149">
      <pivotArea type="all" dataOnly="0" outline="0" fieldPosition="0"/>
    </format>
    <format dxfId="148">
      <pivotArea collapsedLevelsAreSubtotals="1" fieldPosition="0">
        <references count="2">
          <reference field="2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147">
      <pivotArea collapsedLevelsAreSubtotals="1" fieldPosition="0">
        <references count="1">
          <reference field="12" count="1">
            <x v="2"/>
          </reference>
        </references>
      </pivotArea>
    </format>
    <format dxfId="146">
      <pivotArea collapsedLevelsAreSubtotals="1" fieldPosition="0">
        <references count="2">
          <reference field="2" count="2">
            <x v="1"/>
            <x v="2"/>
          </reference>
          <reference field="12" count="1" selected="0">
            <x v="2"/>
          </reference>
        </references>
      </pivotArea>
    </format>
    <format dxfId="145">
      <pivotArea grandRow="1" outline="0" collapsedLevelsAreSubtotals="1" fieldPosition="0"/>
    </format>
    <format dxfId="144">
      <pivotArea outline="0" collapsedLevelsAreSubtotals="1" fieldPosition="0">
        <references count="4">
          <reference field="0" count="1" selected="0">
            <x v="51"/>
          </reference>
          <reference field="2" count="1" selected="0">
            <x v="2"/>
          </reference>
          <reference field="7" count="1" selected="0">
            <x v="0"/>
          </reference>
          <reference field="12" count="1" selected="0">
            <x v="2"/>
          </reference>
        </references>
      </pivotArea>
    </format>
    <format dxfId="143">
      <pivotArea outline="0" collapsedLevelsAreSubtotals="1" fieldPosition="0">
        <references count="4">
          <reference field="0" count="1" selected="0">
            <x v="5"/>
          </reference>
          <reference field="2" count="1" selected="0">
            <x v="2"/>
          </reference>
          <reference field="7" count="1" selected="0">
            <x v="2"/>
          </reference>
          <reference field="12" count="1" selected="0">
            <x v="2"/>
          </reference>
        </references>
      </pivotArea>
    </format>
    <format dxfId="142">
      <pivotArea outline="0" collapsedLevelsAreSubtotals="1" fieldPosition="0">
        <references count="4">
          <reference field="0" count="1" selected="0">
            <x v="20"/>
          </reference>
          <reference field="2" count="1" selected="0">
            <x v="2"/>
          </reference>
          <reference field="7" count="1" selected="0">
            <x v="2"/>
          </reference>
          <reference field="12" count="1" selected="0">
            <x v="2"/>
          </reference>
        </references>
      </pivotArea>
    </format>
    <format dxfId="141">
      <pivotArea type="all" dataOnly="0" outline="0" fieldPosition="0"/>
    </format>
  </formats>
  <conditionalFormats count="3">
    <conditionalFormat priority="12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12" count="1" selected="0">
              <x v="2"/>
            </reference>
          </references>
        </pivotArea>
      </pivotAreas>
    </conditionalFormat>
    <conditionalFormat priority="13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1" selected="0">
              <x v="2"/>
            </reference>
          </references>
        </pivotArea>
      </pivotAreas>
    </conditionalFormat>
    <conditionalFormat priority="14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1" selected="0">
              <x v="2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Volume_Pivot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3:E13" firstHeaderRow="1" firstDataRow="2" firstDataCol="1"/>
  <pivotFields count="13">
    <pivotField showAll="0" defaultSubtotal="0"/>
    <pivotField showAll="0" defaultSubtotal="0"/>
    <pivotField axis="axisRow" numFmtId="14" showAll="0" defaultSubtotal="0">
      <items count="6">
        <item x="0"/>
        <item x="1"/>
        <item x="2"/>
        <item x="3"/>
        <item x="4"/>
        <item x="5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7"/>
  </colFields>
  <colItems count="4">
    <i>
      <x v="3"/>
    </i>
    <i>
      <x v="1"/>
    </i>
    <i>
      <x/>
    </i>
    <i>
      <x v="2"/>
    </i>
  </colItems>
  <dataFields count="1">
    <dataField name="Sum of Vol" fld="3" baseField="0" baseItem="0"/>
  </dataFields>
  <formats count="5">
    <format dxfId="154">
      <pivotArea type="all" dataOnly="0" outline="0" fieldPosition="0"/>
    </format>
    <format dxfId="153">
      <pivotArea collapsedLevelsAreSubtotals="1" fieldPosition="0">
        <references count="2">
          <reference field="2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152">
      <pivotArea collapsedLevelsAreSubtotals="1" fieldPosition="0">
        <references count="1">
          <reference field="12" count="1">
            <x v="2"/>
          </reference>
        </references>
      </pivotArea>
    </format>
    <format dxfId="151">
      <pivotArea collapsedLevelsAreSubtotals="1" fieldPosition="0">
        <references count="2">
          <reference field="2" count="2">
            <x v="1"/>
            <x v="2"/>
          </reference>
          <reference field="12" count="1" selected="0">
            <x v="2"/>
          </reference>
        </references>
      </pivotArea>
    </format>
    <format dxfId="150">
      <pivotArea grandRow="1" outline="0" collapsedLevelsAreSubtotals="1" fieldPosition="0"/>
    </format>
  </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31:G38" firstHeaderRow="1" firstDataRow="3" firstDataCol="1"/>
  <pivotFields count="13">
    <pivotField showAll="0" defaultSubtotal="0"/>
    <pivotField showAll="0" defaultSubtotal="0"/>
    <pivotField axis="axisCol" numFmtId="14" showAll="0" defaultSubtotal="0">
      <items count="6">
        <item x="0"/>
        <item x="1"/>
        <item x="2"/>
        <item x="3"/>
        <item x="4"/>
        <item x="5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7"/>
  </rowFields>
  <rowItems count="5">
    <i>
      <x v="3"/>
    </i>
    <i>
      <x v="1"/>
    </i>
    <i>
      <x/>
    </i>
    <i>
      <x v="2"/>
    </i>
    <i t="grand">
      <x/>
    </i>
  </rowItems>
  <colFields count="2">
    <field x="12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3" baseField="0" baseItem="0" numFmtId="166"/>
  </dataFields>
  <formats count="2">
    <format dxfId="156">
      <pivotArea type="all" dataOnly="0" outline="0" fieldPosition="0"/>
    </format>
    <format dxfId="155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 chartFormat="3">
  <location ref="A61:J121" firstHeaderRow="1" firstDataRow="3" firstDataCol="2"/>
  <pivotFields count="13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58">
    <i>
      <x v="3"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 v="3"/>
    </i>
    <i>
      <x v="1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1"/>
    </i>
    <i>
      <x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/>
    </i>
    <i>
      <x v="2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2"/>
    </i>
    <i t="grand">
      <x/>
    </i>
  </rowItems>
  <colFields count="2">
    <field x="12"/>
    <field x="2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3" baseField="0" baseItem="0" numFmtId="166"/>
  </dataFields>
  <formats count="2">
    <format dxfId="158">
      <pivotArea type="all" dataOnly="0" outline="0" fieldPosition="0"/>
    </format>
    <format dxfId="157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compactData="0" multipleFieldFilters="0" chartFormat="3">
  <location ref="A541:H596" firstHeaderRow="1" firstDataRow="3" firstDataCol="2"/>
  <pivotFields count="13">
    <pivotField axis="axisRow" compact="0" outline="0" showAll="0" sortType="descending" defaultSubtotal="0">
      <items count="5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axis="axisCol" compact="0" numFmtId="14" outline="0" showAll="0" defaultSubtotal="0">
      <items count="6">
        <item x="0"/>
        <item x="1"/>
        <item x="2"/>
        <item x="3"/>
        <item x="4"/>
        <item x="5"/>
      </items>
    </pivotField>
    <pivotField dataField="1" compact="0" numFmtId="1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Col" compact="0" outline="0" showAll="0" defaultSubtotal="0">
      <items count="4">
        <item x="0"/>
        <item x="1"/>
        <item x="2"/>
        <item x="3"/>
      </items>
    </pivotField>
  </pivotFields>
  <rowFields count="2">
    <field x="7"/>
    <field x="0"/>
  </rowFields>
  <rowItems count="53">
    <i>
      <x v="3"/>
      <x v="31"/>
    </i>
    <i r="1">
      <x v="50"/>
    </i>
    <i r="1">
      <x v="16"/>
    </i>
    <i r="1">
      <x v="10"/>
    </i>
    <i r="1">
      <x v="11"/>
    </i>
    <i r="1">
      <x v="4"/>
    </i>
    <i r="1">
      <x v="14"/>
    </i>
    <i r="1">
      <x v="28"/>
    </i>
    <i r="1">
      <x v="19"/>
    </i>
    <i r="1">
      <x v="26"/>
    </i>
    <i r="1">
      <x v="49"/>
    </i>
    <i r="1">
      <x v="36"/>
    </i>
    <i r="1">
      <x v="39"/>
    </i>
    <i r="1">
      <x v="24"/>
    </i>
    <i r="1">
      <x v="3"/>
    </i>
    <i r="1">
      <x v="1"/>
    </i>
    <i r="1">
      <x v="29"/>
    </i>
    <i r="1">
      <x v="22"/>
    </i>
    <i r="1">
      <x v="46"/>
    </i>
    <i r="1">
      <x v="23"/>
    </i>
    <i>
      <x v="1"/>
      <x v="43"/>
    </i>
    <i r="1">
      <x v="34"/>
    </i>
    <i r="1">
      <x v="44"/>
    </i>
    <i r="1">
      <x v="32"/>
    </i>
    <i r="1">
      <x v="2"/>
    </i>
    <i r="1">
      <x v="42"/>
    </i>
    <i r="1">
      <x v="9"/>
    </i>
    <i r="1">
      <x v="45"/>
    </i>
    <i>
      <x/>
      <x v="21"/>
    </i>
    <i r="1">
      <x v="33"/>
    </i>
    <i r="1">
      <x v="40"/>
    </i>
    <i r="1">
      <x v="48"/>
    </i>
    <i r="1">
      <x v="7"/>
    </i>
    <i r="1">
      <x v="47"/>
    </i>
    <i r="1">
      <x v="12"/>
    </i>
    <i r="1">
      <x v="27"/>
    </i>
    <i r="1">
      <x v="25"/>
    </i>
    <i r="1">
      <x v="35"/>
    </i>
    <i r="1">
      <x v="18"/>
    </i>
    <i r="1">
      <x v="52"/>
    </i>
    <i r="1">
      <x v="51"/>
    </i>
    <i r="1">
      <x v="38"/>
    </i>
    <i>
      <x v="2"/>
      <x v="17"/>
    </i>
    <i r="1">
      <x v="41"/>
    </i>
    <i r="1">
      <x v="13"/>
    </i>
    <i r="1">
      <x v="37"/>
    </i>
    <i r="1">
      <x v="6"/>
    </i>
    <i r="1">
      <x/>
    </i>
    <i r="1">
      <x v="5"/>
    </i>
    <i r="1">
      <x v="15"/>
    </i>
    <i r="1">
      <x v="20"/>
    </i>
    <i r="1">
      <x v="30"/>
    </i>
    <i r="1">
      <x v="8"/>
    </i>
  </rowItems>
  <colFields count="2">
    <field x="12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3" baseField="0" baseItem="0"/>
  </dataFields>
  <formats count="22">
    <format dxfId="43">
      <pivotArea type="all" dataOnly="0" outline="0" fieldPosition="0"/>
    </format>
    <format dxfId="42">
      <pivotArea collapsedLevelsAreSubtotals="1" fieldPosition="0">
        <references count="2">
          <reference field="2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41">
      <pivotArea collapsedLevelsAreSubtotals="1" fieldPosition="0">
        <references count="1">
          <reference field="12" count="1">
            <x v="2"/>
          </reference>
        </references>
      </pivotArea>
    </format>
    <format dxfId="40">
      <pivotArea collapsedLevelsAreSubtotals="1" fieldPosition="0">
        <references count="2">
          <reference field="2" count="2">
            <x v="1"/>
            <x v="2"/>
          </reference>
          <reference field="12" count="1" selected="0">
            <x v="2"/>
          </reference>
        </references>
      </pivotArea>
    </format>
    <format dxfId="39">
      <pivotArea grandRow="1" outline="0" collapsedLevelsAreSubtotals="1" fieldPosition="0"/>
    </format>
    <format dxfId="38">
      <pivotArea outline="0" collapsedLevelsAreSubtotals="1" fieldPosition="0">
        <references count="4">
          <reference field="0" count="1" selected="0">
            <x v="51"/>
          </reference>
          <reference field="2" count="1" selected="0">
            <x v="2"/>
          </reference>
          <reference field="7" count="1" selected="0">
            <x v="0"/>
          </reference>
          <reference field="12" count="1" selected="0">
            <x v="2"/>
          </reference>
        </references>
      </pivotArea>
    </format>
    <format dxfId="37">
      <pivotArea outline="0" collapsedLevelsAreSubtotals="1" fieldPosition="0">
        <references count="4">
          <reference field="0" count="1" selected="0">
            <x v="5"/>
          </reference>
          <reference field="2" count="1" selected="0">
            <x v="2"/>
          </reference>
          <reference field="7" count="1" selected="0">
            <x v="2"/>
          </reference>
          <reference field="12" count="1" selected="0">
            <x v="2"/>
          </reference>
        </references>
      </pivotArea>
    </format>
    <format dxfId="36">
      <pivotArea outline="0" collapsedLevelsAreSubtotals="1" fieldPosition="0">
        <references count="4">
          <reference field="0" count="1" selected="0">
            <x v="20"/>
          </reference>
          <reference field="2" count="1" selected="0">
            <x v="2"/>
          </reference>
          <reference field="7" count="1" selected="0">
            <x v="2"/>
          </reference>
          <reference field="12" count="1" selected="0">
            <x v="2"/>
          </reference>
        </references>
      </pivotArea>
    </format>
    <format dxfId="35">
      <pivotArea type="all" dataOnly="0" outline="0" fieldPosition="0"/>
    </format>
    <format dxfId="34">
      <pivotArea outline="0" collapsedLevelsAreSubtotals="1" fieldPosition="0">
        <references count="2">
          <reference field="0" count="1" selected="0">
            <x v="23"/>
          </reference>
          <reference field="7" count="1" selected="0">
            <x v="3"/>
          </reference>
        </references>
      </pivotArea>
    </format>
    <format dxfId="33">
      <pivotArea dataOnly="0" labelOnly="1" outline="0" fieldPosition="0">
        <references count="2">
          <reference field="0" count="1">
            <x v="23"/>
          </reference>
          <reference field="7" count="1" selected="0">
            <x v="3"/>
          </reference>
        </references>
      </pivotArea>
    </format>
    <format dxfId="32">
      <pivotArea dataOnly="0" labelOnly="1" outline="0" offset="IV256" fieldPosition="0">
        <references count="1">
          <reference field="7" count="1">
            <x v="3"/>
          </reference>
        </references>
      </pivotArea>
    </format>
    <format dxfId="31">
      <pivotArea outline="0" collapsedLevelsAreSubtotals="1" fieldPosition="0">
        <references count="2">
          <reference field="0" count="1" selected="0">
            <x v="45"/>
          </reference>
          <reference field="7" count="1" selected="0">
            <x v="1"/>
          </reference>
        </references>
      </pivotArea>
    </format>
    <format dxfId="30">
      <pivotArea dataOnly="0" labelOnly="1" outline="0" offset="IV256" fieldPosition="0">
        <references count="1">
          <reference field="7" count="1">
            <x v="1"/>
          </reference>
        </references>
      </pivotArea>
    </format>
    <format dxfId="29">
      <pivotArea dataOnly="0" labelOnly="1" outline="0" fieldPosition="0">
        <references count="2">
          <reference field="0" count="1">
            <x v="45"/>
          </reference>
          <reference field="7" count="1" selected="0">
            <x v="1"/>
          </reference>
        </references>
      </pivotArea>
    </format>
    <format dxfId="28">
      <pivotArea outline="0" collapsedLevelsAreSubtotals="1" fieldPosition="0">
        <references count="2">
          <reference field="0" count="1" selected="0">
            <x v="38"/>
          </reference>
          <reference field="7" count="1" selected="0">
            <x v="0"/>
          </reference>
        </references>
      </pivotArea>
    </format>
    <format dxfId="27">
      <pivotArea dataOnly="0" labelOnly="1" outline="0" offset="IV256" fieldPosition="0">
        <references count="1">
          <reference field="7" count="1">
            <x v="0"/>
          </reference>
        </references>
      </pivotArea>
    </format>
    <format dxfId="26">
      <pivotArea dataOnly="0" labelOnly="1" outline="0" fieldPosition="0">
        <references count="2">
          <reference field="0" count="1">
            <x v="38"/>
          </reference>
          <reference field="7" count="1" selected="0">
            <x v="0"/>
          </reference>
        </references>
      </pivotArea>
    </format>
    <format dxfId="25">
      <pivotArea outline="0" collapsedLevelsAreSubtotals="1" fieldPosition="0">
        <references count="2">
          <reference field="0" count="1" selected="0">
            <x v="8"/>
          </reference>
          <reference field="7" count="1" selected="0">
            <x v="2"/>
          </reference>
        </references>
      </pivotArea>
    </format>
    <format dxfId="24">
      <pivotArea dataOnly="0" labelOnly="1" outline="0" offset="IV256" fieldPosition="0">
        <references count="1">
          <reference field="7" count="1">
            <x v="2"/>
          </reference>
        </references>
      </pivotArea>
    </format>
    <format dxfId="23">
      <pivotArea dataOnly="0" labelOnly="1" outline="0" fieldPosition="0">
        <references count="2">
          <reference field="0" count="1">
            <x v="8"/>
          </reference>
          <reference field="7" count="1" selected="0">
            <x v="2"/>
          </reference>
        </references>
      </pivotArea>
    </format>
    <format dxfId="22">
      <pivotArea outline="0" collapsedLevelsAreSubtotals="1" fieldPosition="0">
        <references count="2">
          <reference field="0" count="1" selected="0">
            <x v="27"/>
          </reference>
          <reference field="7" count="1" selected="0">
            <x v="0"/>
          </reference>
        </references>
      </pivotArea>
    </format>
  </formats>
  <conditionalFormats count="3">
    <conditionalFormat priority="58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2" count="1" selected="0">
              <x v="2"/>
            </reference>
            <reference field="12" count="1" selected="0">
              <x v="2"/>
            </reference>
          </references>
        </pivotArea>
      </pivotAreas>
    </conditionalFormat>
    <conditionalFormat priority="107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1" selected="0">
              <x v="2"/>
            </reference>
          </references>
        </pivotArea>
      </pivotAreas>
    </conditionalFormat>
    <conditionalFormat priority="108">
      <pivotAreas count="1">
        <pivotArea type="data" outline="0" collapsedLevelsAreSubtotals="1" fieldPosition="0">
          <references count="2">
            <reference field="4294967294" count="1" selected="0">
              <x v="0"/>
            </reference>
            <reference field="12" count="1" selected="0">
              <x v="2"/>
            </reference>
          </references>
        </pivotArea>
      </pivotAreas>
    </conditionalFormat>
  </conditionalFormats>
  <chartFormats count="1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compact="0" compactData="0" multipleFieldFilters="0" chartFormat="3">
  <location ref="A260:J320" firstHeaderRow="1" firstDataRow="3" firstDataCol="2"/>
  <pivotFields count="13">
    <pivotField axis="axisRow" compact="0" outline="0" showAll="0" sortType="descending">
      <items count="54"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numFmtId="14" outline="0" showAll="0">
      <items count="7">
        <item x="0"/>
        <item x="1"/>
        <item x="2"/>
        <item x="3"/>
        <item x="4"/>
        <item x="5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>
      <items count="5">
        <item x="3"/>
        <item x="2"/>
        <item x="0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7"/>
    <field x="0"/>
  </rowFields>
  <rowItems count="58">
    <i>
      <x v="3"/>
      <x v="21"/>
    </i>
    <i r="1">
      <x v="2"/>
    </i>
    <i r="1">
      <x v="36"/>
    </i>
    <i r="1">
      <x v="42"/>
    </i>
    <i r="1">
      <x v="41"/>
    </i>
    <i r="1">
      <x v="48"/>
    </i>
    <i r="1">
      <x v="38"/>
    </i>
    <i r="1">
      <x v="24"/>
    </i>
    <i r="1">
      <x v="33"/>
    </i>
    <i r="1">
      <x v="26"/>
    </i>
    <i r="1">
      <x v="3"/>
    </i>
    <i r="1">
      <x v="16"/>
    </i>
    <i r="1">
      <x v="13"/>
    </i>
    <i r="1">
      <x v="28"/>
    </i>
    <i r="1">
      <x v="49"/>
    </i>
    <i r="1">
      <x v="51"/>
    </i>
    <i r="1">
      <x v="23"/>
    </i>
    <i r="1">
      <x v="30"/>
    </i>
    <i r="1">
      <x v="6"/>
    </i>
    <i r="1">
      <x v="29"/>
    </i>
    <i t="default">
      <x v="3"/>
    </i>
    <i>
      <x v="1"/>
      <x v="9"/>
    </i>
    <i r="1">
      <x v="18"/>
    </i>
    <i r="1">
      <x v="8"/>
    </i>
    <i r="1">
      <x v="20"/>
    </i>
    <i r="1">
      <x v="50"/>
    </i>
    <i r="1">
      <x v="10"/>
    </i>
    <i r="1">
      <x v="43"/>
    </i>
    <i r="1">
      <x v="7"/>
    </i>
    <i t="default">
      <x v="1"/>
    </i>
    <i>
      <x/>
      <x v="31"/>
    </i>
    <i r="1">
      <x v="19"/>
    </i>
    <i r="1">
      <x v="12"/>
    </i>
    <i r="1">
      <x v="4"/>
    </i>
    <i r="1">
      <x v="45"/>
    </i>
    <i r="1">
      <x v="5"/>
    </i>
    <i r="1">
      <x v="40"/>
    </i>
    <i r="1">
      <x v="25"/>
    </i>
    <i r="1">
      <x v="27"/>
    </i>
    <i r="1">
      <x v="17"/>
    </i>
    <i r="1">
      <x v="34"/>
    </i>
    <i r="1">
      <x/>
    </i>
    <i r="1">
      <x v="1"/>
    </i>
    <i r="1">
      <x v="14"/>
    </i>
    <i t="default">
      <x/>
    </i>
    <i>
      <x v="2"/>
      <x v="35"/>
    </i>
    <i r="1">
      <x v="11"/>
    </i>
    <i r="1">
      <x v="39"/>
    </i>
    <i r="1">
      <x v="15"/>
    </i>
    <i r="1">
      <x v="46"/>
    </i>
    <i r="1">
      <x v="52"/>
    </i>
    <i r="1">
      <x v="47"/>
    </i>
    <i r="1">
      <x v="37"/>
    </i>
    <i r="1">
      <x v="32"/>
    </i>
    <i r="1">
      <x v="22"/>
    </i>
    <i r="1">
      <x v="44"/>
    </i>
    <i t="default">
      <x v="2"/>
    </i>
    <i t="grand">
      <x/>
    </i>
  </rowItems>
  <colFields count="2">
    <field x="12"/>
    <field x="2"/>
  </colFields>
  <colItems count="8">
    <i>
      <x v="1"/>
      <x v="1"/>
    </i>
    <i r="1">
      <x v="2"/>
    </i>
    <i r="1">
      <x v="3"/>
    </i>
    <i r="1">
      <x v="4"/>
    </i>
    <i t="default">
      <x v="1"/>
    </i>
    <i>
      <x v="2"/>
      <x v="1"/>
    </i>
    <i r="1">
      <x v="2"/>
    </i>
    <i t="default">
      <x v="2"/>
    </i>
  </colItems>
  <dataFields count="1">
    <dataField name="Sum of Vol" fld="3" baseField="0" baseItem="0" numFmtId="166"/>
  </dataFields>
  <formats count="2">
    <format dxfId="45">
      <pivotArea type="all" dataOnly="0" outline="0" fieldPosition="0"/>
    </format>
    <format dxfId="44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3">
  <location ref="A37:G44" firstHeaderRow="1" firstDataRow="3" firstDataCol="1"/>
  <pivotFields count="13">
    <pivotField showAll="0" defaultSubtotal="0"/>
    <pivotField showAll="0" defaultSubtotal="0"/>
    <pivotField axis="axisCol" numFmtId="14" showAll="0" defaultSubtotal="0">
      <items count="6">
        <item x="0"/>
        <item x="1"/>
        <item x="2"/>
        <item x="3"/>
        <item x="4"/>
        <item x="5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axis="axisRow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4">
        <item x="0"/>
        <item x="1"/>
        <item x="2"/>
        <item x="3"/>
      </items>
    </pivotField>
  </pivotFields>
  <rowFields count="1">
    <field x="7"/>
  </rowFields>
  <rowItems count="5">
    <i>
      <x v="3"/>
    </i>
    <i>
      <x v="1"/>
    </i>
    <i>
      <x/>
    </i>
    <i>
      <x v="2"/>
    </i>
    <i t="grand">
      <x/>
    </i>
  </rowItems>
  <colFields count="2">
    <field x="12"/>
    <field x="2"/>
  </colFields>
  <colItems count="6">
    <i>
      <x v="1"/>
      <x v="1"/>
    </i>
    <i r="1">
      <x v="2"/>
    </i>
    <i r="1">
      <x v="3"/>
    </i>
    <i r="1">
      <x v="4"/>
    </i>
    <i>
      <x v="2"/>
      <x v="1"/>
    </i>
    <i r="1">
      <x v="2"/>
    </i>
  </colItems>
  <dataFields count="1">
    <dataField name="Sum of Vol" fld="3" baseField="0" baseItem="0" numFmtId="166"/>
  </dataFields>
  <formats count="2">
    <format dxfId="47">
      <pivotArea type="all" dataOnly="0" outline="0" fieldPosition="0"/>
    </format>
    <format dxfId="46">
      <pivotArea outline="0" collapsedLevelsAreSubtotals="1" fieldPosition="0"/>
    </format>
  </formats>
  <chartFormats count="20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Volume_Pivot" cacheId="0" applyNumberFormats="0" applyBorderFormats="0" applyFontFormats="0" applyPatternFormats="0" applyAlignmentFormats="0" applyWidthHeightFormats="1" dataCaption="Values" updatedVersion="4" minRefreshableVersion="3" useAutoFormatting="1" colGrandTotals="0" itemPrintTitles="1" createdVersion="4" indent="0" outline="1" outlineData="1" multipleFieldFilters="0" chartFormat="4">
  <location ref="A4:E14" firstHeaderRow="1" firstDataRow="2" firstDataCol="1"/>
  <pivotFields count="13">
    <pivotField showAll="0" defaultSubtotal="0"/>
    <pivotField showAll="0" defaultSubtotal="0"/>
    <pivotField axis="axisRow" numFmtId="14" showAll="0" defaultSubtotal="0">
      <items count="6">
        <item x="0"/>
        <item x="1"/>
        <item x="2"/>
        <item x="3"/>
        <item x="4"/>
        <item x="5"/>
      </items>
    </pivotField>
    <pivotField dataField="1" numFmtId="1" showAll="0" defaultSubtotal="0"/>
    <pivotField showAll="0" defaultSubtotal="0"/>
    <pivotField showAll="0" defaultSubtotal="0"/>
    <pivotField showAll="0" defaultSubtotal="0"/>
    <pivotField axis="axisCol" showAll="0" sortType="descending" defaultSubtotal="0">
      <items count="4">
        <item x="3"/>
        <item x="2"/>
        <item x="0"/>
        <item x="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4">
        <item x="0"/>
        <item x="1"/>
        <item x="2"/>
        <item x="3"/>
      </items>
    </pivotField>
  </pivotFields>
  <rowFields count="2">
    <field x="12"/>
    <field x="2"/>
  </rowFields>
  <rowItems count="9">
    <i>
      <x v="1"/>
    </i>
    <i r="1">
      <x v="1"/>
    </i>
    <i r="1">
      <x v="2"/>
    </i>
    <i r="1">
      <x v="3"/>
    </i>
    <i r="1">
      <x v="4"/>
    </i>
    <i>
      <x v="2"/>
    </i>
    <i r="1">
      <x v="1"/>
    </i>
    <i r="1">
      <x v="2"/>
    </i>
    <i t="grand">
      <x/>
    </i>
  </rowItems>
  <colFields count="1">
    <field x="7"/>
  </colFields>
  <colItems count="4">
    <i>
      <x v="3"/>
    </i>
    <i>
      <x v="1"/>
    </i>
    <i>
      <x/>
    </i>
    <i>
      <x v="2"/>
    </i>
  </colItems>
  <dataFields count="1">
    <dataField name="Sum of Vol" fld="3" baseField="0" baseItem="0"/>
  </dataFields>
  <formats count="5">
    <format dxfId="52">
      <pivotArea type="all" dataOnly="0" outline="0" fieldPosition="0"/>
    </format>
    <format dxfId="51">
      <pivotArea collapsedLevelsAreSubtotals="1" fieldPosition="0">
        <references count="2">
          <reference field="2" count="4">
            <x v="1"/>
            <x v="2"/>
            <x v="3"/>
            <x v="4"/>
          </reference>
          <reference field="12" count="1" selected="0">
            <x v="1"/>
          </reference>
        </references>
      </pivotArea>
    </format>
    <format dxfId="50">
      <pivotArea collapsedLevelsAreSubtotals="1" fieldPosition="0">
        <references count="1">
          <reference field="12" count="1">
            <x v="2"/>
          </reference>
        </references>
      </pivotArea>
    </format>
    <format dxfId="49">
      <pivotArea collapsedLevelsAreSubtotals="1" fieldPosition="0">
        <references count="2">
          <reference field="2" count="2">
            <x v="1"/>
            <x v="2"/>
          </reference>
          <reference field="12" count="1" selected="0">
            <x v="2"/>
          </reference>
        </references>
      </pivotArea>
    </format>
    <format dxfId="48">
      <pivotArea grandRow="1" outline="0" collapsedLevelsAreSubtotals="1" fieldPosition="0"/>
    </format>
  </formats>
  <chartFormats count="14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1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3"/>
          </reference>
          <reference field="12" count="1" selected="0">
            <x v="1"/>
          </reference>
        </references>
      </pivotArea>
    </chartFormat>
    <chartFormat chart="0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4"/>
          </reference>
          <reference field="12" count="1" selected="0">
            <x v="1"/>
          </reference>
        </references>
      </pivotArea>
    </chartFormat>
    <chartFormat chart="0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"/>
          </reference>
          <reference field="12" count="1" selected="0">
            <x v="2"/>
          </reference>
        </references>
      </pivotArea>
    </chartFormat>
    <chartFormat chart="0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2"/>
          </reference>
          <reference field="12" count="1" selected="0">
            <x v="2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Volume_Table" displayName="Volume_Table" ref="A1:L908" totalsRowShown="0" headerRowDxfId="197" dataDxfId="196">
  <autoFilter ref="A1:L908"/>
  <sortState ref="A2:L908">
    <sortCondition ref="A2:A908"/>
    <sortCondition ref="C2:C908"/>
  </sortState>
  <tableColumns count="12">
    <tableColumn id="1" name="Client ID" dataDxfId="195"/>
    <tableColumn id="2" name="Date - Text_Format" dataDxfId="194"/>
    <tableColumn id="3" name="Date" dataDxfId="193"/>
    <tableColumn id="4" name="Vol" dataDxfId="192"/>
    <tableColumn id="5" name="VlookUp Location ID" dataDxfId="191">
      <calculatedColumnFormula>VLOOKUP(A2,Cleaned_Location_Data!$B$1:$C$55,2,FALSE)</calculatedColumnFormula>
    </tableColumn>
    <tableColumn id="6" name="Index Match Region ID" dataDxfId="190">
      <calculatedColumnFormula>INDEX(Cleaned_Location_Data!$C:$C,MATCH(A2,Cleaned_Location_Data!$B:$B,0))</calculatedColumnFormula>
    </tableColumn>
    <tableColumn id="7" name="Test - Location ID" dataDxfId="189">
      <calculatedColumnFormula>E2=F2</calculatedColumnFormula>
    </tableColumn>
    <tableColumn id="8" name="Location" dataDxfId="188">
      <calculatedColumnFormula>INDEX(Cleaned_Location_Data!$I$1:$I$5,MATCH(F2,Cleaned_Location_Data!$H$1:$H$5,0))</calculatedColumnFormula>
    </tableColumn>
    <tableColumn id="9" name="Quarter By Date" dataDxfId="187">
      <calculatedColumnFormula>"Q"&amp;ROUNDUP(MONTH(C2)/3,0)&amp;" "&amp;YEAR(C2)</calculatedColumnFormula>
    </tableColumn>
    <tableColumn id="10" name="Quarter By Text_Date" dataDxfId="186">
      <calculatedColumnFormula>"Q"&amp;ROUNDUP(LEFT(B2,2)/3,0)&amp;" "&amp;RIGHT(B2,4)</calculatedColumnFormula>
    </tableColumn>
    <tableColumn id="11" name="Quarter by Date_Table" dataDxfId="185">
      <calculatedColumnFormula>VLOOKUP(C2,$P$1:$R$7,3,TRUE)</calculatedColumnFormula>
    </tableColumn>
    <tableColumn id="12" name="Test - Quarter" dataDxfId="184">
      <calculatedColumnFormula>(I2=J2)=(J2=K2)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e_Key" displayName="Date_Key" ref="P1:R7" totalsRowShown="0" headerRowDxfId="183">
  <autoFilter ref="P1:R7"/>
  <tableColumns count="3">
    <tableColumn id="1" name="Start Date" dataDxfId="182"/>
    <tableColumn id="2" name="End Date" dataDxfId="181"/>
    <tableColumn id="3" name="Quarter" dataDxfId="18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Location_Table" displayName="Location_Table" ref="A1:D54" totalsRowShown="0" headerRowDxfId="179" dataDxfId="178">
  <autoFilter ref="A1:D54"/>
  <tableColumns count="4">
    <tableColumn id="1" name="Client ID" dataDxfId="177"/>
    <tableColumn id="2" name="Client ID(2)" dataDxfId="176">
      <calculatedColumnFormula>RIGHT(A2,7)</calculatedColumnFormula>
    </tableColumn>
    <tableColumn id="3" name="Location ID" dataDxfId="175"/>
    <tableColumn id="4" name="Locaton" dataDxfId="174">
      <calculatedColumnFormula>INDEX($I$1:$I$5, MATCH(C2,$H$1:$H$5,0))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Location_Key" displayName="Location_Key" ref="H1:K5" totalsRowShown="0" headerRowDxfId="173" dataDxfId="172">
  <autoFilter ref="H1:K5"/>
  <tableColumns count="4">
    <tableColumn id="1" name="Location ID" dataDxfId="171"/>
    <tableColumn id="2" name="Location" dataDxfId="170"/>
    <tableColumn id="3" name="Full-Form" dataDxfId="169"/>
    <tableColumn id="4" name="Volume" dataDxfId="168">
      <calculatedColumnFormula>SUMIF(Cleaned_Volume_Data!$E$1:$E$908,Cleaned_Location_Data!H2,Cleaned_Volume_Data!$D$1:$D$908)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5.bin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7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6.bin"/><Relationship Id="rId4" Type="http://schemas.openxmlformats.org/officeDocument/2006/relationships/pivotTable" Target="../pivotTables/pivotTable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8"/>
  <sheetViews>
    <sheetView workbookViewId="0">
      <selection activeCell="L10" sqref="L10"/>
    </sheetView>
  </sheetViews>
  <sheetFormatPr defaultRowHeight="13.2" x14ac:dyDescent="0.25"/>
  <cols>
    <col min="2" max="2" width="7.109375" customWidth="1"/>
    <col min="3" max="3" width="5.77734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26.4" x14ac:dyDescent="0.25">
      <c r="A2" s="1" t="s">
        <v>3</v>
      </c>
      <c r="B2" s="1" t="s">
        <v>4</v>
      </c>
      <c r="C2" t="s">
        <v>5</v>
      </c>
    </row>
    <row r="3" spans="1:3" ht="26.4" x14ac:dyDescent="0.25">
      <c r="A3" s="1"/>
      <c r="B3" s="1" t="s">
        <v>6</v>
      </c>
      <c r="C3" t="s">
        <v>7</v>
      </c>
    </row>
    <row r="4" spans="1:3" ht="26.4" x14ac:dyDescent="0.25">
      <c r="A4" s="1"/>
      <c r="B4" s="1" t="s">
        <v>8</v>
      </c>
      <c r="C4" t="s">
        <v>9</v>
      </c>
    </row>
    <row r="5" spans="1:3" ht="26.4" x14ac:dyDescent="0.25">
      <c r="A5" s="1"/>
      <c r="B5" s="1" t="s">
        <v>10</v>
      </c>
      <c r="C5" t="s">
        <v>11</v>
      </c>
    </row>
    <row r="6" spans="1:3" ht="26.4" x14ac:dyDescent="0.25">
      <c r="A6" s="1"/>
      <c r="B6" s="1" t="s">
        <v>12</v>
      </c>
      <c r="C6" t="s">
        <v>13</v>
      </c>
    </row>
    <row r="7" spans="1:3" ht="26.4" x14ac:dyDescent="0.25">
      <c r="A7" s="1"/>
      <c r="B7" s="1" t="s">
        <v>14</v>
      </c>
      <c r="C7" t="s">
        <v>15</v>
      </c>
    </row>
    <row r="8" spans="1:3" ht="26.4" x14ac:dyDescent="0.25">
      <c r="A8" s="1"/>
      <c r="B8" s="1" t="s">
        <v>16</v>
      </c>
      <c r="C8" t="s">
        <v>17</v>
      </c>
    </row>
    <row r="9" spans="1:3" ht="26.4" x14ac:dyDescent="0.25">
      <c r="A9" s="1"/>
      <c r="B9" s="1" t="s">
        <v>18</v>
      </c>
      <c r="C9" t="s">
        <v>19</v>
      </c>
    </row>
    <row r="10" spans="1:3" ht="26.4" x14ac:dyDescent="0.25">
      <c r="A10" s="1"/>
      <c r="B10" s="1" t="s">
        <v>20</v>
      </c>
      <c r="C10" t="s">
        <v>21</v>
      </c>
    </row>
    <row r="11" spans="1:3" ht="26.4" x14ac:dyDescent="0.25">
      <c r="A11" s="1"/>
      <c r="B11" s="1" t="s">
        <v>22</v>
      </c>
      <c r="C11" t="s">
        <v>23</v>
      </c>
    </row>
    <row r="12" spans="1:3" ht="26.4" x14ac:dyDescent="0.25">
      <c r="A12" s="1"/>
      <c r="B12" s="1" t="s">
        <v>24</v>
      </c>
      <c r="C12" t="s">
        <v>25</v>
      </c>
    </row>
    <row r="13" spans="1:3" ht="26.4" x14ac:dyDescent="0.25">
      <c r="A13" s="1"/>
      <c r="B13" s="1" t="s">
        <v>26</v>
      </c>
      <c r="C13" t="s">
        <v>27</v>
      </c>
    </row>
    <row r="14" spans="1:3" ht="26.4" x14ac:dyDescent="0.25">
      <c r="A14" s="1"/>
      <c r="B14" s="1" t="s">
        <v>28</v>
      </c>
      <c r="C14" t="s">
        <v>29</v>
      </c>
    </row>
    <row r="15" spans="1:3" ht="26.4" x14ac:dyDescent="0.25">
      <c r="A15" s="1"/>
      <c r="B15" s="1" t="s">
        <v>30</v>
      </c>
      <c r="C15" t="s">
        <v>31</v>
      </c>
    </row>
    <row r="16" spans="1:3" ht="26.4" x14ac:dyDescent="0.25">
      <c r="A16" s="1"/>
      <c r="B16" s="1" t="s">
        <v>32</v>
      </c>
      <c r="C16" t="s">
        <v>33</v>
      </c>
    </row>
    <row r="17" spans="1:3" ht="26.4" x14ac:dyDescent="0.25">
      <c r="A17" s="1"/>
      <c r="B17" s="1" t="s">
        <v>34</v>
      </c>
      <c r="C17" t="s">
        <v>35</v>
      </c>
    </row>
    <row r="18" spans="1:3" ht="26.4" x14ac:dyDescent="0.25">
      <c r="A18" s="1" t="s">
        <v>36</v>
      </c>
      <c r="B18" s="1" t="s">
        <v>37</v>
      </c>
      <c r="C18" t="s">
        <v>38</v>
      </c>
    </row>
    <row r="19" spans="1:3" ht="26.4" x14ac:dyDescent="0.25">
      <c r="A19" s="1"/>
      <c r="B19" s="1" t="s">
        <v>39</v>
      </c>
      <c r="C19" t="s">
        <v>40</v>
      </c>
    </row>
    <row r="20" spans="1:3" ht="26.4" x14ac:dyDescent="0.25">
      <c r="A20" s="1"/>
      <c r="B20" s="1" t="s">
        <v>4</v>
      </c>
      <c r="C20" t="s">
        <v>41</v>
      </c>
    </row>
    <row r="21" spans="1:3" ht="26.4" x14ac:dyDescent="0.25">
      <c r="A21" s="1"/>
      <c r="B21" s="1" t="s">
        <v>6</v>
      </c>
      <c r="C21" t="s">
        <v>42</v>
      </c>
    </row>
    <row r="22" spans="1:3" ht="26.4" x14ac:dyDescent="0.25">
      <c r="A22" s="1"/>
      <c r="B22" s="1" t="s">
        <v>8</v>
      </c>
      <c r="C22" t="s">
        <v>43</v>
      </c>
    </row>
    <row r="23" spans="1:3" ht="26.4" x14ac:dyDescent="0.25">
      <c r="A23" s="1"/>
      <c r="B23" s="1" t="s">
        <v>10</v>
      </c>
      <c r="C23" t="s">
        <v>44</v>
      </c>
    </row>
    <row r="24" spans="1:3" ht="26.4" x14ac:dyDescent="0.25">
      <c r="A24" s="1"/>
      <c r="B24" s="1" t="s">
        <v>12</v>
      </c>
      <c r="C24" t="s">
        <v>45</v>
      </c>
    </row>
    <row r="25" spans="1:3" ht="26.4" x14ac:dyDescent="0.25">
      <c r="A25" s="1"/>
      <c r="B25" s="1" t="s">
        <v>14</v>
      </c>
      <c r="C25" t="s">
        <v>46</v>
      </c>
    </row>
    <row r="26" spans="1:3" ht="26.4" x14ac:dyDescent="0.25">
      <c r="A26" s="1"/>
      <c r="B26" s="1" t="s">
        <v>16</v>
      </c>
      <c r="C26" t="s">
        <v>47</v>
      </c>
    </row>
    <row r="27" spans="1:3" ht="26.4" x14ac:dyDescent="0.25">
      <c r="A27" s="1"/>
      <c r="B27" s="1" t="s">
        <v>18</v>
      </c>
      <c r="C27" t="s">
        <v>48</v>
      </c>
    </row>
    <row r="28" spans="1:3" ht="26.4" x14ac:dyDescent="0.25">
      <c r="A28" s="1"/>
      <c r="B28" s="1" t="s">
        <v>20</v>
      </c>
      <c r="C28" t="s">
        <v>49</v>
      </c>
    </row>
    <row r="29" spans="1:3" ht="26.4" x14ac:dyDescent="0.25">
      <c r="A29" s="1"/>
      <c r="B29" s="1" t="s">
        <v>22</v>
      </c>
      <c r="C29" t="s">
        <v>50</v>
      </c>
    </row>
    <row r="30" spans="1:3" ht="26.4" x14ac:dyDescent="0.25">
      <c r="A30" s="1"/>
      <c r="B30" s="1" t="s">
        <v>24</v>
      </c>
      <c r="C30" t="s">
        <v>51</v>
      </c>
    </row>
    <row r="31" spans="1:3" ht="26.4" x14ac:dyDescent="0.25">
      <c r="A31" s="1"/>
      <c r="B31" s="1" t="s">
        <v>26</v>
      </c>
      <c r="C31" t="s">
        <v>52</v>
      </c>
    </row>
    <row r="32" spans="1:3" ht="26.4" x14ac:dyDescent="0.25">
      <c r="A32" s="1"/>
      <c r="B32" s="1" t="s">
        <v>28</v>
      </c>
      <c r="C32" t="s">
        <v>53</v>
      </c>
    </row>
    <row r="33" spans="1:3" ht="26.4" x14ac:dyDescent="0.25">
      <c r="A33" s="1"/>
      <c r="B33" s="1" t="s">
        <v>30</v>
      </c>
      <c r="C33" t="s">
        <v>54</v>
      </c>
    </row>
    <row r="34" spans="1:3" ht="26.4" x14ac:dyDescent="0.25">
      <c r="A34" s="1"/>
      <c r="B34" s="1" t="s">
        <v>32</v>
      </c>
      <c r="C34" t="s">
        <v>55</v>
      </c>
    </row>
    <row r="35" spans="1:3" ht="26.4" x14ac:dyDescent="0.25">
      <c r="A35" s="1"/>
      <c r="B35" s="1" t="s">
        <v>34</v>
      </c>
      <c r="C35" t="s">
        <v>56</v>
      </c>
    </row>
    <row r="36" spans="1:3" ht="26.4" x14ac:dyDescent="0.25">
      <c r="A36" s="1" t="s">
        <v>57</v>
      </c>
      <c r="B36" s="1" t="s">
        <v>37</v>
      </c>
      <c r="C36" t="s">
        <v>58</v>
      </c>
    </row>
    <row r="37" spans="1:3" ht="26.4" x14ac:dyDescent="0.25">
      <c r="A37" s="1"/>
      <c r="B37" s="1" t="s">
        <v>39</v>
      </c>
      <c r="C37" t="s">
        <v>59</v>
      </c>
    </row>
    <row r="38" spans="1:3" ht="26.4" x14ac:dyDescent="0.25">
      <c r="A38" s="1"/>
      <c r="B38" s="1" t="s">
        <v>4</v>
      </c>
      <c r="C38" t="s">
        <v>60</v>
      </c>
    </row>
    <row r="39" spans="1:3" ht="26.4" x14ac:dyDescent="0.25">
      <c r="A39" s="1"/>
      <c r="B39" s="1" t="s">
        <v>6</v>
      </c>
      <c r="C39" t="s">
        <v>61</v>
      </c>
    </row>
    <row r="40" spans="1:3" ht="26.4" x14ac:dyDescent="0.25">
      <c r="A40" s="1"/>
      <c r="B40" s="1" t="s">
        <v>8</v>
      </c>
      <c r="C40" t="s">
        <v>59</v>
      </c>
    </row>
    <row r="41" spans="1:3" ht="26.4" x14ac:dyDescent="0.25">
      <c r="A41" s="1"/>
      <c r="B41" s="1" t="s">
        <v>10</v>
      </c>
      <c r="C41" t="s">
        <v>62</v>
      </c>
    </row>
    <row r="42" spans="1:3" ht="26.4" x14ac:dyDescent="0.25">
      <c r="A42" s="1"/>
      <c r="B42" s="1" t="s">
        <v>12</v>
      </c>
      <c r="C42" t="s">
        <v>63</v>
      </c>
    </row>
    <row r="43" spans="1:3" ht="26.4" x14ac:dyDescent="0.25">
      <c r="A43" s="1"/>
      <c r="B43" s="1" t="s">
        <v>14</v>
      </c>
      <c r="C43" t="s">
        <v>64</v>
      </c>
    </row>
    <row r="44" spans="1:3" ht="26.4" x14ac:dyDescent="0.25">
      <c r="A44" s="1"/>
      <c r="B44" s="1" t="s">
        <v>16</v>
      </c>
      <c r="C44" t="s">
        <v>65</v>
      </c>
    </row>
    <row r="45" spans="1:3" ht="26.4" x14ac:dyDescent="0.25">
      <c r="A45" s="1"/>
      <c r="B45" s="1" t="s">
        <v>18</v>
      </c>
      <c r="C45" t="s">
        <v>66</v>
      </c>
    </row>
    <row r="46" spans="1:3" ht="26.4" x14ac:dyDescent="0.25">
      <c r="A46" s="1"/>
      <c r="B46" s="1" t="s">
        <v>20</v>
      </c>
      <c r="C46" t="s">
        <v>67</v>
      </c>
    </row>
    <row r="47" spans="1:3" ht="26.4" x14ac:dyDescent="0.25">
      <c r="A47" s="1"/>
      <c r="B47" s="1" t="s">
        <v>22</v>
      </c>
      <c r="C47" t="s">
        <v>62</v>
      </c>
    </row>
    <row r="48" spans="1:3" ht="26.4" x14ac:dyDescent="0.25">
      <c r="A48" s="1"/>
      <c r="B48" s="1" t="s">
        <v>26</v>
      </c>
      <c r="C48" t="s">
        <v>68</v>
      </c>
    </row>
    <row r="49" spans="1:3" ht="26.4" x14ac:dyDescent="0.25">
      <c r="A49" s="1"/>
      <c r="B49" s="1" t="s">
        <v>28</v>
      </c>
      <c r="C49" t="s">
        <v>69</v>
      </c>
    </row>
    <row r="50" spans="1:3" ht="26.4" x14ac:dyDescent="0.25">
      <c r="A50" s="1"/>
      <c r="B50" s="1" t="s">
        <v>30</v>
      </c>
      <c r="C50" t="s">
        <v>70</v>
      </c>
    </row>
    <row r="51" spans="1:3" ht="26.4" x14ac:dyDescent="0.25">
      <c r="A51" s="1"/>
      <c r="B51" s="1" t="s">
        <v>32</v>
      </c>
      <c r="C51" t="s">
        <v>71</v>
      </c>
    </row>
    <row r="52" spans="1:3" ht="26.4" x14ac:dyDescent="0.25">
      <c r="A52" s="1"/>
      <c r="B52" s="1" t="s">
        <v>34</v>
      </c>
      <c r="C52" t="s">
        <v>72</v>
      </c>
    </row>
    <row r="53" spans="1:3" ht="26.4" x14ac:dyDescent="0.25">
      <c r="A53" s="1" t="s">
        <v>73</v>
      </c>
      <c r="B53" s="1" t="s">
        <v>10</v>
      </c>
      <c r="C53" t="s">
        <v>74</v>
      </c>
    </row>
    <row r="54" spans="1:3" ht="26.4" x14ac:dyDescent="0.25">
      <c r="A54" s="1"/>
      <c r="B54" s="1" t="s">
        <v>12</v>
      </c>
      <c r="C54" t="s">
        <v>75</v>
      </c>
    </row>
    <row r="55" spans="1:3" ht="26.4" x14ac:dyDescent="0.25">
      <c r="A55" s="1"/>
      <c r="B55" s="1" t="s">
        <v>14</v>
      </c>
      <c r="C55" t="s">
        <v>76</v>
      </c>
    </row>
    <row r="56" spans="1:3" ht="26.4" x14ac:dyDescent="0.25">
      <c r="A56" s="1"/>
      <c r="B56" s="1" t="s">
        <v>16</v>
      </c>
      <c r="C56" t="s">
        <v>77</v>
      </c>
    </row>
    <row r="57" spans="1:3" ht="26.4" x14ac:dyDescent="0.25">
      <c r="A57" s="1"/>
      <c r="B57" s="1" t="s">
        <v>18</v>
      </c>
      <c r="C57" t="s">
        <v>78</v>
      </c>
    </row>
    <row r="58" spans="1:3" ht="26.4" x14ac:dyDescent="0.25">
      <c r="A58" s="1"/>
      <c r="B58" s="1" t="s">
        <v>20</v>
      </c>
      <c r="C58" t="s">
        <v>79</v>
      </c>
    </row>
    <row r="59" spans="1:3" ht="26.4" x14ac:dyDescent="0.25">
      <c r="A59" s="1"/>
      <c r="B59" s="1" t="s">
        <v>22</v>
      </c>
      <c r="C59" t="s">
        <v>74</v>
      </c>
    </row>
    <row r="60" spans="1:3" ht="26.4" x14ac:dyDescent="0.25">
      <c r="A60" s="1"/>
      <c r="B60" s="1" t="s">
        <v>24</v>
      </c>
      <c r="C60" t="s">
        <v>80</v>
      </c>
    </row>
    <row r="61" spans="1:3" ht="26.4" x14ac:dyDescent="0.25">
      <c r="A61" s="1"/>
      <c r="B61" s="1" t="s">
        <v>26</v>
      </c>
      <c r="C61" t="s">
        <v>81</v>
      </c>
    </row>
    <row r="62" spans="1:3" ht="26.4" x14ac:dyDescent="0.25">
      <c r="A62" s="1"/>
      <c r="B62" s="1" t="s">
        <v>28</v>
      </c>
      <c r="C62" t="s">
        <v>82</v>
      </c>
    </row>
    <row r="63" spans="1:3" ht="26.4" x14ac:dyDescent="0.25">
      <c r="A63" s="1"/>
      <c r="B63" s="1" t="s">
        <v>30</v>
      </c>
      <c r="C63" t="s">
        <v>83</v>
      </c>
    </row>
    <row r="64" spans="1:3" ht="26.4" x14ac:dyDescent="0.25">
      <c r="A64" s="1"/>
      <c r="B64" s="1" t="s">
        <v>32</v>
      </c>
      <c r="C64" t="s">
        <v>84</v>
      </c>
    </row>
    <row r="65" spans="1:3" ht="26.4" x14ac:dyDescent="0.25">
      <c r="A65" s="1"/>
      <c r="B65" s="1" t="s">
        <v>34</v>
      </c>
      <c r="C65" t="s">
        <v>85</v>
      </c>
    </row>
    <row r="66" spans="1:3" ht="26.4" x14ac:dyDescent="0.25">
      <c r="A66" s="1" t="s">
        <v>86</v>
      </c>
      <c r="B66" s="1" t="s">
        <v>37</v>
      </c>
      <c r="C66" t="s">
        <v>87</v>
      </c>
    </row>
    <row r="67" spans="1:3" ht="26.4" x14ac:dyDescent="0.25">
      <c r="A67" s="1"/>
      <c r="B67" s="1" t="s">
        <v>39</v>
      </c>
      <c r="C67" t="s">
        <v>88</v>
      </c>
    </row>
    <row r="68" spans="1:3" ht="26.4" x14ac:dyDescent="0.25">
      <c r="A68" s="1"/>
      <c r="B68" s="1" t="s">
        <v>4</v>
      </c>
      <c r="C68" t="s">
        <v>89</v>
      </c>
    </row>
    <row r="69" spans="1:3" ht="26.4" x14ac:dyDescent="0.25">
      <c r="A69" s="1"/>
      <c r="B69" s="1" t="s">
        <v>6</v>
      </c>
      <c r="C69" t="s">
        <v>90</v>
      </c>
    </row>
    <row r="70" spans="1:3" ht="26.4" x14ac:dyDescent="0.25">
      <c r="A70" s="1"/>
      <c r="B70" s="1" t="s">
        <v>8</v>
      </c>
      <c r="C70" t="s">
        <v>91</v>
      </c>
    </row>
    <row r="71" spans="1:3" ht="26.4" x14ac:dyDescent="0.25">
      <c r="A71" s="1"/>
      <c r="B71" s="1" t="s">
        <v>10</v>
      </c>
      <c r="C71" t="s">
        <v>92</v>
      </c>
    </row>
    <row r="72" spans="1:3" ht="26.4" x14ac:dyDescent="0.25">
      <c r="A72" s="1"/>
      <c r="B72" s="1" t="s">
        <v>12</v>
      </c>
      <c r="C72" t="s">
        <v>93</v>
      </c>
    </row>
    <row r="73" spans="1:3" ht="26.4" x14ac:dyDescent="0.25">
      <c r="A73" s="1"/>
      <c r="B73" s="1" t="s">
        <v>14</v>
      </c>
      <c r="C73" t="s">
        <v>94</v>
      </c>
    </row>
    <row r="74" spans="1:3" ht="26.4" x14ac:dyDescent="0.25">
      <c r="A74" s="1"/>
      <c r="B74" s="1" t="s">
        <v>16</v>
      </c>
      <c r="C74" t="s">
        <v>95</v>
      </c>
    </row>
    <row r="75" spans="1:3" ht="26.4" x14ac:dyDescent="0.25">
      <c r="A75" s="1"/>
      <c r="B75" s="1" t="s">
        <v>18</v>
      </c>
      <c r="C75" t="s">
        <v>96</v>
      </c>
    </row>
    <row r="76" spans="1:3" ht="26.4" x14ac:dyDescent="0.25">
      <c r="A76" s="1"/>
      <c r="B76" s="1" t="s">
        <v>20</v>
      </c>
      <c r="C76" t="s">
        <v>97</v>
      </c>
    </row>
    <row r="77" spans="1:3" ht="26.4" x14ac:dyDescent="0.25">
      <c r="A77" s="1"/>
      <c r="B77" s="1" t="s">
        <v>22</v>
      </c>
      <c r="C77" t="s">
        <v>89</v>
      </c>
    </row>
    <row r="78" spans="1:3" ht="26.4" x14ac:dyDescent="0.25">
      <c r="A78" s="1"/>
      <c r="B78" s="1" t="s">
        <v>24</v>
      </c>
      <c r="C78" t="s">
        <v>98</v>
      </c>
    </row>
    <row r="79" spans="1:3" ht="26.4" x14ac:dyDescent="0.25">
      <c r="A79" s="1"/>
      <c r="B79" s="1" t="s">
        <v>26</v>
      </c>
      <c r="C79" t="s">
        <v>99</v>
      </c>
    </row>
    <row r="80" spans="1:3" ht="26.4" x14ac:dyDescent="0.25">
      <c r="A80" s="1"/>
      <c r="B80" s="1" t="s">
        <v>28</v>
      </c>
      <c r="C80" t="s">
        <v>100</v>
      </c>
    </row>
    <row r="81" spans="1:3" ht="26.4" x14ac:dyDescent="0.25">
      <c r="A81" s="1"/>
      <c r="B81" s="1" t="s">
        <v>30</v>
      </c>
      <c r="C81" t="s">
        <v>101</v>
      </c>
    </row>
    <row r="82" spans="1:3" ht="26.4" x14ac:dyDescent="0.25">
      <c r="A82" s="1"/>
      <c r="B82" s="1" t="s">
        <v>32</v>
      </c>
      <c r="C82" t="s">
        <v>102</v>
      </c>
    </row>
    <row r="83" spans="1:3" ht="26.4" x14ac:dyDescent="0.25">
      <c r="A83" s="1"/>
      <c r="B83" s="1" t="s">
        <v>34</v>
      </c>
      <c r="C83" t="s">
        <v>103</v>
      </c>
    </row>
    <row r="84" spans="1:3" ht="26.4" x14ac:dyDescent="0.25">
      <c r="A84" s="1" t="s">
        <v>104</v>
      </c>
      <c r="B84" s="1" t="s">
        <v>16</v>
      </c>
      <c r="C84" t="s">
        <v>105</v>
      </c>
    </row>
    <row r="85" spans="1:3" ht="26.4" x14ac:dyDescent="0.25">
      <c r="A85" s="1"/>
      <c r="B85" s="1" t="s">
        <v>18</v>
      </c>
      <c r="C85" t="s">
        <v>106</v>
      </c>
    </row>
    <row r="86" spans="1:3" ht="26.4" x14ac:dyDescent="0.25">
      <c r="A86" s="1"/>
      <c r="B86" s="1" t="s">
        <v>20</v>
      </c>
      <c r="C86" t="s">
        <v>107</v>
      </c>
    </row>
    <row r="87" spans="1:3" ht="26.4" x14ac:dyDescent="0.25">
      <c r="A87" s="1"/>
      <c r="B87" s="1" t="s">
        <v>22</v>
      </c>
      <c r="C87" t="s">
        <v>108</v>
      </c>
    </row>
    <row r="88" spans="1:3" ht="26.4" x14ac:dyDescent="0.25">
      <c r="A88" s="1"/>
      <c r="B88" s="1" t="s">
        <v>30</v>
      </c>
      <c r="C88" t="s">
        <v>109</v>
      </c>
    </row>
    <row r="89" spans="1:3" ht="26.4" x14ac:dyDescent="0.25">
      <c r="A89" s="1"/>
      <c r="B89" s="1" t="s">
        <v>32</v>
      </c>
      <c r="C89" t="s">
        <v>110</v>
      </c>
    </row>
    <row r="90" spans="1:3" ht="26.4" x14ac:dyDescent="0.25">
      <c r="A90" s="1"/>
      <c r="B90" s="1" t="s">
        <v>34</v>
      </c>
      <c r="C90" t="s">
        <v>111</v>
      </c>
    </row>
    <row r="91" spans="1:3" ht="26.4" x14ac:dyDescent="0.25">
      <c r="A91" s="1" t="s">
        <v>112</v>
      </c>
      <c r="B91" s="1" t="s">
        <v>37</v>
      </c>
      <c r="C91" t="s">
        <v>113</v>
      </c>
    </row>
    <row r="92" spans="1:3" ht="26.4" x14ac:dyDescent="0.25">
      <c r="A92" s="1"/>
      <c r="B92" s="1" t="s">
        <v>39</v>
      </c>
      <c r="C92" t="s">
        <v>114</v>
      </c>
    </row>
    <row r="93" spans="1:3" ht="26.4" x14ac:dyDescent="0.25">
      <c r="A93" s="1"/>
      <c r="B93" s="1" t="s">
        <v>4</v>
      </c>
      <c r="C93" t="s">
        <v>115</v>
      </c>
    </row>
    <row r="94" spans="1:3" ht="26.4" x14ac:dyDescent="0.25">
      <c r="A94" s="1"/>
      <c r="B94" s="1" t="s">
        <v>6</v>
      </c>
      <c r="C94" t="s">
        <v>116</v>
      </c>
    </row>
    <row r="95" spans="1:3" ht="26.4" x14ac:dyDescent="0.25">
      <c r="A95" s="1"/>
      <c r="B95" s="1" t="s">
        <v>8</v>
      </c>
      <c r="C95" t="s">
        <v>117</v>
      </c>
    </row>
    <row r="96" spans="1:3" ht="26.4" x14ac:dyDescent="0.25">
      <c r="A96" s="1"/>
      <c r="B96" s="1" t="s">
        <v>10</v>
      </c>
      <c r="C96" t="s">
        <v>118</v>
      </c>
    </row>
    <row r="97" spans="1:3" ht="26.4" x14ac:dyDescent="0.25">
      <c r="A97" s="1"/>
      <c r="B97" s="1" t="s">
        <v>12</v>
      </c>
      <c r="C97" t="s">
        <v>119</v>
      </c>
    </row>
    <row r="98" spans="1:3" ht="26.4" x14ac:dyDescent="0.25">
      <c r="A98" s="1"/>
      <c r="B98" s="1" t="s">
        <v>14</v>
      </c>
      <c r="C98" t="s">
        <v>120</v>
      </c>
    </row>
    <row r="99" spans="1:3" ht="26.4" x14ac:dyDescent="0.25">
      <c r="A99" s="1"/>
      <c r="B99" s="1" t="s">
        <v>16</v>
      </c>
      <c r="C99" t="s">
        <v>72</v>
      </c>
    </row>
    <row r="100" spans="1:3" ht="26.4" x14ac:dyDescent="0.25">
      <c r="A100" s="1"/>
      <c r="B100" s="1" t="s">
        <v>18</v>
      </c>
      <c r="C100" t="s">
        <v>59</v>
      </c>
    </row>
    <row r="101" spans="1:3" ht="26.4" x14ac:dyDescent="0.25">
      <c r="A101" s="1"/>
      <c r="B101" s="1" t="s">
        <v>20</v>
      </c>
      <c r="C101" t="s">
        <v>121</v>
      </c>
    </row>
    <row r="102" spans="1:3" ht="26.4" x14ac:dyDescent="0.25">
      <c r="A102" s="1"/>
      <c r="B102" s="1" t="s">
        <v>22</v>
      </c>
      <c r="C102" t="s">
        <v>122</v>
      </c>
    </row>
    <row r="103" spans="1:3" ht="26.4" x14ac:dyDescent="0.25">
      <c r="A103" s="1"/>
      <c r="B103" s="1" t="s">
        <v>24</v>
      </c>
      <c r="C103" t="s">
        <v>123</v>
      </c>
    </row>
    <row r="104" spans="1:3" ht="26.4" x14ac:dyDescent="0.25">
      <c r="A104" s="1"/>
      <c r="B104" s="1" t="s">
        <v>26</v>
      </c>
      <c r="C104" t="s">
        <v>124</v>
      </c>
    </row>
    <row r="105" spans="1:3" ht="26.4" x14ac:dyDescent="0.25">
      <c r="A105" s="1"/>
      <c r="B105" s="1" t="s">
        <v>28</v>
      </c>
      <c r="C105" t="s">
        <v>125</v>
      </c>
    </row>
    <row r="106" spans="1:3" ht="26.4" x14ac:dyDescent="0.25">
      <c r="A106" s="1"/>
      <c r="B106" s="1" t="s">
        <v>30</v>
      </c>
      <c r="C106" t="s">
        <v>126</v>
      </c>
    </row>
    <row r="107" spans="1:3" ht="26.4" x14ac:dyDescent="0.25">
      <c r="A107" s="1"/>
      <c r="B107" s="1" t="s">
        <v>32</v>
      </c>
      <c r="C107" t="s">
        <v>9</v>
      </c>
    </row>
    <row r="108" spans="1:3" ht="26.4" x14ac:dyDescent="0.25">
      <c r="A108" s="1"/>
      <c r="B108" s="1" t="s">
        <v>34</v>
      </c>
      <c r="C108" t="s">
        <v>127</v>
      </c>
    </row>
    <row r="109" spans="1:3" ht="26.4" x14ac:dyDescent="0.25">
      <c r="A109" s="1" t="s">
        <v>128</v>
      </c>
      <c r="B109" s="1" t="s">
        <v>37</v>
      </c>
      <c r="C109" t="s">
        <v>129</v>
      </c>
    </row>
    <row r="110" spans="1:3" ht="26.4" x14ac:dyDescent="0.25">
      <c r="A110" s="1"/>
      <c r="B110" s="1" t="s">
        <v>39</v>
      </c>
      <c r="C110" t="s">
        <v>130</v>
      </c>
    </row>
    <row r="111" spans="1:3" ht="26.4" x14ac:dyDescent="0.25">
      <c r="A111" s="1"/>
      <c r="B111" s="1" t="s">
        <v>4</v>
      </c>
      <c r="C111" t="s">
        <v>131</v>
      </c>
    </row>
    <row r="112" spans="1:3" ht="26.4" x14ac:dyDescent="0.25">
      <c r="A112" s="1"/>
      <c r="B112" s="1" t="s">
        <v>6</v>
      </c>
      <c r="C112" t="s">
        <v>132</v>
      </c>
    </row>
    <row r="113" spans="1:3" ht="26.4" x14ac:dyDescent="0.25">
      <c r="A113" s="1"/>
      <c r="B113" s="1" t="s">
        <v>8</v>
      </c>
      <c r="C113" t="s">
        <v>133</v>
      </c>
    </row>
    <row r="114" spans="1:3" ht="26.4" x14ac:dyDescent="0.25">
      <c r="A114" s="1"/>
      <c r="B114" s="1" t="s">
        <v>10</v>
      </c>
      <c r="C114" t="s">
        <v>134</v>
      </c>
    </row>
    <row r="115" spans="1:3" ht="26.4" x14ac:dyDescent="0.25">
      <c r="A115" s="1"/>
      <c r="B115" s="1" t="s">
        <v>12</v>
      </c>
      <c r="C115" t="s">
        <v>135</v>
      </c>
    </row>
    <row r="116" spans="1:3" ht="26.4" x14ac:dyDescent="0.25">
      <c r="A116" s="1"/>
      <c r="B116" s="1" t="s">
        <v>14</v>
      </c>
      <c r="C116" t="s">
        <v>136</v>
      </c>
    </row>
    <row r="117" spans="1:3" ht="26.4" x14ac:dyDescent="0.25">
      <c r="A117" s="1"/>
      <c r="B117" s="1" t="s">
        <v>16</v>
      </c>
      <c r="C117" t="s">
        <v>137</v>
      </c>
    </row>
    <row r="118" spans="1:3" ht="26.4" x14ac:dyDescent="0.25">
      <c r="A118" s="1"/>
      <c r="B118" s="1" t="s">
        <v>18</v>
      </c>
      <c r="C118" t="s">
        <v>137</v>
      </c>
    </row>
    <row r="119" spans="1:3" ht="26.4" x14ac:dyDescent="0.25">
      <c r="A119" s="1"/>
      <c r="B119" s="1" t="s">
        <v>20</v>
      </c>
      <c r="C119" t="s">
        <v>138</v>
      </c>
    </row>
    <row r="120" spans="1:3" ht="26.4" x14ac:dyDescent="0.25">
      <c r="A120" s="1"/>
      <c r="B120" s="1" t="s">
        <v>22</v>
      </c>
      <c r="C120" t="s">
        <v>139</v>
      </c>
    </row>
    <row r="121" spans="1:3" ht="26.4" x14ac:dyDescent="0.25">
      <c r="A121" s="1"/>
      <c r="B121" s="1" t="s">
        <v>24</v>
      </c>
      <c r="C121" t="s">
        <v>140</v>
      </c>
    </row>
    <row r="122" spans="1:3" ht="26.4" x14ac:dyDescent="0.25">
      <c r="A122" s="1"/>
      <c r="B122" s="1" t="s">
        <v>26</v>
      </c>
      <c r="C122" t="s">
        <v>141</v>
      </c>
    </row>
    <row r="123" spans="1:3" ht="26.4" x14ac:dyDescent="0.25">
      <c r="A123" s="1"/>
      <c r="B123" s="1" t="s">
        <v>28</v>
      </c>
      <c r="C123" t="s">
        <v>142</v>
      </c>
    </row>
    <row r="124" spans="1:3" ht="26.4" x14ac:dyDescent="0.25">
      <c r="A124" s="1"/>
      <c r="B124" s="1" t="s">
        <v>30</v>
      </c>
      <c r="C124" t="s">
        <v>143</v>
      </c>
    </row>
    <row r="125" spans="1:3" ht="26.4" x14ac:dyDescent="0.25">
      <c r="A125" s="1"/>
      <c r="B125" s="1" t="s">
        <v>32</v>
      </c>
      <c r="C125" t="s">
        <v>144</v>
      </c>
    </row>
    <row r="126" spans="1:3" ht="26.4" x14ac:dyDescent="0.25">
      <c r="A126" s="1"/>
      <c r="B126" s="1" t="s">
        <v>34</v>
      </c>
      <c r="C126" t="s">
        <v>69</v>
      </c>
    </row>
    <row r="127" spans="1:3" ht="26.4" x14ac:dyDescent="0.25">
      <c r="A127" s="1" t="s">
        <v>145</v>
      </c>
      <c r="B127" s="1" t="s">
        <v>37</v>
      </c>
      <c r="C127" t="s">
        <v>146</v>
      </c>
    </row>
    <row r="128" spans="1:3" ht="26.4" x14ac:dyDescent="0.25">
      <c r="A128" s="1"/>
      <c r="B128" s="1" t="s">
        <v>39</v>
      </c>
      <c r="C128" t="s">
        <v>147</v>
      </c>
    </row>
    <row r="129" spans="1:3" ht="26.4" x14ac:dyDescent="0.25">
      <c r="A129" s="1"/>
      <c r="B129" s="1" t="s">
        <v>4</v>
      </c>
      <c r="C129" t="s">
        <v>148</v>
      </c>
    </row>
    <row r="130" spans="1:3" ht="26.4" x14ac:dyDescent="0.25">
      <c r="A130" s="1"/>
      <c r="B130" s="1" t="s">
        <v>6</v>
      </c>
      <c r="C130" t="s">
        <v>149</v>
      </c>
    </row>
    <row r="131" spans="1:3" ht="26.4" x14ac:dyDescent="0.25">
      <c r="A131" s="1"/>
      <c r="B131" s="1" t="s">
        <v>8</v>
      </c>
      <c r="C131" t="s">
        <v>150</v>
      </c>
    </row>
    <row r="132" spans="1:3" ht="26.4" x14ac:dyDescent="0.25">
      <c r="A132" s="1"/>
      <c r="B132" s="1" t="s">
        <v>10</v>
      </c>
      <c r="C132" t="s">
        <v>151</v>
      </c>
    </row>
    <row r="133" spans="1:3" ht="26.4" x14ac:dyDescent="0.25">
      <c r="A133" s="1"/>
      <c r="B133" s="1" t="s">
        <v>12</v>
      </c>
      <c r="C133" t="s">
        <v>152</v>
      </c>
    </row>
    <row r="134" spans="1:3" ht="26.4" x14ac:dyDescent="0.25">
      <c r="A134" s="1"/>
      <c r="B134" s="1" t="s">
        <v>14</v>
      </c>
      <c r="C134" t="s">
        <v>153</v>
      </c>
    </row>
    <row r="135" spans="1:3" ht="26.4" x14ac:dyDescent="0.25">
      <c r="A135" s="1"/>
      <c r="B135" s="1" t="s">
        <v>16</v>
      </c>
      <c r="C135" t="s">
        <v>151</v>
      </c>
    </row>
    <row r="136" spans="1:3" ht="26.4" x14ac:dyDescent="0.25">
      <c r="A136" s="1"/>
      <c r="B136" s="1" t="s">
        <v>18</v>
      </c>
      <c r="C136" t="s">
        <v>154</v>
      </c>
    </row>
    <row r="137" spans="1:3" ht="26.4" x14ac:dyDescent="0.25">
      <c r="A137" s="1"/>
      <c r="B137" s="1" t="s">
        <v>20</v>
      </c>
      <c r="C137" t="s">
        <v>155</v>
      </c>
    </row>
    <row r="138" spans="1:3" ht="26.4" x14ac:dyDescent="0.25">
      <c r="A138" s="1"/>
      <c r="B138" s="1" t="s">
        <v>22</v>
      </c>
      <c r="C138" t="s">
        <v>156</v>
      </c>
    </row>
    <row r="139" spans="1:3" ht="26.4" x14ac:dyDescent="0.25">
      <c r="A139" s="1"/>
      <c r="B139" s="1" t="s">
        <v>24</v>
      </c>
      <c r="C139" t="s">
        <v>157</v>
      </c>
    </row>
    <row r="140" spans="1:3" ht="26.4" x14ac:dyDescent="0.25">
      <c r="A140" s="1"/>
      <c r="B140" s="1" t="s">
        <v>26</v>
      </c>
      <c r="C140" t="s">
        <v>158</v>
      </c>
    </row>
    <row r="141" spans="1:3" ht="26.4" x14ac:dyDescent="0.25">
      <c r="A141" s="1"/>
      <c r="B141" s="1" t="s">
        <v>28</v>
      </c>
      <c r="C141" t="s">
        <v>148</v>
      </c>
    </row>
    <row r="142" spans="1:3" ht="26.4" x14ac:dyDescent="0.25">
      <c r="A142" s="1"/>
      <c r="B142" s="1" t="s">
        <v>30</v>
      </c>
      <c r="C142" t="s">
        <v>159</v>
      </c>
    </row>
    <row r="143" spans="1:3" ht="26.4" x14ac:dyDescent="0.25">
      <c r="A143" s="1"/>
      <c r="B143" s="1" t="s">
        <v>32</v>
      </c>
      <c r="C143" t="s">
        <v>160</v>
      </c>
    </row>
    <row r="144" spans="1:3" ht="26.4" x14ac:dyDescent="0.25">
      <c r="A144" s="1"/>
      <c r="B144" s="1" t="s">
        <v>34</v>
      </c>
      <c r="C144" t="s">
        <v>161</v>
      </c>
    </row>
    <row r="145" spans="1:3" ht="26.4" x14ac:dyDescent="0.25">
      <c r="A145" s="1" t="s">
        <v>162</v>
      </c>
      <c r="B145" s="1" t="s">
        <v>37</v>
      </c>
      <c r="C145" t="s">
        <v>163</v>
      </c>
    </row>
    <row r="146" spans="1:3" ht="26.4" x14ac:dyDescent="0.25">
      <c r="A146" s="1"/>
      <c r="B146" s="1" t="s">
        <v>39</v>
      </c>
      <c r="C146" t="s">
        <v>164</v>
      </c>
    </row>
    <row r="147" spans="1:3" ht="26.4" x14ac:dyDescent="0.25">
      <c r="A147" s="1"/>
      <c r="B147" s="1" t="s">
        <v>4</v>
      </c>
      <c r="C147" t="s">
        <v>165</v>
      </c>
    </row>
    <row r="148" spans="1:3" ht="26.4" x14ac:dyDescent="0.25">
      <c r="A148" s="1"/>
      <c r="B148" s="1" t="s">
        <v>6</v>
      </c>
      <c r="C148" t="s">
        <v>166</v>
      </c>
    </row>
    <row r="149" spans="1:3" ht="26.4" x14ac:dyDescent="0.25">
      <c r="A149" s="1"/>
      <c r="B149" s="1" t="s">
        <v>8</v>
      </c>
      <c r="C149" t="s">
        <v>167</v>
      </c>
    </row>
    <row r="150" spans="1:3" ht="26.4" x14ac:dyDescent="0.25">
      <c r="A150" s="1"/>
      <c r="B150" s="1" t="s">
        <v>10</v>
      </c>
      <c r="C150" t="s">
        <v>168</v>
      </c>
    </row>
    <row r="151" spans="1:3" ht="26.4" x14ac:dyDescent="0.25">
      <c r="A151" s="1"/>
      <c r="B151" s="1" t="s">
        <v>12</v>
      </c>
      <c r="C151" t="s">
        <v>169</v>
      </c>
    </row>
    <row r="152" spans="1:3" ht="26.4" x14ac:dyDescent="0.25">
      <c r="A152" s="1"/>
      <c r="B152" s="1" t="s">
        <v>14</v>
      </c>
      <c r="C152" t="s">
        <v>163</v>
      </c>
    </row>
    <row r="153" spans="1:3" ht="26.4" x14ac:dyDescent="0.25">
      <c r="A153" s="1"/>
      <c r="B153" s="1" t="s">
        <v>16</v>
      </c>
      <c r="C153" t="s">
        <v>170</v>
      </c>
    </row>
    <row r="154" spans="1:3" ht="26.4" x14ac:dyDescent="0.25">
      <c r="A154" s="1"/>
      <c r="B154" s="1" t="s">
        <v>18</v>
      </c>
      <c r="C154" t="s">
        <v>171</v>
      </c>
    </row>
    <row r="155" spans="1:3" ht="26.4" x14ac:dyDescent="0.25">
      <c r="A155" s="1"/>
      <c r="B155" s="1" t="s">
        <v>20</v>
      </c>
      <c r="C155" t="s">
        <v>172</v>
      </c>
    </row>
    <row r="156" spans="1:3" ht="26.4" x14ac:dyDescent="0.25">
      <c r="A156" s="1"/>
      <c r="B156" s="1" t="s">
        <v>22</v>
      </c>
      <c r="C156" t="s">
        <v>173</v>
      </c>
    </row>
    <row r="157" spans="1:3" ht="26.4" x14ac:dyDescent="0.25">
      <c r="A157" s="1"/>
      <c r="B157" s="1" t="s">
        <v>24</v>
      </c>
      <c r="C157" t="s">
        <v>174</v>
      </c>
    </row>
    <row r="158" spans="1:3" ht="26.4" x14ac:dyDescent="0.25">
      <c r="A158" s="1"/>
      <c r="B158" s="1" t="s">
        <v>26</v>
      </c>
      <c r="C158" t="s">
        <v>175</v>
      </c>
    </row>
    <row r="159" spans="1:3" ht="26.4" x14ac:dyDescent="0.25">
      <c r="A159" s="1"/>
      <c r="B159" s="1" t="s">
        <v>28</v>
      </c>
      <c r="C159" t="s">
        <v>176</v>
      </c>
    </row>
    <row r="160" spans="1:3" ht="26.4" x14ac:dyDescent="0.25">
      <c r="A160" s="1"/>
      <c r="B160" s="1" t="s">
        <v>30</v>
      </c>
      <c r="C160" t="s">
        <v>177</v>
      </c>
    </row>
    <row r="161" spans="1:3" ht="26.4" x14ac:dyDescent="0.25">
      <c r="A161" s="1"/>
      <c r="B161" s="1" t="s">
        <v>32</v>
      </c>
      <c r="C161" t="s">
        <v>11</v>
      </c>
    </row>
    <row r="162" spans="1:3" ht="26.4" x14ac:dyDescent="0.25">
      <c r="A162" s="1"/>
      <c r="B162" s="1" t="s">
        <v>34</v>
      </c>
      <c r="C162" t="s">
        <v>178</v>
      </c>
    </row>
    <row r="163" spans="1:3" ht="26.4" x14ac:dyDescent="0.25">
      <c r="A163" s="1" t="s">
        <v>179</v>
      </c>
      <c r="B163" s="1" t="s">
        <v>37</v>
      </c>
      <c r="C163" t="s">
        <v>180</v>
      </c>
    </row>
    <row r="164" spans="1:3" ht="26.4" x14ac:dyDescent="0.25">
      <c r="A164" s="1"/>
      <c r="B164" s="1" t="s">
        <v>39</v>
      </c>
      <c r="C164" t="s">
        <v>181</v>
      </c>
    </row>
    <row r="165" spans="1:3" ht="26.4" x14ac:dyDescent="0.25">
      <c r="A165" s="1"/>
      <c r="B165" s="1" t="s">
        <v>4</v>
      </c>
      <c r="C165" t="s">
        <v>182</v>
      </c>
    </row>
    <row r="166" spans="1:3" ht="26.4" x14ac:dyDescent="0.25">
      <c r="A166" s="1"/>
      <c r="B166" s="1" t="s">
        <v>6</v>
      </c>
      <c r="C166" t="s">
        <v>183</v>
      </c>
    </row>
    <row r="167" spans="1:3" ht="26.4" x14ac:dyDescent="0.25">
      <c r="A167" s="1"/>
      <c r="B167" s="1" t="s">
        <v>8</v>
      </c>
      <c r="C167" t="s">
        <v>184</v>
      </c>
    </row>
    <row r="168" spans="1:3" ht="26.4" x14ac:dyDescent="0.25">
      <c r="A168" s="1"/>
      <c r="B168" s="1" t="s">
        <v>10</v>
      </c>
      <c r="C168" t="s">
        <v>185</v>
      </c>
    </row>
    <row r="169" spans="1:3" ht="26.4" x14ac:dyDescent="0.25">
      <c r="A169" s="1"/>
      <c r="B169" s="1" t="s">
        <v>12</v>
      </c>
      <c r="C169" t="s">
        <v>186</v>
      </c>
    </row>
    <row r="170" spans="1:3" ht="26.4" x14ac:dyDescent="0.25">
      <c r="A170" s="1"/>
      <c r="B170" s="1" t="s">
        <v>14</v>
      </c>
      <c r="C170" t="s">
        <v>187</v>
      </c>
    </row>
    <row r="171" spans="1:3" ht="26.4" x14ac:dyDescent="0.25">
      <c r="A171" s="1"/>
      <c r="B171" s="1" t="s">
        <v>16</v>
      </c>
      <c r="C171" t="s">
        <v>188</v>
      </c>
    </row>
    <row r="172" spans="1:3" ht="26.4" x14ac:dyDescent="0.25">
      <c r="A172" s="1"/>
      <c r="B172" s="1" t="s">
        <v>18</v>
      </c>
      <c r="C172" t="s">
        <v>189</v>
      </c>
    </row>
    <row r="173" spans="1:3" ht="26.4" x14ac:dyDescent="0.25">
      <c r="A173" s="1"/>
      <c r="B173" s="1" t="s">
        <v>20</v>
      </c>
      <c r="C173" t="s">
        <v>190</v>
      </c>
    </row>
    <row r="174" spans="1:3" ht="26.4" x14ac:dyDescent="0.25">
      <c r="A174" s="1"/>
      <c r="B174" s="1" t="s">
        <v>22</v>
      </c>
      <c r="C174" t="s">
        <v>190</v>
      </c>
    </row>
    <row r="175" spans="1:3" ht="26.4" x14ac:dyDescent="0.25">
      <c r="A175" s="1"/>
      <c r="B175" s="1" t="s">
        <v>24</v>
      </c>
      <c r="C175" t="s">
        <v>191</v>
      </c>
    </row>
    <row r="176" spans="1:3" ht="26.4" x14ac:dyDescent="0.25">
      <c r="A176" s="1"/>
      <c r="B176" s="1" t="s">
        <v>26</v>
      </c>
      <c r="C176" t="s">
        <v>192</v>
      </c>
    </row>
    <row r="177" spans="1:3" ht="26.4" x14ac:dyDescent="0.25">
      <c r="A177" s="1"/>
      <c r="B177" s="1" t="s">
        <v>28</v>
      </c>
      <c r="C177" t="s">
        <v>193</v>
      </c>
    </row>
    <row r="178" spans="1:3" ht="26.4" x14ac:dyDescent="0.25">
      <c r="A178" s="1"/>
      <c r="B178" s="1" t="s">
        <v>30</v>
      </c>
      <c r="C178" t="s">
        <v>194</v>
      </c>
    </row>
    <row r="179" spans="1:3" ht="26.4" x14ac:dyDescent="0.25">
      <c r="A179" s="1"/>
      <c r="B179" s="1" t="s">
        <v>32</v>
      </c>
      <c r="C179" t="s">
        <v>195</v>
      </c>
    </row>
    <row r="180" spans="1:3" ht="26.4" x14ac:dyDescent="0.25">
      <c r="A180" s="1"/>
      <c r="B180" s="1" t="s">
        <v>34</v>
      </c>
      <c r="C180" t="s">
        <v>196</v>
      </c>
    </row>
    <row r="181" spans="1:3" ht="26.4" x14ac:dyDescent="0.25">
      <c r="A181" s="1" t="s">
        <v>197</v>
      </c>
      <c r="B181" s="1" t="s">
        <v>37</v>
      </c>
      <c r="C181" t="s">
        <v>198</v>
      </c>
    </row>
    <row r="182" spans="1:3" ht="26.4" x14ac:dyDescent="0.25">
      <c r="A182" s="1"/>
      <c r="B182" s="1" t="s">
        <v>39</v>
      </c>
      <c r="C182" t="s">
        <v>199</v>
      </c>
    </row>
    <row r="183" spans="1:3" ht="26.4" x14ac:dyDescent="0.25">
      <c r="A183" s="1"/>
      <c r="B183" s="1" t="s">
        <v>4</v>
      </c>
      <c r="C183" t="s">
        <v>200</v>
      </c>
    </row>
    <row r="184" spans="1:3" ht="26.4" x14ac:dyDescent="0.25">
      <c r="A184" s="1"/>
      <c r="B184" s="1" t="s">
        <v>6</v>
      </c>
      <c r="C184" t="s">
        <v>201</v>
      </c>
    </row>
    <row r="185" spans="1:3" ht="26.4" x14ac:dyDescent="0.25">
      <c r="A185" s="1"/>
      <c r="B185" s="1" t="s">
        <v>8</v>
      </c>
      <c r="C185" t="s">
        <v>202</v>
      </c>
    </row>
    <row r="186" spans="1:3" ht="26.4" x14ac:dyDescent="0.25">
      <c r="A186" s="1"/>
      <c r="B186" s="1" t="s">
        <v>10</v>
      </c>
      <c r="C186" t="s">
        <v>203</v>
      </c>
    </row>
    <row r="187" spans="1:3" ht="26.4" x14ac:dyDescent="0.25">
      <c r="A187" s="1"/>
      <c r="B187" s="1" t="s">
        <v>12</v>
      </c>
      <c r="C187" t="s">
        <v>204</v>
      </c>
    </row>
    <row r="188" spans="1:3" ht="26.4" x14ac:dyDescent="0.25">
      <c r="A188" s="1"/>
      <c r="B188" s="1" t="s">
        <v>14</v>
      </c>
      <c r="C188" t="s">
        <v>198</v>
      </c>
    </row>
    <row r="189" spans="1:3" ht="26.4" x14ac:dyDescent="0.25">
      <c r="A189" s="1"/>
      <c r="B189" s="1" t="s">
        <v>16</v>
      </c>
      <c r="C189" t="s">
        <v>205</v>
      </c>
    </row>
    <row r="190" spans="1:3" ht="26.4" x14ac:dyDescent="0.25">
      <c r="A190" s="1"/>
      <c r="B190" s="1" t="s">
        <v>18</v>
      </c>
      <c r="C190" t="s">
        <v>206</v>
      </c>
    </row>
    <row r="191" spans="1:3" ht="26.4" x14ac:dyDescent="0.25">
      <c r="A191" s="1"/>
      <c r="B191" s="1" t="s">
        <v>20</v>
      </c>
      <c r="C191" t="s">
        <v>207</v>
      </c>
    </row>
    <row r="192" spans="1:3" ht="26.4" x14ac:dyDescent="0.25">
      <c r="A192" s="1"/>
      <c r="B192" s="1" t="s">
        <v>22</v>
      </c>
      <c r="C192" t="s">
        <v>208</v>
      </c>
    </row>
    <row r="193" spans="1:3" ht="26.4" x14ac:dyDescent="0.25">
      <c r="A193" s="1"/>
      <c r="B193" s="1" t="s">
        <v>24</v>
      </c>
      <c r="C193" t="s">
        <v>209</v>
      </c>
    </row>
    <row r="194" spans="1:3" ht="26.4" x14ac:dyDescent="0.25">
      <c r="A194" s="1"/>
      <c r="B194" s="1" t="s">
        <v>26</v>
      </c>
      <c r="C194" t="s">
        <v>210</v>
      </c>
    </row>
    <row r="195" spans="1:3" ht="26.4" x14ac:dyDescent="0.25">
      <c r="A195" s="1"/>
      <c r="B195" s="1" t="s">
        <v>28</v>
      </c>
      <c r="C195" t="s">
        <v>211</v>
      </c>
    </row>
    <row r="196" spans="1:3" ht="26.4" x14ac:dyDescent="0.25">
      <c r="A196" s="1"/>
      <c r="B196" s="1" t="s">
        <v>30</v>
      </c>
      <c r="C196" t="s">
        <v>212</v>
      </c>
    </row>
    <row r="197" spans="1:3" ht="26.4" x14ac:dyDescent="0.25">
      <c r="A197" s="1"/>
      <c r="B197" s="1" t="s">
        <v>32</v>
      </c>
      <c r="C197" t="s">
        <v>213</v>
      </c>
    </row>
    <row r="198" spans="1:3" ht="26.4" x14ac:dyDescent="0.25">
      <c r="A198" s="1"/>
      <c r="B198" s="1" t="s">
        <v>34</v>
      </c>
      <c r="C198" t="s">
        <v>214</v>
      </c>
    </row>
    <row r="199" spans="1:3" ht="26.4" x14ac:dyDescent="0.25">
      <c r="A199" s="1" t="s">
        <v>215</v>
      </c>
      <c r="B199" s="1" t="s">
        <v>39</v>
      </c>
      <c r="C199" t="s">
        <v>216</v>
      </c>
    </row>
    <row r="200" spans="1:3" ht="26.4" x14ac:dyDescent="0.25">
      <c r="A200" s="1"/>
      <c r="B200" s="1" t="s">
        <v>4</v>
      </c>
      <c r="C200" t="s">
        <v>217</v>
      </c>
    </row>
    <row r="201" spans="1:3" ht="26.4" x14ac:dyDescent="0.25">
      <c r="A201" s="1"/>
      <c r="B201" s="1" t="s">
        <v>6</v>
      </c>
      <c r="C201" t="s">
        <v>218</v>
      </c>
    </row>
    <row r="202" spans="1:3" ht="26.4" x14ac:dyDescent="0.25">
      <c r="A202" s="1"/>
      <c r="B202" s="1" t="s">
        <v>8</v>
      </c>
      <c r="C202" t="s">
        <v>219</v>
      </c>
    </row>
    <row r="203" spans="1:3" ht="26.4" x14ac:dyDescent="0.25">
      <c r="A203" s="1"/>
      <c r="B203" s="1" t="s">
        <v>10</v>
      </c>
      <c r="C203" t="s">
        <v>220</v>
      </c>
    </row>
    <row r="204" spans="1:3" ht="26.4" x14ac:dyDescent="0.25">
      <c r="A204" s="1"/>
      <c r="B204" s="1" t="s">
        <v>12</v>
      </c>
      <c r="C204" t="s">
        <v>221</v>
      </c>
    </row>
    <row r="205" spans="1:3" ht="26.4" x14ac:dyDescent="0.25">
      <c r="A205" s="1"/>
      <c r="B205" s="1" t="s">
        <v>14</v>
      </c>
      <c r="C205" t="s">
        <v>222</v>
      </c>
    </row>
    <row r="206" spans="1:3" ht="26.4" x14ac:dyDescent="0.25">
      <c r="A206" s="1"/>
      <c r="B206" s="1" t="s">
        <v>16</v>
      </c>
      <c r="C206" t="s">
        <v>223</v>
      </c>
    </row>
    <row r="207" spans="1:3" ht="26.4" x14ac:dyDescent="0.25">
      <c r="A207" s="1"/>
      <c r="B207" s="1" t="s">
        <v>18</v>
      </c>
      <c r="C207" t="s">
        <v>224</v>
      </c>
    </row>
    <row r="208" spans="1:3" ht="26.4" x14ac:dyDescent="0.25">
      <c r="A208" s="1"/>
      <c r="B208" s="1" t="s">
        <v>20</v>
      </c>
      <c r="C208" t="s">
        <v>225</v>
      </c>
    </row>
    <row r="209" spans="1:3" ht="26.4" x14ac:dyDescent="0.25">
      <c r="A209" s="1"/>
      <c r="B209" s="1" t="s">
        <v>22</v>
      </c>
      <c r="C209" t="s">
        <v>220</v>
      </c>
    </row>
    <row r="210" spans="1:3" ht="26.4" x14ac:dyDescent="0.25">
      <c r="A210" s="1"/>
      <c r="B210" s="1" t="s">
        <v>24</v>
      </c>
      <c r="C210" t="s">
        <v>137</v>
      </c>
    </row>
    <row r="211" spans="1:3" ht="26.4" x14ac:dyDescent="0.25">
      <c r="A211" s="1"/>
      <c r="B211" s="1" t="s">
        <v>26</v>
      </c>
      <c r="C211" t="s">
        <v>226</v>
      </c>
    </row>
    <row r="212" spans="1:3" ht="26.4" x14ac:dyDescent="0.25">
      <c r="A212" s="1"/>
      <c r="B212" s="1" t="s">
        <v>28</v>
      </c>
      <c r="C212" t="s">
        <v>227</v>
      </c>
    </row>
    <row r="213" spans="1:3" ht="26.4" x14ac:dyDescent="0.25">
      <c r="A213" s="1"/>
      <c r="B213" s="1" t="s">
        <v>30</v>
      </c>
      <c r="C213" t="s">
        <v>228</v>
      </c>
    </row>
    <row r="214" spans="1:3" ht="26.4" x14ac:dyDescent="0.25">
      <c r="A214" s="1"/>
      <c r="B214" s="1" t="s">
        <v>32</v>
      </c>
      <c r="C214" t="s">
        <v>229</v>
      </c>
    </row>
    <row r="215" spans="1:3" ht="26.4" x14ac:dyDescent="0.25">
      <c r="A215" s="1"/>
      <c r="B215" s="1" t="s">
        <v>34</v>
      </c>
      <c r="C215" t="s">
        <v>230</v>
      </c>
    </row>
    <row r="216" spans="1:3" ht="26.4" x14ac:dyDescent="0.25">
      <c r="A216" s="1" t="s">
        <v>231</v>
      </c>
      <c r="B216" s="1" t="s">
        <v>37</v>
      </c>
      <c r="C216" t="s">
        <v>232</v>
      </c>
    </row>
    <row r="217" spans="1:3" ht="26.4" x14ac:dyDescent="0.25">
      <c r="A217" s="1"/>
      <c r="B217" s="1" t="s">
        <v>39</v>
      </c>
      <c r="C217" t="s">
        <v>233</v>
      </c>
    </row>
    <row r="218" spans="1:3" ht="26.4" x14ac:dyDescent="0.25">
      <c r="A218" s="1"/>
      <c r="B218" s="1" t="s">
        <v>4</v>
      </c>
      <c r="C218" t="s">
        <v>234</v>
      </c>
    </row>
    <row r="219" spans="1:3" ht="26.4" x14ac:dyDescent="0.25">
      <c r="A219" s="1"/>
      <c r="B219" s="1" t="s">
        <v>6</v>
      </c>
      <c r="C219" t="s">
        <v>235</v>
      </c>
    </row>
    <row r="220" spans="1:3" ht="26.4" x14ac:dyDescent="0.25">
      <c r="A220" s="1"/>
      <c r="B220" s="1" t="s">
        <v>8</v>
      </c>
      <c r="C220" t="s">
        <v>236</v>
      </c>
    </row>
    <row r="221" spans="1:3" ht="26.4" x14ac:dyDescent="0.25">
      <c r="A221" s="1"/>
      <c r="B221" s="1" t="s">
        <v>10</v>
      </c>
      <c r="C221" t="s">
        <v>141</v>
      </c>
    </row>
    <row r="222" spans="1:3" ht="26.4" x14ac:dyDescent="0.25">
      <c r="A222" s="1"/>
      <c r="B222" s="1" t="s">
        <v>12</v>
      </c>
      <c r="C222" t="s">
        <v>237</v>
      </c>
    </row>
    <row r="223" spans="1:3" ht="26.4" x14ac:dyDescent="0.25">
      <c r="A223" s="1"/>
      <c r="B223" s="1" t="s">
        <v>14</v>
      </c>
      <c r="C223" t="s">
        <v>238</v>
      </c>
    </row>
    <row r="224" spans="1:3" ht="26.4" x14ac:dyDescent="0.25">
      <c r="A224" s="1"/>
      <c r="B224" s="1" t="s">
        <v>16</v>
      </c>
      <c r="C224" t="s">
        <v>239</v>
      </c>
    </row>
    <row r="225" spans="1:3" ht="26.4" x14ac:dyDescent="0.25">
      <c r="A225" s="1"/>
      <c r="B225" s="1" t="s">
        <v>18</v>
      </c>
      <c r="C225" t="s">
        <v>143</v>
      </c>
    </row>
    <row r="226" spans="1:3" ht="26.4" x14ac:dyDescent="0.25">
      <c r="A226" s="1"/>
      <c r="B226" s="1" t="s">
        <v>20</v>
      </c>
      <c r="C226" t="s">
        <v>240</v>
      </c>
    </row>
    <row r="227" spans="1:3" ht="26.4" x14ac:dyDescent="0.25">
      <c r="A227" s="1"/>
      <c r="B227" s="1" t="s">
        <v>22</v>
      </c>
      <c r="C227" t="s">
        <v>42</v>
      </c>
    </row>
    <row r="228" spans="1:3" ht="26.4" x14ac:dyDescent="0.25">
      <c r="A228" s="1"/>
      <c r="B228" s="1" t="s">
        <v>24</v>
      </c>
      <c r="C228" t="s">
        <v>241</v>
      </c>
    </row>
    <row r="229" spans="1:3" ht="26.4" x14ac:dyDescent="0.25">
      <c r="A229" s="1"/>
      <c r="B229" s="1" t="s">
        <v>26</v>
      </c>
      <c r="C229" t="s">
        <v>242</v>
      </c>
    </row>
    <row r="230" spans="1:3" ht="26.4" x14ac:dyDescent="0.25">
      <c r="A230" s="1"/>
      <c r="B230" s="1" t="s">
        <v>28</v>
      </c>
      <c r="C230" t="s">
        <v>243</v>
      </c>
    </row>
    <row r="231" spans="1:3" ht="26.4" x14ac:dyDescent="0.25">
      <c r="A231" s="1"/>
      <c r="B231" s="1" t="s">
        <v>30</v>
      </c>
      <c r="C231" t="s">
        <v>244</v>
      </c>
    </row>
    <row r="232" spans="1:3" ht="26.4" x14ac:dyDescent="0.25">
      <c r="A232" s="1"/>
      <c r="B232" s="1" t="s">
        <v>32</v>
      </c>
      <c r="C232" t="s">
        <v>245</v>
      </c>
    </row>
    <row r="233" spans="1:3" ht="26.4" x14ac:dyDescent="0.25">
      <c r="A233" s="1"/>
      <c r="B233" s="1" t="s">
        <v>34</v>
      </c>
      <c r="C233" t="s">
        <v>246</v>
      </c>
    </row>
    <row r="234" spans="1:3" ht="26.4" x14ac:dyDescent="0.25">
      <c r="A234" s="1" t="s">
        <v>247</v>
      </c>
      <c r="B234" s="1" t="s">
        <v>37</v>
      </c>
      <c r="C234" t="s">
        <v>248</v>
      </c>
    </row>
    <row r="235" spans="1:3" ht="26.4" x14ac:dyDescent="0.25">
      <c r="A235" s="1"/>
      <c r="B235" s="1" t="s">
        <v>39</v>
      </c>
      <c r="C235" t="s">
        <v>188</v>
      </c>
    </row>
    <row r="236" spans="1:3" ht="26.4" x14ac:dyDescent="0.25">
      <c r="A236" s="1"/>
      <c r="B236" s="1" t="s">
        <v>4</v>
      </c>
      <c r="C236" t="s">
        <v>249</v>
      </c>
    </row>
    <row r="237" spans="1:3" ht="26.4" x14ac:dyDescent="0.25">
      <c r="A237" s="1"/>
      <c r="B237" s="1" t="s">
        <v>6</v>
      </c>
      <c r="C237" t="s">
        <v>250</v>
      </c>
    </row>
    <row r="238" spans="1:3" ht="26.4" x14ac:dyDescent="0.25">
      <c r="A238" s="1"/>
      <c r="B238" s="1" t="s">
        <v>8</v>
      </c>
      <c r="C238" t="s">
        <v>251</v>
      </c>
    </row>
    <row r="239" spans="1:3" ht="26.4" x14ac:dyDescent="0.25">
      <c r="A239" s="1"/>
      <c r="B239" s="1" t="s">
        <v>10</v>
      </c>
      <c r="C239" t="s">
        <v>252</v>
      </c>
    </row>
    <row r="240" spans="1:3" ht="26.4" x14ac:dyDescent="0.25">
      <c r="A240" s="1"/>
      <c r="B240" s="1" t="s">
        <v>12</v>
      </c>
      <c r="C240" t="s">
        <v>253</v>
      </c>
    </row>
    <row r="241" spans="1:3" ht="26.4" x14ac:dyDescent="0.25">
      <c r="A241" s="1"/>
      <c r="B241" s="1" t="s">
        <v>14</v>
      </c>
      <c r="C241" t="s">
        <v>254</v>
      </c>
    </row>
    <row r="242" spans="1:3" ht="26.4" x14ac:dyDescent="0.25">
      <c r="A242" s="1"/>
      <c r="B242" s="1" t="s">
        <v>16</v>
      </c>
      <c r="C242" t="s">
        <v>255</v>
      </c>
    </row>
    <row r="243" spans="1:3" ht="26.4" x14ac:dyDescent="0.25">
      <c r="A243" s="1"/>
      <c r="B243" s="1" t="s">
        <v>18</v>
      </c>
      <c r="C243" t="s">
        <v>256</v>
      </c>
    </row>
    <row r="244" spans="1:3" ht="26.4" x14ac:dyDescent="0.25">
      <c r="A244" s="1"/>
      <c r="B244" s="1" t="s">
        <v>20</v>
      </c>
      <c r="C244" t="s">
        <v>252</v>
      </c>
    </row>
    <row r="245" spans="1:3" ht="26.4" x14ac:dyDescent="0.25">
      <c r="A245" s="1"/>
      <c r="B245" s="1" t="s">
        <v>22</v>
      </c>
      <c r="C245" t="s">
        <v>257</v>
      </c>
    </row>
    <row r="246" spans="1:3" ht="26.4" x14ac:dyDescent="0.25">
      <c r="A246" s="1"/>
      <c r="B246" s="1" t="s">
        <v>24</v>
      </c>
      <c r="C246" t="s">
        <v>258</v>
      </c>
    </row>
    <row r="247" spans="1:3" ht="26.4" x14ac:dyDescent="0.25">
      <c r="A247" s="1"/>
      <c r="B247" s="1" t="s">
        <v>26</v>
      </c>
      <c r="C247" t="s">
        <v>259</v>
      </c>
    </row>
    <row r="248" spans="1:3" ht="26.4" x14ac:dyDescent="0.25">
      <c r="A248" s="1"/>
      <c r="B248" s="1" t="s">
        <v>28</v>
      </c>
      <c r="C248" t="s">
        <v>260</v>
      </c>
    </row>
    <row r="249" spans="1:3" ht="26.4" x14ac:dyDescent="0.25">
      <c r="A249" s="1"/>
      <c r="B249" s="1" t="s">
        <v>30</v>
      </c>
      <c r="C249" t="s">
        <v>261</v>
      </c>
    </row>
    <row r="250" spans="1:3" ht="26.4" x14ac:dyDescent="0.25">
      <c r="A250" s="1"/>
      <c r="B250" s="1" t="s">
        <v>32</v>
      </c>
      <c r="C250" t="s">
        <v>262</v>
      </c>
    </row>
    <row r="251" spans="1:3" ht="26.4" x14ac:dyDescent="0.25">
      <c r="A251" s="1"/>
      <c r="B251" s="1" t="s">
        <v>34</v>
      </c>
      <c r="C251" t="s">
        <v>263</v>
      </c>
    </row>
    <row r="252" spans="1:3" ht="26.4" x14ac:dyDescent="0.25">
      <c r="A252" s="1" t="s">
        <v>264</v>
      </c>
      <c r="B252" s="1" t="s">
        <v>37</v>
      </c>
      <c r="C252" t="s">
        <v>265</v>
      </c>
    </row>
    <row r="253" spans="1:3" ht="26.4" x14ac:dyDescent="0.25">
      <c r="A253" s="1"/>
      <c r="B253" s="1" t="s">
        <v>39</v>
      </c>
      <c r="C253" t="s">
        <v>266</v>
      </c>
    </row>
    <row r="254" spans="1:3" ht="26.4" x14ac:dyDescent="0.25">
      <c r="A254" s="1"/>
      <c r="B254" s="1" t="s">
        <v>4</v>
      </c>
      <c r="C254" t="s">
        <v>267</v>
      </c>
    </row>
    <row r="255" spans="1:3" ht="26.4" x14ac:dyDescent="0.25">
      <c r="A255" s="1"/>
      <c r="B255" s="1" t="s">
        <v>6</v>
      </c>
      <c r="C255" t="s">
        <v>268</v>
      </c>
    </row>
    <row r="256" spans="1:3" ht="26.4" x14ac:dyDescent="0.25">
      <c r="A256" s="1"/>
      <c r="B256" s="1" t="s">
        <v>8</v>
      </c>
      <c r="C256" t="s">
        <v>269</v>
      </c>
    </row>
    <row r="257" spans="1:3" ht="26.4" x14ac:dyDescent="0.25">
      <c r="A257" s="1"/>
      <c r="B257" s="1" t="s">
        <v>10</v>
      </c>
      <c r="C257" t="s">
        <v>267</v>
      </c>
    </row>
    <row r="258" spans="1:3" ht="26.4" x14ac:dyDescent="0.25">
      <c r="A258" s="1"/>
      <c r="B258" s="1" t="s">
        <v>12</v>
      </c>
      <c r="C258" t="s">
        <v>270</v>
      </c>
    </row>
    <row r="259" spans="1:3" ht="26.4" x14ac:dyDescent="0.25">
      <c r="A259" s="1"/>
      <c r="B259" s="1" t="s">
        <v>14</v>
      </c>
      <c r="C259" t="s">
        <v>271</v>
      </c>
    </row>
    <row r="260" spans="1:3" ht="26.4" x14ac:dyDescent="0.25">
      <c r="A260" s="1"/>
      <c r="B260" s="1" t="s">
        <v>16</v>
      </c>
      <c r="C260" t="s">
        <v>272</v>
      </c>
    </row>
    <row r="261" spans="1:3" ht="26.4" x14ac:dyDescent="0.25">
      <c r="A261" s="1"/>
      <c r="B261" s="1" t="s">
        <v>18</v>
      </c>
      <c r="C261" t="s">
        <v>273</v>
      </c>
    </row>
    <row r="262" spans="1:3" ht="26.4" x14ac:dyDescent="0.25">
      <c r="A262" s="1"/>
      <c r="B262" s="1" t="s">
        <v>20</v>
      </c>
      <c r="C262" t="s">
        <v>274</v>
      </c>
    </row>
    <row r="263" spans="1:3" ht="26.4" x14ac:dyDescent="0.25">
      <c r="A263" s="1"/>
      <c r="B263" s="1" t="s">
        <v>22</v>
      </c>
      <c r="C263" t="s">
        <v>63</v>
      </c>
    </row>
    <row r="264" spans="1:3" ht="26.4" x14ac:dyDescent="0.25">
      <c r="A264" s="1"/>
      <c r="B264" s="1" t="s">
        <v>24</v>
      </c>
      <c r="C264" t="s">
        <v>275</v>
      </c>
    </row>
    <row r="265" spans="1:3" ht="26.4" x14ac:dyDescent="0.25">
      <c r="A265" s="1"/>
      <c r="B265" s="1" t="s">
        <v>26</v>
      </c>
      <c r="C265" t="s">
        <v>168</v>
      </c>
    </row>
    <row r="266" spans="1:3" ht="26.4" x14ac:dyDescent="0.25">
      <c r="A266" s="1"/>
      <c r="B266" s="1" t="s">
        <v>28</v>
      </c>
      <c r="C266" t="s">
        <v>276</v>
      </c>
    </row>
    <row r="267" spans="1:3" ht="26.4" x14ac:dyDescent="0.25">
      <c r="A267" s="1"/>
      <c r="B267" s="1" t="s">
        <v>30</v>
      </c>
      <c r="C267" t="s">
        <v>277</v>
      </c>
    </row>
    <row r="268" spans="1:3" ht="26.4" x14ac:dyDescent="0.25">
      <c r="A268" s="1"/>
      <c r="B268" s="1" t="s">
        <v>32</v>
      </c>
      <c r="C268" t="s">
        <v>278</v>
      </c>
    </row>
    <row r="269" spans="1:3" ht="26.4" x14ac:dyDescent="0.25">
      <c r="A269" s="1"/>
      <c r="B269" s="1" t="s">
        <v>34</v>
      </c>
      <c r="C269" t="s">
        <v>265</v>
      </c>
    </row>
    <row r="270" spans="1:3" ht="26.4" x14ac:dyDescent="0.25">
      <c r="A270" s="1" t="s">
        <v>279</v>
      </c>
      <c r="B270" s="1" t="s">
        <v>37</v>
      </c>
      <c r="C270" t="s">
        <v>280</v>
      </c>
    </row>
    <row r="271" spans="1:3" ht="26.4" x14ac:dyDescent="0.25">
      <c r="A271" s="1"/>
      <c r="B271" s="1" t="s">
        <v>39</v>
      </c>
      <c r="C271" t="s">
        <v>281</v>
      </c>
    </row>
    <row r="272" spans="1:3" ht="26.4" x14ac:dyDescent="0.25">
      <c r="A272" s="1"/>
      <c r="B272" s="1" t="s">
        <v>4</v>
      </c>
      <c r="C272" t="s">
        <v>282</v>
      </c>
    </row>
    <row r="273" spans="1:3" ht="26.4" x14ac:dyDescent="0.25">
      <c r="A273" s="1"/>
      <c r="B273" s="1" t="s">
        <v>6</v>
      </c>
      <c r="C273" t="s">
        <v>283</v>
      </c>
    </row>
    <row r="274" spans="1:3" ht="26.4" x14ac:dyDescent="0.25">
      <c r="A274" s="1"/>
      <c r="B274" s="1" t="s">
        <v>8</v>
      </c>
      <c r="C274" t="s">
        <v>284</v>
      </c>
    </row>
    <row r="275" spans="1:3" ht="26.4" x14ac:dyDescent="0.25">
      <c r="A275" s="1"/>
      <c r="B275" s="1" t="s">
        <v>10</v>
      </c>
      <c r="C275" t="s">
        <v>285</v>
      </c>
    </row>
    <row r="276" spans="1:3" ht="26.4" x14ac:dyDescent="0.25">
      <c r="A276" s="1"/>
      <c r="B276" s="1" t="s">
        <v>12</v>
      </c>
      <c r="C276" t="s">
        <v>208</v>
      </c>
    </row>
    <row r="277" spans="1:3" ht="26.4" x14ac:dyDescent="0.25">
      <c r="A277" s="1"/>
      <c r="B277" s="1" t="s">
        <v>14</v>
      </c>
      <c r="C277" t="s">
        <v>286</v>
      </c>
    </row>
    <row r="278" spans="1:3" ht="26.4" x14ac:dyDescent="0.25">
      <c r="A278" s="1"/>
      <c r="B278" s="1" t="s">
        <v>16</v>
      </c>
      <c r="C278" t="s">
        <v>287</v>
      </c>
    </row>
    <row r="279" spans="1:3" ht="26.4" x14ac:dyDescent="0.25">
      <c r="A279" s="1"/>
      <c r="B279" s="1" t="s">
        <v>18</v>
      </c>
      <c r="C279" t="s">
        <v>288</v>
      </c>
    </row>
    <row r="280" spans="1:3" ht="26.4" x14ac:dyDescent="0.25">
      <c r="A280" s="1"/>
      <c r="B280" s="1" t="s">
        <v>20</v>
      </c>
      <c r="C280" t="s">
        <v>289</v>
      </c>
    </row>
    <row r="281" spans="1:3" ht="26.4" x14ac:dyDescent="0.25">
      <c r="A281" s="1"/>
      <c r="B281" s="1" t="s">
        <v>22</v>
      </c>
      <c r="C281" t="s">
        <v>290</v>
      </c>
    </row>
    <row r="282" spans="1:3" ht="26.4" x14ac:dyDescent="0.25">
      <c r="A282" s="1"/>
      <c r="B282" s="1" t="s">
        <v>24</v>
      </c>
      <c r="C282" t="s">
        <v>291</v>
      </c>
    </row>
    <row r="283" spans="1:3" ht="26.4" x14ac:dyDescent="0.25">
      <c r="A283" s="1"/>
      <c r="B283" s="1" t="s">
        <v>26</v>
      </c>
      <c r="C283" t="s">
        <v>292</v>
      </c>
    </row>
    <row r="284" spans="1:3" ht="26.4" x14ac:dyDescent="0.25">
      <c r="A284" s="1"/>
      <c r="B284" s="1" t="s">
        <v>28</v>
      </c>
      <c r="C284" t="s">
        <v>293</v>
      </c>
    </row>
    <row r="285" spans="1:3" ht="26.4" x14ac:dyDescent="0.25">
      <c r="A285" s="1"/>
      <c r="B285" s="1" t="s">
        <v>30</v>
      </c>
      <c r="C285" t="s">
        <v>294</v>
      </c>
    </row>
    <row r="286" spans="1:3" ht="26.4" x14ac:dyDescent="0.25">
      <c r="A286" s="1"/>
      <c r="B286" s="1" t="s">
        <v>32</v>
      </c>
      <c r="C286" t="s">
        <v>295</v>
      </c>
    </row>
    <row r="287" spans="1:3" ht="26.4" x14ac:dyDescent="0.25">
      <c r="A287" s="1"/>
      <c r="B287" s="1" t="s">
        <v>34</v>
      </c>
      <c r="C287" t="s">
        <v>296</v>
      </c>
    </row>
    <row r="288" spans="1:3" ht="26.4" x14ac:dyDescent="0.25">
      <c r="A288" s="1" t="s">
        <v>297</v>
      </c>
      <c r="B288" s="1" t="s">
        <v>37</v>
      </c>
      <c r="C288" t="s">
        <v>298</v>
      </c>
    </row>
    <row r="289" spans="1:3" ht="26.4" x14ac:dyDescent="0.25">
      <c r="A289" s="1"/>
      <c r="B289" s="1" t="s">
        <v>39</v>
      </c>
      <c r="C289" t="s">
        <v>299</v>
      </c>
    </row>
    <row r="290" spans="1:3" ht="26.4" x14ac:dyDescent="0.25">
      <c r="A290" s="1"/>
      <c r="B290" s="1" t="s">
        <v>4</v>
      </c>
      <c r="C290" t="s">
        <v>300</v>
      </c>
    </row>
    <row r="291" spans="1:3" ht="26.4" x14ac:dyDescent="0.25">
      <c r="A291" s="1"/>
      <c r="B291" s="1" t="s">
        <v>6</v>
      </c>
      <c r="C291" t="s">
        <v>301</v>
      </c>
    </row>
    <row r="292" spans="1:3" ht="26.4" x14ac:dyDescent="0.25">
      <c r="A292" s="1"/>
      <c r="B292" s="1" t="s">
        <v>8</v>
      </c>
      <c r="C292" t="s">
        <v>302</v>
      </c>
    </row>
    <row r="293" spans="1:3" ht="26.4" x14ac:dyDescent="0.25">
      <c r="A293" s="1"/>
      <c r="B293" s="1" t="s">
        <v>10</v>
      </c>
      <c r="C293" t="s">
        <v>303</v>
      </c>
    </row>
    <row r="294" spans="1:3" ht="26.4" x14ac:dyDescent="0.25">
      <c r="A294" s="1"/>
      <c r="B294" s="1" t="s">
        <v>12</v>
      </c>
      <c r="C294" t="s">
        <v>304</v>
      </c>
    </row>
    <row r="295" spans="1:3" ht="26.4" x14ac:dyDescent="0.25">
      <c r="A295" s="1"/>
      <c r="B295" s="1" t="s">
        <v>14</v>
      </c>
      <c r="C295" t="s">
        <v>305</v>
      </c>
    </row>
    <row r="296" spans="1:3" ht="26.4" x14ac:dyDescent="0.25">
      <c r="A296" s="1"/>
      <c r="B296" s="1" t="s">
        <v>16</v>
      </c>
      <c r="C296" t="s">
        <v>306</v>
      </c>
    </row>
    <row r="297" spans="1:3" ht="26.4" x14ac:dyDescent="0.25">
      <c r="A297" s="1"/>
      <c r="B297" s="1" t="s">
        <v>18</v>
      </c>
      <c r="C297" t="s">
        <v>298</v>
      </c>
    </row>
    <row r="298" spans="1:3" ht="26.4" x14ac:dyDescent="0.25">
      <c r="A298" s="1"/>
      <c r="B298" s="1" t="s">
        <v>20</v>
      </c>
      <c r="C298" t="s">
        <v>307</v>
      </c>
    </row>
    <row r="299" spans="1:3" ht="26.4" x14ac:dyDescent="0.25">
      <c r="A299" s="1"/>
      <c r="B299" s="1" t="s">
        <v>22</v>
      </c>
      <c r="C299" t="s">
        <v>308</v>
      </c>
    </row>
    <row r="300" spans="1:3" ht="26.4" x14ac:dyDescent="0.25">
      <c r="A300" s="1"/>
      <c r="B300" s="1" t="s">
        <v>24</v>
      </c>
      <c r="C300" t="s">
        <v>309</v>
      </c>
    </row>
    <row r="301" spans="1:3" ht="26.4" x14ac:dyDescent="0.25">
      <c r="A301" s="1"/>
      <c r="B301" s="1" t="s">
        <v>26</v>
      </c>
      <c r="C301" t="s">
        <v>310</v>
      </c>
    </row>
    <row r="302" spans="1:3" ht="26.4" x14ac:dyDescent="0.25">
      <c r="A302" s="1"/>
      <c r="B302" s="1" t="s">
        <v>28</v>
      </c>
      <c r="C302" t="s">
        <v>311</v>
      </c>
    </row>
    <row r="303" spans="1:3" ht="26.4" x14ac:dyDescent="0.25">
      <c r="A303" s="1"/>
      <c r="B303" s="1" t="s">
        <v>30</v>
      </c>
      <c r="C303" t="s">
        <v>312</v>
      </c>
    </row>
    <row r="304" spans="1:3" ht="26.4" x14ac:dyDescent="0.25">
      <c r="A304" s="1"/>
      <c r="B304" s="1" t="s">
        <v>32</v>
      </c>
      <c r="C304" t="s">
        <v>313</v>
      </c>
    </row>
    <row r="305" spans="1:3" ht="26.4" x14ac:dyDescent="0.25">
      <c r="A305" s="1"/>
      <c r="B305" s="1" t="s">
        <v>34</v>
      </c>
      <c r="C305" t="s">
        <v>314</v>
      </c>
    </row>
    <row r="306" spans="1:3" ht="26.4" x14ac:dyDescent="0.25">
      <c r="A306" s="1" t="s">
        <v>315</v>
      </c>
      <c r="B306" s="1" t="s">
        <v>12</v>
      </c>
      <c r="C306" t="s">
        <v>316</v>
      </c>
    </row>
    <row r="307" spans="1:3" ht="26.4" x14ac:dyDescent="0.25">
      <c r="A307" s="1"/>
      <c r="B307" s="1" t="s">
        <v>14</v>
      </c>
      <c r="C307" t="s">
        <v>317</v>
      </c>
    </row>
    <row r="308" spans="1:3" ht="26.4" x14ac:dyDescent="0.25">
      <c r="A308" s="1"/>
      <c r="B308" s="1" t="s">
        <v>16</v>
      </c>
      <c r="C308" t="s">
        <v>318</v>
      </c>
    </row>
    <row r="309" spans="1:3" ht="26.4" x14ac:dyDescent="0.25">
      <c r="A309" s="1"/>
      <c r="B309" s="1" t="s">
        <v>18</v>
      </c>
      <c r="C309" t="s">
        <v>319</v>
      </c>
    </row>
    <row r="310" spans="1:3" ht="26.4" x14ac:dyDescent="0.25">
      <c r="A310" s="1"/>
      <c r="B310" s="1" t="s">
        <v>20</v>
      </c>
      <c r="C310" t="s">
        <v>320</v>
      </c>
    </row>
    <row r="311" spans="1:3" ht="26.4" x14ac:dyDescent="0.25">
      <c r="A311" s="1"/>
      <c r="B311" s="1" t="s">
        <v>22</v>
      </c>
      <c r="C311" t="s">
        <v>321</v>
      </c>
    </row>
    <row r="312" spans="1:3" ht="26.4" x14ac:dyDescent="0.25">
      <c r="A312" s="1"/>
      <c r="B312" s="1" t="s">
        <v>24</v>
      </c>
      <c r="C312" t="s">
        <v>322</v>
      </c>
    </row>
    <row r="313" spans="1:3" ht="26.4" x14ac:dyDescent="0.25">
      <c r="A313" s="1"/>
      <c r="B313" s="1" t="s">
        <v>26</v>
      </c>
      <c r="C313" t="s">
        <v>323</v>
      </c>
    </row>
    <row r="314" spans="1:3" ht="26.4" x14ac:dyDescent="0.25">
      <c r="A314" s="1"/>
      <c r="B314" s="1" t="s">
        <v>28</v>
      </c>
      <c r="C314" t="s">
        <v>324</v>
      </c>
    </row>
    <row r="315" spans="1:3" ht="26.4" x14ac:dyDescent="0.25">
      <c r="A315" s="1"/>
      <c r="B315" s="1" t="s">
        <v>30</v>
      </c>
      <c r="C315" t="s">
        <v>325</v>
      </c>
    </row>
    <row r="316" spans="1:3" ht="26.4" x14ac:dyDescent="0.25">
      <c r="A316" s="1"/>
      <c r="B316" s="1" t="s">
        <v>32</v>
      </c>
      <c r="C316" t="s">
        <v>326</v>
      </c>
    </row>
    <row r="317" spans="1:3" ht="26.4" x14ac:dyDescent="0.25">
      <c r="A317" s="1"/>
      <c r="B317" s="1" t="s">
        <v>34</v>
      </c>
      <c r="C317" t="s">
        <v>327</v>
      </c>
    </row>
    <row r="318" spans="1:3" ht="26.4" x14ac:dyDescent="0.25">
      <c r="A318" s="1" t="s">
        <v>328</v>
      </c>
      <c r="B318" s="1" t="s">
        <v>37</v>
      </c>
      <c r="C318" t="s">
        <v>329</v>
      </c>
    </row>
    <row r="319" spans="1:3" ht="26.4" x14ac:dyDescent="0.25">
      <c r="A319" s="1"/>
      <c r="B319" s="1" t="s">
        <v>39</v>
      </c>
      <c r="C319" t="s">
        <v>330</v>
      </c>
    </row>
    <row r="320" spans="1:3" ht="26.4" x14ac:dyDescent="0.25">
      <c r="A320" s="1"/>
      <c r="B320" s="1" t="s">
        <v>4</v>
      </c>
      <c r="C320" t="s">
        <v>331</v>
      </c>
    </row>
    <row r="321" spans="1:3" ht="26.4" x14ac:dyDescent="0.25">
      <c r="A321" s="1"/>
      <c r="B321" s="1" t="s">
        <v>6</v>
      </c>
      <c r="C321" t="s">
        <v>332</v>
      </c>
    </row>
    <row r="322" spans="1:3" ht="26.4" x14ac:dyDescent="0.25">
      <c r="A322" s="1"/>
      <c r="B322" s="1" t="s">
        <v>8</v>
      </c>
      <c r="C322" t="s">
        <v>333</v>
      </c>
    </row>
    <row r="323" spans="1:3" ht="26.4" x14ac:dyDescent="0.25">
      <c r="A323" s="1"/>
      <c r="B323" s="1" t="s">
        <v>10</v>
      </c>
      <c r="C323" t="s">
        <v>334</v>
      </c>
    </row>
    <row r="324" spans="1:3" ht="26.4" x14ac:dyDescent="0.25">
      <c r="A324" s="1"/>
      <c r="B324" s="1" t="s">
        <v>12</v>
      </c>
      <c r="C324" t="s">
        <v>335</v>
      </c>
    </row>
    <row r="325" spans="1:3" ht="26.4" x14ac:dyDescent="0.25">
      <c r="A325" s="1"/>
      <c r="B325" s="1" t="s">
        <v>14</v>
      </c>
      <c r="C325" t="s">
        <v>336</v>
      </c>
    </row>
    <row r="326" spans="1:3" ht="26.4" x14ac:dyDescent="0.25">
      <c r="A326" s="1"/>
      <c r="B326" s="1" t="s">
        <v>16</v>
      </c>
      <c r="C326" t="s">
        <v>337</v>
      </c>
    </row>
    <row r="327" spans="1:3" ht="26.4" x14ac:dyDescent="0.25">
      <c r="A327" s="1"/>
      <c r="B327" s="1" t="s">
        <v>18</v>
      </c>
      <c r="C327" t="s">
        <v>338</v>
      </c>
    </row>
    <row r="328" spans="1:3" ht="26.4" x14ac:dyDescent="0.25">
      <c r="A328" s="1"/>
      <c r="B328" s="1" t="s">
        <v>20</v>
      </c>
      <c r="C328" t="s">
        <v>329</v>
      </c>
    </row>
    <row r="329" spans="1:3" ht="26.4" x14ac:dyDescent="0.25">
      <c r="A329" s="1"/>
      <c r="B329" s="1" t="s">
        <v>22</v>
      </c>
      <c r="C329" t="s">
        <v>339</v>
      </c>
    </row>
    <row r="330" spans="1:3" ht="26.4" x14ac:dyDescent="0.25">
      <c r="A330" s="1"/>
      <c r="B330" s="1" t="s">
        <v>24</v>
      </c>
      <c r="C330" t="s">
        <v>340</v>
      </c>
    </row>
    <row r="331" spans="1:3" ht="26.4" x14ac:dyDescent="0.25">
      <c r="A331" s="1"/>
      <c r="B331" s="1" t="s">
        <v>26</v>
      </c>
      <c r="C331" t="s">
        <v>341</v>
      </c>
    </row>
    <row r="332" spans="1:3" ht="26.4" x14ac:dyDescent="0.25">
      <c r="A332" s="1"/>
      <c r="B332" s="1" t="s">
        <v>28</v>
      </c>
      <c r="C332" t="s">
        <v>342</v>
      </c>
    </row>
    <row r="333" spans="1:3" ht="26.4" x14ac:dyDescent="0.25">
      <c r="A333" s="1"/>
      <c r="B333" s="1" t="s">
        <v>30</v>
      </c>
      <c r="C333" t="s">
        <v>343</v>
      </c>
    </row>
    <row r="334" spans="1:3" ht="26.4" x14ac:dyDescent="0.25">
      <c r="A334" s="1"/>
      <c r="B334" s="1" t="s">
        <v>32</v>
      </c>
      <c r="C334" t="s">
        <v>344</v>
      </c>
    </row>
    <row r="335" spans="1:3" ht="26.4" x14ac:dyDescent="0.25">
      <c r="A335" s="1"/>
      <c r="B335" s="1" t="s">
        <v>34</v>
      </c>
      <c r="C335" t="s">
        <v>345</v>
      </c>
    </row>
    <row r="336" spans="1:3" ht="26.4" x14ac:dyDescent="0.25">
      <c r="A336" s="1" t="s">
        <v>346</v>
      </c>
      <c r="B336" s="1" t="s">
        <v>37</v>
      </c>
      <c r="C336" t="s">
        <v>347</v>
      </c>
    </row>
    <row r="337" spans="1:3" ht="26.4" x14ac:dyDescent="0.25">
      <c r="A337" s="1"/>
      <c r="B337" s="1" t="s">
        <v>39</v>
      </c>
      <c r="C337" t="s">
        <v>348</v>
      </c>
    </row>
    <row r="338" spans="1:3" ht="26.4" x14ac:dyDescent="0.25">
      <c r="A338" s="1"/>
      <c r="B338" s="1" t="s">
        <v>4</v>
      </c>
      <c r="C338" t="s">
        <v>349</v>
      </c>
    </row>
    <row r="339" spans="1:3" ht="26.4" x14ac:dyDescent="0.25">
      <c r="A339" s="1"/>
      <c r="B339" s="1" t="s">
        <v>6</v>
      </c>
      <c r="C339" t="s">
        <v>220</v>
      </c>
    </row>
    <row r="340" spans="1:3" ht="26.4" x14ac:dyDescent="0.25">
      <c r="A340" s="1"/>
      <c r="B340" s="1" t="s">
        <v>8</v>
      </c>
      <c r="C340" t="s">
        <v>350</v>
      </c>
    </row>
    <row r="341" spans="1:3" ht="26.4" x14ac:dyDescent="0.25">
      <c r="A341" s="1"/>
      <c r="B341" s="1" t="s">
        <v>10</v>
      </c>
      <c r="C341" t="s">
        <v>351</v>
      </c>
    </row>
    <row r="342" spans="1:3" ht="26.4" x14ac:dyDescent="0.25">
      <c r="A342" s="1"/>
      <c r="B342" s="1" t="s">
        <v>12</v>
      </c>
      <c r="C342" t="s">
        <v>352</v>
      </c>
    </row>
    <row r="343" spans="1:3" ht="26.4" x14ac:dyDescent="0.25">
      <c r="A343" s="1"/>
      <c r="B343" s="1" t="s">
        <v>14</v>
      </c>
      <c r="C343" t="s">
        <v>353</v>
      </c>
    </row>
    <row r="344" spans="1:3" ht="26.4" x14ac:dyDescent="0.25">
      <c r="A344" s="1"/>
      <c r="B344" s="1" t="s">
        <v>16</v>
      </c>
      <c r="C344" t="s">
        <v>354</v>
      </c>
    </row>
    <row r="345" spans="1:3" ht="26.4" x14ac:dyDescent="0.25">
      <c r="A345" s="1"/>
      <c r="B345" s="1" t="s">
        <v>18</v>
      </c>
      <c r="C345" t="s">
        <v>355</v>
      </c>
    </row>
    <row r="346" spans="1:3" ht="26.4" x14ac:dyDescent="0.25">
      <c r="A346" s="1"/>
      <c r="B346" s="1" t="s">
        <v>20</v>
      </c>
      <c r="C346" t="s">
        <v>356</v>
      </c>
    </row>
    <row r="347" spans="1:3" ht="26.4" x14ac:dyDescent="0.25">
      <c r="A347" s="1"/>
      <c r="B347" s="1" t="s">
        <v>22</v>
      </c>
      <c r="C347" t="s">
        <v>357</v>
      </c>
    </row>
    <row r="348" spans="1:3" ht="26.4" x14ac:dyDescent="0.25">
      <c r="A348" s="1"/>
      <c r="B348" s="1" t="s">
        <v>34</v>
      </c>
      <c r="C348" t="s">
        <v>358</v>
      </c>
    </row>
    <row r="349" spans="1:3" ht="26.4" x14ac:dyDescent="0.25">
      <c r="A349" s="1" t="s">
        <v>359</v>
      </c>
      <c r="B349" s="1" t="s">
        <v>37</v>
      </c>
      <c r="C349" t="s">
        <v>360</v>
      </c>
    </row>
    <row r="350" spans="1:3" ht="26.4" x14ac:dyDescent="0.25">
      <c r="A350" s="1"/>
      <c r="B350" s="1" t="s">
        <v>39</v>
      </c>
      <c r="C350" t="s">
        <v>286</v>
      </c>
    </row>
    <row r="351" spans="1:3" ht="26.4" x14ac:dyDescent="0.25">
      <c r="A351" s="1"/>
      <c r="B351" s="1" t="s">
        <v>4</v>
      </c>
      <c r="C351" t="s">
        <v>250</v>
      </c>
    </row>
    <row r="352" spans="1:3" ht="26.4" x14ac:dyDescent="0.25">
      <c r="A352" s="1"/>
      <c r="B352" s="1" t="s">
        <v>6</v>
      </c>
      <c r="C352" t="s">
        <v>280</v>
      </c>
    </row>
    <row r="353" spans="1:3" ht="26.4" x14ac:dyDescent="0.25">
      <c r="A353" s="1"/>
      <c r="B353" s="1" t="s">
        <v>8</v>
      </c>
      <c r="C353" t="s">
        <v>361</v>
      </c>
    </row>
    <row r="354" spans="1:3" ht="26.4" x14ac:dyDescent="0.25">
      <c r="A354" s="1"/>
      <c r="B354" s="1" t="s">
        <v>10</v>
      </c>
      <c r="C354" t="s">
        <v>360</v>
      </c>
    </row>
    <row r="355" spans="1:3" ht="26.4" x14ac:dyDescent="0.25">
      <c r="A355" s="1"/>
      <c r="B355" s="1" t="s">
        <v>12</v>
      </c>
      <c r="C355" t="s">
        <v>204</v>
      </c>
    </row>
    <row r="356" spans="1:3" ht="26.4" x14ac:dyDescent="0.25">
      <c r="A356" s="1"/>
      <c r="B356" s="1" t="s">
        <v>14</v>
      </c>
      <c r="C356" t="s">
        <v>362</v>
      </c>
    </row>
    <row r="357" spans="1:3" ht="26.4" x14ac:dyDescent="0.25">
      <c r="A357" s="1"/>
      <c r="B357" s="1" t="s">
        <v>16</v>
      </c>
      <c r="C357" t="s">
        <v>363</v>
      </c>
    </row>
    <row r="358" spans="1:3" ht="26.4" x14ac:dyDescent="0.25">
      <c r="A358" s="1"/>
      <c r="B358" s="1" t="s">
        <v>18</v>
      </c>
      <c r="C358" t="s">
        <v>364</v>
      </c>
    </row>
    <row r="359" spans="1:3" ht="26.4" x14ac:dyDescent="0.25">
      <c r="A359" s="1"/>
      <c r="B359" s="1" t="s">
        <v>20</v>
      </c>
      <c r="C359" t="s">
        <v>365</v>
      </c>
    </row>
    <row r="360" spans="1:3" ht="26.4" x14ac:dyDescent="0.25">
      <c r="A360" s="1"/>
      <c r="B360" s="1" t="s">
        <v>22</v>
      </c>
      <c r="C360" t="s">
        <v>366</v>
      </c>
    </row>
    <row r="361" spans="1:3" ht="26.4" x14ac:dyDescent="0.25">
      <c r="A361" s="1"/>
      <c r="B361" s="1" t="s">
        <v>24</v>
      </c>
      <c r="C361" t="s">
        <v>367</v>
      </c>
    </row>
    <row r="362" spans="1:3" ht="26.4" x14ac:dyDescent="0.25">
      <c r="A362" s="1"/>
      <c r="B362" s="1" t="s">
        <v>26</v>
      </c>
      <c r="C362" t="s">
        <v>368</v>
      </c>
    </row>
    <row r="363" spans="1:3" ht="26.4" x14ac:dyDescent="0.25">
      <c r="A363" s="1"/>
      <c r="B363" s="1" t="s">
        <v>28</v>
      </c>
      <c r="C363" t="s">
        <v>369</v>
      </c>
    </row>
    <row r="364" spans="1:3" ht="26.4" x14ac:dyDescent="0.25">
      <c r="A364" s="1"/>
      <c r="B364" s="1" t="s">
        <v>30</v>
      </c>
      <c r="C364" t="s">
        <v>370</v>
      </c>
    </row>
    <row r="365" spans="1:3" ht="26.4" x14ac:dyDescent="0.25">
      <c r="A365" s="1"/>
      <c r="B365" s="1" t="s">
        <v>32</v>
      </c>
      <c r="C365" t="s">
        <v>371</v>
      </c>
    </row>
    <row r="366" spans="1:3" ht="26.4" x14ac:dyDescent="0.25">
      <c r="A366" s="1"/>
      <c r="B366" s="1" t="s">
        <v>34</v>
      </c>
      <c r="C366" t="s">
        <v>372</v>
      </c>
    </row>
    <row r="367" spans="1:3" ht="26.4" x14ac:dyDescent="0.25">
      <c r="A367" s="1" t="s">
        <v>373</v>
      </c>
      <c r="B367" s="1" t="s">
        <v>37</v>
      </c>
      <c r="C367" t="s">
        <v>374</v>
      </c>
    </row>
    <row r="368" spans="1:3" ht="26.4" x14ac:dyDescent="0.25">
      <c r="A368" s="1"/>
      <c r="B368" s="1" t="s">
        <v>39</v>
      </c>
      <c r="C368" t="s">
        <v>375</v>
      </c>
    </row>
    <row r="369" spans="1:3" ht="26.4" x14ac:dyDescent="0.25">
      <c r="A369" s="1"/>
      <c r="B369" s="1" t="s">
        <v>4</v>
      </c>
      <c r="C369" t="s">
        <v>376</v>
      </c>
    </row>
    <row r="370" spans="1:3" ht="26.4" x14ac:dyDescent="0.25">
      <c r="A370" s="1"/>
      <c r="B370" s="1" t="s">
        <v>6</v>
      </c>
      <c r="C370" t="s">
        <v>377</v>
      </c>
    </row>
    <row r="371" spans="1:3" ht="26.4" x14ac:dyDescent="0.25">
      <c r="A371" s="1"/>
      <c r="B371" s="1" t="s">
        <v>8</v>
      </c>
      <c r="C371" t="s">
        <v>378</v>
      </c>
    </row>
    <row r="372" spans="1:3" ht="26.4" x14ac:dyDescent="0.25">
      <c r="A372" s="1"/>
      <c r="B372" s="1" t="s">
        <v>10</v>
      </c>
      <c r="C372" t="s">
        <v>379</v>
      </c>
    </row>
    <row r="373" spans="1:3" ht="26.4" x14ac:dyDescent="0.25">
      <c r="A373" s="1"/>
      <c r="B373" s="1" t="s">
        <v>12</v>
      </c>
      <c r="C373" t="s">
        <v>68</v>
      </c>
    </row>
    <row r="374" spans="1:3" ht="26.4" x14ac:dyDescent="0.25">
      <c r="A374" s="1"/>
      <c r="B374" s="1" t="s">
        <v>14</v>
      </c>
      <c r="C374" t="s">
        <v>380</v>
      </c>
    </row>
    <row r="375" spans="1:3" ht="26.4" x14ac:dyDescent="0.25">
      <c r="A375" s="1"/>
      <c r="B375" s="1" t="s">
        <v>16</v>
      </c>
      <c r="C375" t="s">
        <v>381</v>
      </c>
    </row>
    <row r="376" spans="1:3" ht="26.4" x14ac:dyDescent="0.25">
      <c r="A376" s="1"/>
      <c r="B376" s="1" t="s">
        <v>18</v>
      </c>
      <c r="C376" t="s">
        <v>382</v>
      </c>
    </row>
    <row r="377" spans="1:3" ht="26.4" x14ac:dyDescent="0.25">
      <c r="A377" s="1"/>
      <c r="B377" s="1" t="s">
        <v>20</v>
      </c>
      <c r="C377" t="s">
        <v>123</v>
      </c>
    </row>
    <row r="378" spans="1:3" ht="26.4" x14ac:dyDescent="0.25">
      <c r="A378" s="1"/>
      <c r="B378" s="1" t="s">
        <v>22</v>
      </c>
      <c r="C378" t="s">
        <v>379</v>
      </c>
    </row>
    <row r="379" spans="1:3" ht="26.4" x14ac:dyDescent="0.25">
      <c r="A379" s="1"/>
      <c r="B379" s="1" t="s">
        <v>24</v>
      </c>
      <c r="C379" t="s">
        <v>62</v>
      </c>
    </row>
    <row r="380" spans="1:3" ht="26.4" x14ac:dyDescent="0.25">
      <c r="A380" s="1"/>
      <c r="B380" s="1" t="s">
        <v>26</v>
      </c>
      <c r="C380" t="s">
        <v>383</v>
      </c>
    </row>
    <row r="381" spans="1:3" ht="26.4" x14ac:dyDescent="0.25">
      <c r="A381" s="1"/>
      <c r="B381" s="1" t="s">
        <v>28</v>
      </c>
      <c r="C381" t="s">
        <v>384</v>
      </c>
    </row>
    <row r="382" spans="1:3" ht="26.4" x14ac:dyDescent="0.25">
      <c r="A382" s="1"/>
      <c r="B382" s="1" t="s">
        <v>30</v>
      </c>
      <c r="C382" t="s">
        <v>385</v>
      </c>
    </row>
    <row r="383" spans="1:3" ht="26.4" x14ac:dyDescent="0.25">
      <c r="A383" s="1"/>
      <c r="B383" s="1" t="s">
        <v>32</v>
      </c>
      <c r="C383" t="s">
        <v>386</v>
      </c>
    </row>
    <row r="384" spans="1:3" ht="26.4" x14ac:dyDescent="0.25">
      <c r="A384" s="1"/>
      <c r="B384" s="1" t="s">
        <v>34</v>
      </c>
      <c r="C384" t="s">
        <v>387</v>
      </c>
    </row>
    <row r="385" spans="1:3" ht="26.4" x14ac:dyDescent="0.25">
      <c r="A385" s="1" t="s">
        <v>388</v>
      </c>
      <c r="B385" s="1" t="s">
        <v>20</v>
      </c>
      <c r="C385" t="s">
        <v>389</v>
      </c>
    </row>
    <row r="386" spans="1:3" ht="26.4" x14ac:dyDescent="0.25">
      <c r="A386" s="1"/>
      <c r="B386" s="1" t="s">
        <v>22</v>
      </c>
      <c r="C386" t="s">
        <v>390</v>
      </c>
    </row>
    <row r="387" spans="1:3" ht="26.4" x14ac:dyDescent="0.25">
      <c r="A387" s="1"/>
      <c r="B387" s="1" t="s">
        <v>24</v>
      </c>
      <c r="C387" t="s">
        <v>391</v>
      </c>
    </row>
    <row r="388" spans="1:3" ht="26.4" x14ac:dyDescent="0.25">
      <c r="A388" s="1"/>
      <c r="B388" s="1" t="s">
        <v>26</v>
      </c>
      <c r="C388" t="s">
        <v>392</v>
      </c>
    </row>
    <row r="389" spans="1:3" ht="26.4" x14ac:dyDescent="0.25">
      <c r="A389" s="1"/>
      <c r="B389" s="1" t="s">
        <v>28</v>
      </c>
      <c r="C389" t="s">
        <v>393</v>
      </c>
    </row>
    <row r="390" spans="1:3" ht="26.4" x14ac:dyDescent="0.25">
      <c r="A390" s="1"/>
      <c r="B390" s="1" t="s">
        <v>30</v>
      </c>
      <c r="C390" t="s">
        <v>394</v>
      </c>
    </row>
    <row r="391" spans="1:3" ht="26.4" x14ac:dyDescent="0.25">
      <c r="A391" s="1"/>
      <c r="B391" s="1" t="s">
        <v>32</v>
      </c>
      <c r="C391" t="s">
        <v>395</v>
      </c>
    </row>
    <row r="392" spans="1:3" ht="26.4" x14ac:dyDescent="0.25">
      <c r="A392" s="1"/>
      <c r="B392" s="1" t="s">
        <v>34</v>
      </c>
      <c r="C392" t="s">
        <v>130</v>
      </c>
    </row>
    <row r="393" spans="1:3" ht="26.4" x14ac:dyDescent="0.25">
      <c r="A393" s="1" t="s">
        <v>396</v>
      </c>
      <c r="B393" s="1" t="s">
        <v>37</v>
      </c>
      <c r="C393" t="s">
        <v>397</v>
      </c>
    </row>
    <row r="394" spans="1:3" ht="26.4" x14ac:dyDescent="0.25">
      <c r="A394" s="1"/>
      <c r="B394" s="1" t="s">
        <v>39</v>
      </c>
      <c r="C394" t="s">
        <v>398</v>
      </c>
    </row>
    <row r="395" spans="1:3" ht="26.4" x14ac:dyDescent="0.25">
      <c r="A395" s="1"/>
      <c r="B395" s="1" t="s">
        <v>4</v>
      </c>
      <c r="C395" t="s">
        <v>399</v>
      </c>
    </row>
    <row r="396" spans="1:3" ht="26.4" x14ac:dyDescent="0.25">
      <c r="A396" s="1"/>
      <c r="B396" s="1" t="s">
        <v>6</v>
      </c>
      <c r="C396" t="s">
        <v>400</v>
      </c>
    </row>
    <row r="397" spans="1:3" ht="26.4" x14ac:dyDescent="0.25">
      <c r="A397" s="1"/>
      <c r="B397" s="1" t="s">
        <v>8</v>
      </c>
      <c r="C397" t="s">
        <v>401</v>
      </c>
    </row>
    <row r="398" spans="1:3" ht="26.4" x14ac:dyDescent="0.25">
      <c r="A398" s="1"/>
      <c r="B398" s="1" t="s">
        <v>10</v>
      </c>
      <c r="C398" t="s">
        <v>402</v>
      </c>
    </row>
    <row r="399" spans="1:3" ht="26.4" x14ac:dyDescent="0.25">
      <c r="A399" s="1"/>
      <c r="B399" s="1" t="s">
        <v>12</v>
      </c>
      <c r="C399" t="s">
        <v>61</v>
      </c>
    </row>
    <row r="400" spans="1:3" ht="26.4" x14ac:dyDescent="0.25">
      <c r="A400" s="1"/>
      <c r="B400" s="1" t="s">
        <v>14</v>
      </c>
      <c r="C400" t="s">
        <v>403</v>
      </c>
    </row>
    <row r="401" spans="1:3" ht="26.4" x14ac:dyDescent="0.25">
      <c r="A401" s="1"/>
      <c r="B401" s="1" t="s">
        <v>16</v>
      </c>
      <c r="C401" t="s">
        <v>403</v>
      </c>
    </row>
    <row r="402" spans="1:3" ht="26.4" x14ac:dyDescent="0.25">
      <c r="A402" s="1"/>
      <c r="B402" s="1" t="s">
        <v>18</v>
      </c>
      <c r="C402" t="s">
        <v>404</v>
      </c>
    </row>
    <row r="403" spans="1:3" ht="26.4" x14ac:dyDescent="0.25">
      <c r="A403" s="1"/>
      <c r="B403" s="1" t="s">
        <v>20</v>
      </c>
      <c r="C403" t="s">
        <v>405</v>
      </c>
    </row>
    <row r="404" spans="1:3" ht="26.4" x14ac:dyDescent="0.25">
      <c r="A404" s="1"/>
      <c r="B404" s="1" t="s">
        <v>22</v>
      </c>
      <c r="C404" t="s">
        <v>397</v>
      </c>
    </row>
    <row r="405" spans="1:3" ht="26.4" x14ac:dyDescent="0.25">
      <c r="A405" s="1"/>
      <c r="B405" s="1" t="s">
        <v>24</v>
      </c>
      <c r="C405" t="s">
        <v>406</v>
      </c>
    </row>
    <row r="406" spans="1:3" ht="26.4" x14ac:dyDescent="0.25">
      <c r="A406" s="1"/>
      <c r="B406" s="1" t="s">
        <v>26</v>
      </c>
      <c r="C406" t="s">
        <v>407</v>
      </c>
    </row>
    <row r="407" spans="1:3" ht="26.4" x14ac:dyDescent="0.25">
      <c r="A407" s="1"/>
      <c r="B407" s="1" t="s">
        <v>28</v>
      </c>
      <c r="C407" t="s">
        <v>408</v>
      </c>
    </row>
    <row r="408" spans="1:3" ht="26.4" x14ac:dyDescent="0.25">
      <c r="A408" s="1"/>
      <c r="B408" s="1" t="s">
        <v>30</v>
      </c>
      <c r="C408" t="s">
        <v>409</v>
      </c>
    </row>
    <row r="409" spans="1:3" ht="26.4" x14ac:dyDescent="0.25">
      <c r="A409" s="1"/>
      <c r="B409" s="1" t="s">
        <v>32</v>
      </c>
      <c r="C409" t="s">
        <v>410</v>
      </c>
    </row>
    <row r="410" spans="1:3" ht="26.4" x14ac:dyDescent="0.25">
      <c r="A410" s="1"/>
      <c r="B410" s="1" t="s">
        <v>34</v>
      </c>
      <c r="C410" t="s">
        <v>406</v>
      </c>
    </row>
    <row r="411" spans="1:3" ht="26.4" x14ac:dyDescent="0.25">
      <c r="A411" s="1" t="s">
        <v>411</v>
      </c>
      <c r="B411" s="1" t="s">
        <v>37</v>
      </c>
      <c r="C411" t="s">
        <v>412</v>
      </c>
    </row>
    <row r="412" spans="1:3" ht="26.4" x14ac:dyDescent="0.25">
      <c r="A412" s="1"/>
      <c r="B412" s="1" t="s">
        <v>39</v>
      </c>
      <c r="C412" t="s">
        <v>413</v>
      </c>
    </row>
    <row r="413" spans="1:3" ht="26.4" x14ac:dyDescent="0.25">
      <c r="A413" s="1"/>
      <c r="B413" s="1" t="s">
        <v>4</v>
      </c>
      <c r="C413" t="s">
        <v>414</v>
      </c>
    </row>
    <row r="414" spans="1:3" ht="26.4" x14ac:dyDescent="0.25">
      <c r="A414" s="1"/>
      <c r="B414" s="1" t="s">
        <v>6</v>
      </c>
      <c r="C414" t="s">
        <v>415</v>
      </c>
    </row>
    <row r="415" spans="1:3" ht="26.4" x14ac:dyDescent="0.25">
      <c r="A415" s="1"/>
      <c r="B415" s="1" t="s">
        <v>8</v>
      </c>
      <c r="C415" t="s">
        <v>63</v>
      </c>
    </row>
    <row r="416" spans="1:3" ht="26.4" x14ac:dyDescent="0.25">
      <c r="A416" s="1"/>
      <c r="B416" s="1" t="s">
        <v>10</v>
      </c>
      <c r="C416" t="s">
        <v>416</v>
      </c>
    </row>
    <row r="417" spans="1:3" ht="26.4" x14ac:dyDescent="0.25">
      <c r="A417" s="1"/>
      <c r="B417" s="1" t="s">
        <v>12</v>
      </c>
      <c r="C417" t="s">
        <v>417</v>
      </c>
    </row>
    <row r="418" spans="1:3" ht="26.4" x14ac:dyDescent="0.25">
      <c r="A418" s="1"/>
      <c r="B418" s="1" t="s">
        <v>14</v>
      </c>
      <c r="C418" t="s">
        <v>418</v>
      </c>
    </row>
    <row r="419" spans="1:3" ht="26.4" x14ac:dyDescent="0.25">
      <c r="A419" s="1"/>
      <c r="B419" s="1" t="s">
        <v>16</v>
      </c>
      <c r="C419" t="s">
        <v>419</v>
      </c>
    </row>
    <row r="420" spans="1:3" ht="26.4" x14ac:dyDescent="0.25">
      <c r="A420" s="1"/>
      <c r="B420" s="1" t="s">
        <v>18</v>
      </c>
      <c r="C420" t="s">
        <v>420</v>
      </c>
    </row>
    <row r="421" spans="1:3" ht="26.4" x14ac:dyDescent="0.25">
      <c r="A421" s="1"/>
      <c r="B421" s="1" t="s">
        <v>20</v>
      </c>
      <c r="C421" t="s">
        <v>421</v>
      </c>
    </row>
    <row r="422" spans="1:3" ht="26.4" x14ac:dyDescent="0.25">
      <c r="A422" s="1"/>
      <c r="B422" s="1" t="s">
        <v>22</v>
      </c>
      <c r="C422" t="s">
        <v>422</v>
      </c>
    </row>
    <row r="423" spans="1:3" ht="26.4" x14ac:dyDescent="0.25">
      <c r="A423" s="1"/>
      <c r="B423" s="1" t="s">
        <v>24</v>
      </c>
      <c r="C423" t="s">
        <v>423</v>
      </c>
    </row>
    <row r="424" spans="1:3" ht="26.4" x14ac:dyDescent="0.25">
      <c r="A424" s="1"/>
      <c r="B424" s="1" t="s">
        <v>26</v>
      </c>
      <c r="C424" t="s">
        <v>277</v>
      </c>
    </row>
    <row r="425" spans="1:3" ht="26.4" x14ac:dyDescent="0.25">
      <c r="A425" s="1"/>
      <c r="B425" s="1" t="s">
        <v>28</v>
      </c>
      <c r="C425" t="s">
        <v>424</v>
      </c>
    </row>
    <row r="426" spans="1:3" ht="26.4" x14ac:dyDescent="0.25">
      <c r="A426" s="1"/>
      <c r="B426" s="1" t="s">
        <v>30</v>
      </c>
      <c r="C426" t="s">
        <v>425</v>
      </c>
    </row>
    <row r="427" spans="1:3" ht="26.4" x14ac:dyDescent="0.25">
      <c r="A427" s="1"/>
      <c r="B427" s="1" t="s">
        <v>32</v>
      </c>
      <c r="C427" t="s">
        <v>426</v>
      </c>
    </row>
    <row r="428" spans="1:3" ht="26.4" x14ac:dyDescent="0.25">
      <c r="A428" s="1"/>
      <c r="B428" s="1" t="s">
        <v>34</v>
      </c>
      <c r="C428" t="s">
        <v>427</v>
      </c>
    </row>
    <row r="429" spans="1:3" ht="26.4" x14ac:dyDescent="0.25">
      <c r="A429" s="1" t="s">
        <v>428</v>
      </c>
      <c r="B429" s="1" t="s">
        <v>37</v>
      </c>
      <c r="C429" t="s">
        <v>429</v>
      </c>
    </row>
    <row r="430" spans="1:3" ht="26.4" x14ac:dyDescent="0.25">
      <c r="A430" s="1"/>
      <c r="B430" s="1" t="s">
        <v>39</v>
      </c>
      <c r="C430" t="s">
        <v>430</v>
      </c>
    </row>
    <row r="431" spans="1:3" ht="26.4" x14ac:dyDescent="0.25">
      <c r="A431" s="1"/>
      <c r="B431" s="1" t="s">
        <v>4</v>
      </c>
      <c r="C431" t="s">
        <v>431</v>
      </c>
    </row>
    <row r="432" spans="1:3" ht="26.4" x14ac:dyDescent="0.25">
      <c r="A432" s="1"/>
      <c r="B432" s="1" t="s">
        <v>6</v>
      </c>
      <c r="C432" t="s">
        <v>432</v>
      </c>
    </row>
    <row r="433" spans="1:3" ht="26.4" x14ac:dyDescent="0.25">
      <c r="A433" s="1"/>
      <c r="B433" s="1" t="s">
        <v>8</v>
      </c>
      <c r="C433" t="s">
        <v>433</v>
      </c>
    </row>
    <row r="434" spans="1:3" ht="26.4" x14ac:dyDescent="0.25">
      <c r="A434" s="1"/>
      <c r="B434" s="1" t="s">
        <v>10</v>
      </c>
      <c r="C434" t="s">
        <v>434</v>
      </c>
    </row>
    <row r="435" spans="1:3" ht="26.4" x14ac:dyDescent="0.25">
      <c r="A435" s="1"/>
      <c r="B435" s="1" t="s">
        <v>12</v>
      </c>
      <c r="C435" t="s">
        <v>435</v>
      </c>
    </row>
    <row r="436" spans="1:3" ht="26.4" x14ac:dyDescent="0.25">
      <c r="A436" s="1"/>
      <c r="B436" s="1" t="s">
        <v>14</v>
      </c>
      <c r="C436" t="s">
        <v>436</v>
      </c>
    </row>
    <row r="437" spans="1:3" ht="26.4" x14ac:dyDescent="0.25">
      <c r="A437" s="1"/>
      <c r="B437" s="1" t="s">
        <v>16</v>
      </c>
      <c r="C437" t="s">
        <v>437</v>
      </c>
    </row>
    <row r="438" spans="1:3" ht="26.4" x14ac:dyDescent="0.25">
      <c r="A438" s="1"/>
      <c r="B438" s="1" t="s">
        <v>18</v>
      </c>
      <c r="C438" t="s">
        <v>435</v>
      </c>
    </row>
    <row r="439" spans="1:3" ht="26.4" x14ac:dyDescent="0.25">
      <c r="A439" s="1"/>
      <c r="B439" s="1" t="s">
        <v>20</v>
      </c>
      <c r="C439" t="s">
        <v>429</v>
      </c>
    </row>
    <row r="440" spans="1:3" ht="26.4" x14ac:dyDescent="0.25">
      <c r="A440" s="1"/>
      <c r="B440" s="1" t="s">
        <v>22</v>
      </c>
      <c r="C440" t="s">
        <v>434</v>
      </c>
    </row>
    <row r="441" spans="1:3" ht="26.4" x14ac:dyDescent="0.25">
      <c r="A441" s="1"/>
      <c r="B441" s="1" t="s">
        <v>24</v>
      </c>
      <c r="C441" t="s">
        <v>438</v>
      </c>
    </row>
    <row r="442" spans="1:3" ht="26.4" x14ac:dyDescent="0.25">
      <c r="A442" s="1"/>
      <c r="B442" s="1" t="s">
        <v>26</v>
      </c>
      <c r="C442" t="s">
        <v>439</v>
      </c>
    </row>
    <row r="443" spans="1:3" ht="26.4" x14ac:dyDescent="0.25">
      <c r="A443" s="1"/>
      <c r="B443" s="1" t="s">
        <v>28</v>
      </c>
      <c r="C443" t="s">
        <v>440</v>
      </c>
    </row>
    <row r="444" spans="1:3" ht="26.4" x14ac:dyDescent="0.25">
      <c r="A444" s="1"/>
      <c r="B444" s="1" t="s">
        <v>30</v>
      </c>
      <c r="C444" t="s">
        <v>441</v>
      </c>
    </row>
    <row r="445" spans="1:3" ht="26.4" x14ac:dyDescent="0.25">
      <c r="A445" s="1"/>
      <c r="B445" s="1" t="s">
        <v>32</v>
      </c>
      <c r="C445" t="s">
        <v>442</v>
      </c>
    </row>
    <row r="446" spans="1:3" ht="26.4" x14ac:dyDescent="0.25">
      <c r="A446" s="1"/>
      <c r="B446" s="1" t="s">
        <v>34</v>
      </c>
      <c r="C446" t="s">
        <v>443</v>
      </c>
    </row>
    <row r="447" spans="1:3" ht="26.4" x14ac:dyDescent="0.25">
      <c r="A447" s="1" t="s">
        <v>444</v>
      </c>
      <c r="B447" s="1" t="s">
        <v>37</v>
      </c>
      <c r="C447" t="s">
        <v>445</v>
      </c>
    </row>
    <row r="448" spans="1:3" ht="26.4" x14ac:dyDescent="0.25">
      <c r="A448" s="1"/>
      <c r="B448" s="1" t="s">
        <v>39</v>
      </c>
      <c r="C448" t="s">
        <v>446</v>
      </c>
    </row>
    <row r="449" spans="1:3" ht="26.4" x14ac:dyDescent="0.25">
      <c r="A449" s="1"/>
      <c r="B449" s="1" t="s">
        <v>4</v>
      </c>
      <c r="C449" t="s">
        <v>446</v>
      </c>
    </row>
    <row r="450" spans="1:3" ht="26.4" x14ac:dyDescent="0.25">
      <c r="A450" s="1"/>
      <c r="B450" s="1" t="s">
        <v>6</v>
      </c>
      <c r="C450" t="s">
        <v>447</v>
      </c>
    </row>
    <row r="451" spans="1:3" ht="26.4" x14ac:dyDescent="0.25">
      <c r="A451" s="1"/>
      <c r="B451" s="1" t="s">
        <v>8</v>
      </c>
      <c r="C451" t="s">
        <v>448</v>
      </c>
    </row>
    <row r="452" spans="1:3" ht="26.4" x14ac:dyDescent="0.25">
      <c r="A452" s="1"/>
      <c r="B452" s="1" t="s">
        <v>10</v>
      </c>
      <c r="C452" t="s">
        <v>449</v>
      </c>
    </row>
    <row r="453" spans="1:3" ht="26.4" x14ac:dyDescent="0.25">
      <c r="A453" s="1"/>
      <c r="B453" s="1" t="s">
        <v>12</v>
      </c>
      <c r="C453" t="s">
        <v>450</v>
      </c>
    </row>
    <row r="454" spans="1:3" ht="26.4" x14ac:dyDescent="0.25">
      <c r="A454" s="1"/>
      <c r="B454" s="1" t="s">
        <v>14</v>
      </c>
      <c r="C454" t="s">
        <v>451</v>
      </c>
    </row>
    <row r="455" spans="1:3" ht="26.4" x14ac:dyDescent="0.25">
      <c r="A455" s="1"/>
      <c r="B455" s="1" t="s">
        <v>16</v>
      </c>
      <c r="C455" t="s">
        <v>452</v>
      </c>
    </row>
    <row r="456" spans="1:3" ht="26.4" x14ac:dyDescent="0.25">
      <c r="A456" s="1"/>
      <c r="B456" s="1" t="s">
        <v>18</v>
      </c>
      <c r="C456" t="s">
        <v>453</v>
      </c>
    </row>
    <row r="457" spans="1:3" ht="26.4" x14ac:dyDescent="0.25">
      <c r="A457" s="1"/>
      <c r="B457" s="1" t="s">
        <v>20</v>
      </c>
      <c r="C457" t="s">
        <v>454</v>
      </c>
    </row>
    <row r="458" spans="1:3" ht="26.4" x14ac:dyDescent="0.25">
      <c r="A458" s="1"/>
      <c r="B458" s="1" t="s">
        <v>22</v>
      </c>
      <c r="C458" t="s">
        <v>455</v>
      </c>
    </row>
    <row r="459" spans="1:3" ht="26.4" x14ac:dyDescent="0.25">
      <c r="A459" s="1"/>
      <c r="B459" s="1" t="s">
        <v>24</v>
      </c>
      <c r="C459" t="s">
        <v>456</v>
      </c>
    </row>
    <row r="460" spans="1:3" ht="26.4" x14ac:dyDescent="0.25">
      <c r="A460" s="1"/>
      <c r="B460" s="1" t="s">
        <v>26</v>
      </c>
      <c r="C460" t="s">
        <v>457</v>
      </c>
    </row>
    <row r="461" spans="1:3" ht="26.4" x14ac:dyDescent="0.25">
      <c r="A461" s="1"/>
      <c r="B461" s="1" t="s">
        <v>28</v>
      </c>
      <c r="C461" t="s">
        <v>458</v>
      </c>
    </row>
    <row r="462" spans="1:3" ht="26.4" x14ac:dyDescent="0.25">
      <c r="A462" s="1"/>
      <c r="B462" s="1" t="s">
        <v>30</v>
      </c>
      <c r="C462" t="s">
        <v>459</v>
      </c>
    </row>
    <row r="463" spans="1:3" ht="26.4" x14ac:dyDescent="0.25">
      <c r="A463" s="1"/>
      <c r="B463" s="1" t="s">
        <v>32</v>
      </c>
      <c r="C463" t="s">
        <v>118</v>
      </c>
    </row>
    <row r="464" spans="1:3" ht="26.4" x14ac:dyDescent="0.25">
      <c r="A464" s="1"/>
      <c r="B464" s="1" t="s">
        <v>34</v>
      </c>
      <c r="C464" t="s">
        <v>33</v>
      </c>
    </row>
    <row r="465" spans="1:3" ht="26.4" x14ac:dyDescent="0.25">
      <c r="A465" s="1" t="s">
        <v>460</v>
      </c>
      <c r="B465" s="1" t="s">
        <v>37</v>
      </c>
      <c r="C465" t="s">
        <v>461</v>
      </c>
    </row>
    <row r="466" spans="1:3" ht="26.4" x14ac:dyDescent="0.25">
      <c r="A466" s="1"/>
      <c r="B466" s="1" t="s">
        <v>39</v>
      </c>
      <c r="C466" t="s">
        <v>462</v>
      </c>
    </row>
    <row r="467" spans="1:3" ht="26.4" x14ac:dyDescent="0.25">
      <c r="A467" s="1"/>
      <c r="B467" s="1" t="s">
        <v>4</v>
      </c>
      <c r="C467" t="s">
        <v>463</v>
      </c>
    </row>
    <row r="468" spans="1:3" ht="26.4" x14ac:dyDescent="0.25">
      <c r="A468" s="1"/>
      <c r="B468" s="1" t="s">
        <v>6</v>
      </c>
      <c r="C468" t="s">
        <v>464</v>
      </c>
    </row>
    <row r="469" spans="1:3" ht="26.4" x14ac:dyDescent="0.25">
      <c r="A469" s="1"/>
      <c r="B469" s="1" t="s">
        <v>8</v>
      </c>
      <c r="C469" t="s">
        <v>465</v>
      </c>
    </row>
    <row r="470" spans="1:3" ht="26.4" x14ac:dyDescent="0.25">
      <c r="A470" s="1"/>
      <c r="B470" s="1" t="s">
        <v>10</v>
      </c>
      <c r="C470" t="s">
        <v>466</v>
      </c>
    </row>
    <row r="471" spans="1:3" ht="26.4" x14ac:dyDescent="0.25">
      <c r="A471" s="1"/>
      <c r="B471" s="1" t="s">
        <v>12</v>
      </c>
      <c r="C471" t="s">
        <v>467</v>
      </c>
    </row>
    <row r="472" spans="1:3" ht="26.4" x14ac:dyDescent="0.25">
      <c r="A472" s="1"/>
      <c r="B472" s="1" t="s">
        <v>14</v>
      </c>
      <c r="C472" t="s">
        <v>468</v>
      </c>
    </row>
    <row r="473" spans="1:3" ht="26.4" x14ac:dyDescent="0.25">
      <c r="A473" s="1"/>
      <c r="B473" s="1" t="s">
        <v>16</v>
      </c>
      <c r="C473" t="s">
        <v>469</v>
      </c>
    </row>
    <row r="474" spans="1:3" ht="26.4" x14ac:dyDescent="0.25">
      <c r="A474" s="1"/>
      <c r="B474" s="1" t="s">
        <v>18</v>
      </c>
      <c r="C474" t="s">
        <v>470</v>
      </c>
    </row>
    <row r="475" spans="1:3" ht="26.4" x14ac:dyDescent="0.25">
      <c r="A475" s="1"/>
      <c r="B475" s="1" t="s">
        <v>20</v>
      </c>
      <c r="C475" t="s">
        <v>471</v>
      </c>
    </row>
    <row r="476" spans="1:3" ht="26.4" x14ac:dyDescent="0.25">
      <c r="A476" s="1"/>
      <c r="B476" s="1" t="s">
        <v>22</v>
      </c>
      <c r="C476" t="s">
        <v>472</v>
      </c>
    </row>
    <row r="477" spans="1:3" ht="26.4" x14ac:dyDescent="0.25">
      <c r="A477" s="1"/>
      <c r="B477" s="1" t="s">
        <v>24</v>
      </c>
      <c r="C477" t="s">
        <v>473</v>
      </c>
    </row>
    <row r="478" spans="1:3" ht="26.4" x14ac:dyDescent="0.25">
      <c r="A478" s="1"/>
      <c r="B478" s="1" t="s">
        <v>26</v>
      </c>
      <c r="C478" t="s">
        <v>474</v>
      </c>
    </row>
    <row r="479" spans="1:3" ht="26.4" x14ac:dyDescent="0.25">
      <c r="A479" s="1"/>
      <c r="B479" s="1" t="s">
        <v>28</v>
      </c>
      <c r="C479" t="s">
        <v>475</v>
      </c>
    </row>
    <row r="480" spans="1:3" ht="26.4" x14ac:dyDescent="0.25">
      <c r="A480" s="1"/>
      <c r="B480" s="1" t="s">
        <v>30</v>
      </c>
      <c r="C480" t="s">
        <v>476</v>
      </c>
    </row>
    <row r="481" spans="1:3" ht="26.4" x14ac:dyDescent="0.25">
      <c r="A481" s="1"/>
      <c r="B481" s="1" t="s">
        <v>32</v>
      </c>
      <c r="C481" t="s">
        <v>477</v>
      </c>
    </row>
    <row r="482" spans="1:3" ht="26.4" x14ac:dyDescent="0.25">
      <c r="A482" s="1"/>
      <c r="B482" s="1" t="s">
        <v>34</v>
      </c>
      <c r="C482" t="s">
        <v>478</v>
      </c>
    </row>
    <row r="483" spans="1:3" ht="26.4" x14ac:dyDescent="0.25">
      <c r="A483" s="1" t="s">
        <v>479</v>
      </c>
      <c r="B483" s="1" t="s">
        <v>37</v>
      </c>
      <c r="C483" t="s">
        <v>480</v>
      </c>
    </row>
    <row r="484" spans="1:3" ht="26.4" x14ac:dyDescent="0.25">
      <c r="A484" s="1"/>
      <c r="B484" s="1" t="s">
        <v>39</v>
      </c>
      <c r="C484" t="s">
        <v>481</v>
      </c>
    </row>
    <row r="485" spans="1:3" ht="26.4" x14ac:dyDescent="0.25">
      <c r="A485" s="1"/>
      <c r="B485" s="1" t="s">
        <v>4</v>
      </c>
      <c r="C485" t="s">
        <v>482</v>
      </c>
    </row>
    <row r="486" spans="1:3" ht="26.4" x14ac:dyDescent="0.25">
      <c r="A486" s="1"/>
      <c r="B486" s="1" t="s">
        <v>6</v>
      </c>
      <c r="C486" t="s">
        <v>483</v>
      </c>
    </row>
    <row r="487" spans="1:3" ht="26.4" x14ac:dyDescent="0.25">
      <c r="A487" s="1"/>
      <c r="B487" s="1" t="s">
        <v>8</v>
      </c>
      <c r="C487" t="s">
        <v>484</v>
      </c>
    </row>
    <row r="488" spans="1:3" ht="26.4" x14ac:dyDescent="0.25">
      <c r="A488" s="1"/>
      <c r="B488" s="1" t="s">
        <v>10</v>
      </c>
      <c r="C488" t="s">
        <v>218</v>
      </c>
    </row>
    <row r="489" spans="1:3" ht="26.4" x14ac:dyDescent="0.25">
      <c r="A489" s="1"/>
      <c r="B489" s="1" t="s">
        <v>12</v>
      </c>
      <c r="C489" t="s">
        <v>126</v>
      </c>
    </row>
    <row r="490" spans="1:3" ht="26.4" x14ac:dyDescent="0.25">
      <c r="A490" s="1"/>
      <c r="B490" s="1" t="s">
        <v>14</v>
      </c>
      <c r="C490" t="s">
        <v>485</v>
      </c>
    </row>
    <row r="491" spans="1:3" ht="26.4" x14ac:dyDescent="0.25">
      <c r="A491" s="1"/>
      <c r="B491" s="1" t="s">
        <v>16</v>
      </c>
      <c r="C491" t="s">
        <v>44</v>
      </c>
    </row>
    <row r="492" spans="1:3" ht="26.4" x14ac:dyDescent="0.25">
      <c r="A492" s="1"/>
      <c r="B492" s="1" t="s">
        <v>18</v>
      </c>
      <c r="C492" t="s">
        <v>114</v>
      </c>
    </row>
    <row r="493" spans="1:3" ht="26.4" x14ac:dyDescent="0.25">
      <c r="A493" s="1"/>
      <c r="B493" s="1" t="s">
        <v>20</v>
      </c>
      <c r="C493" t="s">
        <v>486</v>
      </c>
    </row>
    <row r="494" spans="1:3" ht="26.4" x14ac:dyDescent="0.25">
      <c r="A494" s="1"/>
      <c r="B494" s="1" t="s">
        <v>22</v>
      </c>
      <c r="C494" t="s">
        <v>218</v>
      </c>
    </row>
    <row r="495" spans="1:3" ht="26.4" x14ac:dyDescent="0.25">
      <c r="A495" s="1"/>
      <c r="B495" s="1" t="s">
        <v>28</v>
      </c>
      <c r="C495" t="s">
        <v>487</v>
      </c>
    </row>
    <row r="496" spans="1:3" ht="26.4" x14ac:dyDescent="0.25">
      <c r="A496" s="1"/>
      <c r="B496" s="1" t="s">
        <v>30</v>
      </c>
      <c r="C496" t="s">
        <v>488</v>
      </c>
    </row>
    <row r="497" spans="1:3" ht="26.4" x14ac:dyDescent="0.25">
      <c r="A497" s="1"/>
      <c r="B497" s="1" t="s">
        <v>32</v>
      </c>
      <c r="C497" t="s">
        <v>489</v>
      </c>
    </row>
    <row r="498" spans="1:3" ht="26.4" x14ac:dyDescent="0.25">
      <c r="A498" s="1"/>
      <c r="B498" s="1" t="s">
        <v>34</v>
      </c>
      <c r="C498" t="s">
        <v>490</v>
      </c>
    </row>
    <row r="499" spans="1:3" ht="26.4" x14ac:dyDescent="0.25">
      <c r="A499" s="1" t="s">
        <v>491</v>
      </c>
      <c r="B499" s="1" t="s">
        <v>37</v>
      </c>
      <c r="C499" t="s">
        <v>492</v>
      </c>
    </row>
    <row r="500" spans="1:3" ht="26.4" x14ac:dyDescent="0.25">
      <c r="A500" s="1"/>
      <c r="B500" s="1" t="s">
        <v>39</v>
      </c>
      <c r="C500" t="s">
        <v>493</v>
      </c>
    </row>
    <row r="501" spans="1:3" ht="26.4" x14ac:dyDescent="0.25">
      <c r="A501" s="1"/>
      <c r="B501" s="1" t="s">
        <v>4</v>
      </c>
      <c r="C501" t="s">
        <v>494</v>
      </c>
    </row>
    <row r="502" spans="1:3" ht="26.4" x14ac:dyDescent="0.25">
      <c r="A502" s="1"/>
      <c r="B502" s="1" t="s">
        <v>6</v>
      </c>
      <c r="C502" t="s">
        <v>422</v>
      </c>
    </row>
    <row r="503" spans="1:3" ht="26.4" x14ac:dyDescent="0.25">
      <c r="A503" s="1"/>
      <c r="B503" s="1" t="s">
        <v>8</v>
      </c>
      <c r="C503" t="s">
        <v>495</v>
      </c>
    </row>
    <row r="504" spans="1:3" ht="26.4" x14ac:dyDescent="0.25">
      <c r="A504" s="1"/>
      <c r="B504" s="1" t="s">
        <v>10</v>
      </c>
      <c r="C504" t="s">
        <v>496</v>
      </c>
    </row>
    <row r="505" spans="1:3" ht="26.4" x14ac:dyDescent="0.25">
      <c r="A505" s="1"/>
      <c r="B505" s="1" t="s">
        <v>12</v>
      </c>
      <c r="C505" t="s">
        <v>497</v>
      </c>
    </row>
    <row r="506" spans="1:3" ht="26.4" x14ac:dyDescent="0.25">
      <c r="A506" s="1"/>
      <c r="B506" s="1" t="s">
        <v>14</v>
      </c>
      <c r="C506" t="s">
        <v>498</v>
      </c>
    </row>
    <row r="507" spans="1:3" ht="26.4" x14ac:dyDescent="0.25">
      <c r="A507" s="1"/>
      <c r="B507" s="1" t="s">
        <v>16</v>
      </c>
      <c r="C507" t="s">
        <v>499</v>
      </c>
    </row>
    <row r="508" spans="1:3" ht="26.4" x14ac:dyDescent="0.25">
      <c r="A508" s="1"/>
      <c r="B508" s="1" t="s">
        <v>18</v>
      </c>
      <c r="C508" t="s">
        <v>419</v>
      </c>
    </row>
    <row r="509" spans="1:3" ht="26.4" x14ac:dyDescent="0.25">
      <c r="A509" s="1"/>
      <c r="B509" s="1" t="s">
        <v>20</v>
      </c>
      <c r="C509" t="s">
        <v>500</v>
      </c>
    </row>
    <row r="510" spans="1:3" ht="26.4" x14ac:dyDescent="0.25">
      <c r="A510" s="1"/>
      <c r="B510" s="1" t="s">
        <v>22</v>
      </c>
      <c r="C510" t="s">
        <v>496</v>
      </c>
    </row>
    <row r="511" spans="1:3" ht="26.4" x14ac:dyDescent="0.25">
      <c r="A511" s="1"/>
      <c r="B511" s="1" t="s">
        <v>24</v>
      </c>
      <c r="C511" t="s">
        <v>501</v>
      </c>
    </row>
    <row r="512" spans="1:3" ht="26.4" x14ac:dyDescent="0.25">
      <c r="A512" s="1"/>
      <c r="B512" s="1" t="s">
        <v>26</v>
      </c>
      <c r="C512" t="s">
        <v>495</v>
      </c>
    </row>
    <row r="513" spans="1:3" ht="26.4" x14ac:dyDescent="0.25">
      <c r="A513" s="1"/>
      <c r="B513" s="1" t="s">
        <v>28</v>
      </c>
      <c r="C513" t="s">
        <v>352</v>
      </c>
    </row>
    <row r="514" spans="1:3" ht="26.4" x14ac:dyDescent="0.25">
      <c r="A514" s="1"/>
      <c r="B514" s="1" t="s">
        <v>30</v>
      </c>
      <c r="C514" t="s">
        <v>172</v>
      </c>
    </row>
    <row r="515" spans="1:3" ht="26.4" x14ac:dyDescent="0.25">
      <c r="A515" s="1"/>
      <c r="B515" s="1" t="s">
        <v>32</v>
      </c>
      <c r="C515" t="s">
        <v>493</v>
      </c>
    </row>
    <row r="516" spans="1:3" ht="26.4" x14ac:dyDescent="0.25">
      <c r="A516" s="1"/>
      <c r="B516" s="1" t="s">
        <v>34</v>
      </c>
      <c r="C516" t="s">
        <v>502</v>
      </c>
    </row>
    <row r="517" spans="1:3" ht="26.4" x14ac:dyDescent="0.25">
      <c r="A517" s="1" t="s">
        <v>503</v>
      </c>
      <c r="B517" s="1" t="s">
        <v>37</v>
      </c>
      <c r="C517" t="s">
        <v>504</v>
      </c>
    </row>
    <row r="518" spans="1:3" ht="26.4" x14ac:dyDescent="0.25">
      <c r="A518" s="1"/>
      <c r="B518" s="1" t="s">
        <v>39</v>
      </c>
      <c r="C518" t="s">
        <v>505</v>
      </c>
    </row>
    <row r="519" spans="1:3" ht="26.4" x14ac:dyDescent="0.25">
      <c r="A519" s="1"/>
      <c r="B519" s="1" t="s">
        <v>4</v>
      </c>
      <c r="C519" t="s">
        <v>506</v>
      </c>
    </row>
    <row r="520" spans="1:3" ht="26.4" x14ac:dyDescent="0.25">
      <c r="A520" s="1"/>
      <c r="B520" s="1" t="s">
        <v>6</v>
      </c>
      <c r="C520" t="s">
        <v>507</v>
      </c>
    </row>
    <row r="521" spans="1:3" ht="26.4" x14ac:dyDescent="0.25">
      <c r="A521" s="1"/>
      <c r="B521" s="1" t="s">
        <v>8</v>
      </c>
      <c r="C521" t="s">
        <v>508</v>
      </c>
    </row>
    <row r="522" spans="1:3" ht="26.4" x14ac:dyDescent="0.25">
      <c r="A522" s="1"/>
      <c r="B522" s="1" t="s">
        <v>10</v>
      </c>
      <c r="C522" t="s">
        <v>509</v>
      </c>
    </row>
    <row r="523" spans="1:3" ht="26.4" x14ac:dyDescent="0.25">
      <c r="A523" s="1"/>
      <c r="B523" s="1" t="s">
        <v>12</v>
      </c>
      <c r="C523" t="s">
        <v>510</v>
      </c>
    </row>
    <row r="524" spans="1:3" ht="26.4" x14ac:dyDescent="0.25">
      <c r="A524" s="1"/>
      <c r="B524" s="1" t="s">
        <v>14</v>
      </c>
      <c r="C524" t="s">
        <v>180</v>
      </c>
    </row>
    <row r="525" spans="1:3" ht="26.4" x14ac:dyDescent="0.25">
      <c r="A525" s="1"/>
      <c r="B525" s="1" t="s">
        <v>16</v>
      </c>
      <c r="C525" t="s">
        <v>511</v>
      </c>
    </row>
    <row r="526" spans="1:3" ht="26.4" x14ac:dyDescent="0.25">
      <c r="A526" s="1"/>
      <c r="B526" s="1" t="s">
        <v>18</v>
      </c>
      <c r="C526" t="s">
        <v>512</v>
      </c>
    </row>
    <row r="527" spans="1:3" ht="26.4" x14ac:dyDescent="0.25">
      <c r="A527" s="1"/>
      <c r="B527" s="1" t="s">
        <v>20</v>
      </c>
      <c r="C527" t="s">
        <v>283</v>
      </c>
    </row>
    <row r="528" spans="1:3" ht="26.4" x14ac:dyDescent="0.25">
      <c r="A528" s="1"/>
      <c r="B528" s="1" t="s">
        <v>22</v>
      </c>
      <c r="C528" t="s">
        <v>513</v>
      </c>
    </row>
    <row r="529" spans="1:3" ht="26.4" x14ac:dyDescent="0.25">
      <c r="A529" s="1"/>
      <c r="B529" s="1" t="s">
        <v>24</v>
      </c>
      <c r="C529" t="s">
        <v>514</v>
      </c>
    </row>
    <row r="530" spans="1:3" ht="26.4" x14ac:dyDescent="0.25">
      <c r="A530" s="1"/>
      <c r="B530" s="1" t="s">
        <v>26</v>
      </c>
      <c r="C530" t="s">
        <v>515</v>
      </c>
    </row>
    <row r="531" spans="1:3" ht="26.4" x14ac:dyDescent="0.25">
      <c r="A531" s="1"/>
      <c r="B531" s="1" t="s">
        <v>28</v>
      </c>
      <c r="C531" t="s">
        <v>516</v>
      </c>
    </row>
    <row r="532" spans="1:3" ht="26.4" x14ac:dyDescent="0.25">
      <c r="A532" s="1"/>
      <c r="B532" s="1" t="s">
        <v>30</v>
      </c>
      <c r="C532" t="s">
        <v>517</v>
      </c>
    </row>
    <row r="533" spans="1:3" ht="26.4" x14ac:dyDescent="0.25">
      <c r="A533" s="1"/>
      <c r="B533" s="1" t="s">
        <v>32</v>
      </c>
      <c r="C533" t="s">
        <v>518</v>
      </c>
    </row>
    <row r="534" spans="1:3" ht="26.4" x14ac:dyDescent="0.25">
      <c r="A534" s="1"/>
      <c r="B534" s="1" t="s">
        <v>34</v>
      </c>
      <c r="C534" t="s">
        <v>519</v>
      </c>
    </row>
    <row r="535" spans="1:3" ht="26.4" x14ac:dyDescent="0.25">
      <c r="A535" s="1" t="s">
        <v>520</v>
      </c>
      <c r="B535" s="1" t="s">
        <v>37</v>
      </c>
      <c r="C535" t="s">
        <v>521</v>
      </c>
    </row>
    <row r="536" spans="1:3" ht="26.4" x14ac:dyDescent="0.25">
      <c r="A536" s="1"/>
      <c r="B536" s="1" t="s">
        <v>39</v>
      </c>
      <c r="C536" t="s">
        <v>522</v>
      </c>
    </row>
    <row r="537" spans="1:3" ht="26.4" x14ac:dyDescent="0.25">
      <c r="A537" s="1"/>
      <c r="B537" s="1" t="s">
        <v>4</v>
      </c>
      <c r="C537" t="s">
        <v>523</v>
      </c>
    </row>
    <row r="538" spans="1:3" ht="26.4" x14ac:dyDescent="0.25">
      <c r="A538" s="1"/>
      <c r="B538" s="1" t="s">
        <v>6</v>
      </c>
      <c r="C538" t="s">
        <v>524</v>
      </c>
    </row>
    <row r="539" spans="1:3" ht="26.4" x14ac:dyDescent="0.25">
      <c r="A539" s="1"/>
      <c r="B539" s="1" t="s">
        <v>8</v>
      </c>
      <c r="C539" t="s">
        <v>525</v>
      </c>
    </row>
    <row r="540" spans="1:3" ht="26.4" x14ac:dyDescent="0.25">
      <c r="A540" s="1"/>
      <c r="B540" s="1" t="s">
        <v>10</v>
      </c>
      <c r="C540" t="s">
        <v>526</v>
      </c>
    </row>
    <row r="541" spans="1:3" ht="26.4" x14ac:dyDescent="0.25">
      <c r="A541" s="1"/>
      <c r="B541" s="1" t="s">
        <v>12</v>
      </c>
      <c r="C541" t="s">
        <v>527</v>
      </c>
    </row>
    <row r="542" spans="1:3" ht="26.4" x14ac:dyDescent="0.25">
      <c r="A542" s="1"/>
      <c r="B542" s="1" t="s">
        <v>14</v>
      </c>
      <c r="C542" t="s">
        <v>113</v>
      </c>
    </row>
    <row r="543" spans="1:3" ht="26.4" x14ac:dyDescent="0.25">
      <c r="A543" s="1"/>
      <c r="B543" s="1" t="s">
        <v>16</v>
      </c>
      <c r="C543" t="s">
        <v>528</v>
      </c>
    </row>
    <row r="544" spans="1:3" ht="26.4" x14ac:dyDescent="0.25">
      <c r="A544" s="1"/>
      <c r="B544" s="1" t="s">
        <v>18</v>
      </c>
      <c r="C544" t="s">
        <v>529</v>
      </c>
    </row>
    <row r="545" spans="1:3" ht="26.4" x14ac:dyDescent="0.25">
      <c r="A545" s="1"/>
      <c r="B545" s="1" t="s">
        <v>20</v>
      </c>
      <c r="C545" t="s">
        <v>521</v>
      </c>
    </row>
    <row r="546" spans="1:3" ht="26.4" x14ac:dyDescent="0.25">
      <c r="A546" s="1"/>
      <c r="B546" s="1" t="s">
        <v>22</v>
      </c>
      <c r="C546" t="s">
        <v>404</v>
      </c>
    </row>
    <row r="547" spans="1:3" ht="26.4" x14ac:dyDescent="0.25">
      <c r="A547" s="1"/>
      <c r="B547" s="1" t="s">
        <v>24</v>
      </c>
      <c r="C547" t="s">
        <v>530</v>
      </c>
    </row>
    <row r="548" spans="1:3" ht="26.4" x14ac:dyDescent="0.25">
      <c r="A548" s="1"/>
      <c r="B548" s="1" t="s">
        <v>26</v>
      </c>
      <c r="C548" t="s">
        <v>531</v>
      </c>
    </row>
    <row r="549" spans="1:3" ht="26.4" x14ac:dyDescent="0.25">
      <c r="A549" s="1"/>
      <c r="B549" s="1" t="s">
        <v>28</v>
      </c>
      <c r="C549" t="s">
        <v>532</v>
      </c>
    </row>
    <row r="550" spans="1:3" ht="26.4" x14ac:dyDescent="0.25">
      <c r="A550" s="1"/>
      <c r="B550" s="1" t="s">
        <v>30</v>
      </c>
      <c r="C550" t="s">
        <v>533</v>
      </c>
    </row>
    <row r="551" spans="1:3" ht="26.4" x14ac:dyDescent="0.25">
      <c r="A551" s="1"/>
      <c r="B551" s="1" t="s">
        <v>32</v>
      </c>
      <c r="C551" t="s">
        <v>534</v>
      </c>
    </row>
    <row r="552" spans="1:3" ht="26.4" x14ac:dyDescent="0.25">
      <c r="A552" s="1"/>
      <c r="B552" s="1" t="s">
        <v>34</v>
      </c>
      <c r="C552" t="s">
        <v>535</v>
      </c>
    </row>
    <row r="553" spans="1:3" ht="26.4" x14ac:dyDescent="0.25">
      <c r="A553" s="1" t="s">
        <v>536</v>
      </c>
      <c r="B553" s="1" t="s">
        <v>37</v>
      </c>
      <c r="C553" t="s">
        <v>537</v>
      </c>
    </row>
    <row r="554" spans="1:3" ht="26.4" x14ac:dyDescent="0.25">
      <c r="A554" s="1"/>
      <c r="B554" s="1" t="s">
        <v>39</v>
      </c>
      <c r="C554" t="s">
        <v>464</v>
      </c>
    </row>
    <row r="555" spans="1:3" ht="26.4" x14ac:dyDescent="0.25">
      <c r="A555" s="1"/>
      <c r="B555" s="1" t="s">
        <v>4</v>
      </c>
      <c r="C555" t="s">
        <v>538</v>
      </c>
    </row>
    <row r="556" spans="1:3" ht="26.4" x14ac:dyDescent="0.25">
      <c r="A556" s="1"/>
      <c r="B556" s="1" t="s">
        <v>6</v>
      </c>
      <c r="C556" t="s">
        <v>539</v>
      </c>
    </row>
    <row r="557" spans="1:3" ht="26.4" x14ac:dyDescent="0.25">
      <c r="A557" s="1"/>
      <c r="B557" s="1" t="s">
        <v>8</v>
      </c>
      <c r="C557" t="s">
        <v>540</v>
      </c>
    </row>
    <row r="558" spans="1:3" ht="26.4" x14ac:dyDescent="0.25">
      <c r="A558" s="1"/>
      <c r="B558" s="1" t="s">
        <v>10</v>
      </c>
      <c r="C558" t="s">
        <v>541</v>
      </c>
    </row>
    <row r="559" spans="1:3" ht="26.4" x14ac:dyDescent="0.25">
      <c r="A559" s="1"/>
      <c r="B559" s="1" t="s">
        <v>12</v>
      </c>
      <c r="C559" t="s">
        <v>542</v>
      </c>
    </row>
    <row r="560" spans="1:3" ht="26.4" x14ac:dyDescent="0.25">
      <c r="A560" s="1"/>
      <c r="B560" s="1" t="s">
        <v>14</v>
      </c>
      <c r="C560" t="s">
        <v>543</v>
      </c>
    </row>
    <row r="561" spans="1:3" ht="26.4" x14ac:dyDescent="0.25">
      <c r="A561" s="1"/>
      <c r="B561" s="1" t="s">
        <v>16</v>
      </c>
      <c r="C561" t="s">
        <v>544</v>
      </c>
    </row>
    <row r="562" spans="1:3" ht="26.4" x14ac:dyDescent="0.25">
      <c r="A562" s="1"/>
      <c r="B562" s="1" t="s">
        <v>18</v>
      </c>
      <c r="C562" t="s">
        <v>545</v>
      </c>
    </row>
    <row r="563" spans="1:3" ht="26.4" x14ac:dyDescent="0.25">
      <c r="A563" s="1"/>
      <c r="B563" s="1" t="s">
        <v>20</v>
      </c>
      <c r="C563" t="s">
        <v>537</v>
      </c>
    </row>
    <row r="564" spans="1:3" ht="26.4" x14ac:dyDescent="0.25">
      <c r="A564" s="1"/>
      <c r="B564" s="1" t="s">
        <v>22</v>
      </c>
      <c r="C564" t="s">
        <v>546</v>
      </c>
    </row>
    <row r="565" spans="1:3" ht="26.4" x14ac:dyDescent="0.25">
      <c r="A565" s="1"/>
      <c r="B565" s="1" t="s">
        <v>24</v>
      </c>
      <c r="C565" t="s">
        <v>547</v>
      </c>
    </row>
    <row r="566" spans="1:3" ht="26.4" x14ac:dyDescent="0.25">
      <c r="A566" s="1"/>
      <c r="B566" s="1" t="s">
        <v>26</v>
      </c>
      <c r="C566" t="s">
        <v>548</v>
      </c>
    </row>
    <row r="567" spans="1:3" ht="26.4" x14ac:dyDescent="0.25">
      <c r="A567" s="1"/>
      <c r="B567" s="1" t="s">
        <v>28</v>
      </c>
      <c r="C567" t="s">
        <v>549</v>
      </c>
    </row>
    <row r="568" spans="1:3" ht="26.4" x14ac:dyDescent="0.25">
      <c r="A568" s="1"/>
      <c r="B568" s="1" t="s">
        <v>30</v>
      </c>
      <c r="C568" t="s">
        <v>550</v>
      </c>
    </row>
    <row r="569" spans="1:3" ht="26.4" x14ac:dyDescent="0.25">
      <c r="A569" s="1"/>
      <c r="B569" s="1" t="s">
        <v>32</v>
      </c>
      <c r="C569" t="s">
        <v>551</v>
      </c>
    </row>
    <row r="570" spans="1:3" ht="26.4" x14ac:dyDescent="0.25">
      <c r="A570" s="1"/>
      <c r="B570" s="1" t="s">
        <v>34</v>
      </c>
      <c r="C570" t="s">
        <v>552</v>
      </c>
    </row>
    <row r="571" spans="1:3" ht="26.4" x14ac:dyDescent="0.25">
      <c r="A571" s="1" t="s">
        <v>553</v>
      </c>
      <c r="B571" s="1" t="s">
        <v>37</v>
      </c>
      <c r="C571" t="s">
        <v>554</v>
      </c>
    </row>
    <row r="572" spans="1:3" ht="26.4" x14ac:dyDescent="0.25">
      <c r="A572" s="1"/>
      <c r="B572" s="1" t="s">
        <v>39</v>
      </c>
      <c r="C572" t="s">
        <v>555</v>
      </c>
    </row>
    <row r="573" spans="1:3" ht="26.4" x14ac:dyDescent="0.25">
      <c r="A573" s="1"/>
      <c r="B573" s="1" t="s">
        <v>4</v>
      </c>
      <c r="C573" t="s">
        <v>513</v>
      </c>
    </row>
    <row r="574" spans="1:3" ht="26.4" x14ac:dyDescent="0.25">
      <c r="A574" s="1"/>
      <c r="B574" s="1" t="s">
        <v>6</v>
      </c>
      <c r="C574" t="s">
        <v>556</v>
      </c>
    </row>
    <row r="575" spans="1:3" ht="26.4" x14ac:dyDescent="0.25">
      <c r="A575" s="1"/>
      <c r="B575" s="1" t="s">
        <v>8</v>
      </c>
      <c r="C575" t="s">
        <v>557</v>
      </c>
    </row>
    <row r="576" spans="1:3" ht="26.4" x14ac:dyDescent="0.25">
      <c r="A576" s="1"/>
      <c r="B576" s="1" t="s">
        <v>10</v>
      </c>
      <c r="C576" t="s">
        <v>558</v>
      </c>
    </row>
    <row r="577" spans="1:3" ht="26.4" x14ac:dyDescent="0.25">
      <c r="A577" s="1"/>
      <c r="B577" s="1" t="s">
        <v>12</v>
      </c>
      <c r="C577" t="s">
        <v>559</v>
      </c>
    </row>
    <row r="578" spans="1:3" ht="26.4" x14ac:dyDescent="0.25">
      <c r="A578" s="1"/>
      <c r="B578" s="1" t="s">
        <v>14</v>
      </c>
      <c r="C578" t="s">
        <v>560</v>
      </c>
    </row>
    <row r="579" spans="1:3" ht="26.4" x14ac:dyDescent="0.25">
      <c r="A579" s="1"/>
      <c r="B579" s="1" t="s">
        <v>16</v>
      </c>
      <c r="C579" t="s">
        <v>561</v>
      </c>
    </row>
    <row r="580" spans="1:3" ht="26.4" x14ac:dyDescent="0.25">
      <c r="A580" s="1"/>
      <c r="B580" s="1" t="s">
        <v>18</v>
      </c>
      <c r="C580" t="s">
        <v>561</v>
      </c>
    </row>
    <row r="581" spans="1:3" ht="26.4" x14ac:dyDescent="0.25">
      <c r="A581" s="1"/>
      <c r="B581" s="1" t="s">
        <v>20</v>
      </c>
      <c r="C581" t="s">
        <v>555</v>
      </c>
    </row>
    <row r="582" spans="1:3" ht="26.4" x14ac:dyDescent="0.25">
      <c r="A582" s="1"/>
      <c r="B582" s="1" t="s">
        <v>22</v>
      </c>
      <c r="C582" t="s">
        <v>250</v>
      </c>
    </row>
    <row r="583" spans="1:3" ht="26.4" x14ac:dyDescent="0.25">
      <c r="A583" s="1"/>
      <c r="B583" s="1" t="s">
        <v>24</v>
      </c>
      <c r="C583" t="s">
        <v>562</v>
      </c>
    </row>
    <row r="584" spans="1:3" ht="26.4" x14ac:dyDescent="0.25">
      <c r="A584" s="1"/>
      <c r="B584" s="1" t="s">
        <v>26</v>
      </c>
      <c r="C584" t="s">
        <v>563</v>
      </c>
    </row>
    <row r="585" spans="1:3" ht="26.4" x14ac:dyDescent="0.25">
      <c r="A585" s="1"/>
      <c r="B585" s="1" t="s">
        <v>28</v>
      </c>
      <c r="C585" t="s">
        <v>564</v>
      </c>
    </row>
    <row r="586" spans="1:3" ht="26.4" x14ac:dyDescent="0.25">
      <c r="A586" s="1"/>
      <c r="B586" s="1" t="s">
        <v>30</v>
      </c>
      <c r="C586" t="s">
        <v>565</v>
      </c>
    </row>
    <row r="587" spans="1:3" ht="26.4" x14ac:dyDescent="0.25">
      <c r="A587" s="1"/>
      <c r="B587" s="1" t="s">
        <v>32</v>
      </c>
      <c r="C587" t="s">
        <v>566</v>
      </c>
    </row>
    <row r="588" spans="1:3" ht="26.4" x14ac:dyDescent="0.25">
      <c r="A588" s="1"/>
      <c r="B588" s="1" t="s">
        <v>34</v>
      </c>
      <c r="C588" t="s">
        <v>567</v>
      </c>
    </row>
    <row r="589" spans="1:3" ht="26.4" x14ac:dyDescent="0.25">
      <c r="A589" s="1" t="s">
        <v>568</v>
      </c>
      <c r="B589" s="1" t="s">
        <v>37</v>
      </c>
      <c r="C589" t="s">
        <v>569</v>
      </c>
    </row>
    <row r="590" spans="1:3" ht="26.4" x14ac:dyDescent="0.25">
      <c r="A590" s="1"/>
      <c r="B590" s="1" t="s">
        <v>39</v>
      </c>
      <c r="C590" t="s">
        <v>158</v>
      </c>
    </row>
    <row r="591" spans="1:3" ht="26.4" x14ac:dyDescent="0.25">
      <c r="A591" s="1"/>
      <c r="B591" s="1" t="s">
        <v>4</v>
      </c>
      <c r="C591" t="s">
        <v>570</v>
      </c>
    </row>
    <row r="592" spans="1:3" ht="26.4" x14ac:dyDescent="0.25">
      <c r="A592" s="1"/>
      <c r="B592" s="1" t="s">
        <v>6</v>
      </c>
      <c r="C592" t="s">
        <v>571</v>
      </c>
    </row>
    <row r="593" spans="1:3" ht="26.4" x14ac:dyDescent="0.25">
      <c r="A593" s="1"/>
      <c r="B593" s="1" t="s">
        <v>8</v>
      </c>
      <c r="C593" t="s">
        <v>572</v>
      </c>
    </row>
    <row r="594" spans="1:3" ht="26.4" x14ac:dyDescent="0.25">
      <c r="A594" s="1"/>
      <c r="B594" s="1" t="s">
        <v>10</v>
      </c>
      <c r="C594" t="s">
        <v>573</v>
      </c>
    </row>
    <row r="595" spans="1:3" ht="26.4" x14ac:dyDescent="0.25">
      <c r="A595" s="1"/>
      <c r="B595" s="1" t="s">
        <v>12</v>
      </c>
      <c r="C595" t="s">
        <v>574</v>
      </c>
    </row>
    <row r="596" spans="1:3" ht="26.4" x14ac:dyDescent="0.25">
      <c r="A596" s="1"/>
      <c r="B596" s="1" t="s">
        <v>14</v>
      </c>
      <c r="C596" t="s">
        <v>575</v>
      </c>
    </row>
    <row r="597" spans="1:3" ht="26.4" x14ac:dyDescent="0.25">
      <c r="A597" s="1"/>
      <c r="B597" s="1" t="s">
        <v>16</v>
      </c>
      <c r="C597" t="s">
        <v>576</v>
      </c>
    </row>
    <row r="598" spans="1:3" ht="26.4" x14ac:dyDescent="0.25">
      <c r="A598" s="1"/>
      <c r="B598" s="1" t="s">
        <v>18</v>
      </c>
      <c r="C598" t="s">
        <v>577</v>
      </c>
    </row>
    <row r="599" spans="1:3" ht="26.4" x14ac:dyDescent="0.25">
      <c r="A599" s="1"/>
      <c r="B599" s="1" t="s">
        <v>20</v>
      </c>
      <c r="C599" t="s">
        <v>578</v>
      </c>
    </row>
    <row r="600" spans="1:3" ht="26.4" x14ac:dyDescent="0.25">
      <c r="A600" s="1"/>
      <c r="B600" s="1" t="s">
        <v>22</v>
      </c>
      <c r="C600" t="s">
        <v>576</v>
      </c>
    </row>
    <row r="601" spans="1:3" ht="26.4" x14ac:dyDescent="0.25">
      <c r="A601" s="1"/>
      <c r="B601" s="1" t="s">
        <v>24</v>
      </c>
      <c r="C601" t="s">
        <v>579</v>
      </c>
    </row>
    <row r="602" spans="1:3" ht="26.4" x14ac:dyDescent="0.25">
      <c r="A602" s="1"/>
      <c r="B602" s="1" t="s">
        <v>26</v>
      </c>
      <c r="C602" t="s">
        <v>580</v>
      </c>
    </row>
    <row r="603" spans="1:3" ht="26.4" x14ac:dyDescent="0.25">
      <c r="A603" s="1"/>
      <c r="B603" s="1" t="s">
        <v>28</v>
      </c>
      <c r="C603" t="s">
        <v>581</v>
      </c>
    </row>
    <row r="604" spans="1:3" ht="26.4" x14ac:dyDescent="0.25">
      <c r="A604" s="1"/>
      <c r="B604" s="1" t="s">
        <v>30</v>
      </c>
      <c r="C604" t="s">
        <v>571</v>
      </c>
    </row>
    <row r="605" spans="1:3" ht="26.4" x14ac:dyDescent="0.25">
      <c r="A605" s="1"/>
      <c r="B605" s="1" t="s">
        <v>32</v>
      </c>
      <c r="C605" t="s">
        <v>582</v>
      </c>
    </row>
    <row r="606" spans="1:3" ht="26.4" x14ac:dyDescent="0.25">
      <c r="A606" s="1"/>
      <c r="B606" s="1" t="s">
        <v>34</v>
      </c>
      <c r="C606" t="s">
        <v>583</v>
      </c>
    </row>
    <row r="607" spans="1:3" ht="26.4" x14ac:dyDescent="0.25">
      <c r="A607" s="1" t="s">
        <v>584</v>
      </c>
      <c r="B607" s="1" t="s">
        <v>37</v>
      </c>
      <c r="C607" t="s">
        <v>585</v>
      </c>
    </row>
    <row r="608" spans="1:3" ht="26.4" x14ac:dyDescent="0.25">
      <c r="A608" s="1"/>
      <c r="B608" s="1" t="s">
        <v>39</v>
      </c>
      <c r="C608" t="s">
        <v>586</v>
      </c>
    </row>
    <row r="609" spans="1:3" ht="26.4" x14ac:dyDescent="0.25">
      <c r="A609" s="1"/>
      <c r="B609" s="1" t="s">
        <v>4</v>
      </c>
      <c r="C609" t="s">
        <v>587</v>
      </c>
    </row>
    <row r="610" spans="1:3" ht="26.4" x14ac:dyDescent="0.25">
      <c r="A610" s="1"/>
      <c r="B610" s="1" t="s">
        <v>6</v>
      </c>
      <c r="C610" t="s">
        <v>588</v>
      </c>
    </row>
    <row r="611" spans="1:3" ht="26.4" x14ac:dyDescent="0.25">
      <c r="A611" s="1"/>
      <c r="B611" s="1" t="s">
        <v>8</v>
      </c>
      <c r="C611" t="s">
        <v>589</v>
      </c>
    </row>
    <row r="612" spans="1:3" ht="26.4" x14ac:dyDescent="0.25">
      <c r="A612" s="1"/>
      <c r="B612" s="1" t="s">
        <v>10</v>
      </c>
      <c r="C612" t="s">
        <v>590</v>
      </c>
    </row>
    <row r="613" spans="1:3" ht="26.4" x14ac:dyDescent="0.25">
      <c r="A613" s="1"/>
      <c r="B613" s="1" t="s">
        <v>12</v>
      </c>
      <c r="C613" t="s">
        <v>591</v>
      </c>
    </row>
    <row r="614" spans="1:3" ht="26.4" x14ac:dyDescent="0.25">
      <c r="A614" s="1"/>
      <c r="B614" s="1" t="s">
        <v>14</v>
      </c>
      <c r="C614" t="s">
        <v>535</v>
      </c>
    </row>
    <row r="615" spans="1:3" ht="26.4" x14ac:dyDescent="0.25">
      <c r="A615" s="1"/>
      <c r="B615" s="1" t="s">
        <v>16</v>
      </c>
      <c r="C615" t="s">
        <v>592</v>
      </c>
    </row>
    <row r="616" spans="1:3" ht="26.4" x14ac:dyDescent="0.25">
      <c r="A616" s="1"/>
      <c r="B616" s="1" t="s">
        <v>18</v>
      </c>
      <c r="C616" t="s">
        <v>593</v>
      </c>
    </row>
    <row r="617" spans="1:3" ht="26.4" x14ac:dyDescent="0.25">
      <c r="A617" s="1"/>
      <c r="B617" s="1" t="s">
        <v>20</v>
      </c>
      <c r="C617" t="s">
        <v>585</v>
      </c>
    </row>
    <row r="618" spans="1:3" ht="26.4" x14ac:dyDescent="0.25">
      <c r="A618" s="1"/>
      <c r="B618" s="1" t="s">
        <v>22</v>
      </c>
      <c r="C618" t="s">
        <v>590</v>
      </c>
    </row>
    <row r="619" spans="1:3" ht="26.4" x14ac:dyDescent="0.25">
      <c r="A619" s="1"/>
      <c r="B619" s="1" t="s">
        <v>24</v>
      </c>
      <c r="C619" t="s">
        <v>594</v>
      </c>
    </row>
    <row r="620" spans="1:3" ht="26.4" x14ac:dyDescent="0.25">
      <c r="A620" s="1"/>
      <c r="B620" s="1" t="s">
        <v>26</v>
      </c>
      <c r="C620" t="s">
        <v>595</v>
      </c>
    </row>
    <row r="621" spans="1:3" ht="26.4" x14ac:dyDescent="0.25">
      <c r="A621" s="1"/>
      <c r="B621" s="1" t="s">
        <v>28</v>
      </c>
      <c r="C621" t="s">
        <v>596</v>
      </c>
    </row>
    <row r="622" spans="1:3" ht="26.4" x14ac:dyDescent="0.25">
      <c r="A622" s="1"/>
      <c r="B622" s="1" t="s">
        <v>30</v>
      </c>
      <c r="C622" t="s">
        <v>597</v>
      </c>
    </row>
    <row r="623" spans="1:3" ht="26.4" x14ac:dyDescent="0.25">
      <c r="A623" s="1"/>
      <c r="B623" s="1" t="s">
        <v>32</v>
      </c>
      <c r="C623" t="s">
        <v>598</v>
      </c>
    </row>
    <row r="624" spans="1:3" ht="26.4" x14ac:dyDescent="0.25">
      <c r="A624" s="1"/>
      <c r="B624" s="1" t="s">
        <v>34</v>
      </c>
      <c r="C624" t="s">
        <v>599</v>
      </c>
    </row>
    <row r="625" spans="1:3" ht="26.4" x14ac:dyDescent="0.25">
      <c r="A625" s="1" t="s">
        <v>600</v>
      </c>
      <c r="B625" s="1" t="s">
        <v>37</v>
      </c>
      <c r="C625" t="s">
        <v>601</v>
      </c>
    </row>
    <row r="626" spans="1:3" ht="26.4" x14ac:dyDescent="0.25">
      <c r="A626" s="1"/>
      <c r="B626" s="1" t="s">
        <v>39</v>
      </c>
      <c r="C626" t="s">
        <v>602</v>
      </c>
    </row>
    <row r="627" spans="1:3" ht="26.4" x14ac:dyDescent="0.25">
      <c r="A627" s="1"/>
      <c r="B627" s="1" t="s">
        <v>4</v>
      </c>
      <c r="C627" t="s">
        <v>603</v>
      </c>
    </row>
    <row r="628" spans="1:3" ht="26.4" x14ac:dyDescent="0.25">
      <c r="A628" s="1"/>
      <c r="B628" s="1" t="s">
        <v>6</v>
      </c>
      <c r="C628" t="s">
        <v>604</v>
      </c>
    </row>
    <row r="629" spans="1:3" ht="26.4" x14ac:dyDescent="0.25">
      <c r="A629" s="1"/>
      <c r="B629" s="1" t="s">
        <v>8</v>
      </c>
      <c r="C629" t="s">
        <v>605</v>
      </c>
    </row>
    <row r="630" spans="1:3" ht="26.4" x14ac:dyDescent="0.25">
      <c r="A630" s="1"/>
      <c r="B630" s="1" t="s">
        <v>10</v>
      </c>
      <c r="C630" t="s">
        <v>606</v>
      </c>
    </row>
    <row r="631" spans="1:3" ht="26.4" x14ac:dyDescent="0.25">
      <c r="A631" s="1"/>
      <c r="B631" s="1" t="s">
        <v>12</v>
      </c>
      <c r="C631" t="s">
        <v>593</v>
      </c>
    </row>
    <row r="632" spans="1:3" ht="26.4" x14ac:dyDescent="0.25">
      <c r="A632" s="1"/>
      <c r="B632" s="1" t="s">
        <v>14</v>
      </c>
      <c r="C632" t="s">
        <v>217</v>
      </c>
    </row>
    <row r="633" spans="1:3" ht="26.4" x14ac:dyDescent="0.25">
      <c r="A633" s="1"/>
      <c r="B633" s="1" t="s">
        <v>16</v>
      </c>
      <c r="C633" t="s">
        <v>217</v>
      </c>
    </row>
    <row r="634" spans="1:3" ht="26.4" x14ac:dyDescent="0.25">
      <c r="A634" s="1"/>
      <c r="B634" s="1" t="s">
        <v>18</v>
      </c>
      <c r="C634" t="s">
        <v>607</v>
      </c>
    </row>
    <row r="635" spans="1:3" ht="26.4" x14ac:dyDescent="0.25">
      <c r="A635" s="1"/>
      <c r="B635" s="1" t="s">
        <v>20</v>
      </c>
      <c r="C635" t="s">
        <v>606</v>
      </c>
    </row>
    <row r="636" spans="1:3" ht="26.4" x14ac:dyDescent="0.25">
      <c r="A636" s="1"/>
      <c r="B636" s="1" t="s">
        <v>22</v>
      </c>
      <c r="C636" t="s">
        <v>601</v>
      </c>
    </row>
    <row r="637" spans="1:3" ht="26.4" x14ac:dyDescent="0.25">
      <c r="A637" s="1"/>
      <c r="B637" s="1" t="s">
        <v>24</v>
      </c>
      <c r="C637" t="s">
        <v>391</v>
      </c>
    </row>
    <row r="638" spans="1:3" ht="26.4" x14ac:dyDescent="0.25">
      <c r="A638" s="1"/>
      <c r="B638" s="1" t="s">
        <v>26</v>
      </c>
      <c r="C638" t="s">
        <v>608</v>
      </c>
    </row>
    <row r="639" spans="1:3" ht="26.4" x14ac:dyDescent="0.25">
      <c r="A639" s="1"/>
      <c r="B639" s="1" t="s">
        <v>28</v>
      </c>
      <c r="C639" t="s">
        <v>609</v>
      </c>
    </row>
    <row r="640" spans="1:3" ht="26.4" x14ac:dyDescent="0.25">
      <c r="A640" s="1"/>
      <c r="B640" s="1" t="s">
        <v>30</v>
      </c>
      <c r="C640" t="s">
        <v>111</v>
      </c>
    </row>
    <row r="641" spans="1:3" ht="26.4" x14ac:dyDescent="0.25">
      <c r="A641" s="1"/>
      <c r="B641" s="1" t="s">
        <v>32</v>
      </c>
      <c r="C641" t="s">
        <v>610</v>
      </c>
    </row>
    <row r="642" spans="1:3" ht="26.4" x14ac:dyDescent="0.25">
      <c r="A642" s="1"/>
      <c r="B642" s="1" t="s">
        <v>34</v>
      </c>
      <c r="C642" t="s">
        <v>611</v>
      </c>
    </row>
    <row r="643" spans="1:3" ht="26.4" x14ac:dyDescent="0.25">
      <c r="A643" s="1" t="s">
        <v>612</v>
      </c>
      <c r="B643" s="1" t="s">
        <v>37</v>
      </c>
      <c r="C643" t="s">
        <v>613</v>
      </c>
    </row>
    <row r="644" spans="1:3" ht="26.4" x14ac:dyDescent="0.25">
      <c r="A644" s="1"/>
      <c r="B644" s="1" t="s">
        <v>39</v>
      </c>
      <c r="C644" t="s">
        <v>614</v>
      </c>
    </row>
    <row r="645" spans="1:3" ht="26.4" x14ac:dyDescent="0.25">
      <c r="A645" s="1"/>
      <c r="B645" s="1" t="s">
        <v>4</v>
      </c>
      <c r="C645" t="s">
        <v>615</v>
      </c>
    </row>
    <row r="646" spans="1:3" ht="26.4" x14ac:dyDescent="0.25">
      <c r="A646" s="1"/>
      <c r="B646" s="1" t="s">
        <v>6</v>
      </c>
      <c r="C646" t="s">
        <v>616</v>
      </c>
    </row>
    <row r="647" spans="1:3" ht="26.4" x14ac:dyDescent="0.25">
      <c r="A647" s="1"/>
      <c r="B647" s="1" t="s">
        <v>8</v>
      </c>
      <c r="C647" t="s">
        <v>615</v>
      </c>
    </row>
    <row r="648" spans="1:3" ht="26.4" x14ac:dyDescent="0.25">
      <c r="A648" s="1"/>
      <c r="B648" s="1" t="s">
        <v>10</v>
      </c>
      <c r="C648" t="s">
        <v>617</v>
      </c>
    </row>
    <row r="649" spans="1:3" ht="26.4" x14ac:dyDescent="0.25">
      <c r="A649" s="1"/>
      <c r="B649" s="1" t="s">
        <v>12</v>
      </c>
      <c r="C649" t="s">
        <v>618</v>
      </c>
    </row>
    <row r="650" spans="1:3" ht="26.4" x14ac:dyDescent="0.25">
      <c r="A650" s="1"/>
      <c r="B650" s="1" t="s">
        <v>14</v>
      </c>
      <c r="C650" t="s">
        <v>619</v>
      </c>
    </row>
    <row r="651" spans="1:3" ht="26.4" x14ac:dyDescent="0.25">
      <c r="A651" s="1"/>
      <c r="B651" s="1" t="s">
        <v>16</v>
      </c>
      <c r="C651" t="s">
        <v>620</v>
      </c>
    </row>
    <row r="652" spans="1:3" ht="26.4" x14ac:dyDescent="0.25">
      <c r="A652" s="1"/>
      <c r="B652" s="1" t="s">
        <v>18</v>
      </c>
      <c r="C652" t="s">
        <v>621</v>
      </c>
    </row>
    <row r="653" spans="1:3" ht="26.4" x14ac:dyDescent="0.25">
      <c r="A653" s="1"/>
      <c r="B653" s="1" t="s">
        <v>20</v>
      </c>
      <c r="C653" t="s">
        <v>622</v>
      </c>
    </row>
    <row r="654" spans="1:3" ht="26.4" x14ac:dyDescent="0.25">
      <c r="A654" s="1"/>
      <c r="B654" s="1" t="s">
        <v>22</v>
      </c>
      <c r="C654" t="s">
        <v>623</v>
      </c>
    </row>
    <row r="655" spans="1:3" ht="26.4" x14ac:dyDescent="0.25">
      <c r="A655" s="1"/>
      <c r="B655" s="1" t="s">
        <v>24</v>
      </c>
      <c r="C655" t="s">
        <v>623</v>
      </c>
    </row>
    <row r="656" spans="1:3" ht="26.4" x14ac:dyDescent="0.25">
      <c r="A656" s="1"/>
      <c r="B656" s="1" t="s">
        <v>26</v>
      </c>
      <c r="C656" t="s">
        <v>624</v>
      </c>
    </row>
    <row r="657" spans="1:3" ht="26.4" x14ac:dyDescent="0.25">
      <c r="A657" s="1"/>
      <c r="B657" s="1" t="s">
        <v>28</v>
      </c>
      <c r="C657" t="s">
        <v>625</v>
      </c>
    </row>
    <row r="658" spans="1:3" ht="26.4" x14ac:dyDescent="0.25">
      <c r="A658" s="1"/>
      <c r="B658" s="1" t="s">
        <v>30</v>
      </c>
      <c r="C658" t="s">
        <v>615</v>
      </c>
    </row>
    <row r="659" spans="1:3" ht="26.4" x14ac:dyDescent="0.25">
      <c r="A659" s="1"/>
      <c r="B659" s="1" t="s">
        <v>32</v>
      </c>
      <c r="C659" t="s">
        <v>626</v>
      </c>
    </row>
    <row r="660" spans="1:3" ht="26.4" x14ac:dyDescent="0.25">
      <c r="A660" s="1"/>
      <c r="B660" s="1" t="s">
        <v>34</v>
      </c>
      <c r="C660" t="s">
        <v>616</v>
      </c>
    </row>
    <row r="661" spans="1:3" ht="26.4" x14ac:dyDescent="0.25">
      <c r="A661" s="1" t="s">
        <v>627</v>
      </c>
      <c r="B661" s="1" t="s">
        <v>37</v>
      </c>
      <c r="C661" t="s">
        <v>628</v>
      </c>
    </row>
    <row r="662" spans="1:3" ht="26.4" x14ac:dyDescent="0.25">
      <c r="A662" s="1"/>
      <c r="B662" s="1" t="s">
        <v>39</v>
      </c>
      <c r="C662" t="s">
        <v>629</v>
      </c>
    </row>
    <row r="663" spans="1:3" ht="26.4" x14ac:dyDescent="0.25">
      <c r="A663" s="1"/>
      <c r="B663" s="1" t="s">
        <v>4</v>
      </c>
      <c r="C663" t="s">
        <v>630</v>
      </c>
    </row>
    <row r="664" spans="1:3" ht="26.4" x14ac:dyDescent="0.25">
      <c r="A664" s="1"/>
      <c r="B664" s="1" t="s">
        <v>6</v>
      </c>
      <c r="C664" t="s">
        <v>631</v>
      </c>
    </row>
    <row r="665" spans="1:3" ht="26.4" x14ac:dyDescent="0.25">
      <c r="A665" s="1"/>
      <c r="B665" s="1" t="s">
        <v>8</v>
      </c>
      <c r="C665" t="s">
        <v>632</v>
      </c>
    </row>
    <row r="666" spans="1:3" ht="26.4" x14ac:dyDescent="0.25">
      <c r="A666" s="1"/>
      <c r="B666" s="1" t="s">
        <v>10</v>
      </c>
      <c r="C666" t="s">
        <v>633</v>
      </c>
    </row>
    <row r="667" spans="1:3" ht="26.4" x14ac:dyDescent="0.25">
      <c r="A667" s="1"/>
      <c r="B667" s="1" t="s">
        <v>12</v>
      </c>
      <c r="C667" t="s">
        <v>634</v>
      </c>
    </row>
    <row r="668" spans="1:3" ht="26.4" x14ac:dyDescent="0.25">
      <c r="A668" s="1"/>
      <c r="B668" s="1" t="s">
        <v>14</v>
      </c>
      <c r="C668" t="s">
        <v>635</v>
      </c>
    </row>
    <row r="669" spans="1:3" ht="26.4" x14ac:dyDescent="0.25">
      <c r="A669" s="1"/>
      <c r="B669" s="1" t="s">
        <v>16</v>
      </c>
      <c r="C669" t="s">
        <v>138</v>
      </c>
    </row>
    <row r="670" spans="1:3" ht="26.4" x14ac:dyDescent="0.25">
      <c r="A670" s="1"/>
      <c r="B670" s="1" t="s">
        <v>18</v>
      </c>
      <c r="C670" t="s">
        <v>636</v>
      </c>
    </row>
    <row r="671" spans="1:3" ht="26.4" x14ac:dyDescent="0.25">
      <c r="A671" s="1"/>
      <c r="B671" s="1" t="s">
        <v>20</v>
      </c>
      <c r="C671" t="s">
        <v>637</v>
      </c>
    </row>
    <row r="672" spans="1:3" ht="26.4" x14ac:dyDescent="0.25">
      <c r="A672" s="1"/>
      <c r="B672" s="1" t="s">
        <v>22</v>
      </c>
      <c r="C672" t="s">
        <v>638</v>
      </c>
    </row>
    <row r="673" spans="1:3" ht="26.4" x14ac:dyDescent="0.25">
      <c r="A673" s="1"/>
      <c r="B673" s="1" t="s">
        <v>24</v>
      </c>
      <c r="C673" t="s">
        <v>639</v>
      </c>
    </row>
    <row r="674" spans="1:3" ht="26.4" x14ac:dyDescent="0.25">
      <c r="A674" s="1"/>
      <c r="B674" s="1" t="s">
        <v>26</v>
      </c>
      <c r="C674" t="s">
        <v>640</v>
      </c>
    </row>
    <row r="675" spans="1:3" ht="26.4" x14ac:dyDescent="0.25">
      <c r="A675" s="1"/>
      <c r="B675" s="1" t="s">
        <v>28</v>
      </c>
      <c r="C675" t="s">
        <v>641</v>
      </c>
    </row>
    <row r="676" spans="1:3" ht="26.4" x14ac:dyDescent="0.25">
      <c r="A676" s="1"/>
      <c r="B676" s="1" t="s">
        <v>30</v>
      </c>
      <c r="C676" t="s">
        <v>642</v>
      </c>
    </row>
    <row r="677" spans="1:3" ht="26.4" x14ac:dyDescent="0.25">
      <c r="A677" s="1"/>
      <c r="B677" s="1" t="s">
        <v>32</v>
      </c>
      <c r="C677" t="s">
        <v>643</v>
      </c>
    </row>
    <row r="678" spans="1:3" ht="26.4" x14ac:dyDescent="0.25">
      <c r="A678" s="1"/>
      <c r="B678" s="1" t="s">
        <v>34</v>
      </c>
      <c r="C678" t="s">
        <v>133</v>
      </c>
    </row>
    <row r="679" spans="1:3" ht="26.4" x14ac:dyDescent="0.25">
      <c r="A679" s="1" t="s">
        <v>644</v>
      </c>
      <c r="B679" s="1" t="s">
        <v>37</v>
      </c>
      <c r="C679" t="s">
        <v>56</v>
      </c>
    </row>
    <row r="680" spans="1:3" ht="26.4" x14ac:dyDescent="0.25">
      <c r="A680" s="1"/>
      <c r="B680" s="1" t="s">
        <v>39</v>
      </c>
      <c r="C680" t="s">
        <v>645</v>
      </c>
    </row>
    <row r="681" spans="1:3" ht="26.4" x14ac:dyDescent="0.25">
      <c r="A681" s="1"/>
      <c r="B681" s="1" t="s">
        <v>4</v>
      </c>
      <c r="C681" t="s">
        <v>646</v>
      </c>
    </row>
    <row r="682" spans="1:3" ht="26.4" x14ac:dyDescent="0.25">
      <c r="A682" s="1"/>
      <c r="B682" s="1" t="s">
        <v>6</v>
      </c>
      <c r="C682" t="s">
        <v>647</v>
      </c>
    </row>
    <row r="683" spans="1:3" ht="26.4" x14ac:dyDescent="0.25">
      <c r="A683" s="1"/>
      <c r="B683" s="1" t="s">
        <v>8</v>
      </c>
      <c r="C683" t="s">
        <v>400</v>
      </c>
    </row>
    <row r="684" spans="1:3" ht="26.4" x14ac:dyDescent="0.25">
      <c r="A684" s="1"/>
      <c r="B684" s="1" t="s">
        <v>10</v>
      </c>
      <c r="C684" t="s">
        <v>648</v>
      </c>
    </row>
    <row r="685" spans="1:3" ht="26.4" x14ac:dyDescent="0.25">
      <c r="A685" s="1"/>
      <c r="B685" s="1" t="s">
        <v>12</v>
      </c>
      <c r="C685" t="s">
        <v>649</v>
      </c>
    </row>
    <row r="686" spans="1:3" ht="26.4" x14ac:dyDescent="0.25">
      <c r="A686" s="1"/>
      <c r="B686" s="1" t="s">
        <v>14</v>
      </c>
      <c r="C686" t="s">
        <v>650</v>
      </c>
    </row>
    <row r="687" spans="1:3" ht="26.4" x14ac:dyDescent="0.25">
      <c r="A687" s="1"/>
      <c r="B687" s="1" t="s">
        <v>16</v>
      </c>
      <c r="C687" t="s">
        <v>651</v>
      </c>
    </row>
    <row r="688" spans="1:3" ht="26.4" x14ac:dyDescent="0.25">
      <c r="A688" s="1"/>
      <c r="B688" s="1" t="s">
        <v>18</v>
      </c>
      <c r="C688" t="s">
        <v>652</v>
      </c>
    </row>
    <row r="689" spans="1:3" ht="26.4" x14ac:dyDescent="0.25">
      <c r="A689" s="1"/>
      <c r="B689" s="1" t="s">
        <v>20</v>
      </c>
      <c r="C689" t="s">
        <v>606</v>
      </c>
    </row>
    <row r="690" spans="1:3" ht="26.4" x14ac:dyDescent="0.25">
      <c r="A690" s="1"/>
      <c r="B690" s="1" t="s">
        <v>22</v>
      </c>
      <c r="C690" t="s">
        <v>653</v>
      </c>
    </row>
    <row r="691" spans="1:3" ht="26.4" x14ac:dyDescent="0.25">
      <c r="A691" s="1"/>
      <c r="B691" s="1" t="s">
        <v>24</v>
      </c>
      <c r="C691" t="s">
        <v>654</v>
      </c>
    </row>
    <row r="692" spans="1:3" ht="26.4" x14ac:dyDescent="0.25">
      <c r="A692" s="1"/>
      <c r="B692" s="1" t="s">
        <v>26</v>
      </c>
      <c r="C692" t="s">
        <v>655</v>
      </c>
    </row>
    <row r="693" spans="1:3" ht="26.4" x14ac:dyDescent="0.25">
      <c r="A693" s="1"/>
      <c r="B693" s="1" t="s">
        <v>28</v>
      </c>
      <c r="C693" t="s">
        <v>656</v>
      </c>
    </row>
    <row r="694" spans="1:3" ht="26.4" x14ac:dyDescent="0.25">
      <c r="A694" s="1"/>
      <c r="B694" s="1" t="s">
        <v>30</v>
      </c>
      <c r="C694" t="s">
        <v>657</v>
      </c>
    </row>
    <row r="695" spans="1:3" ht="26.4" x14ac:dyDescent="0.25">
      <c r="A695" s="1"/>
      <c r="B695" s="1" t="s">
        <v>32</v>
      </c>
      <c r="C695" t="s">
        <v>658</v>
      </c>
    </row>
    <row r="696" spans="1:3" ht="26.4" x14ac:dyDescent="0.25">
      <c r="A696" s="1"/>
      <c r="B696" s="1" t="s">
        <v>34</v>
      </c>
      <c r="C696" t="s">
        <v>659</v>
      </c>
    </row>
    <row r="697" spans="1:3" ht="26.4" x14ac:dyDescent="0.25">
      <c r="A697" s="1" t="s">
        <v>660</v>
      </c>
      <c r="B697" s="1" t="s">
        <v>37</v>
      </c>
      <c r="C697" t="s">
        <v>661</v>
      </c>
    </row>
    <row r="698" spans="1:3" ht="26.4" x14ac:dyDescent="0.25">
      <c r="A698" s="1"/>
      <c r="B698" s="1" t="s">
        <v>39</v>
      </c>
      <c r="C698" t="s">
        <v>662</v>
      </c>
    </row>
    <row r="699" spans="1:3" ht="26.4" x14ac:dyDescent="0.25">
      <c r="A699" s="1"/>
      <c r="B699" s="1" t="s">
        <v>4</v>
      </c>
      <c r="C699" t="s">
        <v>663</v>
      </c>
    </row>
    <row r="700" spans="1:3" ht="26.4" x14ac:dyDescent="0.25">
      <c r="A700" s="1"/>
      <c r="B700" s="1" t="s">
        <v>6</v>
      </c>
      <c r="C700" t="s">
        <v>664</v>
      </c>
    </row>
    <row r="701" spans="1:3" ht="26.4" x14ac:dyDescent="0.25">
      <c r="A701" s="1"/>
      <c r="B701" s="1" t="s">
        <v>8</v>
      </c>
      <c r="C701" t="s">
        <v>665</v>
      </c>
    </row>
    <row r="702" spans="1:3" ht="26.4" x14ac:dyDescent="0.25">
      <c r="A702" s="1"/>
      <c r="B702" s="1" t="s">
        <v>10</v>
      </c>
      <c r="C702" t="s">
        <v>666</v>
      </c>
    </row>
    <row r="703" spans="1:3" ht="26.4" x14ac:dyDescent="0.25">
      <c r="A703" s="1"/>
      <c r="B703" s="1" t="s">
        <v>12</v>
      </c>
      <c r="C703" t="s">
        <v>667</v>
      </c>
    </row>
    <row r="704" spans="1:3" ht="26.4" x14ac:dyDescent="0.25">
      <c r="A704" s="1"/>
      <c r="B704" s="1" t="s">
        <v>14</v>
      </c>
      <c r="C704" t="s">
        <v>668</v>
      </c>
    </row>
    <row r="705" spans="1:3" ht="26.4" x14ac:dyDescent="0.25">
      <c r="A705" s="1"/>
      <c r="B705" s="1" t="s">
        <v>16</v>
      </c>
      <c r="C705" t="s">
        <v>669</v>
      </c>
    </row>
    <row r="706" spans="1:3" ht="26.4" x14ac:dyDescent="0.25">
      <c r="A706" s="1"/>
      <c r="B706" s="1" t="s">
        <v>18</v>
      </c>
      <c r="C706" t="s">
        <v>670</v>
      </c>
    </row>
    <row r="707" spans="1:3" ht="26.4" x14ac:dyDescent="0.25">
      <c r="A707" s="1"/>
      <c r="B707" s="1" t="s">
        <v>20</v>
      </c>
      <c r="C707" t="s">
        <v>671</v>
      </c>
    </row>
    <row r="708" spans="1:3" ht="26.4" x14ac:dyDescent="0.25">
      <c r="A708" s="1"/>
      <c r="B708" s="1" t="s">
        <v>22</v>
      </c>
      <c r="C708" t="s">
        <v>672</v>
      </c>
    </row>
    <row r="709" spans="1:3" ht="26.4" x14ac:dyDescent="0.25">
      <c r="A709" s="1"/>
      <c r="B709" s="1" t="s">
        <v>24</v>
      </c>
      <c r="C709" t="s">
        <v>673</v>
      </c>
    </row>
    <row r="710" spans="1:3" ht="26.4" x14ac:dyDescent="0.25">
      <c r="A710" s="1"/>
      <c r="B710" s="1" t="s">
        <v>26</v>
      </c>
      <c r="C710" t="s">
        <v>674</v>
      </c>
    </row>
    <row r="711" spans="1:3" ht="26.4" x14ac:dyDescent="0.25">
      <c r="A711" s="1"/>
      <c r="B711" s="1" t="s">
        <v>28</v>
      </c>
      <c r="C711" t="s">
        <v>675</v>
      </c>
    </row>
    <row r="712" spans="1:3" ht="26.4" x14ac:dyDescent="0.25">
      <c r="A712" s="1"/>
      <c r="B712" s="1" t="s">
        <v>30</v>
      </c>
      <c r="C712" t="s">
        <v>676</v>
      </c>
    </row>
    <row r="713" spans="1:3" ht="26.4" x14ac:dyDescent="0.25">
      <c r="A713" s="1"/>
      <c r="B713" s="1" t="s">
        <v>32</v>
      </c>
      <c r="C713" t="s">
        <v>677</v>
      </c>
    </row>
    <row r="714" spans="1:3" ht="26.4" x14ac:dyDescent="0.25">
      <c r="A714" s="1"/>
      <c r="B714" s="1" t="s">
        <v>34</v>
      </c>
      <c r="C714" t="s">
        <v>678</v>
      </c>
    </row>
    <row r="715" spans="1:3" ht="26.4" x14ac:dyDescent="0.25">
      <c r="A715" s="1" t="s">
        <v>679</v>
      </c>
      <c r="B715" s="1" t="s">
        <v>37</v>
      </c>
      <c r="C715" t="s">
        <v>680</v>
      </c>
    </row>
    <row r="716" spans="1:3" ht="26.4" x14ac:dyDescent="0.25">
      <c r="A716" s="1"/>
      <c r="B716" s="1" t="s">
        <v>39</v>
      </c>
      <c r="C716" t="s">
        <v>323</v>
      </c>
    </row>
    <row r="717" spans="1:3" ht="26.4" x14ac:dyDescent="0.25">
      <c r="A717" s="1"/>
      <c r="B717" s="1" t="s">
        <v>4</v>
      </c>
      <c r="C717" t="s">
        <v>456</v>
      </c>
    </row>
    <row r="718" spans="1:3" ht="26.4" x14ac:dyDescent="0.25">
      <c r="A718" s="1"/>
      <c r="B718" s="1" t="s">
        <v>6</v>
      </c>
      <c r="C718" t="s">
        <v>681</v>
      </c>
    </row>
    <row r="719" spans="1:3" ht="26.4" x14ac:dyDescent="0.25">
      <c r="A719" s="1"/>
      <c r="B719" s="1" t="s">
        <v>8</v>
      </c>
      <c r="C719" t="s">
        <v>682</v>
      </c>
    </row>
    <row r="720" spans="1:3" ht="26.4" x14ac:dyDescent="0.25">
      <c r="A720" s="1"/>
      <c r="B720" s="1" t="s">
        <v>10</v>
      </c>
      <c r="C720" t="s">
        <v>683</v>
      </c>
    </row>
    <row r="721" spans="1:3" ht="26.4" x14ac:dyDescent="0.25">
      <c r="A721" s="1"/>
      <c r="B721" s="1" t="s">
        <v>12</v>
      </c>
      <c r="C721" t="s">
        <v>684</v>
      </c>
    </row>
    <row r="722" spans="1:3" ht="26.4" x14ac:dyDescent="0.25">
      <c r="A722" s="1"/>
      <c r="B722" s="1" t="s">
        <v>14</v>
      </c>
      <c r="C722" t="s">
        <v>685</v>
      </c>
    </row>
    <row r="723" spans="1:3" ht="26.4" x14ac:dyDescent="0.25">
      <c r="A723" s="1"/>
      <c r="B723" s="1" t="s">
        <v>16</v>
      </c>
      <c r="C723" t="s">
        <v>686</v>
      </c>
    </row>
    <row r="724" spans="1:3" ht="26.4" x14ac:dyDescent="0.25">
      <c r="A724" s="1"/>
      <c r="B724" s="1" t="s">
        <v>18</v>
      </c>
      <c r="C724" t="s">
        <v>687</v>
      </c>
    </row>
    <row r="725" spans="1:3" ht="26.4" x14ac:dyDescent="0.25">
      <c r="A725" s="1"/>
      <c r="B725" s="1" t="s">
        <v>20</v>
      </c>
      <c r="C725" t="s">
        <v>680</v>
      </c>
    </row>
    <row r="726" spans="1:3" ht="26.4" x14ac:dyDescent="0.25">
      <c r="A726" s="1"/>
      <c r="B726" s="1" t="s">
        <v>22</v>
      </c>
      <c r="C726" t="s">
        <v>688</v>
      </c>
    </row>
    <row r="727" spans="1:3" ht="26.4" x14ac:dyDescent="0.25">
      <c r="A727" s="1"/>
      <c r="B727" s="1" t="s">
        <v>24</v>
      </c>
      <c r="C727" t="s">
        <v>689</v>
      </c>
    </row>
    <row r="728" spans="1:3" ht="26.4" x14ac:dyDescent="0.25">
      <c r="A728" s="1"/>
      <c r="B728" s="1" t="s">
        <v>26</v>
      </c>
      <c r="C728" t="s">
        <v>690</v>
      </c>
    </row>
    <row r="729" spans="1:3" ht="26.4" x14ac:dyDescent="0.25">
      <c r="A729" s="1"/>
      <c r="B729" s="1" t="s">
        <v>28</v>
      </c>
      <c r="C729" t="s">
        <v>681</v>
      </c>
    </row>
    <row r="730" spans="1:3" ht="26.4" x14ac:dyDescent="0.25">
      <c r="A730" s="1"/>
      <c r="B730" s="1" t="s">
        <v>30</v>
      </c>
      <c r="C730" t="s">
        <v>691</v>
      </c>
    </row>
    <row r="731" spans="1:3" ht="26.4" x14ac:dyDescent="0.25">
      <c r="A731" s="1"/>
      <c r="B731" s="1" t="s">
        <v>32</v>
      </c>
      <c r="C731" t="s">
        <v>692</v>
      </c>
    </row>
    <row r="732" spans="1:3" ht="26.4" x14ac:dyDescent="0.25">
      <c r="A732" s="1"/>
      <c r="B732" s="1" t="s">
        <v>34</v>
      </c>
      <c r="C732" t="s">
        <v>693</v>
      </c>
    </row>
    <row r="733" spans="1:3" ht="26.4" x14ac:dyDescent="0.25">
      <c r="A733" s="1" t="s">
        <v>694</v>
      </c>
      <c r="B733" s="1" t="s">
        <v>37</v>
      </c>
      <c r="C733" t="s">
        <v>695</v>
      </c>
    </row>
    <row r="734" spans="1:3" ht="26.4" x14ac:dyDescent="0.25">
      <c r="A734" s="1"/>
      <c r="B734" s="1" t="s">
        <v>39</v>
      </c>
      <c r="C734" t="s">
        <v>696</v>
      </c>
    </row>
    <row r="735" spans="1:3" ht="26.4" x14ac:dyDescent="0.25">
      <c r="A735" s="1"/>
      <c r="B735" s="1" t="s">
        <v>4</v>
      </c>
      <c r="C735" t="s">
        <v>697</v>
      </c>
    </row>
    <row r="736" spans="1:3" ht="26.4" x14ac:dyDescent="0.25">
      <c r="A736" s="1"/>
      <c r="B736" s="1" t="s">
        <v>6</v>
      </c>
      <c r="C736" t="s">
        <v>698</v>
      </c>
    </row>
    <row r="737" spans="1:3" ht="26.4" x14ac:dyDescent="0.25">
      <c r="A737" s="1"/>
      <c r="B737" s="1" t="s">
        <v>8</v>
      </c>
      <c r="C737" t="s">
        <v>699</v>
      </c>
    </row>
    <row r="738" spans="1:3" ht="26.4" x14ac:dyDescent="0.25">
      <c r="A738" s="1"/>
      <c r="B738" s="1" t="s">
        <v>10</v>
      </c>
      <c r="C738" t="s">
        <v>183</v>
      </c>
    </row>
    <row r="739" spans="1:3" ht="26.4" x14ac:dyDescent="0.25">
      <c r="A739" s="1"/>
      <c r="B739" s="1" t="s">
        <v>12</v>
      </c>
      <c r="C739" t="s">
        <v>185</v>
      </c>
    </row>
    <row r="740" spans="1:3" ht="26.4" x14ac:dyDescent="0.25">
      <c r="A740" s="1"/>
      <c r="B740" s="1" t="s">
        <v>14</v>
      </c>
      <c r="C740" t="s">
        <v>700</v>
      </c>
    </row>
    <row r="741" spans="1:3" ht="26.4" x14ac:dyDescent="0.25">
      <c r="A741" s="1"/>
      <c r="B741" s="1" t="s">
        <v>16</v>
      </c>
      <c r="C741" t="s">
        <v>701</v>
      </c>
    </row>
    <row r="742" spans="1:3" ht="26.4" x14ac:dyDescent="0.25">
      <c r="A742" s="1"/>
      <c r="B742" s="1" t="s">
        <v>18</v>
      </c>
      <c r="C742" t="s">
        <v>702</v>
      </c>
    </row>
    <row r="743" spans="1:3" ht="26.4" x14ac:dyDescent="0.25">
      <c r="A743" s="1"/>
      <c r="B743" s="1" t="s">
        <v>20</v>
      </c>
      <c r="C743" t="s">
        <v>199</v>
      </c>
    </row>
    <row r="744" spans="1:3" ht="26.4" x14ac:dyDescent="0.25">
      <c r="A744" s="1"/>
      <c r="B744" s="1" t="s">
        <v>22</v>
      </c>
      <c r="C744" t="s">
        <v>703</v>
      </c>
    </row>
    <row r="745" spans="1:3" ht="26.4" x14ac:dyDescent="0.25">
      <c r="A745" s="1"/>
      <c r="B745" s="1" t="s">
        <v>24</v>
      </c>
      <c r="C745" t="s">
        <v>704</v>
      </c>
    </row>
    <row r="746" spans="1:3" ht="26.4" x14ac:dyDescent="0.25">
      <c r="A746" s="1"/>
      <c r="B746" s="1" t="s">
        <v>26</v>
      </c>
      <c r="C746" t="s">
        <v>705</v>
      </c>
    </row>
    <row r="747" spans="1:3" ht="26.4" x14ac:dyDescent="0.25">
      <c r="A747" s="1"/>
      <c r="B747" s="1" t="s">
        <v>28</v>
      </c>
      <c r="C747" t="s">
        <v>706</v>
      </c>
    </row>
    <row r="748" spans="1:3" ht="26.4" x14ac:dyDescent="0.25">
      <c r="A748" s="1"/>
      <c r="B748" s="1" t="s">
        <v>30</v>
      </c>
      <c r="C748" t="s">
        <v>707</v>
      </c>
    </row>
    <row r="749" spans="1:3" ht="26.4" x14ac:dyDescent="0.25">
      <c r="A749" s="1"/>
      <c r="B749" s="1" t="s">
        <v>32</v>
      </c>
      <c r="C749" t="s">
        <v>708</v>
      </c>
    </row>
    <row r="750" spans="1:3" ht="26.4" x14ac:dyDescent="0.25">
      <c r="A750" s="1"/>
      <c r="B750" s="1" t="s">
        <v>34</v>
      </c>
      <c r="C750" t="s">
        <v>210</v>
      </c>
    </row>
    <row r="751" spans="1:3" ht="26.4" x14ac:dyDescent="0.25">
      <c r="A751" s="1" t="s">
        <v>709</v>
      </c>
      <c r="B751" s="1" t="s">
        <v>37</v>
      </c>
      <c r="C751" t="s">
        <v>710</v>
      </c>
    </row>
    <row r="752" spans="1:3" ht="26.4" x14ac:dyDescent="0.25">
      <c r="A752" s="1"/>
      <c r="B752" s="1" t="s">
        <v>39</v>
      </c>
      <c r="C752" t="s">
        <v>711</v>
      </c>
    </row>
    <row r="753" spans="1:3" ht="26.4" x14ac:dyDescent="0.25">
      <c r="A753" s="1"/>
      <c r="B753" s="1" t="s">
        <v>4</v>
      </c>
      <c r="C753" t="s">
        <v>712</v>
      </c>
    </row>
    <row r="754" spans="1:3" ht="26.4" x14ac:dyDescent="0.25">
      <c r="A754" s="1"/>
      <c r="B754" s="1" t="s">
        <v>6</v>
      </c>
      <c r="C754" t="s">
        <v>713</v>
      </c>
    </row>
    <row r="755" spans="1:3" ht="26.4" x14ac:dyDescent="0.25">
      <c r="A755" s="1"/>
      <c r="B755" s="1" t="s">
        <v>8</v>
      </c>
      <c r="C755" t="s">
        <v>714</v>
      </c>
    </row>
    <row r="756" spans="1:3" ht="26.4" x14ac:dyDescent="0.25">
      <c r="A756" s="1"/>
      <c r="B756" s="1" t="s">
        <v>10</v>
      </c>
      <c r="C756" t="s">
        <v>715</v>
      </c>
    </row>
    <row r="757" spans="1:3" ht="26.4" x14ac:dyDescent="0.25">
      <c r="A757" s="1"/>
      <c r="B757" s="1" t="s">
        <v>12</v>
      </c>
      <c r="C757" t="s">
        <v>716</v>
      </c>
    </row>
    <row r="758" spans="1:3" ht="26.4" x14ac:dyDescent="0.25">
      <c r="A758" s="1"/>
      <c r="B758" s="1" t="s">
        <v>14</v>
      </c>
      <c r="C758" t="s">
        <v>717</v>
      </c>
    </row>
    <row r="759" spans="1:3" ht="26.4" x14ac:dyDescent="0.25">
      <c r="A759" s="1"/>
      <c r="B759" s="1" t="s">
        <v>16</v>
      </c>
      <c r="C759" t="s">
        <v>21</v>
      </c>
    </row>
    <row r="760" spans="1:3" ht="26.4" x14ac:dyDescent="0.25">
      <c r="A760" s="1"/>
      <c r="B760" s="1" t="s">
        <v>18</v>
      </c>
      <c r="C760" t="s">
        <v>718</v>
      </c>
    </row>
    <row r="761" spans="1:3" ht="26.4" x14ac:dyDescent="0.25">
      <c r="A761" s="1"/>
      <c r="B761" s="1" t="s">
        <v>20</v>
      </c>
      <c r="C761" t="s">
        <v>55</v>
      </c>
    </row>
    <row r="762" spans="1:3" ht="26.4" x14ac:dyDescent="0.25">
      <c r="A762" s="1"/>
      <c r="B762" s="1" t="s">
        <v>22</v>
      </c>
      <c r="C762" t="s">
        <v>719</v>
      </c>
    </row>
    <row r="763" spans="1:3" ht="26.4" x14ac:dyDescent="0.25">
      <c r="A763" s="1"/>
      <c r="B763" s="1" t="s">
        <v>24</v>
      </c>
      <c r="C763" t="s">
        <v>720</v>
      </c>
    </row>
    <row r="764" spans="1:3" ht="26.4" x14ac:dyDescent="0.25">
      <c r="A764" s="1"/>
      <c r="B764" s="1" t="s">
        <v>26</v>
      </c>
      <c r="C764" t="s">
        <v>241</v>
      </c>
    </row>
    <row r="765" spans="1:3" ht="26.4" x14ac:dyDescent="0.25">
      <c r="A765" s="1"/>
      <c r="B765" s="1" t="s">
        <v>28</v>
      </c>
      <c r="C765" t="s">
        <v>721</v>
      </c>
    </row>
    <row r="766" spans="1:3" ht="26.4" x14ac:dyDescent="0.25">
      <c r="A766" s="1"/>
      <c r="B766" s="1" t="s">
        <v>30</v>
      </c>
      <c r="C766" t="s">
        <v>722</v>
      </c>
    </row>
    <row r="767" spans="1:3" ht="26.4" x14ac:dyDescent="0.25">
      <c r="A767" s="1"/>
      <c r="B767" s="1" t="s">
        <v>32</v>
      </c>
      <c r="C767" t="s">
        <v>723</v>
      </c>
    </row>
    <row r="768" spans="1:3" ht="26.4" x14ac:dyDescent="0.25">
      <c r="A768" s="1"/>
      <c r="B768" s="1" t="s">
        <v>34</v>
      </c>
      <c r="C768" t="s">
        <v>724</v>
      </c>
    </row>
    <row r="769" spans="1:3" ht="26.4" x14ac:dyDescent="0.25">
      <c r="A769" s="1" t="s">
        <v>725</v>
      </c>
      <c r="B769" s="1" t="s">
        <v>37</v>
      </c>
      <c r="C769" t="s">
        <v>726</v>
      </c>
    </row>
    <row r="770" spans="1:3" ht="26.4" x14ac:dyDescent="0.25">
      <c r="A770" s="1"/>
      <c r="B770" s="1" t="s">
        <v>39</v>
      </c>
      <c r="C770" t="s">
        <v>153</v>
      </c>
    </row>
    <row r="771" spans="1:3" ht="26.4" x14ac:dyDescent="0.25">
      <c r="A771" s="1"/>
      <c r="B771" s="1" t="s">
        <v>4</v>
      </c>
      <c r="C771" t="s">
        <v>727</v>
      </c>
    </row>
    <row r="772" spans="1:3" ht="26.4" x14ac:dyDescent="0.25">
      <c r="A772" s="1"/>
      <c r="B772" s="1" t="s">
        <v>6</v>
      </c>
      <c r="C772" t="s">
        <v>728</v>
      </c>
    </row>
    <row r="773" spans="1:3" ht="26.4" x14ac:dyDescent="0.25">
      <c r="A773" s="1"/>
      <c r="B773" s="1" t="s">
        <v>8</v>
      </c>
      <c r="C773" t="s">
        <v>729</v>
      </c>
    </row>
    <row r="774" spans="1:3" ht="26.4" x14ac:dyDescent="0.25">
      <c r="A774" s="1"/>
      <c r="B774" s="1" t="s">
        <v>10</v>
      </c>
      <c r="C774" t="s">
        <v>730</v>
      </c>
    </row>
    <row r="775" spans="1:3" ht="26.4" x14ac:dyDescent="0.25">
      <c r="A775" s="1"/>
      <c r="B775" s="1" t="s">
        <v>12</v>
      </c>
      <c r="C775" t="s">
        <v>731</v>
      </c>
    </row>
    <row r="776" spans="1:3" ht="26.4" x14ac:dyDescent="0.25">
      <c r="A776" s="1"/>
      <c r="B776" s="1" t="s">
        <v>14</v>
      </c>
      <c r="C776" t="s">
        <v>732</v>
      </c>
    </row>
    <row r="777" spans="1:3" ht="26.4" x14ac:dyDescent="0.25">
      <c r="A777" s="1"/>
      <c r="B777" s="1" t="s">
        <v>16</v>
      </c>
      <c r="C777" t="s">
        <v>733</v>
      </c>
    </row>
    <row r="778" spans="1:3" ht="26.4" x14ac:dyDescent="0.25">
      <c r="A778" s="1"/>
      <c r="B778" s="1" t="s">
        <v>18</v>
      </c>
      <c r="C778" t="s">
        <v>734</v>
      </c>
    </row>
    <row r="779" spans="1:3" ht="26.4" x14ac:dyDescent="0.25">
      <c r="A779" s="1"/>
      <c r="B779" s="1" t="s">
        <v>20</v>
      </c>
      <c r="C779" t="s">
        <v>735</v>
      </c>
    </row>
    <row r="780" spans="1:3" ht="26.4" x14ac:dyDescent="0.25">
      <c r="A780" s="1"/>
      <c r="B780" s="1" t="s">
        <v>22</v>
      </c>
      <c r="C780" t="s">
        <v>730</v>
      </c>
    </row>
    <row r="781" spans="1:3" ht="26.4" x14ac:dyDescent="0.25">
      <c r="A781" s="1"/>
      <c r="B781" s="1" t="s">
        <v>24</v>
      </c>
      <c r="C781" t="s">
        <v>736</v>
      </c>
    </row>
    <row r="782" spans="1:3" ht="26.4" x14ac:dyDescent="0.25">
      <c r="A782" s="1"/>
      <c r="B782" s="1" t="s">
        <v>26</v>
      </c>
      <c r="C782" t="s">
        <v>737</v>
      </c>
    </row>
    <row r="783" spans="1:3" ht="26.4" x14ac:dyDescent="0.25">
      <c r="A783" s="1"/>
      <c r="B783" s="1" t="s">
        <v>28</v>
      </c>
      <c r="C783" t="s">
        <v>738</v>
      </c>
    </row>
    <row r="784" spans="1:3" ht="26.4" x14ac:dyDescent="0.25">
      <c r="A784" s="1"/>
      <c r="B784" s="1" t="s">
        <v>30</v>
      </c>
      <c r="C784" t="s">
        <v>739</v>
      </c>
    </row>
    <row r="785" spans="1:3" ht="26.4" x14ac:dyDescent="0.25">
      <c r="A785" s="1"/>
      <c r="B785" s="1" t="s">
        <v>32</v>
      </c>
      <c r="C785" t="s">
        <v>740</v>
      </c>
    </row>
    <row r="786" spans="1:3" ht="26.4" x14ac:dyDescent="0.25">
      <c r="A786" s="1"/>
      <c r="B786" s="1" t="s">
        <v>34</v>
      </c>
      <c r="C786" t="s">
        <v>741</v>
      </c>
    </row>
    <row r="787" spans="1:3" ht="26.4" x14ac:dyDescent="0.25">
      <c r="A787" s="1" t="s">
        <v>742</v>
      </c>
      <c r="B787" s="1" t="s">
        <v>37</v>
      </c>
      <c r="C787" t="s">
        <v>743</v>
      </c>
    </row>
    <row r="788" spans="1:3" ht="26.4" x14ac:dyDescent="0.25">
      <c r="A788" s="1"/>
      <c r="B788" s="1" t="s">
        <v>39</v>
      </c>
      <c r="C788" t="s">
        <v>744</v>
      </c>
    </row>
    <row r="789" spans="1:3" ht="26.4" x14ac:dyDescent="0.25">
      <c r="A789" s="1"/>
      <c r="B789" s="1" t="s">
        <v>4</v>
      </c>
      <c r="C789" t="s">
        <v>745</v>
      </c>
    </row>
    <row r="790" spans="1:3" ht="26.4" x14ac:dyDescent="0.25">
      <c r="A790" s="1"/>
      <c r="B790" s="1" t="s">
        <v>6</v>
      </c>
      <c r="C790" t="s">
        <v>718</v>
      </c>
    </row>
    <row r="791" spans="1:3" ht="26.4" x14ac:dyDescent="0.25">
      <c r="A791" s="1"/>
      <c r="B791" s="1" t="s">
        <v>8</v>
      </c>
      <c r="C791" t="s">
        <v>746</v>
      </c>
    </row>
    <row r="792" spans="1:3" ht="26.4" x14ac:dyDescent="0.25">
      <c r="A792" s="1"/>
      <c r="B792" s="1" t="s">
        <v>10</v>
      </c>
      <c r="C792" t="s">
        <v>747</v>
      </c>
    </row>
    <row r="793" spans="1:3" ht="26.4" x14ac:dyDescent="0.25">
      <c r="A793" s="1"/>
      <c r="B793" s="1" t="s">
        <v>12</v>
      </c>
      <c r="C793" t="s">
        <v>165</v>
      </c>
    </row>
    <row r="794" spans="1:3" ht="26.4" x14ac:dyDescent="0.25">
      <c r="A794" s="1"/>
      <c r="B794" s="1" t="s">
        <v>14</v>
      </c>
      <c r="C794" t="s">
        <v>683</v>
      </c>
    </row>
    <row r="795" spans="1:3" ht="26.4" x14ac:dyDescent="0.25">
      <c r="A795" s="1"/>
      <c r="B795" s="1" t="s">
        <v>16</v>
      </c>
      <c r="C795" t="s">
        <v>748</v>
      </c>
    </row>
    <row r="796" spans="1:3" ht="26.4" x14ac:dyDescent="0.25">
      <c r="A796" s="1"/>
      <c r="B796" s="1" t="s">
        <v>18</v>
      </c>
      <c r="C796" t="s">
        <v>323</v>
      </c>
    </row>
    <row r="797" spans="1:3" ht="26.4" x14ac:dyDescent="0.25">
      <c r="A797" s="1"/>
      <c r="B797" s="1" t="s">
        <v>20</v>
      </c>
      <c r="C797" t="s">
        <v>17</v>
      </c>
    </row>
    <row r="798" spans="1:3" ht="26.4" x14ac:dyDescent="0.25">
      <c r="A798" s="1"/>
      <c r="B798" s="1" t="s">
        <v>22</v>
      </c>
      <c r="C798" t="s">
        <v>749</v>
      </c>
    </row>
    <row r="799" spans="1:3" ht="26.4" x14ac:dyDescent="0.25">
      <c r="A799" s="1"/>
      <c r="B799" s="1" t="s">
        <v>24</v>
      </c>
      <c r="C799" t="s">
        <v>750</v>
      </c>
    </row>
    <row r="800" spans="1:3" ht="26.4" x14ac:dyDescent="0.25">
      <c r="A800" s="1"/>
      <c r="B800" s="1" t="s">
        <v>26</v>
      </c>
      <c r="C800" t="s">
        <v>751</v>
      </c>
    </row>
    <row r="801" spans="1:3" ht="26.4" x14ac:dyDescent="0.25">
      <c r="A801" s="1"/>
      <c r="B801" s="1" t="s">
        <v>28</v>
      </c>
      <c r="C801" t="s">
        <v>752</v>
      </c>
    </row>
    <row r="802" spans="1:3" ht="26.4" x14ac:dyDescent="0.25">
      <c r="A802" s="1"/>
      <c r="B802" s="1" t="s">
        <v>30</v>
      </c>
      <c r="C802" t="s">
        <v>753</v>
      </c>
    </row>
    <row r="803" spans="1:3" ht="26.4" x14ac:dyDescent="0.25">
      <c r="A803" s="1"/>
      <c r="B803" s="1" t="s">
        <v>32</v>
      </c>
      <c r="C803" t="s">
        <v>754</v>
      </c>
    </row>
    <row r="804" spans="1:3" ht="26.4" x14ac:dyDescent="0.25">
      <c r="A804" s="1"/>
      <c r="B804" s="1" t="s">
        <v>34</v>
      </c>
      <c r="C804" t="s">
        <v>451</v>
      </c>
    </row>
    <row r="805" spans="1:3" ht="26.4" x14ac:dyDescent="0.25">
      <c r="A805" s="1" t="s">
        <v>755</v>
      </c>
      <c r="B805" s="1" t="s">
        <v>37</v>
      </c>
      <c r="C805" t="s">
        <v>756</v>
      </c>
    </row>
    <row r="806" spans="1:3" ht="26.4" x14ac:dyDescent="0.25">
      <c r="A806" s="1"/>
      <c r="B806" s="1" t="s">
        <v>39</v>
      </c>
      <c r="C806" t="s">
        <v>757</v>
      </c>
    </row>
    <row r="807" spans="1:3" ht="26.4" x14ac:dyDescent="0.25">
      <c r="A807" s="1"/>
      <c r="B807" s="1" t="s">
        <v>4</v>
      </c>
      <c r="C807" t="s">
        <v>634</v>
      </c>
    </row>
    <row r="808" spans="1:3" ht="26.4" x14ac:dyDescent="0.25">
      <c r="A808" s="1"/>
      <c r="B808" s="1" t="s">
        <v>6</v>
      </c>
      <c r="C808" t="s">
        <v>758</v>
      </c>
    </row>
    <row r="809" spans="1:3" ht="26.4" x14ac:dyDescent="0.25">
      <c r="A809" s="1"/>
      <c r="B809" s="1" t="s">
        <v>8</v>
      </c>
      <c r="C809" t="s">
        <v>759</v>
      </c>
    </row>
    <row r="810" spans="1:3" ht="26.4" x14ac:dyDescent="0.25">
      <c r="A810" s="1"/>
      <c r="B810" s="1" t="s">
        <v>10</v>
      </c>
      <c r="C810" t="s">
        <v>760</v>
      </c>
    </row>
    <row r="811" spans="1:3" ht="26.4" x14ac:dyDescent="0.25">
      <c r="A811" s="1"/>
      <c r="B811" s="1" t="s">
        <v>12</v>
      </c>
      <c r="C811" t="s">
        <v>761</v>
      </c>
    </row>
    <row r="812" spans="1:3" ht="26.4" x14ac:dyDescent="0.25">
      <c r="A812" s="1"/>
      <c r="B812" s="1" t="s">
        <v>14</v>
      </c>
      <c r="C812" t="s">
        <v>762</v>
      </c>
    </row>
    <row r="813" spans="1:3" ht="26.4" x14ac:dyDescent="0.25">
      <c r="A813" s="1"/>
      <c r="B813" s="1" t="s">
        <v>16</v>
      </c>
      <c r="C813" t="s">
        <v>763</v>
      </c>
    </row>
    <row r="814" spans="1:3" ht="26.4" x14ac:dyDescent="0.25">
      <c r="A814" s="1"/>
      <c r="B814" s="1" t="s">
        <v>18</v>
      </c>
      <c r="C814" t="s">
        <v>763</v>
      </c>
    </row>
    <row r="815" spans="1:3" ht="26.4" x14ac:dyDescent="0.25">
      <c r="A815" s="1"/>
      <c r="B815" s="1" t="s">
        <v>20</v>
      </c>
      <c r="C815" t="s">
        <v>448</v>
      </c>
    </row>
    <row r="816" spans="1:3" ht="26.4" x14ac:dyDescent="0.25">
      <c r="A816" s="1"/>
      <c r="B816" s="1" t="s">
        <v>22</v>
      </c>
      <c r="C816" t="s">
        <v>764</v>
      </c>
    </row>
    <row r="817" spans="1:3" ht="26.4" x14ac:dyDescent="0.25">
      <c r="A817" s="1"/>
      <c r="B817" s="1" t="s">
        <v>24</v>
      </c>
      <c r="C817" t="s">
        <v>44</v>
      </c>
    </row>
    <row r="818" spans="1:3" ht="26.4" x14ac:dyDescent="0.25">
      <c r="A818" s="1"/>
      <c r="B818" s="1" t="s">
        <v>26</v>
      </c>
      <c r="C818" t="s">
        <v>765</v>
      </c>
    </row>
    <row r="819" spans="1:3" ht="26.4" x14ac:dyDescent="0.25">
      <c r="A819" s="1"/>
      <c r="B819" s="1" t="s">
        <v>28</v>
      </c>
      <c r="C819" t="s">
        <v>766</v>
      </c>
    </row>
    <row r="820" spans="1:3" ht="26.4" x14ac:dyDescent="0.25">
      <c r="A820" s="1"/>
      <c r="B820" s="1" t="s">
        <v>30</v>
      </c>
      <c r="C820" t="s">
        <v>767</v>
      </c>
    </row>
    <row r="821" spans="1:3" ht="26.4" x14ac:dyDescent="0.25">
      <c r="A821" s="1"/>
      <c r="B821" s="1" t="s">
        <v>32</v>
      </c>
      <c r="C821" t="s">
        <v>129</v>
      </c>
    </row>
    <row r="822" spans="1:3" ht="26.4" x14ac:dyDescent="0.25">
      <c r="A822" s="1"/>
      <c r="B822" s="1" t="s">
        <v>34</v>
      </c>
      <c r="C822" t="s">
        <v>768</v>
      </c>
    </row>
    <row r="823" spans="1:3" ht="26.4" x14ac:dyDescent="0.25">
      <c r="A823" s="1" t="s">
        <v>769</v>
      </c>
      <c r="B823" s="1" t="s">
        <v>37</v>
      </c>
      <c r="C823" t="s">
        <v>770</v>
      </c>
    </row>
    <row r="824" spans="1:3" ht="26.4" x14ac:dyDescent="0.25">
      <c r="A824" s="1"/>
      <c r="B824" s="1" t="s">
        <v>39</v>
      </c>
      <c r="C824" t="s">
        <v>771</v>
      </c>
    </row>
    <row r="825" spans="1:3" ht="26.4" x14ac:dyDescent="0.25">
      <c r="A825" s="1"/>
      <c r="B825" s="1" t="s">
        <v>4</v>
      </c>
      <c r="C825" t="s">
        <v>772</v>
      </c>
    </row>
    <row r="826" spans="1:3" ht="26.4" x14ac:dyDescent="0.25">
      <c r="A826" s="1"/>
      <c r="B826" s="1" t="s">
        <v>6</v>
      </c>
      <c r="C826" t="s">
        <v>773</v>
      </c>
    </row>
    <row r="827" spans="1:3" ht="26.4" x14ac:dyDescent="0.25">
      <c r="A827" s="1"/>
      <c r="B827" s="1" t="s">
        <v>8</v>
      </c>
      <c r="C827" t="s">
        <v>774</v>
      </c>
    </row>
    <row r="828" spans="1:3" ht="26.4" x14ac:dyDescent="0.25">
      <c r="A828" s="1"/>
      <c r="B828" s="1" t="s">
        <v>10</v>
      </c>
      <c r="C828" t="s">
        <v>775</v>
      </c>
    </row>
    <row r="829" spans="1:3" ht="26.4" x14ac:dyDescent="0.25">
      <c r="A829" s="1"/>
      <c r="B829" s="1" t="s">
        <v>12</v>
      </c>
      <c r="C829" t="s">
        <v>384</v>
      </c>
    </row>
    <row r="830" spans="1:3" ht="26.4" x14ac:dyDescent="0.25">
      <c r="A830" s="1"/>
      <c r="B830" s="1" t="s">
        <v>14</v>
      </c>
      <c r="C830" t="s">
        <v>776</v>
      </c>
    </row>
    <row r="831" spans="1:3" ht="26.4" x14ac:dyDescent="0.25">
      <c r="A831" s="1"/>
      <c r="B831" s="1" t="s">
        <v>16</v>
      </c>
      <c r="C831" t="s">
        <v>126</v>
      </c>
    </row>
    <row r="832" spans="1:3" ht="26.4" x14ac:dyDescent="0.25">
      <c r="A832" s="1"/>
      <c r="B832" s="1" t="s">
        <v>18</v>
      </c>
      <c r="C832" t="s">
        <v>47</v>
      </c>
    </row>
    <row r="833" spans="1:3" ht="26.4" x14ac:dyDescent="0.25">
      <c r="A833" s="1"/>
      <c r="B833" s="1" t="s">
        <v>20</v>
      </c>
      <c r="C833" t="s">
        <v>777</v>
      </c>
    </row>
    <row r="834" spans="1:3" ht="26.4" x14ac:dyDescent="0.25">
      <c r="A834" s="1"/>
      <c r="B834" s="1" t="s">
        <v>22</v>
      </c>
      <c r="C834" t="s">
        <v>778</v>
      </c>
    </row>
    <row r="835" spans="1:3" ht="26.4" x14ac:dyDescent="0.25">
      <c r="A835" s="1"/>
      <c r="B835" s="1" t="s">
        <v>24</v>
      </c>
      <c r="C835" t="s">
        <v>779</v>
      </c>
    </row>
    <row r="836" spans="1:3" ht="26.4" x14ac:dyDescent="0.25">
      <c r="A836" s="1"/>
      <c r="B836" s="1" t="s">
        <v>26</v>
      </c>
      <c r="C836" t="s">
        <v>780</v>
      </c>
    </row>
    <row r="837" spans="1:3" ht="26.4" x14ac:dyDescent="0.25">
      <c r="A837" s="1"/>
      <c r="B837" s="1" t="s">
        <v>28</v>
      </c>
      <c r="C837" t="s">
        <v>781</v>
      </c>
    </row>
    <row r="838" spans="1:3" ht="26.4" x14ac:dyDescent="0.25">
      <c r="A838" s="1"/>
      <c r="B838" s="1" t="s">
        <v>30</v>
      </c>
      <c r="C838" t="s">
        <v>782</v>
      </c>
    </row>
    <row r="839" spans="1:3" ht="26.4" x14ac:dyDescent="0.25">
      <c r="A839" s="1"/>
      <c r="B839" s="1" t="s">
        <v>32</v>
      </c>
      <c r="C839" t="s">
        <v>783</v>
      </c>
    </row>
    <row r="840" spans="1:3" ht="26.4" x14ac:dyDescent="0.25">
      <c r="A840" s="1"/>
      <c r="B840" s="1" t="s">
        <v>34</v>
      </c>
      <c r="C840" t="s">
        <v>784</v>
      </c>
    </row>
    <row r="841" spans="1:3" ht="26.4" x14ac:dyDescent="0.25">
      <c r="A841" s="1" t="s">
        <v>785</v>
      </c>
      <c r="B841" s="1" t="s">
        <v>37</v>
      </c>
      <c r="C841" t="s">
        <v>482</v>
      </c>
    </row>
    <row r="842" spans="1:3" ht="26.4" x14ac:dyDescent="0.25">
      <c r="A842" s="1"/>
      <c r="B842" s="1" t="s">
        <v>39</v>
      </c>
      <c r="C842" t="s">
        <v>786</v>
      </c>
    </row>
    <row r="843" spans="1:3" ht="26.4" x14ac:dyDescent="0.25">
      <c r="A843" s="1"/>
      <c r="B843" s="1" t="s">
        <v>4</v>
      </c>
      <c r="C843" t="s">
        <v>787</v>
      </c>
    </row>
    <row r="844" spans="1:3" ht="26.4" x14ac:dyDescent="0.25">
      <c r="A844" s="1"/>
      <c r="B844" s="1" t="s">
        <v>6</v>
      </c>
      <c r="C844" t="s">
        <v>788</v>
      </c>
    </row>
    <row r="845" spans="1:3" ht="26.4" x14ac:dyDescent="0.25">
      <c r="A845" s="1"/>
      <c r="B845" s="1" t="s">
        <v>8</v>
      </c>
      <c r="C845" t="s">
        <v>789</v>
      </c>
    </row>
    <row r="846" spans="1:3" ht="26.4" x14ac:dyDescent="0.25">
      <c r="A846" s="1"/>
      <c r="B846" s="1" t="s">
        <v>10</v>
      </c>
      <c r="C846" t="s">
        <v>790</v>
      </c>
    </row>
    <row r="847" spans="1:3" ht="26.4" x14ac:dyDescent="0.25">
      <c r="A847" s="1"/>
      <c r="B847" s="1" t="s">
        <v>12</v>
      </c>
      <c r="C847" t="s">
        <v>791</v>
      </c>
    </row>
    <row r="848" spans="1:3" ht="26.4" x14ac:dyDescent="0.25">
      <c r="A848" s="1"/>
      <c r="B848" s="1" t="s">
        <v>14</v>
      </c>
      <c r="C848" t="s">
        <v>792</v>
      </c>
    </row>
    <row r="849" spans="1:3" ht="26.4" x14ac:dyDescent="0.25">
      <c r="A849" s="1"/>
      <c r="B849" s="1" t="s">
        <v>16</v>
      </c>
      <c r="C849" t="s">
        <v>793</v>
      </c>
    </row>
    <row r="850" spans="1:3" ht="26.4" x14ac:dyDescent="0.25">
      <c r="A850" s="1"/>
      <c r="B850" s="1" t="s">
        <v>18</v>
      </c>
      <c r="C850" t="s">
        <v>794</v>
      </c>
    </row>
    <row r="851" spans="1:3" ht="26.4" x14ac:dyDescent="0.25">
      <c r="A851" s="1"/>
      <c r="B851" s="1" t="s">
        <v>20</v>
      </c>
      <c r="C851" t="s">
        <v>602</v>
      </c>
    </row>
    <row r="852" spans="1:3" ht="26.4" x14ac:dyDescent="0.25">
      <c r="A852" s="1"/>
      <c r="B852" s="1" t="s">
        <v>22</v>
      </c>
      <c r="C852" t="s">
        <v>84</v>
      </c>
    </row>
    <row r="853" spans="1:3" ht="26.4" x14ac:dyDescent="0.25">
      <c r="A853" s="1"/>
      <c r="B853" s="1" t="s">
        <v>24</v>
      </c>
      <c r="C853" t="s">
        <v>52</v>
      </c>
    </row>
    <row r="854" spans="1:3" ht="26.4" x14ac:dyDescent="0.25">
      <c r="A854" s="1"/>
      <c r="B854" s="1" t="s">
        <v>26</v>
      </c>
      <c r="C854" t="s">
        <v>795</v>
      </c>
    </row>
    <row r="855" spans="1:3" ht="26.4" x14ac:dyDescent="0.25">
      <c r="A855" s="1"/>
      <c r="B855" s="1" t="s">
        <v>28</v>
      </c>
      <c r="C855" t="s">
        <v>796</v>
      </c>
    </row>
    <row r="856" spans="1:3" ht="26.4" x14ac:dyDescent="0.25">
      <c r="A856" s="1"/>
      <c r="B856" s="1" t="s">
        <v>30</v>
      </c>
      <c r="C856" t="s">
        <v>797</v>
      </c>
    </row>
    <row r="857" spans="1:3" ht="26.4" x14ac:dyDescent="0.25">
      <c r="A857" s="1"/>
      <c r="B857" s="1" t="s">
        <v>32</v>
      </c>
      <c r="C857" t="s">
        <v>798</v>
      </c>
    </row>
    <row r="858" spans="1:3" ht="26.4" x14ac:dyDescent="0.25">
      <c r="A858" s="1"/>
      <c r="B858" s="1" t="s">
        <v>34</v>
      </c>
      <c r="C858" t="s">
        <v>799</v>
      </c>
    </row>
    <row r="859" spans="1:3" ht="26.4" x14ac:dyDescent="0.25">
      <c r="A859" s="1" t="s">
        <v>800</v>
      </c>
      <c r="B859" s="1" t="s">
        <v>37</v>
      </c>
      <c r="C859" t="s">
        <v>801</v>
      </c>
    </row>
    <row r="860" spans="1:3" ht="26.4" x14ac:dyDescent="0.25">
      <c r="A860" s="1"/>
      <c r="B860" s="1" t="s">
        <v>39</v>
      </c>
      <c r="C860" t="s">
        <v>802</v>
      </c>
    </row>
    <row r="861" spans="1:3" ht="26.4" x14ac:dyDescent="0.25">
      <c r="A861" s="1"/>
      <c r="B861" s="1" t="s">
        <v>4</v>
      </c>
      <c r="C861" t="s">
        <v>803</v>
      </c>
    </row>
    <row r="862" spans="1:3" ht="26.4" x14ac:dyDescent="0.25">
      <c r="A862" s="1"/>
      <c r="B862" s="1" t="s">
        <v>6</v>
      </c>
      <c r="C862" t="s">
        <v>803</v>
      </c>
    </row>
    <row r="863" spans="1:3" ht="26.4" x14ac:dyDescent="0.25">
      <c r="A863" s="1"/>
      <c r="B863" s="1" t="s">
        <v>8</v>
      </c>
      <c r="C863" t="s">
        <v>804</v>
      </c>
    </row>
    <row r="864" spans="1:3" ht="26.4" x14ac:dyDescent="0.25">
      <c r="A864" s="1"/>
      <c r="B864" s="1" t="s">
        <v>10</v>
      </c>
      <c r="C864" t="s">
        <v>805</v>
      </c>
    </row>
    <row r="865" spans="1:3" ht="26.4" x14ac:dyDescent="0.25">
      <c r="A865" s="1"/>
      <c r="B865" s="1" t="s">
        <v>12</v>
      </c>
      <c r="C865" t="s">
        <v>806</v>
      </c>
    </row>
    <row r="866" spans="1:3" ht="26.4" x14ac:dyDescent="0.25">
      <c r="A866" s="1"/>
      <c r="B866" s="1" t="s">
        <v>14</v>
      </c>
      <c r="C866" t="s">
        <v>807</v>
      </c>
    </row>
    <row r="867" spans="1:3" ht="26.4" x14ac:dyDescent="0.25">
      <c r="A867" s="1"/>
      <c r="B867" s="1" t="s">
        <v>16</v>
      </c>
      <c r="C867" t="s">
        <v>805</v>
      </c>
    </row>
    <row r="868" spans="1:3" ht="26.4" x14ac:dyDescent="0.25">
      <c r="A868" s="1"/>
      <c r="B868" s="1" t="s">
        <v>18</v>
      </c>
      <c r="C868" t="s">
        <v>808</v>
      </c>
    </row>
    <row r="869" spans="1:3" ht="26.4" x14ac:dyDescent="0.25">
      <c r="A869" s="1"/>
      <c r="B869" s="1" t="s">
        <v>20</v>
      </c>
      <c r="C869" t="s">
        <v>809</v>
      </c>
    </row>
    <row r="870" spans="1:3" ht="26.4" x14ac:dyDescent="0.25">
      <c r="A870" s="1"/>
      <c r="B870" s="1" t="s">
        <v>22</v>
      </c>
      <c r="C870" t="s">
        <v>805</v>
      </c>
    </row>
    <row r="871" spans="1:3" ht="26.4" x14ac:dyDescent="0.25">
      <c r="A871" s="1"/>
      <c r="B871" s="1" t="s">
        <v>24</v>
      </c>
      <c r="C871" t="s">
        <v>810</v>
      </c>
    </row>
    <row r="872" spans="1:3" ht="26.4" x14ac:dyDescent="0.25">
      <c r="A872" s="1"/>
      <c r="B872" s="1" t="s">
        <v>26</v>
      </c>
      <c r="C872" t="s">
        <v>811</v>
      </c>
    </row>
    <row r="873" spans="1:3" ht="26.4" x14ac:dyDescent="0.25">
      <c r="A873" s="1"/>
      <c r="B873" s="1" t="s">
        <v>28</v>
      </c>
      <c r="C873" t="s">
        <v>812</v>
      </c>
    </row>
    <row r="874" spans="1:3" ht="26.4" x14ac:dyDescent="0.25">
      <c r="A874" s="1"/>
      <c r="B874" s="1" t="s">
        <v>30</v>
      </c>
      <c r="C874" t="s">
        <v>813</v>
      </c>
    </row>
    <row r="875" spans="1:3" ht="26.4" x14ac:dyDescent="0.25">
      <c r="A875" s="1"/>
      <c r="B875" s="1" t="s">
        <v>32</v>
      </c>
      <c r="C875" t="s">
        <v>814</v>
      </c>
    </row>
    <row r="876" spans="1:3" ht="26.4" x14ac:dyDescent="0.25">
      <c r="A876" s="1"/>
      <c r="B876" s="1" t="s">
        <v>34</v>
      </c>
      <c r="C876" t="s">
        <v>815</v>
      </c>
    </row>
    <row r="877" spans="1:3" ht="26.4" x14ac:dyDescent="0.25">
      <c r="A877" s="1" t="s">
        <v>816</v>
      </c>
      <c r="B877" s="1" t="s">
        <v>37</v>
      </c>
      <c r="C877" t="s">
        <v>151</v>
      </c>
    </row>
    <row r="878" spans="1:3" ht="26.4" x14ac:dyDescent="0.25">
      <c r="A878" s="1"/>
      <c r="B878" s="1" t="s">
        <v>39</v>
      </c>
      <c r="C878" t="s">
        <v>817</v>
      </c>
    </row>
    <row r="879" spans="1:3" ht="26.4" x14ac:dyDescent="0.25">
      <c r="A879" s="1"/>
      <c r="B879" s="1" t="s">
        <v>4</v>
      </c>
      <c r="C879" t="s">
        <v>818</v>
      </c>
    </row>
    <row r="880" spans="1:3" ht="26.4" x14ac:dyDescent="0.25">
      <c r="A880" s="1"/>
      <c r="B880" s="1" t="s">
        <v>6</v>
      </c>
      <c r="C880" t="s">
        <v>147</v>
      </c>
    </row>
    <row r="881" spans="1:3" ht="26.4" x14ac:dyDescent="0.25">
      <c r="A881" s="1"/>
      <c r="B881" s="1" t="s">
        <v>8</v>
      </c>
      <c r="C881" t="s">
        <v>155</v>
      </c>
    </row>
    <row r="882" spans="1:3" ht="26.4" x14ac:dyDescent="0.25">
      <c r="A882" s="1"/>
      <c r="B882" s="1" t="s">
        <v>10</v>
      </c>
      <c r="C882" t="s">
        <v>737</v>
      </c>
    </row>
    <row r="883" spans="1:3" ht="26.4" x14ac:dyDescent="0.25">
      <c r="A883" s="1"/>
      <c r="B883" s="1" t="s">
        <v>12</v>
      </c>
      <c r="C883" t="s">
        <v>817</v>
      </c>
    </row>
    <row r="884" spans="1:3" ht="26.4" x14ac:dyDescent="0.25">
      <c r="A884" s="1"/>
      <c r="B884" s="1" t="s">
        <v>14</v>
      </c>
      <c r="C884" t="s">
        <v>819</v>
      </c>
    </row>
    <row r="885" spans="1:3" ht="26.4" x14ac:dyDescent="0.25">
      <c r="A885" s="1"/>
      <c r="B885" s="1" t="s">
        <v>16</v>
      </c>
      <c r="C885" t="s">
        <v>820</v>
      </c>
    </row>
    <row r="886" spans="1:3" ht="26.4" x14ac:dyDescent="0.25">
      <c r="A886" s="1"/>
      <c r="B886" s="1" t="s">
        <v>18</v>
      </c>
      <c r="C886" t="s">
        <v>821</v>
      </c>
    </row>
    <row r="887" spans="1:3" ht="26.4" x14ac:dyDescent="0.25">
      <c r="A887" s="1"/>
      <c r="B887" s="1" t="s">
        <v>20</v>
      </c>
      <c r="C887" t="s">
        <v>822</v>
      </c>
    </row>
    <row r="888" spans="1:3" ht="26.4" x14ac:dyDescent="0.25">
      <c r="A888" s="1"/>
      <c r="B888" s="1" t="s">
        <v>22</v>
      </c>
      <c r="C888" t="s">
        <v>823</v>
      </c>
    </row>
    <row r="889" spans="1:3" ht="26.4" x14ac:dyDescent="0.25">
      <c r="A889" s="1"/>
      <c r="B889" s="1" t="s">
        <v>32</v>
      </c>
      <c r="C889" t="s">
        <v>728</v>
      </c>
    </row>
    <row r="890" spans="1:3" ht="26.4" x14ac:dyDescent="0.25">
      <c r="A890" s="1"/>
      <c r="B890" s="1" t="s">
        <v>34</v>
      </c>
      <c r="C890" t="s">
        <v>824</v>
      </c>
    </row>
    <row r="891" spans="1:3" ht="26.4" x14ac:dyDescent="0.25">
      <c r="A891" s="1" t="s">
        <v>825</v>
      </c>
      <c r="B891" s="1" t="s">
        <v>37</v>
      </c>
      <c r="C891" t="s">
        <v>579</v>
      </c>
    </row>
    <row r="892" spans="1:3" ht="26.4" x14ac:dyDescent="0.25">
      <c r="A892" s="1"/>
      <c r="B892" s="1" t="s">
        <v>39</v>
      </c>
      <c r="C892" t="s">
        <v>826</v>
      </c>
    </row>
    <row r="893" spans="1:3" ht="26.4" x14ac:dyDescent="0.25">
      <c r="A893" s="1"/>
      <c r="B893" s="1" t="s">
        <v>4</v>
      </c>
      <c r="C893" t="s">
        <v>827</v>
      </c>
    </row>
    <row r="894" spans="1:3" ht="26.4" x14ac:dyDescent="0.25">
      <c r="A894" s="1"/>
      <c r="B894" s="1" t="s">
        <v>6</v>
      </c>
      <c r="C894" t="s">
        <v>828</v>
      </c>
    </row>
    <row r="895" spans="1:3" ht="26.4" x14ac:dyDescent="0.25">
      <c r="A895" s="1"/>
      <c r="B895" s="1" t="s">
        <v>8</v>
      </c>
      <c r="C895" t="s">
        <v>829</v>
      </c>
    </row>
    <row r="896" spans="1:3" ht="26.4" x14ac:dyDescent="0.25">
      <c r="A896" s="1"/>
      <c r="B896" s="1" t="s">
        <v>10</v>
      </c>
      <c r="C896" t="s">
        <v>830</v>
      </c>
    </row>
    <row r="897" spans="1:3" ht="26.4" x14ac:dyDescent="0.25">
      <c r="A897" s="1"/>
      <c r="B897" s="1" t="s">
        <v>12</v>
      </c>
      <c r="C897" t="s">
        <v>161</v>
      </c>
    </row>
    <row r="898" spans="1:3" ht="26.4" x14ac:dyDescent="0.25">
      <c r="A898" s="1"/>
      <c r="B898" s="1" t="s">
        <v>14</v>
      </c>
      <c r="C898" t="s">
        <v>831</v>
      </c>
    </row>
    <row r="899" spans="1:3" ht="26.4" x14ac:dyDescent="0.25">
      <c r="A899" s="1"/>
      <c r="B899" s="1" t="s">
        <v>16</v>
      </c>
      <c r="C899" t="s">
        <v>832</v>
      </c>
    </row>
    <row r="900" spans="1:3" ht="26.4" x14ac:dyDescent="0.25">
      <c r="A900" s="1"/>
      <c r="B900" s="1" t="s">
        <v>18</v>
      </c>
      <c r="C900" t="s">
        <v>832</v>
      </c>
    </row>
    <row r="901" spans="1:3" ht="26.4" x14ac:dyDescent="0.25">
      <c r="A901" s="1"/>
      <c r="B901" s="1" t="s">
        <v>20</v>
      </c>
      <c r="C901" t="s">
        <v>833</v>
      </c>
    </row>
    <row r="902" spans="1:3" ht="26.4" x14ac:dyDescent="0.25">
      <c r="A902" s="1"/>
      <c r="B902" s="1" t="s">
        <v>22</v>
      </c>
      <c r="C902" t="s">
        <v>834</v>
      </c>
    </row>
    <row r="903" spans="1:3" ht="26.4" x14ac:dyDescent="0.25">
      <c r="A903" s="1"/>
      <c r="B903" s="1" t="s">
        <v>24</v>
      </c>
      <c r="C903" t="s">
        <v>498</v>
      </c>
    </row>
    <row r="904" spans="1:3" ht="26.4" x14ac:dyDescent="0.25">
      <c r="A904" s="1"/>
      <c r="B904" s="1" t="s">
        <v>26</v>
      </c>
      <c r="C904" t="s">
        <v>835</v>
      </c>
    </row>
    <row r="905" spans="1:3" ht="26.4" x14ac:dyDescent="0.25">
      <c r="A905" s="1"/>
      <c r="B905" s="1" t="s">
        <v>28</v>
      </c>
      <c r="C905" t="s">
        <v>828</v>
      </c>
    </row>
    <row r="906" spans="1:3" ht="26.4" x14ac:dyDescent="0.25">
      <c r="A906" s="1"/>
      <c r="B906" s="1" t="s">
        <v>30</v>
      </c>
      <c r="C906" t="s">
        <v>836</v>
      </c>
    </row>
    <row r="907" spans="1:3" ht="26.4" x14ac:dyDescent="0.25">
      <c r="A907" s="1"/>
      <c r="B907" s="1" t="s">
        <v>32</v>
      </c>
      <c r="C907" t="s">
        <v>837</v>
      </c>
    </row>
    <row r="908" spans="1:3" ht="26.4" x14ac:dyDescent="0.25">
      <c r="A908" s="1"/>
      <c r="B908" s="1" t="s">
        <v>34</v>
      </c>
      <c r="C908" t="s">
        <v>838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zoomScaleNormal="100" workbookViewId="0">
      <selection activeCell="K13" sqref="K13"/>
    </sheetView>
  </sheetViews>
  <sheetFormatPr defaultRowHeight="13.2" x14ac:dyDescent="0.25"/>
  <cols>
    <col min="3" max="3" width="8" customWidth="1"/>
    <col min="5" max="5" width="8.77734375" customWidth="1"/>
    <col min="6" max="6" width="25.88671875" bestFit="1" customWidth="1"/>
    <col min="10" max="10" width="7.88671875" customWidth="1"/>
  </cols>
  <sheetData>
    <row r="1" spans="1:6" x14ac:dyDescent="0.25">
      <c r="A1" t="s">
        <v>0</v>
      </c>
      <c r="B1" t="s">
        <v>839</v>
      </c>
    </row>
    <row r="2" spans="1:6" ht="26.4" x14ac:dyDescent="0.25">
      <c r="A2" t="s">
        <v>840</v>
      </c>
      <c r="B2" t="s">
        <v>841</v>
      </c>
      <c r="C2" s="2"/>
    </row>
    <row r="3" spans="1:6" ht="26.4" x14ac:dyDescent="0.25">
      <c r="A3" t="s">
        <v>842</v>
      </c>
      <c r="B3" t="s">
        <v>841</v>
      </c>
    </row>
    <row r="4" spans="1:6" ht="26.4" x14ac:dyDescent="0.25">
      <c r="A4" t="s">
        <v>843</v>
      </c>
      <c r="B4" t="s">
        <v>844</v>
      </c>
      <c r="F4" s="404" t="s">
        <v>1203</v>
      </c>
    </row>
    <row r="5" spans="1:6" ht="26.4" x14ac:dyDescent="0.25">
      <c r="A5" t="s">
        <v>845</v>
      </c>
      <c r="B5" t="s">
        <v>841</v>
      </c>
      <c r="F5" s="3" t="s">
        <v>1207</v>
      </c>
    </row>
    <row r="6" spans="1:6" ht="26.4" x14ac:dyDescent="0.25">
      <c r="A6" t="s">
        <v>846</v>
      </c>
      <c r="B6" t="s">
        <v>844</v>
      </c>
      <c r="F6" s="403" t="s">
        <v>1206</v>
      </c>
    </row>
    <row r="7" spans="1:6" ht="26.4" x14ac:dyDescent="0.25">
      <c r="A7" t="s">
        <v>847</v>
      </c>
      <c r="B7" t="s">
        <v>841</v>
      </c>
      <c r="F7" s="403" t="s">
        <v>1205</v>
      </c>
    </row>
    <row r="8" spans="1:6" ht="26.4" x14ac:dyDescent="0.25">
      <c r="A8" t="s">
        <v>848</v>
      </c>
      <c r="B8" t="s">
        <v>841</v>
      </c>
      <c r="F8" s="403" t="s">
        <v>1204</v>
      </c>
    </row>
    <row r="9" spans="1:6" ht="26.4" x14ac:dyDescent="0.25">
      <c r="A9" t="s">
        <v>849</v>
      </c>
      <c r="B9" t="s">
        <v>841</v>
      </c>
    </row>
    <row r="10" spans="1:6" ht="26.4" x14ac:dyDescent="0.25">
      <c r="A10" t="s">
        <v>850</v>
      </c>
      <c r="B10" t="s">
        <v>851</v>
      </c>
    </row>
    <row r="11" spans="1:6" ht="26.4" x14ac:dyDescent="0.25">
      <c r="A11" t="s">
        <v>852</v>
      </c>
      <c r="B11" t="s">
        <v>853</v>
      </c>
    </row>
    <row r="12" spans="1:6" ht="26.4" x14ac:dyDescent="0.25">
      <c r="A12" t="s">
        <v>854</v>
      </c>
      <c r="B12" t="s">
        <v>841</v>
      </c>
    </row>
    <row r="13" spans="1:6" ht="26.4" x14ac:dyDescent="0.25">
      <c r="A13" t="s">
        <v>855</v>
      </c>
      <c r="B13" t="s">
        <v>851</v>
      </c>
    </row>
    <row r="14" spans="1:6" ht="26.4" x14ac:dyDescent="0.25">
      <c r="A14" t="s">
        <v>856</v>
      </c>
      <c r="B14" t="s">
        <v>841</v>
      </c>
    </row>
    <row r="15" spans="1:6" ht="26.4" x14ac:dyDescent="0.25">
      <c r="A15" t="s">
        <v>857</v>
      </c>
      <c r="B15" t="s">
        <v>853</v>
      </c>
    </row>
    <row r="16" spans="1:6" ht="26.4" x14ac:dyDescent="0.25">
      <c r="A16" t="s">
        <v>858</v>
      </c>
      <c r="B16" t="s">
        <v>841</v>
      </c>
    </row>
    <row r="17" spans="1:2" ht="26.4" x14ac:dyDescent="0.25">
      <c r="A17" t="s">
        <v>859</v>
      </c>
      <c r="B17" t="s">
        <v>841</v>
      </c>
    </row>
    <row r="18" spans="1:2" ht="26.4" x14ac:dyDescent="0.25">
      <c r="A18" t="s">
        <v>860</v>
      </c>
      <c r="B18" t="s">
        <v>841</v>
      </c>
    </row>
    <row r="19" spans="1:2" ht="26.4" x14ac:dyDescent="0.25">
      <c r="A19" t="s">
        <v>861</v>
      </c>
      <c r="B19" t="s">
        <v>841</v>
      </c>
    </row>
    <row r="20" spans="1:2" ht="26.4" x14ac:dyDescent="0.25">
      <c r="A20" t="s">
        <v>862</v>
      </c>
      <c r="B20" t="s">
        <v>841</v>
      </c>
    </row>
    <row r="21" spans="1:2" ht="26.4" x14ac:dyDescent="0.25">
      <c r="A21" t="s">
        <v>863</v>
      </c>
      <c r="B21" t="s">
        <v>841</v>
      </c>
    </row>
    <row r="22" spans="1:2" ht="26.4" x14ac:dyDescent="0.25">
      <c r="A22" t="s">
        <v>864</v>
      </c>
      <c r="B22" t="s">
        <v>853</v>
      </c>
    </row>
    <row r="23" spans="1:2" ht="26.4" x14ac:dyDescent="0.25">
      <c r="A23" t="s">
        <v>865</v>
      </c>
      <c r="B23" t="s">
        <v>851</v>
      </c>
    </row>
    <row r="24" spans="1:2" ht="26.4" x14ac:dyDescent="0.25">
      <c r="A24" t="s">
        <v>866</v>
      </c>
      <c r="B24" t="s">
        <v>853</v>
      </c>
    </row>
    <row r="25" spans="1:2" ht="26.4" x14ac:dyDescent="0.25">
      <c r="A25" t="s">
        <v>867</v>
      </c>
      <c r="B25" t="s">
        <v>853</v>
      </c>
    </row>
    <row r="26" spans="1:2" ht="26.4" x14ac:dyDescent="0.25">
      <c r="A26" t="s">
        <v>868</v>
      </c>
      <c r="B26" t="s">
        <v>851</v>
      </c>
    </row>
    <row r="27" spans="1:2" ht="26.4" x14ac:dyDescent="0.25">
      <c r="A27" t="s">
        <v>869</v>
      </c>
      <c r="B27" t="s">
        <v>841</v>
      </c>
    </row>
    <row r="28" spans="1:2" ht="26.4" x14ac:dyDescent="0.25">
      <c r="A28" t="s">
        <v>870</v>
      </c>
      <c r="B28" t="s">
        <v>841</v>
      </c>
    </row>
    <row r="29" spans="1:2" ht="26.4" x14ac:dyDescent="0.25">
      <c r="A29" t="s">
        <v>871</v>
      </c>
      <c r="B29" t="s">
        <v>841</v>
      </c>
    </row>
    <row r="30" spans="1:2" ht="26.4" x14ac:dyDescent="0.25">
      <c r="A30" t="s">
        <v>872</v>
      </c>
      <c r="B30" t="s">
        <v>841</v>
      </c>
    </row>
    <row r="31" spans="1:2" ht="26.4" x14ac:dyDescent="0.25">
      <c r="A31" t="s">
        <v>873</v>
      </c>
      <c r="B31" t="s">
        <v>844</v>
      </c>
    </row>
    <row r="32" spans="1:2" ht="26.4" x14ac:dyDescent="0.25">
      <c r="A32" t="s">
        <v>874</v>
      </c>
      <c r="B32" t="s">
        <v>844</v>
      </c>
    </row>
    <row r="33" spans="1:2" ht="26.4" x14ac:dyDescent="0.25">
      <c r="A33" t="s">
        <v>875</v>
      </c>
      <c r="B33" t="s">
        <v>851</v>
      </c>
    </row>
    <row r="34" spans="1:2" ht="26.4" x14ac:dyDescent="0.25">
      <c r="A34" t="s">
        <v>876</v>
      </c>
      <c r="B34" t="s">
        <v>851</v>
      </c>
    </row>
    <row r="35" spans="1:2" ht="26.4" x14ac:dyDescent="0.25">
      <c r="A35" t="s">
        <v>877</v>
      </c>
      <c r="B35" t="s">
        <v>853</v>
      </c>
    </row>
    <row r="36" spans="1:2" ht="26.4" x14ac:dyDescent="0.25">
      <c r="A36" t="s">
        <v>878</v>
      </c>
      <c r="B36" t="s">
        <v>841</v>
      </c>
    </row>
    <row r="37" spans="1:2" ht="26.4" x14ac:dyDescent="0.25">
      <c r="A37" t="s">
        <v>879</v>
      </c>
      <c r="B37" t="s">
        <v>851</v>
      </c>
    </row>
    <row r="38" spans="1:2" ht="26.4" x14ac:dyDescent="0.25">
      <c r="A38" t="s">
        <v>880</v>
      </c>
      <c r="B38" t="s">
        <v>851</v>
      </c>
    </row>
    <row r="39" spans="1:2" ht="26.4" x14ac:dyDescent="0.25">
      <c r="A39" t="s">
        <v>881</v>
      </c>
      <c r="B39" t="s">
        <v>853</v>
      </c>
    </row>
    <row r="40" spans="1:2" ht="26.4" x14ac:dyDescent="0.25">
      <c r="A40" t="s">
        <v>882</v>
      </c>
      <c r="B40" t="s">
        <v>844</v>
      </c>
    </row>
    <row r="41" spans="1:2" ht="26.4" x14ac:dyDescent="0.25">
      <c r="A41" t="s">
        <v>883</v>
      </c>
      <c r="B41" t="s">
        <v>841</v>
      </c>
    </row>
    <row r="42" spans="1:2" ht="26.4" x14ac:dyDescent="0.25">
      <c r="A42" t="s">
        <v>884</v>
      </c>
      <c r="B42" t="s">
        <v>844</v>
      </c>
    </row>
    <row r="43" spans="1:2" ht="26.4" x14ac:dyDescent="0.25">
      <c r="A43" t="s">
        <v>885</v>
      </c>
      <c r="B43" t="s">
        <v>853</v>
      </c>
    </row>
    <row r="44" spans="1:2" ht="26.4" x14ac:dyDescent="0.25">
      <c r="A44" t="s">
        <v>886</v>
      </c>
      <c r="B44" t="s">
        <v>844</v>
      </c>
    </row>
    <row r="45" spans="1:2" ht="26.4" x14ac:dyDescent="0.25">
      <c r="A45" t="s">
        <v>887</v>
      </c>
      <c r="B45" t="s">
        <v>853</v>
      </c>
    </row>
    <row r="46" spans="1:2" ht="26.4" x14ac:dyDescent="0.25">
      <c r="A46" t="s">
        <v>888</v>
      </c>
      <c r="B46" t="s">
        <v>851</v>
      </c>
    </row>
    <row r="47" spans="1:2" ht="26.4" x14ac:dyDescent="0.25">
      <c r="A47" t="s">
        <v>889</v>
      </c>
      <c r="B47" t="s">
        <v>851</v>
      </c>
    </row>
    <row r="48" spans="1:2" ht="26.4" x14ac:dyDescent="0.25">
      <c r="A48" t="s">
        <v>890</v>
      </c>
      <c r="B48" t="s">
        <v>853</v>
      </c>
    </row>
    <row r="49" spans="1:2" ht="26.4" x14ac:dyDescent="0.25">
      <c r="A49" t="s">
        <v>891</v>
      </c>
      <c r="B49" t="s">
        <v>851</v>
      </c>
    </row>
    <row r="50" spans="1:2" ht="26.4" x14ac:dyDescent="0.25">
      <c r="A50" t="s">
        <v>892</v>
      </c>
      <c r="B50" t="s">
        <v>851</v>
      </c>
    </row>
    <row r="51" spans="1:2" ht="26.4" x14ac:dyDescent="0.25">
      <c r="A51" t="s">
        <v>893</v>
      </c>
      <c r="B51" t="s">
        <v>853</v>
      </c>
    </row>
    <row r="52" spans="1:2" ht="26.4" x14ac:dyDescent="0.25">
      <c r="A52" t="s">
        <v>894</v>
      </c>
      <c r="B52" t="s">
        <v>851</v>
      </c>
    </row>
    <row r="53" spans="1:2" ht="26.4" x14ac:dyDescent="0.25">
      <c r="A53" t="s">
        <v>895</v>
      </c>
      <c r="B53" t="s">
        <v>844</v>
      </c>
    </row>
    <row r="54" spans="1:2" ht="26.4" x14ac:dyDescent="0.25">
      <c r="A54" t="s">
        <v>896</v>
      </c>
      <c r="B54" t="s">
        <v>851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17"/>
  <sheetViews>
    <sheetView workbookViewId="0">
      <selection activeCell="X11" sqref="X11"/>
    </sheetView>
  </sheetViews>
  <sheetFormatPr defaultRowHeight="13.2" x14ac:dyDescent="0.25"/>
  <cols>
    <col min="1" max="1" width="10.5546875" style="3" bestFit="1" customWidth="1"/>
    <col min="2" max="2" width="20.21875" style="3" hidden="1" customWidth="1"/>
    <col min="3" max="3" width="10.33203125" style="3" bestFit="1" customWidth="1"/>
    <col min="4" max="4" width="6" style="6" bestFit="1" customWidth="1"/>
    <col min="5" max="5" width="21.21875" style="3" hidden="1" customWidth="1"/>
    <col min="6" max="6" width="22.88671875" style="3" bestFit="1" customWidth="1"/>
    <col min="7" max="7" width="18.77734375" style="3" hidden="1" customWidth="1"/>
    <col min="8" max="8" width="10.77734375" style="3" bestFit="1" customWidth="1"/>
    <col min="9" max="9" width="17.5546875" style="3" bestFit="1" customWidth="1"/>
    <col min="10" max="10" width="22.44140625" style="3" hidden="1" customWidth="1"/>
    <col min="11" max="11" width="23.109375" style="3" hidden="1" customWidth="1"/>
    <col min="12" max="12" width="15.6640625" style="3" hidden="1" customWidth="1"/>
    <col min="13" max="13" width="8.88671875" style="3"/>
    <col min="14" max="14" width="13.109375" style="3" customWidth="1"/>
    <col min="15" max="15" width="10.33203125" style="3" bestFit="1" customWidth="1"/>
    <col min="16" max="16" width="12.109375" style="3" customWidth="1"/>
    <col min="17" max="17" width="11.21875" style="3" customWidth="1"/>
    <col min="18" max="18" width="10" style="3" customWidth="1"/>
    <col min="19" max="20" width="8.88671875" style="3"/>
    <col min="21" max="21" width="18" style="3" customWidth="1"/>
    <col min="22" max="22" width="8.88671875" style="3"/>
    <col min="23" max="23" width="12.109375" style="3" bestFit="1" customWidth="1"/>
    <col min="24" max="24" width="11.21875" style="3" bestFit="1" customWidth="1"/>
    <col min="25" max="25" width="10" style="3" bestFit="1" customWidth="1"/>
    <col min="26" max="16384" width="8.88671875" style="3"/>
  </cols>
  <sheetData>
    <row r="1" spans="1:21" x14ac:dyDescent="0.25">
      <c r="A1" s="7" t="s">
        <v>898</v>
      </c>
      <c r="B1" s="3" t="s">
        <v>928</v>
      </c>
      <c r="C1" s="3" t="s">
        <v>1</v>
      </c>
      <c r="D1" s="6" t="s">
        <v>2</v>
      </c>
      <c r="E1" s="6" t="s">
        <v>909</v>
      </c>
      <c r="F1" s="3" t="s">
        <v>912</v>
      </c>
      <c r="G1" s="3" t="s">
        <v>924</v>
      </c>
      <c r="H1" s="3" t="s">
        <v>899</v>
      </c>
      <c r="I1" s="3" t="s">
        <v>923</v>
      </c>
      <c r="J1" s="3" t="s">
        <v>926</v>
      </c>
      <c r="K1" s="3" t="s">
        <v>925</v>
      </c>
      <c r="L1" s="5" t="s">
        <v>927</v>
      </c>
      <c r="P1" s="3" t="s">
        <v>915</v>
      </c>
      <c r="Q1" s="3" t="s">
        <v>916</v>
      </c>
      <c r="R1" s="3" t="s">
        <v>914</v>
      </c>
    </row>
    <row r="2" spans="1:21" x14ac:dyDescent="0.25">
      <c r="A2" s="7" t="s">
        <v>3</v>
      </c>
      <c r="B2" s="4" t="s">
        <v>4</v>
      </c>
      <c r="C2" s="4">
        <v>43921</v>
      </c>
      <c r="D2" s="6">
        <v>884</v>
      </c>
      <c r="E2" s="3" t="str">
        <f>VLOOKUP(A2,Cleaned_Location_Data!$B$1:$C$55,2,FALSE)</f>
        <v>GEO1004</v>
      </c>
      <c r="F2" s="3" t="str">
        <f>INDEX(Cleaned_Location_Data!$C:$C,MATCH(A2,Cleaned_Location_Data!$B:$B,0))</f>
        <v>GEO1004</v>
      </c>
      <c r="G2" s="3" t="b">
        <f t="shared" ref="G2:G65" si="0">E2=F2</f>
        <v>1</v>
      </c>
      <c r="H2" s="3" t="str">
        <f>INDEX(Cleaned_Location_Data!$I$1:$I$5,MATCH(F2,Cleaned_Location_Data!$H$1:$H$5,0))</f>
        <v>LATAM</v>
      </c>
      <c r="I2" s="3" t="str">
        <f t="shared" ref="I2:I65" si="1">"Q"&amp;ROUNDUP(MONTH(C2)/3,0)&amp;" "&amp;YEAR(C2)</f>
        <v>Q1 2020</v>
      </c>
      <c r="J2" s="3" t="str">
        <f t="shared" ref="J2:J65" si="2">"Q"&amp;ROUNDUP(LEFT(B2,2)/3,0)&amp;" "&amp;RIGHT(B2,4)</f>
        <v>Q1 2020</v>
      </c>
      <c r="K2" s="3" t="str">
        <f t="shared" ref="K2:K65" si="3">VLOOKUP(C2,$P$1:$R$7,3,TRUE)</f>
        <v>Q1 2020</v>
      </c>
      <c r="L2" s="5" t="b">
        <f t="shared" ref="L2:L65" si="4">(I2=J2)=(J2=K2)</f>
        <v>1</v>
      </c>
      <c r="P2" s="4">
        <v>43831</v>
      </c>
      <c r="Q2" s="4">
        <v>43921</v>
      </c>
      <c r="R2" s="3" t="s">
        <v>917</v>
      </c>
    </row>
    <row r="3" spans="1:21" x14ac:dyDescent="0.25">
      <c r="A3" s="7" t="s">
        <v>3</v>
      </c>
      <c r="B3" s="4" t="s">
        <v>6</v>
      </c>
      <c r="C3" s="4">
        <v>43951</v>
      </c>
      <c r="D3" s="6">
        <v>886</v>
      </c>
      <c r="E3" s="3" t="str">
        <f>VLOOKUP(A3,Cleaned_Location_Data!$B$1:$C$55,2,FALSE)</f>
        <v>GEO1004</v>
      </c>
      <c r="F3" s="3" t="str">
        <f>INDEX(Cleaned_Location_Data!$C:$C,MATCH(A3,Cleaned_Location_Data!$B:$B,0))</f>
        <v>GEO1004</v>
      </c>
      <c r="G3" s="3" t="b">
        <f t="shared" si="0"/>
        <v>1</v>
      </c>
      <c r="H3" s="3" t="str">
        <f>INDEX(Cleaned_Location_Data!$I$1:$I$5,MATCH(F3,Cleaned_Location_Data!$H$1:$H$5,0))</f>
        <v>LATAM</v>
      </c>
      <c r="I3" s="3" t="str">
        <f t="shared" si="1"/>
        <v>Q2 2020</v>
      </c>
      <c r="J3" s="3" t="str">
        <f t="shared" si="2"/>
        <v>Q2 2020</v>
      </c>
      <c r="K3" s="3" t="str">
        <f t="shared" si="3"/>
        <v>Q2 2020</v>
      </c>
      <c r="L3" s="5" t="b">
        <f t="shared" si="4"/>
        <v>1</v>
      </c>
      <c r="P3" s="4">
        <v>43922</v>
      </c>
      <c r="Q3" s="4">
        <v>44012</v>
      </c>
      <c r="R3" s="3" t="s">
        <v>918</v>
      </c>
      <c r="U3" s="4"/>
    </row>
    <row r="4" spans="1:21" x14ac:dyDescent="0.25">
      <c r="A4" s="7" t="s">
        <v>3</v>
      </c>
      <c r="B4" s="4" t="s">
        <v>8</v>
      </c>
      <c r="C4" s="4">
        <v>43982</v>
      </c>
      <c r="D4" s="6">
        <v>968</v>
      </c>
      <c r="E4" s="3" t="str">
        <f>VLOOKUP(A4,Cleaned_Location_Data!$B$1:$C$55,2,FALSE)</f>
        <v>GEO1004</v>
      </c>
      <c r="F4" s="3" t="str">
        <f>INDEX(Cleaned_Location_Data!$C:$C,MATCH(A4,Cleaned_Location_Data!$B:$B,0))</f>
        <v>GEO1004</v>
      </c>
      <c r="G4" s="3" t="b">
        <f t="shared" si="0"/>
        <v>1</v>
      </c>
      <c r="H4" s="3" t="str">
        <f>INDEX(Cleaned_Location_Data!$I$1:$I$5,MATCH(F4,Cleaned_Location_Data!$H$1:$H$5,0))</f>
        <v>LATAM</v>
      </c>
      <c r="I4" s="3" t="str">
        <f t="shared" si="1"/>
        <v>Q2 2020</v>
      </c>
      <c r="J4" s="3" t="str">
        <f t="shared" si="2"/>
        <v>Q2 2020</v>
      </c>
      <c r="K4" s="3" t="str">
        <f t="shared" si="3"/>
        <v>Q2 2020</v>
      </c>
      <c r="L4" s="5" t="b">
        <f t="shared" si="4"/>
        <v>1</v>
      </c>
      <c r="O4" s="4"/>
      <c r="P4" s="4">
        <v>44013</v>
      </c>
      <c r="Q4" s="4">
        <v>44104</v>
      </c>
      <c r="R4" s="3" t="s">
        <v>919</v>
      </c>
    </row>
    <row r="5" spans="1:21" x14ac:dyDescent="0.25">
      <c r="A5" s="7" t="s">
        <v>3</v>
      </c>
      <c r="B5" s="4" t="s">
        <v>10</v>
      </c>
      <c r="C5" s="4">
        <v>44012</v>
      </c>
      <c r="D5" s="6">
        <v>564</v>
      </c>
      <c r="E5" s="3" t="str">
        <f>VLOOKUP(A5,Cleaned_Location_Data!$B$1:$C$55,2,FALSE)</f>
        <v>GEO1004</v>
      </c>
      <c r="F5" s="3" t="str">
        <f>INDEX(Cleaned_Location_Data!$C:$C,MATCH(A5,Cleaned_Location_Data!$B:$B,0))</f>
        <v>GEO1004</v>
      </c>
      <c r="G5" s="3" t="b">
        <f t="shared" si="0"/>
        <v>1</v>
      </c>
      <c r="H5" s="3" t="str">
        <f>INDEX(Cleaned_Location_Data!$I$1:$I$5,MATCH(F5,Cleaned_Location_Data!$H$1:$H$5,0))</f>
        <v>LATAM</v>
      </c>
      <c r="I5" s="3" t="str">
        <f t="shared" si="1"/>
        <v>Q2 2020</v>
      </c>
      <c r="J5" s="3" t="str">
        <f t="shared" si="2"/>
        <v>Q2 2020</v>
      </c>
      <c r="K5" s="3" t="str">
        <f t="shared" si="3"/>
        <v>Q2 2020</v>
      </c>
      <c r="L5" s="5" t="b">
        <f t="shared" si="4"/>
        <v>1</v>
      </c>
      <c r="P5" s="4">
        <v>44105</v>
      </c>
      <c r="Q5" s="4">
        <v>44196</v>
      </c>
      <c r="R5" s="3" t="s">
        <v>920</v>
      </c>
    </row>
    <row r="6" spans="1:21" x14ac:dyDescent="0.25">
      <c r="A6" s="7" t="s">
        <v>3</v>
      </c>
      <c r="B6" s="4" t="s">
        <v>12</v>
      </c>
      <c r="C6" s="4">
        <v>44043</v>
      </c>
      <c r="D6" s="6">
        <v>648</v>
      </c>
      <c r="E6" s="3" t="str">
        <f>VLOOKUP(A6,Cleaned_Location_Data!$B$1:$C$55,2,FALSE)</f>
        <v>GEO1004</v>
      </c>
      <c r="F6" s="3" t="str">
        <f>INDEX(Cleaned_Location_Data!$C:$C,MATCH(A6,Cleaned_Location_Data!$B:$B,0))</f>
        <v>GEO1004</v>
      </c>
      <c r="G6" s="3" t="b">
        <f t="shared" si="0"/>
        <v>1</v>
      </c>
      <c r="H6" s="3" t="str">
        <f>INDEX(Cleaned_Location_Data!$I$1:$I$5,MATCH(F6,Cleaned_Location_Data!$H$1:$H$5,0))</f>
        <v>LATAM</v>
      </c>
      <c r="I6" s="3" t="str">
        <f t="shared" si="1"/>
        <v>Q3 2020</v>
      </c>
      <c r="J6" s="3" t="str">
        <f t="shared" si="2"/>
        <v>Q3 2020</v>
      </c>
      <c r="K6" s="3" t="str">
        <f t="shared" si="3"/>
        <v>Q3 2020</v>
      </c>
      <c r="L6" s="5" t="b">
        <f t="shared" si="4"/>
        <v>1</v>
      </c>
      <c r="P6" s="4">
        <v>44197</v>
      </c>
      <c r="Q6" s="4">
        <v>44286</v>
      </c>
      <c r="R6" s="3" t="s">
        <v>921</v>
      </c>
      <c r="U6" s="4"/>
    </row>
    <row r="7" spans="1:21" x14ac:dyDescent="0.25">
      <c r="A7" s="7" t="s">
        <v>3</v>
      </c>
      <c r="B7" s="4" t="s">
        <v>14</v>
      </c>
      <c r="C7" s="4">
        <v>44074</v>
      </c>
      <c r="D7" s="6">
        <v>406</v>
      </c>
      <c r="E7" s="3" t="str">
        <f>VLOOKUP(A7,Cleaned_Location_Data!$B$1:$C$55,2,FALSE)</f>
        <v>GEO1004</v>
      </c>
      <c r="F7" s="3" t="str">
        <f>INDEX(Cleaned_Location_Data!$C:$C,MATCH(A7,Cleaned_Location_Data!$B:$B,0))</f>
        <v>GEO1004</v>
      </c>
      <c r="G7" s="3" t="b">
        <f t="shared" si="0"/>
        <v>1</v>
      </c>
      <c r="H7" s="3" t="str">
        <f>INDEX(Cleaned_Location_Data!$I$1:$I$5,MATCH(F7,Cleaned_Location_Data!$H$1:$H$5,0))</f>
        <v>LATAM</v>
      </c>
      <c r="I7" s="3" t="str">
        <f t="shared" si="1"/>
        <v>Q3 2020</v>
      </c>
      <c r="J7" s="3" t="str">
        <f t="shared" si="2"/>
        <v>Q3 2020</v>
      </c>
      <c r="K7" s="3" t="str">
        <f t="shared" si="3"/>
        <v>Q3 2020</v>
      </c>
      <c r="L7" s="5" t="b">
        <f t="shared" si="4"/>
        <v>1</v>
      </c>
      <c r="P7" s="4">
        <v>44287</v>
      </c>
      <c r="Q7" s="4">
        <v>44377</v>
      </c>
      <c r="R7" s="3" t="s">
        <v>922</v>
      </c>
      <c r="U7" s="8"/>
    </row>
    <row r="8" spans="1:21" x14ac:dyDescent="0.25">
      <c r="A8" s="7" t="s">
        <v>3</v>
      </c>
      <c r="B8" s="4" t="s">
        <v>16</v>
      </c>
      <c r="C8" s="4">
        <v>44104</v>
      </c>
      <c r="D8" s="6">
        <v>569</v>
      </c>
      <c r="E8" s="3" t="str">
        <f>VLOOKUP(A8,Cleaned_Location_Data!$B$1:$C$55,2,FALSE)</f>
        <v>GEO1004</v>
      </c>
      <c r="F8" s="3" t="str">
        <f>INDEX(Cleaned_Location_Data!$C:$C,MATCH(A8,Cleaned_Location_Data!$B:$B,0))</f>
        <v>GEO1004</v>
      </c>
      <c r="G8" s="3" t="b">
        <f t="shared" si="0"/>
        <v>1</v>
      </c>
      <c r="H8" s="3" t="str">
        <f>INDEX(Cleaned_Location_Data!$I$1:$I$5,MATCH(F8,Cleaned_Location_Data!$H$1:$H$5,0))</f>
        <v>LATAM</v>
      </c>
      <c r="I8" s="3" t="str">
        <f t="shared" si="1"/>
        <v>Q3 2020</v>
      </c>
      <c r="J8" s="3" t="str">
        <f t="shared" si="2"/>
        <v>Q3 2020</v>
      </c>
      <c r="K8" s="3" t="str">
        <f t="shared" si="3"/>
        <v>Q3 2020</v>
      </c>
      <c r="L8" s="5" t="b">
        <f t="shared" si="4"/>
        <v>1</v>
      </c>
      <c r="N8" s="3" t="s">
        <v>1122</v>
      </c>
      <c r="U8" s="8"/>
    </row>
    <row r="9" spans="1:21" x14ac:dyDescent="0.25">
      <c r="A9" s="7" t="s">
        <v>3</v>
      </c>
      <c r="B9" s="4" t="s">
        <v>18</v>
      </c>
      <c r="C9" s="4">
        <v>44135</v>
      </c>
      <c r="D9" s="6">
        <v>487</v>
      </c>
      <c r="E9" s="3" t="str">
        <f>VLOOKUP(A9,Cleaned_Location_Data!$B$1:$C$55,2,FALSE)</f>
        <v>GEO1004</v>
      </c>
      <c r="F9" s="3" t="str">
        <f>INDEX(Cleaned_Location_Data!$C:$C,MATCH(A9,Cleaned_Location_Data!$B:$B,0))</f>
        <v>GEO1004</v>
      </c>
      <c r="G9" s="3" t="b">
        <f t="shared" si="0"/>
        <v>1</v>
      </c>
      <c r="H9" s="3" t="str">
        <f>INDEX(Cleaned_Location_Data!$I$1:$I$5,MATCH(F9,Cleaned_Location_Data!$H$1:$H$5,0))</f>
        <v>LATAM</v>
      </c>
      <c r="I9" s="3" t="str">
        <f t="shared" si="1"/>
        <v>Q4 2020</v>
      </c>
      <c r="J9" s="3" t="str">
        <f t="shared" si="2"/>
        <v>Q4 2020</v>
      </c>
      <c r="K9" s="3" t="str">
        <f t="shared" si="3"/>
        <v>Q4 2020</v>
      </c>
      <c r="L9" s="5" t="b">
        <f t="shared" si="4"/>
        <v>1</v>
      </c>
      <c r="U9" s="8"/>
    </row>
    <row r="10" spans="1:21" x14ac:dyDescent="0.25">
      <c r="A10" s="7" t="s">
        <v>3</v>
      </c>
      <c r="B10" s="4" t="s">
        <v>20</v>
      </c>
      <c r="C10" s="4">
        <v>44165</v>
      </c>
      <c r="D10" s="6">
        <v>729</v>
      </c>
      <c r="E10" s="3" t="str">
        <f>VLOOKUP(A10,Cleaned_Location_Data!$B$1:$C$55,2,FALSE)</f>
        <v>GEO1004</v>
      </c>
      <c r="F10" s="3" t="str">
        <f>INDEX(Cleaned_Location_Data!$C:$C,MATCH(A10,Cleaned_Location_Data!$B:$B,0))</f>
        <v>GEO1004</v>
      </c>
      <c r="G10" s="3" t="b">
        <f t="shared" si="0"/>
        <v>1</v>
      </c>
      <c r="H10" s="3" t="str">
        <f>INDEX(Cleaned_Location_Data!$I$1:$I$5,MATCH(F10,Cleaned_Location_Data!$H$1:$H$5,0))</f>
        <v>LATAM</v>
      </c>
      <c r="I10" s="3" t="str">
        <f t="shared" si="1"/>
        <v>Q4 2020</v>
      </c>
      <c r="J10" s="3" t="str">
        <f t="shared" si="2"/>
        <v>Q4 2020</v>
      </c>
      <c r="K10" s="3" t="str">
        <f t="shared" si="3"/>
        <v>Q4 2020</v>
      </c>
      <c r="L10" s="5" t="b">
        <f t="shared" si="4"/>
        <v>1</v>
      </c>
      <c r="N10" s="23" t="s">
        <v>899</v>
      </c>
      <c r="O10" s="24" t="s">
        <v>1075</v>
      </c>
      <c r="P10" s="24" t="s">
        <v>917</v>
      </c>
      <c r="Q10" s="24" t="s">
        <v>918</v>
      </c>
      <c r="R10" s="24" t="s">
        <v>919</v>
      </c>
      <c r="S10" s="24" t="s">
        <v>920</v>
      </c>
      <c r="T10" s="24" t="s">
        <v>921</v>
      </c>
      <c r="U10" s="14" t="s">
        <v>922</v>
      </c>
    </row>
    <row r="11" spans="1:21" x14ac:dyDescent="0.25">
      <c r="A11" s="7" t="s">
        <v>3</v>
      </c>
      <c r="B11" s="4" t="s">
        <v>22</v>
      </c>
      <c r="C11" s="4">
        <v>44196</v>
      </c>
      <c r="D11" s="6">
        <v>565</v>
      </c>
      <c r="E11" s="3" t="str">
        <f>VLOOKUP(A11,Cleaned_Location_Data!$B$1:$C$55,2,FALSE)</f>
        <v>GEO1004</v>
      </c>
      <c r="F11" s="3" t="str">
        <f>INDEX(Cleaned_Location_Data!$C:$C,MATCH(A11,Cleaned_Location_Data!$B:$B,0))</f>
        <v>GEO1004</v>
      </c>
      <c r="G11" s="3" t="b">
        <f t="shared" si="0"/>
        <v>1</v>
      </c>
      <c r="H11" s="3" t="str">
        <f>INDEX(Cleaned_Location_Data!$I$1:$I$5,MATCH(F11,Cleaned_Location_Data!$H$1:$H$5,0))</f>
        <v>LATAM</v>
      </c>
      <c r="I11" s="3" t="str">
        <f t="shared" si="1"/>
        <v>Q4 2020</v>
      </c>
      <c r="J11" s="3" t="str">
        <f t="shared" si="2"/>
        <v>Q4 2020</v>
      </c>
      <c r="K11" s="3" t="str">
        <f t="shared" si="3"/>
        <v>Q4 2020</v>
      </c>
      <c r="L11" s="5" t="b">
        <f t="shared" si="4"/>
        <v>1</v>
      </c>
      <c r="N11" s="57" t="str">
        <f>INDEX(Volume_Table[[#All],[Location]], MATCH($O11,Volume_Table[[#All],[Client ID]],0))</f>
        <v>NAM</v>
      </c>
      <c r="O11" s="58" t="s">
        <v>36</v>
      </c>
      <c r="P11" s="58">
        <f>COUNTIFS(Volume_Table[[#All],[Client ID]],$O11,Volume_Table[[#All],[Quarter By Date]],P$10)</f>
        <v>3</v>
      </c>
      <c r="Q11" s="58">
        <f>COUNTIFS(Volume_Table[[#All],[Client ID]],$O11,Volume_Table[[#All],[Quarter By Date]],Q$10)</f>
        <v>3</v>
      </c>
      <c r="R11" s="58">
        <f>COUNTIFS(Volume_Table[[#All],[Client ID]],$O11,Volume_Table[[#All],[Quarter By Date]],R$10)</f>
        <v>3</v>
      </c>
      <c r="S11" s="58">
        <f>COUNTIFS(Volume_Table[[#All],[Client ID]],$O11,Volume_Table[[#All],[Quarter By Date]],S$10)</f>
        <v>3</v>
      </c>
      <c r="T11" s="58">
        <f>COUNTIFS(Volume_Table[[#All],[Client ID]],$O11,Volume_Table[[#All],[Quarter By Date]],T$10)</f>
        <v>3</v>
      </c>
      <c r="U11" s="26">
        <f>COUNTIFS(Volume_Table[[#All],[Client ID]],$O11,Volume_Table[[#All],[Quarter By Date]],U$10)</f>
        <v>3</v>
      </c>
    </row>
    <row r="12" spans="1:21" x14ac:dyDescent="0.25">
      <c r="A12" s="7" t="s">
        <v>3</v>
      </c>
      <c r="B12" s="4" t="s">
        <v>34</v>
      </c>
      <c r="C12" s="4">
        <v>44227</v>
      </c>
      <c r="D12" s="6">
        <v>725</v>
      </c>
      <c r="E12" s="3" t="str">
        <f>VLOOKUP(A12,Cleaned_Location_Data!$B$1:$C$55,2,FALSE)</f>
        <v>GEO1004</v>
      </c>
      <c r="F12" s="3" t="str">
        <f>INDEX(Cleaned_Location_Data!$C:$C,MATCH(A12,Cleaned_Location_Data!$B:$B,0))</f>
        <v>GEO1004</v>
      </c>
      <c r="G12" s="3" t="b">
        <f t="shared" si="0"/>
        <v>1</v>
      </c>
      <c r="H12" s="3" t="str">
        <f>INDEX(Cleaned_Location_Data!$I$1:$I$5,MATCH(F12,Cleaned_Location_Data!$H$1:$H$5,0))</f>
        <v>LATAM</v>
      </c>
      <c r="I12" s="3" t="str">
        <f t="shared" si="1"/>
        <v>Q1 2021</v>
      </c>
      <c r="J12" s="3" t="str">
        <f t="shared" si="2"/>
        <v>Q1 2021</v>
      </c>
      <c r="K12" s="3" t="str">
        <f t="shared" si="3"/>
        <v>Q1 2021</v>
      </c>
      <c r="L12" s="5" t="b">
        <f t="shared" si="4"/>
        <v>1</v>
      </c>
      <c r="N12" s="57" t="str">
        <f>INDEX(Volume_Table[[#All],[Location]], MATCH($O12,Volume_Table[[#All],[Client ID]],0))</f>
        <v>NAM</v>
      </c>
      <c r="O12" s="58" t="s">
        <v>73</v>
      </c>
      <c r="P12" s="58">
        <f>COUNTIFS(Volume_Table[[#All],[Client ID]],$O12,Volume_Table[[#All],[Quarter By Date]],P$10)</f>
        <v>0</v>
      </c>
      <c r="Q12" s="58">
        <f>COUNTIFS(Volume_Table[[#All],[Client ID]],$O12,Volume_Table[[#All],[Quarter By Date]],Q$10)</f>
        <v>1</v>
      </c>
      <c r="R12" s="58">
        <f>COUNTIFS(Volume_Table[[#All],[Client ID]],$O12,Volume_Table[[#All],[Quarter By Date]],R$10)</f>
        <v>3</v>
      </c>
      <c r="S12" s="58">
        <f>COUNTIFS(Volume_Table[[#All],[Client ID]],$O12,Volume_Table[[#All],[Quarter By Date]],S$10)</f>
        <v>3</v>
      </c>
      <c r="T12" s="58">
        <f>COUNTIFS(Volume_Table[[#All],[Client ID]],$O12,Volume_Table[[#All],[Quarter By Date]],T$10)</f>
        <v>3</v>
      </c>
      <c r="U12" s="26">
        <f>COUNTIFS(Volume_Table[[#All],[Client ID]],$O12,Volume_Table[[#All],[Quarter By Date]],U$10)</f>
        <v>3</v>
      </c>
    </row>
    <row r="13" spans="1:21" x14ac:dyDescent="0.25">
      <c r="A13" s="7" t="s">
        <v>3</v>
      </c>
      <c r="B13" s="4" t="s">
        <v>32</v>
      </c>
      <c r="C13" s="4">
        <v>44255</v>
      </c>
      <c r="D13" s="6">
        <v>668</v>
      </c>
      <c r="E13" s="3" t="str">
        <f>VLOOKUP(A13,Cleaned_Location_Data!$B$1:$C$55,2,FALSE)</f>
        <v>GEO1004</v>
      </c>
      <c r="F13" s="3" t="str">
        <f>INDEX(Cleaned_Location_Data!$C:$C,MATCH(A13,Cleaned_Location_Data!$B:$B,0))</f>
        <v>GEO1004</v>
      </c>
      <c r="G13" s="3" t="b">
        <f t="shared" si="0"/>
        <v>1</v>
      </c>
      <c r="H13" s="3" t="str">
        <f>INDEX(Cleaned_Location_Data!$I$1:$I$5,MATCH(F13,Cleaned_Location_Data!$H$1:$H$5,0))</f>
        <v>LATAM</v>
      </c>
      <c r="I13" s="3" t="str">
        <f t="shared" si="1"/>
        <v>Q1 2021</v>
      </c>
      <c r="J13" s="3" t="str">
        <f t="shared" si="2"/>
        <v>Q1 2021</v>
      </c>
      <c r="K13" s="3" t="str">
        <f t="shared" si="3"/>
        <v>Q1 2021</v>
      </c>
      <c r="L13" s="5" t="b">
        <f t="shared" si="4"/>
        <v>1</v>
      </c>
      <c r="N13" s="57" t="str">
        <f>INDEX(Volume_Table[[#All],[Location]], MATCH($O13,Volume_Table[[#All],[Client ID]],0))</f>
        <v>NAM</v>
      </c>
      <c r="O13" s="58" t="s">
        <v>86</v>
      </c>
      <c r="P13" s="58">
        <f>COUNTIFS(Volume_Table[[#All],[Client ID]],$O13,Volume_Table[[#All],[Quarter By Date]],P$10)</f>
        <v>3</v>
      </c>
      <c r="Q13" s="58">
        <f>COUNTIFS(Volume_Table[[#All],[Client ID]],$O13,Volume_Table[[#All],[Quarter By Date]],Q$10)</f>
        <v>3</v>
      </c>
      <c r="R13" s="58">
        <f>COUNTIFS(Volume_Table[[#All],[Client ID]],$O13,Volume_Table[[#All],[Quarter By Date]],R$10)</f>
        <v>3</v>
      </c>
      <c r="S13" s="58">
        <f>COUNTIFS(Volume_Table[[#All],[Client ID]],$O13,Volume_Table[[#All],[Quarter By Date]],S$10)</f>
        <v>3</v>
      </c>
      <c r="T13" s="58">
        <f>COUNTIFS(Volume_Table[[#All],[Client ID]],$O13,Volume_Table[[#All],[Quarter By Date]],T$10)</f>
        <v>3</v>
      </c>
      <c r="U13" s="26">
        <f>COUNTIFS(Volume_Table[[#All],[Client ID]],$O13,Volume_Table[[#All],[Quarter By Date]],U$10)</f>
        <v>3</v>
      </c>
    </row>
    <row r="14" spans="1:21" x14ac:dyDescent="0.25">
      <c r="A14" s="7" t="s">
        <v>3</v>
      </c>
      <c r="B14" s="4" t="s">
        <v>30</v>
      </c>
      <c r="C14" s="4">
        <v>44286</v>
      </c>
      <c r="D14" s="6">
        <v>922</v>
      </c>
      <c r="E14" s="3" t="str">
        <f>VLOOKUP(A14,Cleaned_Location_Data!$B$1:$C$55,2,FALSE)</f>
        <v>GEO1004</v>
      </c>
      <c r="F14" s="3" t="str">
        <f>INDEX(Cleaned_Location_Data!$C:$C,MATCH(A14,Cleaned_Location_Data!$B:$B,0))</f>
        <v>GEO1004</v>
      </c>
      <c r="G14" s="3" t="b">
        <f t="shared" si="0"/>
        <v>1</v>
      </c>
      <c r="H14" s="3" t="str">
        <f>INDEX(Cleaned_Location_Data!$I$1:$I$5,MATCH(F14,Cleaned_Location_Data!$H$1:$H$5,0))</f>
        <v>LATAM</v>
      </c>
      <c r="I14" s="3" t="str">
        <f t="shared" si="1"/>
        <v>Q1 2021</v>
      </c>
      <c r="J14" s="3" t="str">
        <f t="shared" si="2"/>
        <v>Q1 2021</v>
      </c>
      <c r="K14" s="3" t="str">
        <f t="shared" si="3"/>
        <v>Q1 2021</v>
      </c>
      <c r="L14" s="5" t="b">
        <f t="shared" si="4"/>
        <v>1</v>
      </c>
      <c r="N14" s="57" t="str">
        <f>INDEX(Volume_Table[[#All],[Location]], MATCH($O14,Volume_Table[[#All],[Client ID]],0))</f>
        <v>NAM</v>
      </c>
      <c r="O14" s="58" t="s">
        <v>179</v>
      </c>
      <c r="P14" s="58">
        <f>COUNTIFS(Volume_Table[[#All],[Client ID]],$O14,Volume_Table[[#All],[Quarter By Date]],P$10)</f>
        <v>3</v>
      </c>
      <c r="Q14" s="58">
        <f>COUNTIFS(Volume_Table[[#All],[Client ID]],$O14,Volume_Table[[#All],[Quarter By Date]],Q$10)</f>
        <v>3</v>
      </c>
      <c r="R14" s="58">
        <f>COUNTIFS(Volume_Table[[#All],[Client ID]],$O14,Volume_Table[[#All],[Quarter By Date]],R$10)</f>
        <v>3</v>
      </c>
      <c r="S14" s="58">
        <f>COUNTIFS(Volume_Table[[#All],[Client ID]],$O14,Volume_Table[[#All],[Quarter By Date]],S$10)</f>
        <v>3</v>
      </c>
      <c r="T14" s="58">
        <f>COUNTIFS(Volume_Table[[#All],[Client ID]],$O14,Volume_Table[[#All],[Quarter By Date]],T$10)</f>
        <v>3</v>
      </c>
      <c r="U14" s="26">
        <f>COUNTIFS(Volume_Table[[#All],[Client ID]],$O14,Volume_Table[[#All],[Quarter By Date]],U$10)</f>
        <v>3</v>
      </c>
    </row>
    <row r="15" spans="1:21" x14ac:dyDescent="0.25">
      <c r="A15" s="7" t="s">
        <v>3</v>
      </c>
      <c r="B15" s="4" t="s">
        <v>28</v>
      </c>
      <c r="C15" s="4">
        <v>44316</v>
      </c>
      <c r="D15" s="6">
        <v>878</v>
      </c>
      <c r="E15" s="3" t="str">
        <f>VLOOKUP(A15,Cleaned_Location_Data!$B$1:$C$55,2,FALSE)</f>
        <v>GEO1004</v>
      </c>
      <c r="F15" s="3" t="str">
        <f>INDEX(Cleaned_Location_Data!$C:$C,MATCH(A15,Cleaned_Location_Data!$B:$B,0))</f>
        <v>GEO1004</v>
      </c>
      <c r="G15" s="3" t="b">
        <f t="shared" si="0"/>
        <v>1</v>
      </c>
      <c r="H15" s="3" t="str">
        <f>INDEX(Cleaned_Location_Data!$I$1:$I$5,MATCH(F15,Cleaned_Location_Data!$H$1:$H$5,0))</f>
        <v>LATAM</v>
      </c>
      <c r="I15" s="3" t="str">
        <f t="shared" si="1"/>
        <v>Q2 2021</v>
      </c>
      <c r="J15" s="3" t="str">
        <f t="shared" si="2"/>
        <v>Q2 2021</v>
      </c>
      <c r="K15" s="3" t="str">
        <f t="shared" si="3"/>
        <v>Q2 2021</v>
      </c>
      <c r="L15" s="5" t="b">
        <f t="shared" si="4"/>
        <v>1</v>
      </c>
      <c r="N15" s="57" t="str">
        <f>INDEX(Volume_Table[[#All],[Location]], MATCH($O15,Volume_Table[[#All],[Client ID]],0))</f>
        <v>NAM</v>
      </c>
      <c r="O15" s="58" t="s">
        <v>197</v>
      </c>
      <c r="P15" s="58">
        <f>COUNTIFS(Volume_Table[[#All],[Client ID]],$O15,Volume_Table[[#All],[Quarter By Date]],P$10)</f>
        <v>3</v>
      </c>
      <c r="Q15" s="58">
        <f>COUNTIFS(Volume_Table[[#All],[Client ID]],$O15,Volume_Table[[#All],[Quarter By Date]],Q$10)</f>
        <v>3</v>
      </c>
      <c r="R15" s="58">
        <f>COUNTIFS(Volume_Table[[#All],[Client ID]],$O15,Volume_Table[[#All],[Quarter By Date]],R$10)</f>
        <v>3</v>
      </c>
      <c r="S15" s="58">
        <f>COUNTIFS(Volume_Table[[#All],[Client ID]],$O15,Volume_Table[[#All],[Quarter By Date]],S$10)</f>
        <v>3</v>
      </c>
      <c r="T15" s="58">
        <f>COUNTIFS(Volume_Table[[#All],[Client ID]],$O15,Volume_Table[[#All],[Quarter By Date]],T$10)</f>
        <v>3</v>
      </c>
      <c r="U15" s="26">
        <f>COUNTIFS(Volume_Table[[#All],[Client ID]],$O15,Volume_Table[[#All],[Quarter By Date]],U$10)</f>
        <v>3</v>
      </c>
    </row>
    <row r="16" spans="1:21" x14ac:dyDescent="0.25">
      <c r="A16" s="7" t="s">
        <v>3</v>
      </c>
      <c r="B16" s="4" t="s">
        <v>26</v>
      </c>
      <c r="C16" s="4">
        <v>44347</v>
      </c>
      <c r="D16" s="6">
        <v>1014</v>
      </c>
      <c r="E16" s="3" t="str">
        <f>VLOOKUP(A16,Cleaned_Location_Data!$B$1:$C$55,2,FALSE)</f>
        <v>GEO1004</v>
      </c>
      <c r="F16" s="3" t="str">
        <f>INDEX(Cleaned_Location_Data!$C:$C,MATCH(A16,Cleaned_Location_Data!$B:$B,0))</f>
        <v>GEO1004</v>
      </c>
      <c r="G16" s="3" t="b">
        <f t="shared" si="0"/>
        <v>1</v>
      </c>
      <c r="H16" s="3" t="str">
        <f>INDEX(Cleaned_Location_Data!$I$1:$I$5,MATCH(F16,Cleaned_Location_Data!$H$1:$H$5,0))</f>
        <v>LATAM</v>
      </c>
      <c r="I16" s="3" t="str">
        <f t="shared" si="1"/>
        <v>Q2 2021</v>
      </c>
      <c r="J16" s="3" t="str">
        <f t="shared" si="2"/>
        <v>Q2 2021</v>
      </c>
      <c r="K16" s="3" t="str">
        <f t="shared" si="3"/>
        <v>Q2 2021</v>
      </c>
      <c r="L16" s="5" t="b">
        <f t="shared" si="4"/>
        <v>1</v>
      </c>
      <c r="N16" s="57" t="str">
        <f>INDEX(Volume_Table[[#All],[Location]], MATCH($O16,Volume_Table[[#All],[Client ID]],0))</f>
        <v>NAM</v>
      </c>
      <c r="O16" s="58" t="s">
        <v>247</v>
      </c>
      <c r="P16" s="58">
        <f>COUNTIFS(Volume_Table[[#All],[Client ID]],$O16,Volume_Table[[#All],[Quarter By Date]],P$10)</f>
        <v>3</v>
      </c>
      <c r="Q16" s="58">
        <f>COUNTIFS(Volume_Table[[#All],[Client ID]],$O16,Volume_Table[[#All],[Quarter By Date]],Q$10)</f>
        <v>3</v>
      </c>
      <c r="R16" s="58">
        <f>COUNTIFS(Volume_Table[[#All],[Client ID]],$O16,Volume_Table[[#All],[Quarter By Date]],R$10)</f>
        <v>3</v>
      </c>
      <c r="S16" s="58">
        <f>COUNTIFS(Volume_Table[[#All],[Client ID]],$O16,Volume_Table[[#All],[Quarter By Date]],S$10)</f>
        <v>3</v>
      </c>
      <c r="T16" s="58">
        <f>COUNTIFS(Volume_Table[[#All],[Client ID]],$O16,Volume_Table[[#All],[Quarter By Date]],T$10)</f>
        <v>3</v>
      </c>
      <c r="U16" s="26">
        <f>COUNTIFS(Volume_Table[[#All],[Client ID]],$O16,Volume_Table[[#All],[Quarter By Date]],U$10)</f>
        <v>3</v>
      </c>
    </row>
    <row r="17" spans="1:21" x14ac:dyDescent="0.25">
      <c r="A17" s="7" t="s">
        <v>3</v>
      </c>
      <c r="B17" s="4" t="s">
        <v>24</v>
      </c>
      <c r="C17" s="4">
        <v>44377</v>
      </c>
      <c r="D17" s="6">
        <v>561</v>
      </c>
      <c r="E17" s="3" t="str">
        <f>VLOOKUP(A17,Cleaned_Location_Data!$B$1:$C$55,2,FALSE)</f>
        <v>GEO1004</v>
      </c>
      <c r="F17" s="3" t="str">
        <f>INDEX(Cleaned_Location_Data!$C:$C,MATCH(A17,Cleaned_Location_Data!$B:$B,0))</f>
        <v>GEO1004</v>
      </c>
      <c r="G17" s="3" t="b">
        <f t="shared" si="0"/>
        <v>1</v>
      </c>
      <c r="H17" s="3" t="str">
        <f>INDEX(Cleaned_Location_Data!$I$1:$I$5,MATCH(F17,Cleaned_Location_Data!$H$1:$H$5,0))</f>
        <v>LATAM</v>
      </c>
      <c r="I17" s="3" t="str">
        <f t="shared" si="1"/>
        <v>Q2 2021</v>
      </c>
      <c r="J17" s="3" t="str">
        <f t="shared" si="2"/>
        <v>Q2 2021</v>
      </c>
      <c r="K17" s="3" t="str">
        <f t="shared" si="3"/>
        <v>Q2 2021</v>
      </c>
      <c r="L17" s="5" t="b">
        <f t="shared" si="4"/>
        <v>1</v>
      </c>
      <c r="N17" s="57" t="str">
        <f>INDEX(Volume_Table[[#All],[Location]], MATCH($O17,Volume_Table[[#All],[Client ID]],0))</f>
        <v>NAM</v>
      </c>
      <c r="O17" s="58" t="s">
        <v>279</v>
      </c>
      <c r="P17" s="58">
        <f>COUNTIFS(Volume_Table[[#All],[Client ID]],$O17,Volume_Table[[#All],[Quarter By Date]],P$10)</f>
        <v>3</v>
      </c>
      <c r="Q17" s="58">
        <f>COUNTIFS(Volume_Table[[#All],[Client ID]],$O17,Volume_Table[[#All],[Quarter By Date]],Q$10)</f>
        <v>3</v>
      </c>
      <c r="R17" s="58">
        <f>COUNTIFS(Volume_Table[[#All],[Client ID]],$O17,Volume_Table[[#All],[Quarter By Date]],R$10)</f>
        <v>3</v>
      </c>
      <c r="S17" s="58">
        <f>COUNTIFS(Volume_Table[[#All],[Client ID]],$O17,Volume_Table[[#All],[Quarter By Date]],S$10)</f>
        <v>3</v>
      </c>
      <c r="T17" s="58">
        <f>COUNTIFS(Volume_Table[[#All],[Client ID]],$O17,Volume_Table[[#All],[Quarter By Date]],T$10)</f>
        <v>3</v>
      </c>
      <c r="U17" s="26">
        <f>COUNTIFS(Volume_Table[[#All],[Client ID]],$O17,Volume_Table[[#All],[Quarter By Date]],U$10)</f>
        <v>3</v>
      </c>
    </row>
    <row r="18" spans="1:21" x14ac:dyDescent="0.25">
      <c r="A18" s="7" t="s">
        <v>36</v>
      </c>
      <c r="B18" s="4" t="s">
        <v>37</v>
      </c>
      <c r="C18" s="4">
        <v>43861</v>
      </c>
      <c r="D18" s="6">
        <v>1194</v>
      </c>
      <c r="E18" s="3" t="str">
        <f>VLOOKUP(A18,Cleaned_Location_Data!$B$1:$C$55,2,FALSE)</f>
        <v>GEO1001</v>
      </c>
      <c r="F18" s="3" t="str">
        <f>INDEX(Cleaned_Location_Data!$C:$C,MATCH(A18,Cleaned_Location_Data!$B:$B,0))</f>
        <v>GEO1001</v>
      </c>
      <c r="G18" s="3" t="b">
        <f t="shared" si="0"/>
        <v>1</v>
      </c>
      <c r="H18" s="3" t="str">
        <f>INDEX(Cleaned_Location_Data!$I$1:$I$5,MATCH(F18,Cleaned_Location_Data!$H$1:$H$5,0))</f>
        <v>NAM</v>
      </c>
      <c r="I18" s="3" t="str">
        <f t="shared" si="1"/>
        <v>Q1 2020</v>
      </c>
      <c r="J18" s="3" t="str">
        <f t="shared" si="2"/>
        <v>Q1 2020</v>
      </c>
      <c r="K18" s="3" t="str">
        <f t="shared" si="3"/>
        <v>Q1 2020</v>
      </c>
      <c r="L18" s="5" t="b">
        <f t="shared" si="4"/>
        <v>1</v>
      </c>
      <c r="N18" s="57" t="str">
        <f>INDEX(Volume_Table[[#All],[Location]], MATCH($O18,Volume_Table[[#All],[Client ID]],0))</f>
        <v>NAM</v>
      </c>
      <c r="O18" s="58" t="s">
        <v>328</v>
      </c>
      <c r="P18" s="58">
        <f>COUNTIFS(Volume_Table[[#All],[Client ID]],$O18,Volume_Table[[#All],[Quarter By Date]],P$10)</f>
        <v>3</v>
      </c>
      <c r="Q18" s="58">
        <f>COUNTIFS(Volume_Table[[#All],[Client ID]],$O18,Volume_Table[[#All],[Quarter By Date]],Q$10)</f>
        <v>3</v>
      </c>
      <c r="R18" s="58">
        <f>COUNTIFS(Volume_Table[[#All],[Client ID]],$O18,Volume_Table[[#All],[Quarter By Date]],R$10)</f>
        <v>3</v>
      </c>
      <c r="S18" s="58">
        <f>COUNTIFS(Volume_Table[[#All],[Client ID]],$O18,Volume_Table[[#All],[Quarter By Date]],S$10)</f>
        <v>3</v>
      </c>
      <c r="T18" s="58">
        <f>COUNTIFS(Volume_Table[[#All],[Client ID]],$O18,Volume_Table[[#All],[Quarter By Date]],T$10)</f>
        <v>3</v>
      </c>
      <c r="U18" s="26">
        <f>COUNTIFS(Volume_Table[[#All],[Client ID]],$O18,Volume_Table[[#All],[Quarter By Date]],U$10)</f>
        <v>3</v>
      </c>
    </row>
    <row r="19" spans="1:21" x14ac:dyDescent="0.25">
      <c r="A19" s="7" t="s">
        <v>36</v>
      </c>
      <c r="B19" s="4" t="s">
        <v>39</v>
      </c>
      <c r="C19" s="4">
        <v>43890</v>
      </c>
      <c r="D19" s="6">
        <v>942</v>
      </c>
      <c r="E19" s="3" t="str">
        <f>VLOOKUP(A19,Cleaned_Location_Data!$B$1:$C$55,2,FALSE)</f>
        <v>GEO1001</v>
      </c>
      <c r="F19" s="3" t="str">
        <f>INDEX(Cleaned_Location_Data!$C:$C,MATCH(A19,Cleaned_Location_Data!$B:$B,0))</f>
        <v>GEO1001</v>
      </c>
      <c r="G19" s="3" t="b">
        <f t="shared" si="0"/>
        <v>1</v>
      </c>
      <c r="H19" s="3" t="str">
        <f>INDEX(Cleaned_Location_Data!$I$1:$I$5,MATCH(F19,Cleaned_Location_Data!$H$1:$H$5,0))</f>
        <v>NAM</v>
      </c>
      <c r="I19" s="3" t="str">
        <f t="shared" si="1"/>
        <v>Q1 2020</v>
      </c>
      <c r="J19" s="3" t="str">
        <f t="shared" si="2"/>
        <v>Q1 2020</v>
      </c>
      <c r="K19" s="3" t="str">
        <f t="shared" si="3"/>
        <v>Q1 2020</v>
      </c>
      <c r="L19" s="5" t="b">
        <f t="shared" si="4"/>
        <v>1</v>
      </c>
      <c r="N19" s="57" t="str">
        <f>INDEX(Volume_Table[[#All],[Location]], MATCH($O19,Volume_Table[[#All],[Client ID]],0))</f>
        <v>NAM</v>
      </c>
      <c r="O19" s="58" t="s">
        <v>373</v>
      </c>
      <c r="P19" s="58">
        <f>COUNTIFS(Volume_Table[[#All],[Client ID]],$O19,Volume_Table[[#All],[Quarter By Date]],P$10)</f>
        <v>3</v>
      </c>
      <c r="Q19" s="58">
        <f>COUNTIFS(Volume_Table[[#All],[Client ID]],$O19,Volume_Table[[#All],[Quarter By Date]],Q$10)</f>
        <v>3</v>
      </c>
      <c r="R19" s="58">
        <f>COUNTIFS(Volume_Table[[#All],[Client ID]],$O19,Volume_Table[[#All],[Quarter By Date]],R$10)</f>
        <v>3</v>
      </c>
      <c r="S19" s="58">
        <f>COUNTIFS(Volume_Table[[#All],[Client ID]],$O19,Volume_Table[[#All],[Quarter By Date]],S$10)</f>
        <v>3</v>
      </c>
      <c r="T19" s="58">
        <f>COUNTIFS(Volume_Table[[#All],[Client ID]],$O19,Volume_Table[[#All],[Quarter By Date]],T$10)</f>
        <v>3</v>
      </c>
      <c r="U19" s="26">
        <f>COUNTIFS(Volume_Table[[#All],[Client ID]],$O19,Volume_Table[[#All],[Quarter By Date]],U$10)</f>
        <v>3</v>
      </c>
    </row>
    <row r="20" spans="1:21" x14ac:dyDescent="0.25">
      <c r="A20" s="7" t="s">
        <v>36</v>
      </c>
      <c r="B20" s="4" t="s">
        <v>4</v>
      </c>
      <c r="C20" s="4">
        <v>43921</v>
      </c>
      <c r="D20" s="6">
        <v>1448</v>
      </c>
      <c r="E20" s="3" t="str">
        <f>VLOOKUP(A20,Cleaned_Location_Data!$B$1:$C$55,2,FALSE)</f>
        <v>GEO1001</v>
      </c>
      <c r="F20" s="3" t="str">
        <f>INDEX(Cleaned_Location_Data!$C:$C,MATCH(A20,Cleaned_Location_Data!$B:$B,0))</f>
        <v>GEO1001</v>
      </c>
      <c r="G20" s="3" t="b">
        <f t="shared" si="0"/>
        <v>1</v>
      </c>
      <c r="H20" s="3" t="str">
        <f>INDEX(Cleaned_Location_Data!$I$1:$I$5,MATCH(F20,Cleaned_Location_Data!$H$1:$H$5,0))</f>
        <v>NAM</v>
      </c>
      <c r="I20" s="3" t="str">
        <f t="shared" si="1"/>
        <v>Q1 2020</v>
      </c>
      <c r="J20" s="3" t="str">
        <f t="shared" si="2"/>
        <v>Q1 2020</v>
      </c>
      <c r="K20" s="3" t="str">
        <f t="shared" si="3"/>
        <v>Q1 2020</v>
      </c>
      <c r="L20" s="5" t="b">
        <f t="shared" si="4"/>
        <v>1</v>
      </c>
      <c r="N20" s="57" t="str">
        <f>INDEX(Volume_Table[[#All],[Location]], MATCH($O20,Volume_Table[[#All],[Client ID]],0))</f>
        <v>NAM</v>
      </c>
      <c r="O20" s="58" t="s">
        <v>388</v>
      </c>
      <c r="P20" s="58">
        <f>COUNTIFS(Volume_Table[[#All],[Client ID]],$O20,Volume_Table[[#All],[Quarter By Date]],P$10)</f>
        <v>0</v>
      </c>
      <c r="Q20" s="58">
        <f>COUNTIFS(Volume_Table[[#All],[Client ID]],$O20,Volume_Table[[#All],[Quarter By Date]],Q$10)</f>
        <v>0</v>
      </c>
      <c r="R20" s="58">
        <f>COUNTIFS(Volume_Table[[#All],[Client ID]],$O20,Volume_Table[[#All],[Quarter By Date]],R$10)</f>
        <v>0</v>
      </c>
      <c r="S20" s="58">
        <f>COUNTIFS(Volume_Table[[#All],[Client ID]],$O20,Volume_Table[[#All],[Quarter By Date]],S$10)</f>
        <v>2</v>
      </c>
      <c r="T20" s="58">
        <f>COUNTIFS(Volume_Table[[#All],[Client ID]],$O20,Volume_Table[[#All],[Quarter By Date]],T$10)</f>
        <v>3</v>
      </c>
      <c r="U20" s="26">
        <f>COUNTIFS(Volume_Table[[#All],[Client ID]],$O20,Volume_Table[[#All],[Quarter By Date]],U$10)</f>
        <v>3</v>
      </c>
    </row>
    <row r="21" spans="1:21" x14ac:dyDescent="0.25">
      <c r="A21" s="7" t="s">
        <v>36</v>
      </c>
      <c r="B21" s="4" t="s">
        <v>6</v>
      </c>
      <c r="C21" s="4">
        <v>43951</v>
      </c>
      <c r="D21" s="6">
        <v>1323</v>
      </c>
      <c r="E21" s="3" t="str">
        <f>VLOOKUP(A21,Cleaned_Location_Data!$B$1:$C$55,2,FALSE)</f>
        <v>GEO1001</v>
      </c>
      <c r="F21" s="3" t="str">
        <f>INDEX(Cleaned_Location_Data!$C:$C,MATCH(A21,Cleaned_Location_Data!$B:$B,0))</f>
        <v>GEO1001</v>
      </c>
      <c r="G21" s="3" t="b">
        <f t="shared" si="0"/>
        <v>1</v>
      </c>
      <c r="H21" s="3" t="str">
        <f>INDEX(Cleaned_Location_Data!$I$1:$I$5,MATCH(F21,Cleaned_Location_Data!$H$1:$H$5,0))</f>
        <v>NAM</v>
      </c>
      <c r="I21" s="3" t="str">
        <f t="shared" si="1"/>
        <v>Q2 2020</v>
      </c>
      <c r="J21" s="3" t="str">
        <f t="shared" si="2"/>
        <v>Q2 2020</v>
      </c>
      <c r="K21" s="3" t="str">
        <f t="shared" si="3"/>
        <v>Q2 2020</v>
      </c>
      <c r="L21" s="5" t="b">
        <f t="shared" si="4"/>
        <v>1</v>
      </c>
      <c r="N21" s="57" t="str">
        <f>INDEX(Volume_Table[[#All],[Location]], MATCH($O21,Volume_Table[[#All],[Client ID]],0))</f>
        <v>NAM</v>
      </c>
      <c r="O21" s="58" t="s">
        <v>396</v>
      </c>
      <c r="P21" s="58">
        <f>COUNTIFS(Volume_Table[[#All],[Client ID]],$O21,Volume_Table[[#All],[Quarter By Date]],P$10)</f>
        <v>3</v>
      </c>
      <c r="Q21" s="58">
        <f>COUNTIFS(Volume_Table[[#All],[Client ID]],$O21,Volume_Table[[#All],[Quarter By Date]],Q$10)</f>
        <v>3</v>
      </c>
      <c r="R21" s="58">
        <f>COUNTIFS(Volume_Table[[#All],[Client ID]],$O21,Volume_Table[[#All],[Quarter By Date]],R$10)</f>
        <v>3</v>
      </c>
      <c r="S21" s="58">
        <f>COUNTIFS(Volume_Table[[#All],[Client ID]],$O21,Volume_Table[[#All],[Quarter By Date]],S$10)</f>
        <v>3</v>
      </c>
      <c r="T21" s="58">
        <f>COUNTIFS(Volume_Table[[#All],[Client ID]],$O21,Volume_Table[[#All],[Quarter By Date]],T$10)</f>
        <v>3</v>
      </c>
      <c r="U21" s="26">
        <f>COUNTIFS(Volume_Table[[#All],[Client ID]],$O21,Volume_Table[[#All],[Quarter By Date]],U$10)</f>
        <v>3</v>
      </c>
    </row>
    <row r="22" spans="1:21" x14ac:dyDescent="0.25">
      <c r="A22" s="7" t="s">
        <v>36</v>
      </c>
      <c r="B22" s="4" t="s">
        <v>8</v>
      </c>
      <c r="C22" s="4">
        <v>43982</v>
      </c>
      <c r="D22" s="6">
        <v>1573</v>
      </c>
      <c r="E22" s="3" t="str">
        <f>VLOOKUP(A22,Cleaned_Location_Data!$B$1:$C$55,2,FALSE)</f>
        <v>GEO1001</v>
      </c>
      <c r="F22" s="3" t="str">
        <f>INDEX(Cleaned_Location_Data!$C:$C,MATCH(A22,Cleaned_Location_Data!$B:$B,0))</f>
        <v>GEO1001</v>
      </c>
      <c r="G22" s="3" t="b">
        <f t="shared" si="0"/>
        <v>1</v>
      </c>
      <c r="H22" s="3" t="str">
        <f>INDEX(Cleaned_Location_Data!$I$1:$I$5,MATCH(F22,Cleaned_Location_Data!$H$1:$H$5,0))</f>
        <v>NAM</v>
      </c>
      <c r="I22" s="3" t="str">
        <f t="shared" si="1"/>
        <v>Q2 2020</v>
      </c>
      <c r="J22" s="3" t="str">
        <f t="shared" si="2"/>
        <v>Q2 2020</v>
      </c>
      <c r="K22" s="3" t="str">
        <f t="shared" si="3"/>
        <v>Q2 2020</v>
      </c>
      <c r="L22" s="5" t="b">
        <f t="shared" si="4"/>
        <v>1</v>
      </c>
      <c r="N22" s="57" t="str">
        <f>INDEX(Volume_Table[[#All],[Location]], MATCH($O22,Volume_Table[[#All],[Client ID]],0))</f>
        <v>NAM</v>
      </c>
      <c r="O22" s="58" t="s">
        <v>428</v>
      </c>
      <c r="P22" s="58">
        <f>COUNTIFS(Volume_Table[[#All],[Client ID]],$O22,Volume_Table[[#All],[Quarter By Date]],P$10)</f>
        <v>3</v>
      </c>
      <c r="Q22" s="58">
        <f>COUNTIFS(Volume_Table[[#All],[Client ID]],$O22,Volume_Table[[#All],[Quarter By Date]],Q$10)</f>
        <v>3</v>
      </c>
      <c r="R22" s="58">
        <f>COUNTIFS(Volume_Table[[#All],[Client ID]],$O22,Volume_Table[[#All],[Quarter By Date]],R$10)</f>
        <v>3</v>
      </c>
      <c r="S22" s="58">
        <f>COUNTIFS(Volume_Table[[#All],[Client ID]],$O22,Volume_Table[[#All],[Quarter By Date]],S$10)</f>
        <v>3</v>
      </c>
      <c r="T22" s="58">
        <f>COUNTIFS(Volume_Table[[#All],[Client ID]],$O22,Volume_Table[[#All],[Quarter By Date]],T$10)</f>
        <v>3</v>
      </c>
      <c r="U22" s="26">
        <f>COUNTIFS(Volume_Table[[#All],[Client ID]],$O22,Volume_Table[[#All],[Quarter By Date]],U$10)</f>
        <v>3</v>
      </c>
    </row>
    <row r="23" spans="1:21" x14ac:dyDescent="0.25">
      <c r="A23" s="7" t="s">
        <v>36</v>
      </c>
      <c r="B23" s="4" t="s">
        <v>10</v>
      </c>
      <c r="C23" s="4">
        <v>44012</v>
      </c>
      <c r="D23" s="6">
        <v>820</v>
      </c>
      <c r="E23" s="3" t="str">
        <f>VLOOKUP(A23,Cleaned_Location_Data!$B$1:$C$55,2,FALSE)</f>
        <v>GEO1001</v>
      </c>
      <c r="F23" s="3" t="str">
        <f>INDEX(Cleaned_Location_Data!$C:$C,MATCH(A23,Cleaned_Location_Data!$B:$B,0))</f>
        <v>GEO1001</v>
      </c>
      <c r="G23" s="3" t="b">
        <f t="shared" si="0"/>
        <v>1</v>
      </c>
      <c r="H23" s="3" t="str">
        <f>INDEX(Cleaned_Location_Data!$I$1:$I$5,MATCH(F23,Cleaned_Location_Data!$H$1:$H$5,0))</f>
        <v>NAM</v>
      </c>
      <c r="I23" s="3" t="str">
        <f t="shared" si="1"/>
        <v>Q2 2020</v>
      </c>
      <c r="J23" s="3" t="str">
        <f t="shared" si="2"/>
        <v>Q2 2020</v>
      </c>
      <c r="K23" s="3" t="str">
        <f t="shared" si="3"/>
        <v>Q2 2020</v>
      </c>
      <c r="L23" s="5" t="b">
        <f t="shared" si="4"/>
        <v>1</v>
      </c>
      <c r="N23" s="57" t="str">
        <f>INDEX(Volume_Table[[#All],[Location]], MATCH($O23,Volume_Table[[#All],[Client ID]],0))</f>
        <v>NAM</v>
      </c>
      <c r="O23" s="58" t="s">
        <v>460</v>
      </c>
      <c r="P23" s="58">
        <f>COUNTIFS(Volume_Table[[#All],[Client ID]],$O23,Volume_Table[[#All],[Quarter By Date]],P$10)</f>
        <v>3</v>
      </c>
      <c r="Q23" s="58">
        <f>COUNTIFS(Volume_Table[[#All],[Client ID]],$O23,Volume_Table[[#All],[Quarter By Date]],Q$10)</f>
        <v>3</v>
      </c>
      <c r="R23" s="58">
        <f>COUNTIFS(Volume_Table[[#All],[Client ID]],$O23,Volume_Table[[#All],[Quarter By Date]],R$10)</f>
        <v>3</v>
      </c>
      <c r="S23" s="58">
        <f>COUNTIFS(Volume_Table[[#All],[Client ID]],$O23,Volume_Table[[#All],[Quarter By Date]],S$10)</f>
        <v>3</v>
      </c>
      <c r="T23" s="58">
        <f>COUNTIFS(Volume_Table[[#All],[Client ID]],$O23,Volume_Table[[#All],[Quarter By Date]],T$10)</f>
        <v>3</v>
      </c>
      <c r="U23" s="26">
        <f>COUNTIFS(Volume_Table[[#All],[Client ID]],$O23,Volume_Table[[#All],[Quarter By Date]],U$10)</f>
        <v>3</v>
      </c>
    </row>
    <row r="24" spans="1:21" x14ac:dyDescent="0.25">
      <c r="A24" s="7" t="s">
        <v>36</v>
      </c>
      <c r="B24" s="4" t="s">
        <v>12</v>
      </c>
      <c r="C24" s="4">
        <v>44043</v>
      </c>
      <c r="D24" s="6">
        <v>1069</v>
      </c>
      <c r="E24" s="3" t="str">
        <f>VLOOKUP(A24,Cleaned_Location_Data!$B$1:$C$55,2,FALSE)</f>
        <v>GEO1001</v>
      </c>
      <c r="F24" s="3" t="str">
        <f>INDEX(Cleaned_Location_Data!$C:$C,MATCH(A24,Cleaned_Location_Data!$B:$B,0))</f>
        <v>GEO1001</v>
      </c>
      <c r="G24" s="3" t="b">
        <f t="shared" si="0"/>
        <v>1</v>
      </c>
      <c r="H24" s="3" t="str">
        <f>INDEX(Cleaned_Location_Data!$I$1:$I$5,MATCH(F24,Cleaned_Location_Data!$H$1:$H$5,0))</f>
        <v>NAM</v>
      </c>
      <c r="I24" s="3" t="str">
        <f t="shared" si="1"/>
        <v>Q3 2020</v>
      </c>
      <c r="J24" s="3" t="str">
        <f t="shared" si="2"/>
        <v>Q3 2020</v>
      </c>
      <c r="K24" s="3" t="str">
        <f t="shared" si="3"/>
        <v>Q3 2020</v>
      </c>
      <c r="L24" s="5" t="b">
        <f t="shared" si="4"/>
        <v>1</v>
      </c>
      <c r="N24" s="57" t="str">
        <f>INDEX(Volume_Table[[#All],[Location]], MATCH($O24,Volume_Table[[#All],[Client ID]],0))</f>
        <v>NAM</v>
      </c>
      <c r="O24" s="58" t="s">
        <v>479</v>
      </c>
      <c r="P24" s="58">
        <f>COUNTIFS(Volume_Table[[#All],[Client ID]],$O24,Volume_Table[[#All],[Quarter By Date]],P$10)</f>
        <v>3</v>
      </c>
      <c r="Q24" s="58">
        <f>COUNTIFS(Volume_Table[[#All],[Client ID]],$O24,Volume_Table[[#All],[Quarter By Date]],Q$10)</f>
        <v>3</v>
      </c>
      <c r="R24" s="58">
        <f>COUNTIFS(Volume_Table[[#All],[Client ID]],$O24,Volume_Table[[#All],[Quarter By Date]],R$10)</f>
        <v>3</v>
      </c>
      <c r="S24" s="58">
        <f>COUNTIFS(Volume_Table[[#All],[Client ID]],$O24,Volume_Table[[#All],[Quarter By Date]],S$10)</f>
        <v>3</v>
      </c>
      <c r="T24" s="58">
        <f>COUNTIFS(Volume_Table[[#All],[Client ID]],$O24,Volume_Table[[#All],[Quarter By Date]],T$10)</f>
        <v>3</v>
      </c>
      <c r="U24" s="26">
        <f>COUNTIFS(Volume_Table[[#All],[Client ID]],$O24,Volume_Table[[#All],[Quarter By Date]],U$10)</f>
        <v>1</v>
      </c>
    </row>
    <row r="25" spans="1:21" x14ac:dyDescent="0.25">
      <c r="A25" s="7" t="s">
        <v>36</v>
      </c>
      <c r="B25" s="4" t="s">
        <v>14</v>
      </c>
      <c r="C25" s="4">
        <v>44074</v>
      </c>
      <c r="D25" s="6">
        <v>571</v>
      </c>
      <c r="E25" s="3" t="str">
        <f>VLOOKUP(A25,Cleaned_Location_Data!$B$1:$C$55,2,FALSE)</f>
        <v>GEO1001</v>
      </c>
      <c r="F25" s="3" t="str">
        <f>INDEX(Cleaned_Location_Data!$C:$C,MATCH(A25,Cleaned_Location_Data!$B:$B,0))</f>
        <v>GEO1001</v>
      </c>
      <c r="G25" s="3" t="b">
        <f t="shared" si="0"/>
        <v>1</v>
      </c>
      <c r="H25" s="3" t="str">
        <f>INDEX(Cleaned_Location_Data!$I$1:$I$5,MATCH(F25,Cleaned_Location_Data!$H$1:$H$5,0))</f>
        <v>NAM</v>
      </c>
      <c r="I25" s="3" t="str">
        <f t="shared" si="1"/>
        <v>Q3 2020</v>
      </c>
      <c r="J25" s="3" t="str">
        <f t="shared" si="2"/>
        <v>Q3 2020</v>
      </c>
      <c r="K25" s="3" t="str">
        <f t="shared" si="3"/>
        <v>Q3 2020</v>
      </c>
      <c r="L25" s="5" t="b">
        <f t="shared" si="4"/>
        <v>1</v>
      </c>
      <c r="N25" s="57" t="str">
        <f>INDEX(Volume_Table[[#All],[Location]], MATCH($O25,Volume_Table[[#All],[Client ID]],0))</f>
        <v>NAM</v>
      </c>
      <c r="O25" s="58" t="s">
        <v>503</v>
      </c>
      <c r="P25" s="58">
        <f>COUNTIFS(Volume_Table[[#All],[Client ID]],$O25,Volume_Table[[#All],[Quarter By Date]],P$10)</f>
        <v>3</v>
      </c>
      <c r="Q25" s="58">
        <f>COUNTIFS(Volume_Table[[#All],[Client ID]],$O25,Volume_Table[[#All],[Quarter By Date]],Q$10)</f>
        <v>3</v>
      </c>
      <c r="R25" s="58">
        <f>COUNTIFS(Volume_Table[[#All],[Client ID]],$O25,Volume_Table[[#All],[Quarter By Date]],R$10)</f>
        <v>3</v>
      </c>
      <c r="S25" s="58">
        <f>COUNTIFS(Volume_Table[[#All],[Client ID]],$O25,Volume_Table[[#All],[Quarter By Date]],S$10)</f>
        <v>3</v>
      </c>
      <c r="T25" s="58">
        <f>COUNTIFS(Volume_Table[[#All],[Client ID]],$O25,Volume_Table[[#All],[Quarter By Date]],T$10)</f>
        <v>3</v>
      </c>
      <c r="U25" s="26">
        <f>COUNTIFS(Volume_Table[[#All],[Client ID]],$O25,Volume_Table[[#All],[Quarter By Date]],U$10)</f>
        <v>3</v>
      </c>
    </row>
    <row r="26" spans="1:21" x14ac:dyDescent="0.25">
      <c r="A26" s="7" t="s">
        <v>36</v>
      </c>
      <c r="B26" s="4" t="s">
        <v>16</v>
      </c>
      <c r="C26" s="4">
        <v>44104</v>
      </c>
      <c r="D26" s="6">
        <v>947</v>
      </c>
      <c r="E26" s="3" t="str">
        <f>VLOOKUP(A26,Cleaned_Location_Data!$B$1:$C$55,2,FALSE)</f>
        <v>GEO1001</v>
      </c>
      <c r="F26" s="3" t="str">
        <f>INDEX(Cleaned_Location_Data!$C:$C,MATCH(A26,Cleaned_Location_Data!$B:$B,0))</f>
        <v>GEO1001</v>
      </c>
      <c r="G26" s="3" t="b">
        <f t="shared" si="0"/>
        <v>1</v>
      </c>
      <c r="H26" s="3" t="str">
        <f>INDEX(Cleaned_Location_Data!$I$1:$I$5,MATCH(F26,Cleaned_Location_Data!$H$1:$H$5,0))</f>
        <v>NAM</v>
      </c>
      <c r="I26" s="3" t="str">
        <f t="shared" si="1"/>
        <v>Q3 2020</v>
      </c>
      <c r="J26" s="3" t="str">
        <f t="shared" si="2"/>
        <v>Q3 2020</v>
      </c>
      <c r="K26" s="3" t="str">
        <f t="shared" si="3"/>
        <v>Q3 2020</v>
      </c>
      <c r="L26" s="5" t="b">
        <f t="shared" si="4"/>
        <v>1</v>
      </c>
      <c r="N26" s="57" t="str">
        <f>INDEX(Volume_Table[[#All],[Location]], MATCH($O26,Volume_Table[[#All],[Client ID]],0))</f>
        <v>NAM</v>
      </c>
      <c r="O26" s="58" t="s">
        <v>584</v>
      </c>
      <c r="P26" s="58">
        <f>COUNTIFS(Volume_Table[[#All],[Client ID]],$O26,Volume_Table[[#All],[Quarter By Date]],P$10)</f>
        <v>3</v>
      </c>
      <c r="Q26" s="58">
        <f>COUNTIFS(Volume_Table[[#All],[Client ID]],$O26,Volume_Table[[#All],[Quarter By Date]],Q$10)</f>
        <v>3</v>
      </c>
      <c r="R26" s="58">
        <f>COUNTIFS(Volume_Table[[#All],[Client ID]],$O26,Volume_Table[[#All],[Quarter By Date]],R$10)</f>
        <v>3</v>
      </c>
      <c r="S26" s="58">
        <f>COUNTIFS(Volume_Table[[#All],[Client ID]],$O26,Volume_Table[[#All],[Quarter By Date]],S$10)</f>
        <v>3</v>
      </c>
      <c r="T26" s="58">
        <f>COUNTIFS(Volume_Table[[#All],[Client ID]],$O26,Volume_Table[[#All],[Quarter By Date]],T$10)</f>
        <v>3</v>
      </c>
      <c r="U26" s="26">
        <f>COUNTIFS(Volume_Table[[#All],[Client ID]],$O26,Volume_Table[[#All],[Quarter By Date]],U$10)</f>
        <v>3</v>
      </c>
    </row>
    <row r="27" spans="1:21" x14ac:dyDescent="0.25">
      <c r="A27" s="7" t="s">
        <v>36</v>
      </c>
      <c r="B27" s="4" t="s">
        <v>18</v>
      </c>
      <c r="C27" s="4">
        <v>44135</v>
      </c>
      <c r="D27" s="6">
        <v>694</v>
      </c>
      <c r="E27" s="3" t="str">
        <f>VLOOKUP(A27,Cleaned_Location_Data!$B$1:$C$55,2,FALSE)</f>
        <v>GEO1001</v>
      </c>
      <c r="F27" s="3" t="str">
        <f>INDEX(Cleaned_Location_Data!$C:$C,MATCH(A27,Cleaned_Location_Data!$B:$B,0))</f>
        <v>GEO1001</v>
      </c>
      <c r="G27" s="3" t="b">
        <f t="shared" si="0"/>
        <v>1</v>
      </c>
      <c r="H27" s="3" t="str">
        <f>INDEX(Cleaned_Location_Data!$I$1:$I$5,MATCH(F27,Cleaned_Location_Data!$H$1:$H$5,0))</f>
        <v>NAM</v>
      </c>
      <c r="I27" s="3" t="str">
        <f t="shared" si="1"/>
        <v>Q4 2020</v>
      </c>
      <c r="J27" s="3" t="str">
        <f t="shared" si="2"/>
        <v>Q4 2020</v>
      </c>
      <c r="K27" s="3" t="str">
        <f t="shared" si="3"/>
        <v>Q4 2020</v>
      </c>
      <c r="L27" s="5" t="b">
        <f t="shared" si="4"/>
        <v>1</v>
      </c>
      <c r="N27" s="57" t="str">
        <f>INDEX(Volume_Table[[#All],[Location]], MATCH($O27,Volume_Table[[#All],[Client ID]],0))</f>
        <v>NAM</v>
      </c>
      <c r="O27" s="58" t="s">
        <v>627</v>
      </c>
      <c r="P27" s="58">
        <f>COUNTIFS(Volume_Table[[#All],[Client ID]],$O27,Volume_Table[[#All],[Quarter By Date]],P$10)</f>
        <v>3</v>
      </c>
      <c r="Q27" s="58">
        <f>COUNTIFS(Volume_Table[[#All],[Client ID]],$O27,Volume_Table[[#All],[Quarter By Date]],Q$10)</f>
        <v>3</v>
      </c>
      <c r="R27" s="58">
        <f>COUNTIFS(Volume_Table[[#All],[Client ID]],$O27,Volume_Table[[#All],[Quarter By Date]],R$10)</f>
        <v>3</v>
      </c>
      <c r="S27" s="58">
        <f>COUNTIFS(Volume_Table[[#All],[Client ID]],$O27,Volume_Table[[#All],[Quarter By Date]],S$10)</f>
        <v>3</v>
      </c>
      <c r="T27" s="58">
        <f>COUNTIFS(Volume_Table[[#All],[Client ID]],$O27,Volume_Table[[#All],[Quarter By Date]],T$10)</f>
        <v>3</v>
      </c>
      <c r="U27" s="26">
        <f>COUNTIFS(Volume_Table[[#All],[Client ID]],$O27,Volume_Table[[#All],[Quarter By Date]],U$10)</f>
        <v>3</v>
      </c>
    </row>
    <row r="28" spans="1:21" x14ac:dyDescent="0.25">
      <c r="A28" s="7" t="s">
        <v>36</v>
      </c>
      <c r="B28" s="4" t="s">
        <v>20</v>
      </c>
      <c r="C28" s="4">
        <v>44165</v>
      </c>
      <c r="D28" s="6">
        <v>1197</v>
      </c>
      <c r="E28" s="3" t="str">
        <f>VLOOKUP(A28,Cleaned_Location_Data!$B$1:$C$55,2,FALSE)</f>
        <v>GEO1001</v>
      </c>
      <c r="F28" s="3" t="str">
        <f>INDEX(Cleaned_Location_Data!$C:$C,MATCH(A28,Cleaned_Location_Data!$B:$B,0))</f>
        <v>GEO1001</v>
      </c>
      <c r="G28" s="3" t="b">
        <f t="shared" si="0"/>
        <v>1</v>
      </c>
      <c r="H28" s="3" t="str">
        <f>INDEX(Cleaned_Location_Data!$I$1:$I$5,MATCH(F28,Cleaned_Location_Data!$H$1:$H$5,0))</f>
        <v>NAM</v>
      </c>
      <c r="I28" s="3" t="str">
        <f t="shared" si="1"/>
        <v>Q4 2020</v>
      </c>
      <c r="J28" s="3" t="str">
        <f t="shared" si="2"/>
        <v>Q4 2020</v>
      </c>
      <c r="K28" s="3" t="str">
        <f t="shared" si="3"/>
        <v>Q4 2020</v>
      </c>
      <c r="L28" s="5" t="b">
        <f t="shared" si="4"/>
        <v>1</v>
      </c>
      <c r="N28" s="57" t="str">
        <f>INDEX(Volume_Table[[#All],[Location]], MATCH($O28,Volume_Table[[#All],[Client ID]],0))</f>
        <v>NAM</v>
      </c>
      <c r="O28" s="58" t="s">
        <v>742</v>
      </c>
      <c r="P28" s="58">
        <f>COUNTIFS(Volume_Table[[#All],[Client ID]],$O28,Volume_Table[[#All],[Quarter By Date]],P$10)</f>
        <v>3</v>
      </c>
      <c r="Q28" s="58">
        <f>COUNTIFS(Volume_Table[[#All],[Client ID]],$O28,Volume_Table[[#All],[Quarter By Date]],Q$10)</f>
        <v>3</v>
      </c>
      <c r="R28" s="58">
        <f>COUNTIFS(Volume_Table[[#All],[Client ID]],$O28,Volume_Table[[#All],[Quarter By Date]],R$10)</f>
        <v>3</v>
      </c>
      <c r="S28" s="58">
        <f>COUNTIFS(Volume_Table[[#All],[Client ID]],$O28,Volume_Table[[#All],[Quarter By Date]],S$10)</f>
        <v>3</v>
      </c>
      <c r="T28" s="58">
        <f>COUNTIFS(Volume_Table[[#All],[Client ID]],$O28,Volume_Table[[#All],[Quarter By Date]],T$10)</f>
        <v>3</v>
      </c>
      <c r="U28" s="26">
        <f>COUNTIFS(Volume_Table[[#All],[Client ID]],$O28,Volume_Table[[#All],[Quarter By Date]],U$10)</f>
        <v>3</v>
      </c>
    </row>
    <row r="29" spans="1:21" x14ac:dyDescent="0.25">
      <c r="A29" s="7" t="s">
        <v>36</v>
      </c>
      <c r="B29" s="4" t="s">
        <v>22</v>
      </c>
      <c r="C29" s="4">
        <v>44196</v>
      </c>
      <c r="D29" s="6">
        <v>822</v>
      </c>
      <c r="E29" s="3" t="str">
        <f>VLOOKUP(A29,Cleaned_Location_Data!$B$1:$C$55,2,FALSE)</f>
        <v>GEO1001</v>
      </c>
      <c r="F29" s="3" t="str">
        <f>INDEX(Cleaned_Location_Data!$C:$C,MATCH(A29,Cleaned_Location_Data!$B:$B,0))</f>
        <v>GEO1001</v>
      </c>
      <c r="G29" s="3" t="b">
        <f t="shared" si="0"/>
        <v>1</v>
      </c>
      <c r="H29" s="3" t="str">
        <f>INDEX(Cleaned_Location_Data!$I$1:$I$5,MATCH(F29,Cleaned_Location_Data!$H$1:$H$5,0))</f>
        <v>NAM</v>
      </c>
      <c r="I29" s="3" t="str">
        <f t="shared" si="1"/>
        <v>Q4 2020</v>
      </c>
      <c r="J29" s="3" t="str">
        <f t="shared" si="2"/>
        <v>Q4 2020</v>
      </c>
      <c r="K29" s="3" t="str">
        <f t="shared" si="3"/>
        <v>Q4 2020</v>
      </c>
      <c r="L29" s="5" t="b">
        <f t="shared" si="4"/>
        <v>1</v>
      </c>
      <c r="N29" s="57" t="str">
        <f>INDEX(Volume_Table[[#All],[Location]], MATCH($O29,Volume_Table[[#All],[Client ID]],0))</f>
        <v>NAM</v>
      </c>
      <c r="O29" s="58" t="s">
        <v>785</v>
      </c>
      <c r="P29" s="58">
        <f>COUNTIFS(Volume_Table[[#All],[Client ID]],$O29,Volume_Table[[#All],[Quarter By Date]],P$10)</f>
        <v>3</v>
      </c>
      <c r="Q29" s="58">
        <f>COUNTIFS(Volume_Table[[#All],[Client ID]],$O29,Volume_Table[[#All],[Quarter By Date]],Q$10)</f>
        <v>3</v>
      </c>
      <c r="R29" s="58">
        <f>COUNTIFS(Volume_Table[[#All],[Client ID]],$O29,Volume_Table[[#All],[Quarter By Date]],R$10)</f>
        <v>3</v>
      </c>
      <c r="S29" s="58">
        <f>COUNTIFS(Volume_Table[[#All],[Client ID]],$O29,Volume_Table[[#All],[Quarter By Date]],S$10)</f>
        <v>3</v>
      </c>
      <c r="T29" s="58">
        <f>COUNTIFS(Volume_Table[[#All],[Client ID]],$O29,Volume_Table[[#All],[Quarter By Date]],T$10)</f>
        <v>3</v>
      </c>
      <c r="U29" s="26">
        <f>COUNTIFS(Volume_Table[[#All],[Client ID]],$O29,Volume_Table[[#All],[Quarter By Date]],U$10)</f>
        <v>3</v>
      </c>
    </row>
    <row r="30" spans="1:21" x14ac:dyDescent="0.25">
      <c r="A30" s="7" t="s">
        <v>36</v>
      </c>
      <c r="B30" s="4" t="s">
        <v>34</v>
      </c>
      <c r="C30" s="4">
        <v>44227</v>
      </c>
      <c r="D30" s="6">
        <v>1207</v>
      </c>
      <c r="E30" s="3" t="str">
        <f>VLOOKUP(A30,Cleaned_Location_Data!$B$1:$C$55,2,FALSE)</f>
        <v>GEO1001</v>
      </c>
      <c r="F30" s="3" t="str">
        <f>INDEX(Cleaned_Location_Data!$C:$C,MATCH(A30,Cleaned_Location_Data!$B:$B,0))</f>
        <v>GEO1001</v>
      </c>
      <c r="G30" s="3" t="b">
        <f t="shared" si="0"/>
        <v>1</v>
      </c>
      <c r="H30" s="3" t="str">
        <f>INDEX(Cleaned_Location_Data!$I$1:$I$5,MATCH(F30,Cleaned_Location_Data!$H$1:$H$5,0))</f>
        <v>NAM</v>
      </c>
      <c r="I30" s="3" t="str">
        <f t="shared" si="1"/>
        <v>Q1 2021</v>
      </c>
      <c r="J30" s="3" t="str">
        <f t="shared" si="2"/>
        <v>Q1 2021</v>
      </c>
      <c r="K30" s="3" t="str">
        <f t="shared" si="3"/>
        <v>Q1 2021</v>
      </c>
      <c r="L30" s="5" t="b">
        <f t="shared" si="4"/>
        <v>1</v>
      </c>
      <c r="N30" s="56" t="str">
        <f>INDEX(Volume_Table[[#All],[Location]], MATCH($O30,Volume_Table[[#All],[Client ID]],0))</f>
        <v>NAM</v>
      </c>
      <c r="O30" s="12" t="s">
        <v>800</v>
      </c>
      <c r="P30" s="12">
        <f>COUNTIFS(Volume_Table[[#All],[Client ID]],$O30,Volume_Table[[#All],[Quarter By Date]],P$10)</f>
        <v>3</v>
      </c>
      <c r="Q30" s="12">
        <f>COUNTIFS(Volume_Table[[#All],[Client ID]],$O30,Volume_Table[[#All],[Quarter By Date]],Q$10)</f>
        <v>3</v>
      </c>
      <c r="R30" s="12">
        <f>COUNTIFS(Volume_Table[[#All],[Client ID]],$O30,Volume_Table[[#All],[Quarter By Date]],R$10)</f>
        <v>3</v>
      </c>
      <c r="S30" s="12">
        <f>COUNTIFS(Volume_Table[[#All],[Client ID]],$O30,Volume_Table[[#All],[Quarter By Date]],S$10)</f>
        <v>3</v>
      </c>
      <c r="T30" s="12">
        <f>COUNTIFS(Volume_Table[[#All],[Client ID]],$O30,Volume_Table[[#All],[Quarter By Date]],T$10)</f>
        <v>3</v>
      </c>
      <c r="U30" s="13">
        <f>COUNTIFS(Volume_Table[[#All],[Client ID]],$O30,Volume_Table[[#All],[Quarter By Date]],U$10)</f>
        <v>3</v>
      </c>
    </row>
    <row r="31" spans="1:21" x14ac:dyDescent="0.25">
      <c r="A31" s="7" t="s">
        <v>36</v>
      </c>
      <c r="B31" s="4" t="s">
        <v>32</v>
      </c>
      <c r="C31" s="4">
        <v>44255</v>
      </c>
      <c r="D31" s="6">
        <v>970</v>
      </c>
      <c r="E31" s="3" t="str">
        <f>VLOOKUP(A31,Cleaned_Location_Data!$B$1:$C$55,2,FALSE)</f>
        <v>GEO1001</v>
      </c>
      <c r="F31" s="3" t="str">
        <f>INDEX(Cleaned_Location_Data!$C:$C,MATCH(A31,Cleaned_Location_Data!$B:$B,0))</f>
        <v>GEO1001</v>
      </c>
      <c r="G31" s="3" t="b">
        <f t="shared" si="0"/>
        <v>1</v>
      </c>
      <c r="H31" s="3" t="str">
        <f>INDEX(Cleaned_Location_Data!$I$1:$I$5,MATCH(F31,Cleaned_Location_Data!$H$1:$H$5,0))</f>
        <v>NAM</v>
      </c>
      <c r="I31" s="3" t="str">
        <f t="shared" si="1"/>
        <v>Q1 2021</v>
      </c>
      <c r="J31" s="3" t="str">
        <f t="shared" si="2"/>
        <v>Q1 2021</v>
      </c>
      <c r="K31" s="3" t="str">
        <f t="shared" si="3"/>
        <v>Q1 2021</v>
      </c>
      <c r="L31" s="5" t="b">
        <f t="shared" si="4"/>
        <v>1</v>
      </c>
      <c r="N31" s="57" t="str">
        <f>INDEX(Volume_Table[[#All],[Location]], MATCH($O31,Volume_Table[[#All],[Client ID]],0))</f>
        <v>EMEA</v>
      </c>
      <c r="O31" s="58" t="s">
        <v>57</v>
      </c>
      <c r="P31" s="58">
        <f>COUNTIFS(Volume_Table[[#All],[Client ID]],$O31,Volume_Table[[#All],[Quarter By Date]],P$10)</f>
        <v>3</v>
      </c>
      <c r="Q31" s="58">
        <f>COUNTIFS(Volume_Table[[#All],[Client ID]],$O31,Volume_Table[[#All],[Quarter By Date]],Q$10)</f>
        <v>3</v>
      </c>
      <c r="R31" s="58">
        <f>COUNTIFS(Volume_Table[[#All],[Client ID]],$O31,Volume_Table[[#All],[Quarter By Date]],R$10)</f>
        <v>3</v>
      </c>
      <c r="S31" s="58">
        <f>COUNTIFS(Volume_Table[[#All],[Client ID]],$O31,Volume_Table[[#All],[Quarter By Date]],S$10)</f>
        <v>3</v>
      </c>
      <c r="T31" s="58">
        <f>COUNTIFS(Volume_Table[[#All],[Client ID]],$O31,Volume_Table[[#All],[Quarter By Date]],T$10)</f>
        <v>3</v>
      </c>
      <c r="U31" s="26">
        <f>COUNTIFS(Volume_Table[[#All],[Client ID]],$O31,Volume_Table[[#All],[Quarter By Date]],U$10)</f>
        <v>2</v>
      </c>
    </row>
    <row r="32" spans="1:21" x14ac:dyDescent="0.25">
      <c r="A32" s="7" t="s">
        <v>36</v>
      </c>
      <c r="B32" s="4" t="s">
        <v>30</v>
      </c>
      <c r="C32" s="4">
        <v>44286</v>
      </c>
      <c r="D32" s="6">
        <v>1436</v>
      </c>
      <c r="E32" s="3" t="str">
        <f>VLOOKUP(A32,Cleaned_Location_Data!$B$1:$C$55,2,FALSE)</f>
        <v>GEO1001</v>
      </c>
      <c r="F32" s="3" t="str">
        <f>INDEX(Cleaned_Location_Data!$C:$C,MATCH(A32,Cleaned_Location_Data!$B:$B,0))</f>
        <v>GEO1001</v>
      </c>
      <c r="G32" s="3" t="b">
        <f t="shared" si="0"/>
        <v>1</v>
      </c>
      <c r="H32" s="3" t="str">
        <f>INDEX(Cleaned_Location_Data!$I$1:$I$5,MATCH(F32,Cleaned_Location_Data!$H$1:$H$5,0))</f>
        <v>NAM</v>
      </c>
      <c r="I32" s="3" t="str">
        <f t="shared" si="1"/>
        <v>Q1 2021</v>
      </c>
      <c r="J32" s="3" t="str">
        <f t="shared" si="2"/>
        <v>Q1 2021</v>
      </c>
      <c r="K32" s="3" t="str">
        <f t="shared" si="3"/>
        <v>Q1 2021</v>
      </c>
      <c r="L32" s="5" t="b">
        <f t="shared" si="4"/>
        <v>1</v>
      </c>
      <c r="N32" s="57" t="str">
        <f>INDEX(Volume_Table[[#All],[Location]], MATCH($O32,Volume_Table[[#All],[Client ID]],0))</f>
        <v>EMEA</v>
      </c>
      <c r="O32" s="58" t="s">
        <v>162</v>
      </c>
      <c r="P32" s="58">
        <f>COUNTIFS(Volume_Table[[#All],[Client ID]],$O32,Volume_Table[[#All],[Quarter By Date]],P$10)</f>
        <v>3</v>
      </c>
      <c r="Q32" s="58">
        <f>COUNTIFS(Volume_Table[[#All],[Client ID]],$O32,Volume_Table[[#All],[Quarter By Date]],Q$10)</f>
        <v>3</v>
      </c>
      <c r="R32" s="58">
        <f>COUNTIFS(Volume_Table[[#All],[Client ID]],$O32,Volume_Table[[#All],[Quarter By Date]],R$10)</f>
        <v>3</v>
      </c>
      <c r="S32" s="58">
        <f>COUNTIFS(Volume_Table[[#All],[Client ID]],$O32,Volume_Table[[#All],[Quarter By Date]],S$10)</f>
        <v>3</v>
      </c>
      <c r="T32" s="58">
        <f>COUNTIFS(Volume_Table[[#All],[Client ID]],$O32,Volume_Table[[#All],[Quarter By Date]],T$10)</f>
        <v>3</v>
      </c>
      <c r="U32" s="26">
        <f>COUNTIFS(Volume_Table[[#All],[Client ID]],$O32,Volume_Table[[#All],[Quarter By Date]],U$10)</f>
        <v>3</v>
      </c>
    </row>
    <row r="33" spans="1:21" x14ac:dyDescent="0.25">
      <c r="A33" s="7" t="s">
        <v>36</v>
      </c>
      <c r="B33" s="4" t="s">
        <v>28</v>
      </c>
      <c r="C33" s="4">
        <v>44316</v>
      </c>
      <c r="D33" s="6">
        <v>1344</v>
      </c>
      <c r="E33" s="3" t="str">
        <f>VLOOKUP(A33,Cleaned_Location_Data!$B$1:$C$55,2,FALSE)</f>
        <v>GEO1001</v>
      </c>
      <c r="F33" s="3" t="str">
        <f>INDEX(Cleaned_Location_Data!$C:$C,MATCH(A33,Cleaned_Location_Data!$B:$B,0))</f>
        <v>GEO1001</v>
      </c>
      <c r="G33" s="3" t="b">
        <f t="shared" si="0"/>
        <v>1</v>
      </c>
      <c r="H33" s="3" t="str">
        <f>INDEX(Cleaned_Location_Data!$I$1:$I$5,MATCH(F33,Cleaned_Location_Data!$H$1:$H$5,0))</f>
        <v>NAM</v>
      </c>
      <c r="I33" s="3" t="str">
        <f t="shared" si="1"/>
        <v>Q2 2021</v>
      </c>
      <c r="J33" s="3" t="str">
        <f t="shared" si="2"/>
        <v>Q2 2021</v>
      </c>
      <c r="K33" s="3" t="str">
        <f t="shared" si="3"/>
        <v>Q2 2021</v>
      </c>
      <c r="L33" s="5" t="b">
        <f t="shared" si="4"/>
        <v>1</v>
      </c>
      <c r="N33" s="57" t="str">
        <f>INDEX(Volume_Table[[#All],[Location]], MATCH($O33,Volume_Table[[#All],[Client ID]],0))</f>
        <v>EMEA</v>
      </c>
      <c r="O33" s="58" t="s">
        <v>520</v>
      </c>
      <c r="P33" s="58">
        <f>COUNTIFS(Volume_Table[[#All],[Client ID]],$O33,Volume_Table[[#All],[Quarter By Date]],P$10)</f>
        <v>3</v>
      </c>
      <c r="Q33" s="58">
        <f>COUNTIFS(Volume_Table[[#All],[Client ID]],$O33,Volume_Table[[#All],[Quarter By Date]],Q$10)</f>
        <v>3</v>
      </c>
      <c r="R33" s="58">
        <f>COUNTIFS(Volume_Table[[#All],[Client ID]],$O33,Volume_Table[[#All],[Quarter By Date]],R$10)</f>
        <v>3</v>
      </c>
      <c r="S33" s="58">
        <f>COUNTIFS(Volume_Table[[#All],[Client ID]],$O33,Volume_Table[[#All],[Quarter By Date]],S$10)</f>
        <v>3</v>
      </c>
      <c r="T33" s="58">
        <f>COUNTIFS(Volume_Table[[#All],[Client ID]],$O33,Volume_Table[[#All],[Quarter By Date]],T$10)</f>
        <v>3</v>
      </c>
      <c r="U33" s="26">
        <f>COUNTIFS(Volume_Table[[#All],[Client ID]],$O33,Volume_Table[[#All],[Quarter By Date]],U$10)</f>
        <v>3</v>
      </c>
    </row>
    <row r="34" spans="1:21" x14ac:dyDescent="0.25">
      <c r="A34" s="7" t="s">
        <v>36</v>
      </c>
      <c r="B34" s="4" t="s">
        <v>26</v>
      </c>
      <c r="C34" s="4">
        <v>44347</v>
      </c>
      <c r="D34" s="6">
        <v>1553</v>
      </c>
      <c r="E34" s="3" t="str">
        <f>VLOOKUP(A34,Cleaned_Location_Data!$B$1:$C$55,2,FALSE)</f>
        <v>GEO1001</v>
      </c>
      <c r="F34" s="3" t="str">
        <f>INDEX(Cleaned_Location_Data!$C:$C,MATCH(A34,Cleaned_Location_Data!$B:$B,0))</f>
        <v>GEO1001</v>
      </c>
      <c r="G34" s="3" t="b">
        <f t="shared" si="0"/>
        <v>1</v>
      </c>
      <c r="H34" s="3" t="str">
        <f>INDEX(Cleaned_Location_Data!$I$1:$I$5,MATCH(F34,Cleaned_Location_Data!$H$1:$H$5,0))</f>
        <v>NAM</v>
      </c>
      <c r="I34" s="3" t="str">
        <f t="shared" si="1"/>
        <v>Q2 2021</v>
      </c>
      <c r="J34" s="3" t="str">
        <f t="shared" si="2"/>
        <v>Q2 2021</v>
      </c>
      <c r="K34" s="3" t="str">
        <f t="shared" si="3"/>
        <v>Q2 2021</v>
      </c>
      <c r="L34" s="5" t="b">
        <f t="shared" si="4"/>
        <v>1</v>
      </c>
      <c r="N34" s="57" t="str">
        <f>INDEX(Volume_Table[[#All],[Location]], MATCH($O34,Volume_Table[[#All],[Client ID]],0))</f>
        <v>EMEA</v>
      </c>
      <c r="O34" s="58" t="s">
        <v>553</v>
      </c>
      <c r="P34" s="58">
        <f>COUNTIFS(Volume_Table[[#All],[Client ID]],$O34,Volume_Table[[#All],[Quarter By Date]],P$10)</f>
        <v>3</v>
      </c>
      <c r="Q34" s="58">
        <f>COUNTIFS(Volume_Table[[#All],[Client ID]],$O34,Volume_Table[[#All],[Quarter By Date]],Q$10)</f>
        <v>3</v>
      </c>
      <c r="R34" s="58">
        <f>COUNTIFS(Volume_Table[[#All],[Client ID]],$O34,Volume_Table[[#All],[Quarter By Date]],R$10)</f>
        <v>3</v>
      </c>
      <c r="S34" s="58">
        <f>COUNTIFS(Volume_Table[[#All],[Client ID]],$O34,Volume_Table[[#All],[Quarter By Date]],S$10)</f>
        <v>3</v>
      </c>
      <c r="T34" s="58">
        <f>COUNTIFS(Volume_Table[[#All],[Client ID]],$O34,Volume_Table[[#All],[Quarter By Date]],T$10)</f>
        <v>3</v>
      </c>
      <c r="U34" s="26">
        <f>COUNTIFS(Volume_Table[[#All],[Client ID]],$O34,Volume_Table[[#All],[Quarter By Date]],U$10)</f>
        <v>3</v>
      </c>
    </row>
    <row r="35" spans="1:21" x14ac:dyDescent="0.25">
      <c r="A35" s="7" t="s">
        <v>36</v>
      </c>
      <c r="B35" s="4" t="s">
        <v>24</v>
      </c>
      <c r="C35" s="4">
        <v>44377</v>
      </c>
      <c r="D35" s="6">
        <v>846</v>
      </c>
      <c r="E35" s="3" t="str">
        <f>VLOOKUP(A35,Cleaned_Location_Data!$B$1:$C$55,2,FALSE)</f>
        <v>GEO1001</v>
      </c>
      <c r="F35" s="3" t="str">
        <f>INDEX(Cleaned_Location_Data!$C:$C,MATCH(A35,Cleaned_Location_Data!$B:$B,0))</f>
        <v>GEO1001</v>
      </c>
      <c r="G35" s="3" t="b">
        <f t="shared" si="0"/>
        <v>1</v>
      </c>
      <c r="H35" s="3" t="str">
        <f>INDEX(Cleaned_Location_Data!$I$1:$I$5,MATCH(F35,Cleaned_Location_Data!$H$1:$H$5,0))</f>
        <v>NAM</v>
      </c>
      <c r="I35" s="3" t="str">
        <f t="shared" si="1"/>
        <v>Q2 2021</v>
      </c>
      <c r="J35" s="3" t="str">
        <f t="shared" si="2"/>
        <v>Q2 2021</v>
      </c>
      <c r="K35" s="3" t="str">
        <f t="shared" si="3"/>
        <v>Q2 2021</v>
      </c>
      <c r="L35" s="5" t="b">
        <f t="shared" si="4"/>
        <v>1</v>
      </c>
      <c r="N35" s="57" t="str">
        <f>INDEX(Volume_Table[[#All],[Location]], MATCH($O35,Volume_Table[[#All],[Client ID]],0))</f>
        <v>EMEA</v>
      </c>
      <c r="O35" s="58" t="s">
        <v>679</v>
      </c>
      <c r="P35" s="58">
        <f>COUNTIFS(Volume_Table[[#All],[Client ID]],$O35,Volume_Table[[#All],[Quarter By Date]],P$10)</f>
        <v>3</v>
      </c>
      <c r="Q35" s="58">
        <f>COUNTIFS(Volume_Table[[#All],[Client ID]],$O35,Volume_Table[[#All],[Quarter By Date]],Q$10)</f>
        <v>3</v>
      </c>
      <c r="R35" s="58">
        <f>COUNTIFS(Volume_Table[[#All],[Client ID]],$O35,Volume_Table[[#All],[Quarter By Date]],R$10)</f>
        <v>3</v>
      </c>
      <c r="S35" s="58">
        <f>COUNTIFS(Volume_Table[[#All],[Client ID]],$O35,Volume_Table[[#All],[Quarter By Date]],S$10)</f>
        <v>3</v>
      </c>
      <c r="T35" s="58">
        <f>COUNTIFS(Volume_Table[[#All],[Client ID]],$O35,Volume_Table[[#All],[Quarter By Date]],T$10)</f>
        <v>3</v>
      </c>
      <c r="U35" s="26">
        <f>COUNTIFS(Volume_Table[[#All],[Client ID]],$O35,Volume_Table[[#All],[Quarter By Date]],U$10)</f>
        <v>3</v>
      </c>
    </row>
    <row r="36" spans="1:21" x14ac:dyDescent="0.25">
      <c r="A36" s="7" t="s">
        <v>57</v>
      </c>
      <c r="B36" s="4" t="s">
        <v>37</v>
      </c>
      <c r="C36" s="4">
        <v>43861</v>
      </c>
      <c r="D36" s="6">
        <v>532</v>
      </c>
      <c r="E36" s="3" t="str">
        <f>VLOOKUP(A36,Cleaned_Location_Data!$B$1:$C$55,2,FALSE)</f>
        <v>GEO1003</v>
      </c>
      <c r="F36" s="3" t="str">
        <f>INDEX(Cleaned_Location_Data!$C:$C,MATCH(A36,Cleaned_Location_Data!$B:$B,0))</f>
        <v>GEO1003</v>
      </c>
      <c r="G36" s="3" t="b">
        <f t="shared" si="0"/>
        <v>1</v>
      </c>
      <c r="H36" s="3" t="str">
        <f>INDEX(Cleaned_Location_Data!$I$1:$I$5,MATCH(F36,Cleaned_Location_Data!$H$1:$H$5,0))</f>
        <v>EMEA</v>
      </c>
      <c r="I36" s="3" t="str">
        <f t="shared" si="1"/>
        <v>Q1 2020</v>
      </c>
      <c r="J36" s="3" t="str">
        <f t="shared" si="2"/>
        <v>Q1 2020</v>
      </c>
      <c r="K36" s="3" t="str">
        <f t="shared" si="3"/>
        <v>Q1 2020</v>
      </c>
      <c r="L36" s="5" t="b">
        <f t="shared" si="4"/>
        <v>1</v>
      </c>
      <c r="N36" s="57" t="str">
        <f>INDEX(Volume_Table[[#All],[Location]], MATCH($O36,Volume_Table[[#All],[Client ID]],0))</f>
        <v>EMEA</v>
      </c>
      <c r="O36" s="58" t="s">
        <v>694</v>
      </c>
      <c r="P36" s="58">
        <f>COUNTIFS(Volume_Table[[#All],[Client ID]],$O36,Volume_Table[[#All],[Quarter By Date]],P$10)</f>
        <v>3</v>
      </c>
      <c r="Q36" s="58">
        <f>COUNTIFS(Volume_Table[[#All],[Client ID]],$O36,Volume_Table[[#All],[Quarter By Date]],Q$10)</f>
        <v>3</v>
      </c>
      <c r="R36" s="58">
        <f>COUNTIFS(Volume_Table[[#All],[Client ID]],$O36,Volume_Table[[#All],[Quarter By Date]],R$10)</f>
        <v>3</v>
      </c>
      <c r="S36" s="58">
        <f>COUNTIFS(Volume_Table[[#All],[Client ID]],$O36,Volume_Table[[#All],[Quarter By Date]],S$10)</f>
        <v>3</v>
      </c>
      <c r="T36" s="58">
        <f>COUNTIFS(Volume_Table[[#All],[Client ID]],$O36,Volume_Table[[#All],[Quarter By Date]],T$10)</f>
        <v>3</v>
      </c>
      <c r="U36" s="26">
        <f>COUNTIFS(Volume_Table[[#All],[Client ID]],$O36,Volume_Table[[#All],[Quarter By Date]],U$10)</f>
        <v>3</v>
      </c>
    </row>
    <row r="37" spans="1:21" x14ac:dyDescent="0.25">
      <c r="A37" s="7" t="s">
        <v>57</v>
      </c>
      <c r="B37" s="4" t="s">
        <v>39</v>
      </c>
      <c r="C37" s="4">
        <v>43890</v>
      </c>
      <c r="D37" s="6">
        <v>760</v>
      </c>
      <c r="E37" s="3" t="str">
        <f>VLOOKUP(A37,Cleaned_Location_Data!$B$1:$C$55,2,FALSE)</f>
        <v>GEO1003</v>
      </c>
      <c r="F37" s="3" t="str">
        <f>INDEX(Cleaned_Location_Data!$C:$C,MATCH(A37,Cleaned_Location_Data!$B:$B,0))</f>
        <v>GEO1003</v>
      </c>
      <c r="G37" s="3" t="b">
        <f t="shared" si="0"/>
        <v>1</v>
      </c>
      <c r="H37" s="3" t="str">
        <f>INDEX(Cleaned_Location_Data!$I$1:$I$5,MATCH(F37,Cleaned_Location_Data!$H$1:$H$5,0))</f>
        <v>EMEA</v>
      </c>
      <c r="I37" s="3" t="str">
        <f t="shared" si="1"/>
        <v>Q1 2020</v>
      </c>
      <c r="J37" s="3" t="str">
        <f t="shared" si="2"/>
        <v>Q1 2020</v>
      </c>
      <c r="K37" s="3" t="str">
        <f t="shared" si="3"/>
        <v>Q1 2020</v>
      </c>
      <c r="L37" s="5" t="b">
        <f t="shared" si="4"/>
        <v>1</v>
      </c>
      <c r="N37" s="57" t="str">
        <f>INDEX(Volume_Table[[#All],[Location]], MATCH($O37,Volume_Table[[#All],[Client ID]],0))</f>
        <v>EMEA</v>
      </c>
      <c r="O37" s="58" t="s">
        <v>709</v>
      </c>
      <c r="P37" s="58">
        <f>COUNTIFS(Volume_Table[[#All],[Client ID]],$O37,Volume_Table[[#All],[Quarter By Date]],P$10)</f>
        <v>3</v>
      </c>
      <c r="Q37" s="58">
        <f>COUNTIFS(Volume_Table[[#All],[Client ID]],$O37,Volume_Table[[#All],[Quarter By Date]],Q$10)</f>
        <v>3</v>
      </c>
      <c r="R37" s="58">
        <f>COUNTIFS(Volume_Table[[#All],[Client ID]],$O37,Volume_Table[[#All],[Quarter By Date]],R$10)</f>
        <v>3</v>
      </c>
      <c r="S37" s="58">
        <f>COUNTIFS(Volume_Table[[#All],[Client ID]],$O37,Volume_Table[[#All],[Quarter By Date]],S$10)</f>
        <v>3</v>
      </c>
      <c r="T37" s="58">
        <f>COUNTIFS(Volume_Table[[#All],[Client ID]],$O37,Volume_Table[[#All],[Quarter By Date]],T$10)</f>
        <v>3</v>
      </c>
      <c r="U37" s="26">
        <f>COUNTIFS(Volume_Table[[#All],[Client ID]],$O37,Volume_Table[[#All],[Quarter By Date]],U$10)</f>
        <v>3</v>
      </c>
    </row>
    <row r="38" spans="1:21" x14ac:dyDescent="0.25">
      <c r="A38" s="7" t="s">
        <v>57</v>
      </c>
      <c r="B38" s="4" t="s">
        <v>4</v>
      </c>
      <c r="C38" s="4">
        <v>43921</v>
      </c>
      <c r="D38" s="6">
        <v>682</v>
      </c>
      <c r="E38" s="3" t="str">
        <f>VLOOKUP(A38,Cleaned_Location_Data!$B$1:$C$55,2,FALSE)</f>
        <v>GEO1003</v>
      </c>
      <c r="F38" s="3" t="str">
        <f>INDEX(Cleaned_Location_Data!$C:$C,MATCH(A38,Cleaned_Location_Data!$B:$B,0))</f>
        <v>GEO1003</v>
      </c>
      <c r="G38" s="3" t="b">
        <f t="shared" si="0"/>
        <v>1</v>
      </c>
      <c r="H38" s="3" t="str">
        <f>INDEX(Cleaned_Location_Data!$I$1:$I$5,MATCH(F38,Cleaned_Location_Data!$H$1:$H$5,0))</f>
        <v>EMEA</v>
      </c>
      <c r="I38" s="3" t="str">
        <f t="shared" si="1"/>
        <v>Q1 2020</v>
      </c>
      <c r="J38" s="3" t="str">
        <f t="shared" si="2"/>
        <v>Q1 2020</v>
      </c>
      <c r="K38" s="3" t="str">
        <f t="shared" si="3"/>
        <v>Q1 2020</v>
      </c>
      <c r="L38" s="5" t="b">
        <f t="shared" si="4"/>
        <v>1</v>
      </c>
      <c r="N38" s="56" t="str">
        <f>INDEX(Volume_Table[[#All],[Location]], MATCH($O38,Volume_Table[[#All],[Client ID]],0))</f>
        <v>EMEA</v>
      </c>
      <c r="O38" s="12" t="s">
        <v>725</v>
      </c>
      <c r="P38" s="12">
        <f>COUNTIFS(Volume_Table[[#All],[Client ID]],$O38,Volume_Table[[#All],[Quarter By Date]],P$10)</f>
        <v>3</v>
      </c>
      <c r="Q38" s="12">
        <f>COUNTIFS(Volume_Table[[#All],[Client ID]],$O38,Volume_Table[[#All],[Quarter By Date]],Q$10)</f>
        <v>3</v>
      </c>
      <c r="R38" s="12">
        <f>COUNTIFS(Volume_Table[[#All],[Client ID]],$O38,Volume_Table[[#All],[Quarter By Date]],R$10)</f>
        <v>3</v>
      </c>
      <c r="S38" s="12">
        <f>COUNTIFS(Volume_Table[[#All],[Client ID]],$O38,Volume_Table[[#All],[Quarter By Date]],S$10)</f>
        <v>3</v>
      </c>
      <c r="T38" s="12">
        <f>COUNTIFS(Volume_Table[[#All],[Client ID]],$O38,Volume_Table[[#All],[Quarter By Date]],T$10)</f>
        <v>3</v>
      </c>
      <c r="U38" s="13">
        <f>COUNTIFS(Volume_Table[[#All],[Client ID]],$O38,Volume_Table[[#All],[Quarter By Date]],U$10)</f>
        <v>3</v>
      </c>
    </row>
    <row r="39" spans="1:21" x14ac:dyDescent="0.25">
      <c r="A39" s="7" t="s">
        <v>57</v>
      </c>
      <c r="B39" s="4" t="s">
        <v>6</v>
      </c>
      <c r="C39" s="4">
        <v>43951</v>
      </c>
      <c r="D39" s="6">
        <v>984</v>
      </c>
      <c r="E39" s="3" t="str">
        <f>VLOOKUP(A39,Cleaned_Location_Data!$B$1:$C$55,2,FALSE)</f>
        <v>GEO1003</v>
      </c>
      <c r="F39" s="3" t="str">
        <f>INDEX(Cleaned_Location_Data!$C:$C,MATCH(A39,Cleaned_Location_Data!$B:$B,0))</f>
        <v>GEO1003</v>
      </c>
      <c r="G39" s="3" t="b">
        <f t="shared" si="0"/>
        <v>1</v>
      </c>
      <c r="H39" s="3" t="str">
        <f>INDEX(Cleaned_Location_Data!$I$1:$I$5,MATCH(F39,Cleaned_Location_Data!$H$1:$H$5,0))</f>
        <v>EMEA</v>
      </c>
      <c r="I39" s="3" t="str">
        <f t="shared" si="1"/>
        <v>Q2 2020</v>
      </c>
      <c r="J39" s="3" t="str">
        <f t="shared" si="2"/>
        <v>Q2 2020</v>
      </c>
      <c r="K39" s="3" t="str">
        <f t="shared" si="3"/>
        <v>Q2 2020</v>
      </c>
      <c r="L39" s="5" t="b">
        <f t="shared" si="4"/>
        <v>1</v>
      </c>
      <c r="N39" s="57" t="str">
        <f>INDEX(Volume_Table[[#All],[Location]], MATCH($O39,Volume_Table[[#All],[Client ID]],0))</f>
        <v>APAC</v>
      </c>
      <c r="O39" s="58" t="s">
        <v>128</v>
      </c>
      <c r="P39" s="58">
        <f>COUNTIFS(Volume_Table[[#All],[Client ID]],$O39,Volume_Table[[#All],[Quarter By Date]],P$10)</f>
        <v>3</v>
      </c>
      <c r="Q39" s="58">
        <f>COUNTIFS(Volume_Table[[#All],[Client ID]],$O39,Volume_Table[[#All],[Quarter By Date]],Q$10)</f>
        <v>3</v>
      </c>
      <c r="R39" s="58">
        <f>COUNTIFS(Volume_Table[[#All],[Client ID]],$O39,Volume_Table[[#All],[Quarter By Date]],R$10)</f>
        <v>3</v>
      </c>
      <c r="S39" s="58">
        <f>COUNTIFS(Volume_Table[[#All],[Client ID]],$O39,Volume_Table[[#All],[Quarter By Date]],S$10)</f>
        <v>3</v>
      </c>
      <c r="T39" s="58">
        <f>COUNTIFS(Volume_Table[[#All],[Client ID]],$O39,Volume_Table[[#All],[Quarter By Date]],T$10)</f>
        <v>3</v>
      </c>
      <c r="U39" s="26">
        <f>COUNTIFS(Volume_Table[[#All],[Client ID]],$O39,Volume_Table[[#All],[Quarter By Date]],U$10)</f>
        <v>3</v>
      </c>
    </row>
    <row r="40" spans="1:21" x14ac:dyDescent="0.25">
      <c r="A40" s="7" t="s">
        <v>57</v>
      </c>
      <c r="B40" s="4" t="s">
        <v>8</v>
      </c>
      <c r="C40" s="4">
        <v>43982</v>
      </c>
      <c r="D40" s="6">
        <v>760</v>
      </c>
      <c r="E40" s="3" t="str">
        <f>VLOOKUP(A40,Cleaned_Location_Data!$B$1:$C$55,2,FALSE)</f>
        <v>GEO1003</v>
      </c>
      <c r="F40" s="3" t="str">
        <f>INDEX(Cleaned_Location_Data!$C:$C,MATCH(A40,Cleaned_Location_Data!$B:$B,0))</f>
        <v>GEO1003</v>
      </c>
      <c r="G40" s="3" t="b">
        <f t="shared" si="0"/>
        <v>1</v>
      </c>
      <c r="H40" s="3" t="str">
        <f>INDEX(Cleaned_Location_Data!$I$1:$I$5,MATCH(F40,Cleaned_Location_Data!$H$1:$H$5,0))</f>
        <v>EMEA</v>
      </c>
      <c r="I40" s="3" t="str">
        <f t="shared" si="1"/>
        <v>Q2 2020</v>
      </c>
      <c r="J40" s="3" t="str">
        <f t="shared" si="2"/>
        <v>Q2 2020</v>
      </c>
      <c r="K40" s="3" t="str">
        <f t="shared" si="3"/>
        <v>Q2 2020</v>
      </c>
      <c r="L40" s="5" t="b">
        <f t="shared" si="4"/>
        <v>1</v>
      </c>
      <c r="N40" s="57" t="str">
        <f>INDEX(Volume_Table[[#All],[Location]], MATCH($O40,Volume_Table[[#All],[Client ID]],0))</f>
        <v>APAC</v>
      </c>
      <c r="O40" s="58" t="s">
        <v>215</v>
      </c>
      <c r="P40" s="58">
        <f>COUNTIFS(Volume_Table[[#All],[Client ID]],$O40,Volume_Table[[#All],[Quarter By Date]],P$10)</f>
        <v>2</v>
      </c>
      <c r="Q40" s="58">
        <f>COUNTIFS(Volume_Table[[#All],[Client ID]],$O40,Volume_Table[[#All],[Quarter By Date]],Q$10)</f>
        <v>3</v>
      </c>
      <c r="R40" s="58">
        <f>COUNTIFS(Volume_Table[[#All],[Client ID]],$O40,Volume_Table[[#All],[Quarter By Date]],R$10)</f>
        <v>3</v>
      </c>
      <c r="S40" s="58">
        <f>COUNTIFS(Volume_Table[[#All],[Client ID]],$O40,Volume_Table[[#All],[Quarter By Date]],S$10)</f>
        <v>3</v>
      </c>
      <c r="T40" s="58">
        <f>COUNTIFS(Volume_Table[[#All],[Client ID]],$O40,Volume_Table[[#All],[Quarter By Date]],T$10)</f>
        <v>3</v>
      </c>
      <c r="U40" s="26">
        <f>COUNTIFS(Volume_Table[[#All],[Client ID]],$O40,Volume_Table[[#All],[Quarter By Date]],U$10)</f>
        <v>3</v>
      </c>
    </row>
    <row r="41" spans="1:21" x14ac:dyDescent="0.25">
      <c r="A41" s="7" t="s">
        <v>57</v>
      </c>
      <c r="B41" s="4" t="s">
        <v>10</v>
      </c>
      <c r="C41" s="4">
        <v>44012</v>
      </c>
      <c r="D41" s="6">
        <v>681</v>
      </c>
      <c r="E41" s="3" t="str">
        <f>VLOOKUP(A41,Cleaned_Location_Data!$B$1:$C$55,2,FALSE)</f>
        <v>GEO1003</v>
      </c>
      <c r="F41" s="3" t="str">
        <f>INDEX(Cleaned_Location_Data!$C:$C,MATCH(A41,Cleaned_Location_Data!$B:$B,0))</f>
        <v>GEO1003</v>
      </c>
      <c r="G41" s="3" t="b">
        <f t="shared" si="0"/>
        <v>1</v>
      </c>
      <c r="H41" s="3" t="str">
        <f>INDEX(Cleaned_Location_Data!$I$1:$I$5,MATCH(F41,Cleaned_Location_Data!$H$1:$H$5,0))</f>
        <v>EMEA</v>
      </c>
      <c r="I41" s="3" t="str">
        <f t="shared" si="1"/>
        <v>Q2 2020</v>
      </c>
      <c r="J41" s="3" t="str">
        <f t="shared" si="2"/>
        <v>Q2 2020</v>
      </c>
      <c r="K41" s="3" t="str">
        <f t="shared" si="3"/>
        <v>Q2 2020</v>
      </c>
      <c r="L41" s="5" t="b">
        <f t="shared" si="4"/>
        <v>1</v>
      </c>
      <c r="N41" s="57" t="str">
        <f>INDEX(Volume_Table[[#All],[Location]], MATCH($O41,Volume_Table[[#All],[Client ID]],0))</f>
        <v>APAC</v>
      </c>
      <c r="O41" s="58" t="s">
        <v>315</v>
      </c>
      <c r="P41" s="58">
        <f>COUNTIFS(Volume_Table[[#All],[Client ID]],$O41,Volume_Table[[#All],[Quarter By Date]],P$10)</f>
        <v>0</v>
      </c>
      <c r="Q41" s="58">
        <f>COUNTIFS(Volume_Table[[#All],[Client ID]],$O41,Volume_Table[[#All],[Quarter By Date]],Q$10)</f>
        <v>0</v>
      </c>
      <c r="R41" s="58">
        <f>COUNTIFS(Volume_Table[[#All],[Client ID]],$O41,Volume_Table[[#All],[Quarter By Date]],R$10)</f>
        <v>3</v>
      </c>
      <c r="S41" s="58">
        <f>COUNTIFS(Volume_Table[[#All],[Client ID]],$O41,Volume_Table[[#All],[Quarter By Date]],S$10)</f>
        <v>3</v>
      </c>
      <c r="T41" s="58">
        <f>COUNTIFS(Volume_Table[[#All],[Client ID]],$O41,Volume_Table[[#All],[Quarter By Date]],T$10)</f>
        <v>3</v>
      </c>
      <c r="U41" s="26">
        <f>COUNTIFS(Volume_Table[[#All],[Client ID]],$O41,Volume_Table[[#All],[Quarter By Date]],U$10)</f>
        <v>3</v>
      </c>
    </row>
    <row r="42" spans="1:21" x14ac:dyDescent="0.25">
      <c r="A42" s="7" t="s">
        <v>57</v>
      </c>
      <c r="B42" s="4" t="s">
        <v>12</v>
      </c>
      <c r="C42" s="4">
        <v>44043</v>
      </c>
      <c r="D42" s="6">
        <v>457</v>
      </c>
      <c r="E42" s="3" t="str">
        <f>VLOOKUP(A42,Cleaned_Location_Data!$B$1:$C$55,2,FALSE)</f>
        <v>GEO1003</v>
      </c>
      <c r="F42" s="3" t="str">
        <f>INDEX(Cleaned_Location_Data!$C:$C,MATCH(A42,Cleaned_Location_Data!$B:$B,0))</f>
        <v>GEO1003</v>
      </c>
      <c r="G42" s="3" t="b">
        <f t="shared" si="0"/>
        <v>1</v>
      </c>
      <c r="H42" s="3" t="str">
        <f>INDEX(Cleaned_Location_Data!$I$1:$I$5,MATCH(F42,Cleaned_Location_Data!$H$1:$H$5,0))</f>
        <v>EMEA</v>
      </c>
      <c r="I42" s="3" t="str">
        <f t="shared" si="1"/>
        <v>Q3 2020</v>
      </c>
      <c r="J42" s="3" t="str">
        <f t="shared" si="2"/>
        <v>Q3 2020</v>
      </c>
      <c r="K42" s="3" t="str">
        <f t="shared" si="3"/>
        <v>Q3 2020</v>
      </c>
      <c r="L42" s="5" t="b">
        <f t="shared" si="4"/>
        <v>1</v>
      </c>
      <c r="N42" s="57" t="str">
        <f>INDEX(Volume_Table[[#All],[Location]], MATCH($O42,Volume_Table[[#All],[Client ID]],0))</f>
        <v>APAC</v>
      </c>
      <c r="O42" s="58" t="s">
        <v>359</v>
      </c>
      <c r="P42" s="58">
        <f>COUNTIFS(Volume_Table[[#All],[Client ID]],$O42,Volume_Table[[#All],[Quarter By Date]],P$10)</f>
        <v>3</v>
      </c>
      <c r="Q42" s="58">
        <f>COUNTIFS(Volume_Table[[#All],[Client ID]],$O42,Volume_Table[[#All],[Quarter By Date]],Q$10)</f>
        <v>3</v>
      </c>
      <c r="R42" s="58">
        <f>COUNTIFS(Volume_Table[[#All],[Client ID]],$O42,Volume_Table[[#All],[Quarter By Date]],R$10)</f>
        <v>3</v>
      </c>
      <c r="S42" s="58">
        <f>COUNTIFS(Volume_Table[[#All],[Client ID]],$O42,Volume_Table[[#All],[Quarter By Date]],S$10)</f>
        <v>3</v>
      </c>
      <c r="T42" s="58">
        <f>COUNTIFS(Volume_Table[[#All],[Client ID]],$O42,Volume_Table[[#All],[Quarter By Date]],T$10)</f>
        <v>3</v>
      </c>
      <c r="U42" s="26">
        <f>COUNTIFS(Volume_Table[[#All],[Client ID]],$O42,Volume_Table[[#All],[Quarter By Date]],U$10)</f>
        <v>3</v>
      </c>
    </row>
    <row r="43" spans="1:21" x14ac:dyDescent="0.25">
      <c r="A43" s="7" t="s">
        <v>57</v>
      </c>
      <c r="B43" s="4" t="s">
        <v>14</v>
      </c>
      <c r="C43" s="4">
        <v>44074</v>
      </c>
      <c r="D43" s="6">
        <v>528</v>
      </c>
      <c r="E43" s="3" t="str">
        <f>VLOOKUP(A43,Cleaned_Location_Data!$B$1:$C$55,2,FALSE)</f>
        <v>GEO1003</v>
      </c>
      <c r="F43" s="3" t="str">
        <f>INDEX(Cleaned_Location_Data!$C:$C,MATCH(A43,Cleaned_Location_Data!$B:$B,0))</f>
        <v>GEO1003</v>
      </c>
      <c r="G43" s="3" t="b">
        <f t="shared" si="0"/>
        <v>1</v>
      </c>
      <c r="H43" s="3" t="str">
        <f>INDEX(Cleaned_Location_Data!$I$1:$I$5,MATCH(F43,Cleaned_Location_Data!$H$1:$H$5,0))</f>
        <v>EMEA</v>
      </c>
      <c r="I43" s="3" t="str">
        <f t="shared" si="1"/>
        <v>Q3 2020</v>
      </c>
      <c r="J43" s="3" t="str">
        <f t="shared" si="2"/>
        <v>Q3 2020</v>
      </c>
      <c r="K43" s="3" t="str">
        <f t="shared" si="3"/>
        <v>Q3 2020</v>
      </c>
      <c r="L43" s="5" t="b">
        <f t="shared" si="4"/>
        <v>1</v>
      </c>
      <c r="N43" s="57" t="str">
        <f>INDEX(Volume_Table[[#All],[Location]], MATCH($O43,Volume_Table[[#All],[Client ID]],0))</f>
        <v>APAC</v>
      </c>
      <c r="O43" s="58" t="s">
        <v>411</v>
      </c>
      <c r="P43" s="58">
        <f>COUNTIFS(Volume_Table[[#All],[Client ID]],$O43,Volume_Table[[#All],[Quarter By Date]],P$10)</f>
        <v>3</v>
      </c>
      <c r="Q43" s="58">
        <f>COUNTIFS(Volume_Table[[#All],[Client ID]],$O43,Volume_Table[[#All],[Quarter By Date]],Q$10)</f>
        <v>3</v>
      </c>
      <c r="R43" s="58">
        <f>COUNTIFS(Volume_Table[[#All],[Client ID]],$O43,Volume_Table[[#All],[Quarter By Date]],R$10)</f>
        <v>3</v>
      </c>
      <c r="S43" s="58">
        <f>COUNTIFS(Volume_Table[[#All],[Client ID]],$O43,Volume_Table[[#All],[Quarter By Date]],S$10)</f>
        <v>3</v>
      </c>
      <c r="T43" s="58">
        <f>COUNTIFS(Volume_Table[[#All],[Client ID]],$O43,Volume_Table[[#All],[Quarter By Date]],T$10)</f>
        <v>3</v>
      </c>
      <c r="U43" s="26">
        <f>COUNTIFS(Volume_Table[[#All],[Client ID]],$O43,Volume_Table[[#All],[Quarter By Date]],U$10)</f>
        <v>3</v>
      </c>
    </row>
    <row r="44" spans="1:21" x14ac:dyDescent="0.25">
      <c r="A44" s="7" t="s">
        <v>57</v>
      </c>
      <c r="B44" s="4" t="s">
        <v>16</v>
      </c>
      <c r="C44" s="4">
        <v>44104</v>
      </c>
      <c r="D44" s="6">
        <v>377</v>
      </c>
      <c r="E44" s="3" t="str">
        <f>VLOOKUP(A44,Cleaned_Location_Data!$B$1:$C$55,2,FALSE)</f>
        <v>GEO1003</v>
      </c>
      <c r="F44" s="3" t="str">
        <f>INDEX(Cleaned_Location_Data!$C:$C,MATCH(A44,Cleaned_Location_Data!$B:$B,0))</f>
        <v>GEO1003</v>
      </c>
      <c r="G44" s="3" t="b">
        <f t="shared" si="0"/>
        <v>1</v>
      </c>
      <c r="H44" s="3" t="str">
        <f>INDEX(Cleaned_Location_Data!$I$1:$I$5,MATCH(F44,Cleaned_Location_Data!$H$1:$H$5,0))</f>
        <v>EMEA</v>
      </c>
      <c r="I44" s="3" t="str">
        <f t="shared" si="1"/>
        <v>Q3 2020</v>
      </c>
      <c r="J44" s="3" t="str">
        <f t="shared" si="2"/>
        <v>Q3 2020</v>
      </c>
      <c r="K44" s="3" t="str">
        <f t="shared" si="3"/>
        <v>Q3 2020</v>
      </c>
      <c r="L44" s="5" t="b">
        <f t="shared" si="4"/>
        <v>1</v>
      </c>
      <c r="N44" s="57" t="str">
        <f>INDEX(Volume_Table[[#All],[Location]], MATCH($O44,Volume_Table[[#All],[Client ID]],0))</f>
        <v>APAC</v>
      </c>
      <c r="O44" s="58" t="s">
        <v>444</v>
      </c>
      <c r="P44" s="58">
        <f>COUNTIFS(Volume_Table[[#All],[Client ID]],$O44,Volume_Table[[#All],[Quarter By Date]],P$10)</f>
        <v>3</v>
      </c>
      <c r="Q44" s="58">
        <f>COUNTIFS(Volume_Table[[#All],[Client ID]],$O44,Volume_Table[[#All],[Quarter By Date]],Q$10)</f>
        <v>3</v>
      </c>
      <c r="R44" s="58">
        <f>COUNTIFS(Volume_Table[[#All],[Client ID]],$O44,Volume_Table[[#All],[Quarter By Date]],R$10)</f>
        <v>3</v>
      </c>
      <c r="S44" s="58">
        <f>COUNTIFS(Volume_Table[[#All],[Client ID]],$O44,Volume_Table[[#All],[Quarter By Date]],S$10)</f>
        <v>3</v>
      </c>
      <c r="T44" s="58">
        <f>COUNTIFS(Volume_Table[[#All],[Client ID]],$O44,Volume_Table[[#All],[Quarter By Date]],T$10)</f>
        <v>3</v>
      </c>
      <c r="U44" s="26">
        <f>COUNTIFS(Volume_Table[[#All],[Client ID]],$O44,Volume_Table[[#All],[Quarter By Date]],U$10)</f>
        <v>3</v>
      </c>
    </row>
    <row r="45" spans="1:21" x14ac:dyDescent="0.25">
      <c r="A45" s="7" t="s">
        <v>57</v>
      </c>
      <c r="B45" s="4" t="s">
        <v>18</v>
      </c>
      <c r="C45" s="4">
        <v>44135</v>
      </c>
      <c r="D45" s="6">
        <v>606</v>
      </c>
      <c r="E45" s="3" t="str">
        <f>VLOOKUP(A45,Cleaned_Location_Data!$B$1:$C$55,2,FALSE)</f>
        <v>GEO1003</v>
      </c>
      <c r="F45" s="3" t="str">
        <f>INDEX(Cleaned_Location_Data!$C:$C,MATCH(A45,Cleaned_Location_Data!$B:$B,0))</f>
        <v>GEO1003</v>
      </c>
      <c r="G45" s="3" t="b">
        <f t="shared" si="0"/>
        <v>1</v>
      </c>
      <c r="H45" s="3" t="str">
        <f>INDEX(Cleaned_Location_Data!$I$1:$I$5,MATCH(F45,Cleaned_Location_Data!$H$1:$H$5,0))</f>
        <v>EMEA</v>
      </c>
      <c r="I45" s="3" t="str">
        <f t="shared" si="1"/>
        <v>Q4 2020</v>
      </c>
      <c r="J45" s="3" t="str">
        <f t="shared" si="2"/>
        <v>Q4 2020</v>
      </c>
      <c r="K45" s="3" t="str">
        <f t="shared" si="3"/>
        <v>Q4 2020</v>
      </c>
      <c r="L45" s="5" t="b">
        <f t="shared" si="4"/>
        <v>1</v>
      </c>
      <c r="N45" s="57" t="str">
        <f>INDEX(Volume_Table[[#All],[Location]], MATCH($O45,Volume_Table[[#All],[Client ID]],0))</f>
        <v>APAC</v>
      </c>
      <c r="O45" s="58" t="s">
        <v>536</v>
      </c>
      <c r="P45" s="58">
        <f>COUNTIFS(Volume_Table[[#All],[Client ID]],$O45,Volume_Table[[#All],[Quarter By Date]],P$10)</f>
        <v>3</v>
      </c>
      <c r="Q45" s="58">
        <f>COUNTIFS(Volume_Table[[#All],[Client ID]],$O45,Volume_Table[[#All],[Quarter By Date]],Q$10)</f>
        <v>3</v>
      </c>
      <c r="R45" s="58">
        <f>COUNTIFS(Volume_Table[[#All],[Client ID]],$O45,Volume_Table[[#All],[Quarter By Date]],R$10)</f>
        <v>3</v>
      </c>
      <c r="S45" s="58">
        <f>COUNTIFS(Volume_Table[[#All],[Client ID]],$O45,Volume_Table[[#All],[Quarter By Date]],S$10)</f>
        <v>3</v>
      </c>
      <c r="T45" s="58">
        <f>COUNTIFS(Volume_Table[[#All],[Client ID]],$O45,Volume_Table[[#All],[Quarter By Date]],T$10)</f>
        <v>3</v>
      </c>
      <c r="U45" s="26">
        <f>COUNTIFS(Volume_Table[[#All],[Client ID]],$O45,Volume_Table[[#All],[Quarter By Date]],U$10)</f>
        <v>3</v>
      </c>
    </row>
    <row r="46" spans="1:21" x14ac:dyDescent="0.25">
      <c r="A46" s="7" t="s">
        <v>57</v>
      </c>
      <c r="B46" s="4" t="s">
        <v>20</v>
      </c>
      <c r="C46" s="4">
        <v>44165</v>
      </c>
      <c r="D46" s="6">
        <v>534</v>
      </c>
      <c r="E46" s="3" t="str">
        <f>VLOOKUP(A46,Cleaned_Location_Data!$B$1:$C$55,2,FALSE)</f>
        <v>GEO1003</v>
      </c>
      <c r="F46" s="3" t="str">
        <f>INDEX(Cleaned_Location_Data!$C:$C,MATCH(A46,Cleaned_Location_Data!$B:$B,0))</f>
        <v>GEO1003</v>
      </c>
      <c r="G46" s="3" t="b">
        <f t="shared" si="0"/>
        <v>1</v>
      </c>
      <c r="H46" s="3" t="str">
        <f>INDEX(Cleaned_Location_Data!$I$1:$I$5,MATCH(F46,Cleaned_Location_Data!$H$1:$H$5,0))</f>
        <v>EMEA</v>
      </c>
      <c r="I46" s="3" t="str">
        <f t="shared" si="1"/>
        <v>Q4 2020</v>
      </c>
      <c r="J46" s="3" t="str">
        <f t="shared" si="2"/>
        <v>Q4 2020</v>
      </c>
      <c r="K46" s="3" t="str">
        <f t="shared" si="3"/>
        <v>Q4 2020</v>
      </c>
      <c r="L46" s="5" t="b">
        <f t="shared" si="4"/>
        <v>1</v>
      </c>
      <c r="N46" s="57" t="str">
        <f>INDEX(Volume_Table[[#All],[Location]], MATCH($O46,Volume_Table[[#All],[Client ID]],0))</f>
        <v>APAC</v>
      </c>
      <c r="O46" s="58" t="s">
        <v>568</v>
      </c>
      <c r="P46" s="58">
        <f>COUNTIFS(Volume_Table[[#All],[Client ID]],$O46,Volume_Table[[#All],[Quarter By Date]],P$10)</f>
        <v>3</v>
      </c>
      <c r="Q46" s="58">
        <f>COUNTIFS(Volume_Table[[#All],[Client ID]],$O46,Volume_Table[[#All],[Quarter By Date]],Q$10)</f>
        <v>3</v>
      </c>
      <c r="R46" s="58">
        <f>COUNTIFS(Volume_Table[[#All],[Client ID]],$O46,Volume_Table[[#All],[Quarter By Date]],R$10)</f>
        <v>3</v>
      </c>
      <c r="S46" s="58">
        <f>COUNTIFS(Volume_Table[[#All],[Client ID]],$O46,Volume_Table[[#All],[Quarter By Date]],S$10)</f>
        <v>3</v>
      </c>
      <c r="T46" s="58">
        <f>COUNTIFS(Volume_Table[[#All],[Client ID]],$O46,Volume_Table[[#All],[Quarter By Date]],T$10)</f>
        <v>3</v>
      </c>
      <c r="U46" s="26">
        <f>COUNTIFS(Volume_Table[[#All],[Client ID]],$O46,Volume_Table[[#All],[Quarter By Date]],U$10)</f>
        <v>3</v>
      </c>
    </row>
    <row r="47" spans="1:21" x14ac:dyDescent="0.25">
      <c r="A47" s="7" t="s">
        <v>57</v>
      </c>
      <c r="B47" s="4" t="s">
        <v>22</v>
      </c>
      <c r="C47" s="4">
        <v>44196</v>
      </c>
      <c r="D47" s="6">
        <v>681</v>
      </c>
      <c r="E47" s="3" t="str">
        <f>VLOOKUP(A47,Cleaned_Location_Data!$B$1:$C$55,2,FALSE)</f>
        <v>GEO1003</v>
      </c>
      <c r="F47" s="3" t="str">
        <f>INDEX(Cleaned_Location_Data!$C:$C,MATCH(A47,Cleaned_Location_Data!$B:$B,0))</f>
        <v>GEO1003</v>
      </c>
      <c r="G47" s="3" t="b">
        <f t="shared" si="0"/>
        <v>1</v>
      </c>
      <c r="H47" s="3" t="str">
        <f>INDEX(Cleaned_Location_Data!$I$1:$I$5,MATCH(F47,Cleaned_Location_Data!$H$1:$H$5,0))</f>
        <v>EMEA</v>
      </c>
      <c r="I47" s="3" t="str">
        <f t="shared" si="1"/>
        <v>Q4 2020</v>
      </c>
      <c r="J47" s="3" t="str">
        <f t="shared" si="2"/>
        <v>Q4 2020</v>
      </c>
      <c r="K47" s="3" t="str">
        <f t="shared" si="3"/>
        <v>Q4 2020</v>
      </c>
      <c r="L47" s="5" t="b">
        <f t="shared" si="4"/>
        <v>1</v>
      </c>
      <c r="N47" s="57" t="str">
        <f>INDEX(Volume_Table[[#All],[Location]], MATCH($O47,Volume_Table[[#All],[Client ID]],0))</f>
        <v>APAC</v>
      </c>
      <c r="O47" s="58" t="s">
        <v>612</v>
      </c>
      <c r="P47" s="58">
        <f>COUNTIFS(Volume_Table[[#All],[Client ID]],$O47,Volume_Table[[#All],[Quarter By Date]],P$10)</f>
        <v>3</v>
      </c>
      <c r="Q47" s="58">
        <f>COUNTIFS(Volume_Table[[#All],[Client ID]],$O47,Volume_Table[[#All],[Quarter By Date]],Q$10)</f>
        <v>3</v>
      </c>
      <c r="R47" s="58">
        <f>COUNTIFS(Volume_Table[[#All],[Client ID]],$O47,Volume_Table[[#All],[Quarter By Date]],R$10)</f>
        <v>3</v>
      </c>
      <c r="S47" s="58">
        <f>COUNTIFS(Volume_Table[[#All],[Client ID]],$O47,Volume_Table[[#All],[Quarter By Date]],S$10)</f>
        <v>3</v>
      </c>
      <c r="T47" s="58">
        <f>COUNTIFS(Volume_Table[[#All],[Client ID]],$O47,Volume_Table[[#All],[Quarter By Date]],T$10)</f>
        <v>3</v>
      </c>
      <c r="U47" s="26">
        <f>COUNTIFS(Volume_Table[[#All],[Client ID]],$O47,Volume_Table[[#All],[Quarter By Date]],U$10)</f>
        <v>3</v>
      </c>
    </row>
    <row r="48" spans="1:21" x14ac:dyDescent="0.25">
      <c r="A48" s="7" t="s">
        <v>57</v>
      </c>
      <c r="B48" s="4" t="s">
        <v>34</v>
      </c>
      <c r="C48" s="4">
        <v>44227</v>
      </c>
      <c r="D48" s="6">
        <v>554</v>
      </c>
      <c r="E48" s="3" t="str">
        <f>VLOOKUP(A48,Cleaned_Location_Data!$B$1:$C$55,2,FALSE)</f>
        <v>GEO1003</v>
      </c>
      <c r="F48" s="3" t="str">
        <f>INDEX(Cleaned_Location_Data!$C:$C,MATCH(A48,Cleaned_Location_Data!$B:$B,0))</f>
        <v>GEO1003</v>
      </c>
      <c r="G48" s="3" t="b">
        <f t="shared" si="0"/>
        <v>1</v>
      </c>
      <c r="H48" s="3" t="str">
        <f>INDEX(Cleaned_Location_Data!$I$1:$I$5,MATCH(F48,Cleaned_Location_Data!$H$1:$H$5,0))</f>
        <v>EMEA</v>
      </c>
      <c r="I48" s="3" t="str">
        <f t="shared" si="1"/>
        <v>Q1 2021</v>
      </c>
      <c r="J48" s="3" t="str">
        <f t="shared" si="2"/>
        <v>Q1 2021</v>
      </c>
      <c r="K48" s="3" t="str">
        <f t="shared" si="3"/>
        <v>Q1 2021</v>
      </c>
      <c r="L48" s="5" t="b">
        <f t="shared" si="4"/>
        <v>1</v>
      </c>
      <c r="N48" s="57" t="str">
        <f>INDEX(Volume_Table[[#All],[Location]], MATCH($O48,Volume_Table[[#All],[Client ID]],0))</f>
        <v>APAC</v>
      </c>
      <c r="O48" s="58" t="s">
        <v>644</v>
      </c>
      <c r="P48" s="58">
        <f>COUNTIFS(Volume_Table[[#All],[Client ID]],$O48,Volume_Table[[#All],[Quarter By Date]],P$10)</f>
        <v>3</v>
      </c>
      <c r="Q48" s="58">
        <f>COUNTIFS(Volume_Table[[#All],[Client ID]],$O48,Volume_Table[[#All],[Quarter By Date]],Q$10)</f>
        <v>3</v>
      </c>
      <c r="R48" s="58">
        <f>COUNTIFS(Volume_Table[[#All],[Client ID]],$O48,Volume_Table[[#All],[Quarter By Date]],R$10)</f>
        <v>3</v>
      </c>
      <c r="S48" s="58">
        <f>COUNTIFS(Volume_Table[[#All],[Client ID]],$O48,Volume_Table[[#All],[Quarter By Date]],S$10)</f>
        <v>3</v>
      </c>
      <c r="T48" s="58">
        <f>COUNTIFS(Volume_Table[[#All],[Client ID]],$O48,Volume_Table[[#All],[Quarter By Date]],T$10)</f>
        <v>3</v>
      </c>
      <c r="U48" s="26">
        <f>COUNTIFS(Volume_Table[[#All],[Client ID]],$O48,Volume_Table[[#All],[Quarter By Date]],U$10)</f>
        <v>3</v>
      </c>
    </row>
    <row r="49" spans="1:21" x14ac:dyDescent="0.25">
      <c r="A49" s="7" t="s">
        <v>57</v>
      </c>
      <c r="B49" s="4" t="s">
        <v>32</v>
      </c>
      <c r="C49" s="4">
        <v>44255</v>
      </c>
      <c r="D49" s="6">
        <v>750</v>
      </c>
      <c r="E49" s="3" t="str">
        <f>VLOOKUP(A49,Cleaned_Location_Data!$B$1:$C$55,2,FALSE)</f>
        <v>GEO1003</v>
      </c>
      <c r="F49" s="3" t="str">
        <f>INDEX(Cleaned_Location_Data!$C:$C,MATCH(A49,Cleaned_Location_Data!$B:$B,0))</f>
        <v>GEO1003</v>
      </c>
      <c r="G49" s="3" t="b">
        <f t="shared" si="0"/>
        <v>1</v>
      </c>
      <c r="H49" s="3" t="str">
        <f>INDEX(Cleaned_Location_Data!$I$1:$I$5,MATCH(F49,Cleaned_Location_Data!$H$1:$H$5,0))</f>
        <v>EMEA</v>
      </c>
      <c r="I49" s="3" t="str">
        <f t="shared" si="1"/>
        <v>Q1 2021</v>
      </c>
      <c r="J49" s="3" t="str">
        <f t="shared" si="2"/>
        <v>Q1 2021</v>
      </c>
      <c r="K49" s="3" t="str">
        <f t="shared" si="3"/>
        <v>Q1 2021</v>
      </c>
      <c r="L49" s="5" t="b">
        <f t="shared" si="4"/>
        <v>1</v>
      </c>
      <c r="N49" s="57" t="str">
        <f>INDEX(Volume_Table[[#All],[Location]], MATCH($O49,Volume_Table[[#All],[Client ID]],0))</f>
        <v>APAC</v>
      </c>
      <c r="O49" s="58" t="s">
        <v>755</v>
      </c>
      <c r="P49" s="58">
        <f>COUNTIFS(Volume_Table[[#All],[Client ID]],$O49,Volume_Table[[#All],[Quarter By Date]],P$10)</f>
        <v>3</v>
      </c>
      <c r="Q49" s="58">
        <f>COUNTIFS(Volume_Table[[#All],[Client ID]],$O49,Volume_Table[[#All],[Quarter By Date]],Q$10)</f>
        <v>3</v>
      </c>
      <c r="R49" s="58">
        <f>COUNTIFS(Volume_Table[[#All],[Client ID]],$O49,Volume_Table[[#All],[Quarter By Date]],R$10)</f>
        <v>3</v>
      </c>
      <c r="S49" s="58">
        <f>COUNTIFS(Volume_Table[[#All],[Client ID]],$O49,Volume_Table[[#All],[Quarter By Date]],S$10)</f>
        <v>3</v>
      </c>
      <c r="T49" s="58">
        <f>COUNTIFS(Volume_Table[[#All],[Client ID]],$O49,Volume_Table[[#All],[Quarter By Date]],T$10)</f>
        <v>3</v>
      </c>
      <c r="U49" s="26">
        <f>COUNTIFS(Volume_Table[[#All],[Client ID]],$O49,Volume_Table[[#All],[Quarter By Date]],U$10)</f>
        <v>3</v>
      </c>
    </row>
    <row r="50" spans="1:21" x14ac:dyDescent="0.25">
      <c r="A50" s="7" t="s">
        <v>57</v>
      </c>
      <c r="B50" s="4" t="s">
        <v>30</v>
      </c>
      <c r="C50" s="4">
        <v>44286</v>
      </c>
      <c r="D50" s="6">
        <v>688</v>
      </c>
      <c r="E50" s="3" t="str">
        <f>VLOOKUP(A50,Cleaned_Location_Data!$B$1:$C$55,2,FALSE)</f>
        <v>GEO1003</v>
      </c>
      <c r="F50" s="3" t="str">
        <f>INDEX(Cleaned_Location_Data!$C:$C,MATCH(A50,Cleaned_Location_Data!$B:$B,0))</f>
        <v>GEO1003</v>
      </c>
      <c r="G50" s="3" t="b">
        <f t="shared" si="0"/>
        <v>1</v>
      </c>
      <c r="H50" s="3" t="str">
        <f>INDEX(Cleaned_Location_Data!$I$1:$I$5,MATCH(F50,Cleaned_Location_Data!$H$1:$H$5,0))</f>
        <v>EMEA</v>
      </c>
      <c r="I50" s="3" t="str">
        <f t="shared" si="1"/>
        <v>Q1 2021</v>
      </c>
      <c r="J50" s="3" t="str">
        <f t="shared" si="2"/>
        <v>Q1 2021</v>
      </c>
      <c r="K50" s="3" t="str">
        <f t="shared" si="3"/>
        <v>Q1 2021</v>
      </c>
      <c r="L50" s="5" t="b">
        <f t="shared" si="4"/>
        <v>1</v>
      </c>
      <c r="N50" s="57" t="str">
        <f>INDEX(Volume_Table[[#All],[Location]], MATCH($O50,Volume_Table[[#All],[Client ID]],0))</f>
        <v>APAC</v>
      </c>
      <c r="O50" s="58" t="s">
        <v>769</v>
      </c>
      <c r="P50" s="58">
        <f>COUNTIFS(Volume_Table[[#All],[Client ID]],$O50,Volume_Table[[#All],[Quarter By Date]],P$10)</f>
        <v>3</v>
      </c>
      <c r="Q50" s="58">
        <f>COUNTIFS(Volume_Table[[#All],[Client ID]],$O50,Volume_Table[[#All],[Quarter By Date]],Q$10)</f>
        <v>3</v>
      </c>
      <c r="R50" s="58">
        <f>COUNTIFS(Volume_Table[[#All],[Client ID]],$O50,Volume_Table[[#All],[Quarter By Date]],R$10)</f>
        <v>3</v>
      </c>
      <c r="S50" s="58">
        <f>COUNTIFS(Volume_Table[[#All],[Client ID]],$O50,Volume_Table[[#All],[Quarter By Date]],S$10)</f>
        <v>3</v>
      </c>
      <c r="T50" s="58">
        <f>COUNTIFS(Volume_Table[[#All],[Client ID]],$O50,Volume_Table[[#All],[Quarter By Date]],T$10)</f>
        <v>3</v>
      </c>
      <c r="U50" s="26">
        <f>COUNTIFS(Volume_Table[[#All],[Client ID]],$O50,Volume_Table[[#All],[Quarter By Date]],U$10)</f>
        <v>3</v>
      </c>
    </row>
    <row r="51" spans="1:21" x14ac:dyDescent="0.25">
      <c r="A51" s="7" t="s">
        <v>57</v>
      </c>
      <c r="B51" s="4" t="s">
        <v>28</v>
      </c>
      <c r="C51" s="4">
        <v>44316</v>
      </c>
      <c r="D51" s="6">
        <v>973</v>
      </c>
      <c r="E51" s="3" t="str">
        <f>VLOOKUP(A51,Cleaned_Location_Data!$B$1:$C$55,2,FALSE)</f>
        <v>GEO1003</v>
      </c>
      <c r="F51" s="3" t="str">
        <f>INDEX(Cleaned_Location_Data!$C:$C,MATCH(A51,Cleaned_Location_Data!$B:$B,0))</f>
        <v>GEO1003</v>
      </c>
      <c r="G51" s="3" t="b">
        <f t="shared" si="0"/>
        <v>1</v>
      </c>
      <c r="H51" s="3" t="str">
        <f>INDEX(Cleaned_Location_Data!$I$1:$I$5,MATCH(F51,Cleaned_Location_Data!$H$1:$H$5,0))</f>
        <v>EMEA</v>
      </c>
      <c r="I51" s="3" t="str">
        <f t="shared" si="1"/>
        <v>Q2 2021</v>
      </c>
      <c r="J51" s="3" t="str">
        <f t="shared" si="2"/>
        <v>Q2 2021</v>
      </c>
      <c r="K51" s="3" t="str">
        <f t="shared" si="3"/>
        <v>Q2 2021</v>
      </c>
      <c r="L51" s="5" t="b">
        <f t="shared" si="4"/>
        <v>1</v>
      </c>
      <c r="N51" s="57" t="str">
        <f>INDEX(Volume_Table[[#All],[Location]], MATCH($O51,Volume_Table[[#All],[Client ID]],0))</f>
        <v>APAC</v>
      </c>
      <c r="O51" s="58" t="s">
        <v>816</v>
      </c>
      <c r="P51" s="58">
        <f>COUNTIFS(Volume_Table[[#All],[Client ID]],$O51,Volume_Table[[#All],[Quarter By Date]],P$10)</f>
        <v>3</v>
      </c>
      <c r="Q51" s="58">
        <f>COUNTIFS(Volume_Table[[#All],[Client ID]],$O51,Volume_Table[[#All],[Quarter By Date]],Q$10)</f>
        <v>3</v>
      </c>
      <c r="R51" s="58">
        <f>COUNTIFS(Volume_Table[[#All],[Client ID]],$O51,Volume_Table[[#All],[Quarter By Date]],R$10)</f>
        <v>3</v>
      </c>
      <c r="S51" s="58">
        <f>COUNTIFS(Volume_Table[[#All],[Client ID]],$O51,Volume_Table[[#All],[Quarter By Date]],S$10)</f>
        <v>3</v>
      </c>
      <c r="T51" s="58">
        <f>COUNTIFS(Volume_Table[[#All],[Client ID]],$O51,Volume_Table[[#All],[Quarter By Date]],T$10)</f>
        <v>2</v>
      </c>
      <c r="U51" s="26">
        <f>COUNTIFS(Volume_Table[[#All],[Client ID]],$O51,Volume_Table[[#All],[Quarter By Date]],U$10)</f>
        <v>0</v>
      </c>
    </row>
    <row r="52" spans="1:21" x14ac:dyDescent="0.25">
      <c r="A52" s="7" t="s">
        <v>57</v>
      </c>
      <c r="B52" s="4" t="s">
        <v>26</v>
      </c>
      <c r="C52" s="4">
        <v>44347</v>
      </c>
      <c r="D52" s="6">
        <v>764</v>
      </c>
      <c r="E52" s="3" t="str">
        <f>VLOOKUP(A52,Cleaned_Location_Data!$B$1:$C$55,2,FALSE)</f>
        <v>GEO1003</v>
      </c>
      <c r="F52" s="3" t="str">
        <f>INDEX(Cleaned_Location_Data!$C:$C,MATCH(A52,Cleaned_Location_Data!$B:$B,0))</f>
        <v>GEO1003</v>
      </c>
      <c r="G52" s="3" t="b">
        <f t="shared" si="0"/>
        <v>1</v>
      </c>
      <c r="H52" s="3" t="str">
        <f>INDEX(Cleaned_Location_Data!$I$1:$I$5,MATCH(F52,Cleaned_Location_Data!$H$1:$H$5,0))</f>
        <v>EMEA</v>
      </c>
      <c r="I52" s="3" t="str">
        <f t="shared" si="1"/>
        <v>Q2 2021</v>
      </c>
      <c r="J52" s="3" t="str">
        <f t="shared" si="2"/>
        <v>Q2 2021</v>
      </c>
      <c r="K52" s="3" t="str">
        <f t="shared" si="3"/>
        <v>Q2 2021</v>
      </c>
      <c r="L52" s="5" t="b">
        <f t="shared" si="4"/>
        <v>1</v>
      </c>
      <c r="N52" s="56" t="str">
        <f>INDEX(Volume_Table[[#All],[Location]], MATCH($O52,Volume_Table[[#All],[Client ID]],0))</f>
        <v>APAC</v>
      </c>
      <c r="O52" s="12" t="s">
        <v>825</v>
      </c>
      <c r="P52" s="12">
        <f>COUNTIFS(Volume_Table[[#All],[Client ID]],$O52,Volume_Table[[#All],[Quarter By Date]],P$10)</f>
        <v>3</v>
      </c>
      <c r="Q52" s="12">
        <f>COUNTIFS(Volume_Table[[#All],[Client ID]],$O52,Volume_Table[[#All],[Quarter By Date]],Q$10)</f>
        <v>3</v>
      </c>
      <c r="R52" s="12">
        <f>COUNTIFS(Volume_Table[[#All],[Client ID]],$O52,Volume_Table[[#All],[Quarter By Date]],R$10)</f>
        <v>3</v>
      </c>
      <c r="S52" s="12">
        <f>COUNTIFS(Volume_Table[[#All],[Client ID]],$O52,Volume_Table[[#All],[Quarter By Date]],S$10)</f>
        <v>3</v>
      </c>
      <c r="T52" s="12">
        <f>COUNTIFS(Volume_Table[[#All],[Client ID]],$O52,Volume_Table[[#All],[Quarter By Date]],T$10)</f>
        <v>3</v>
      </c>
      <c r="U52" s="13">
        <f>COUNTIFS(Volume_Table[[#All],[Client ID]],$O52,Volume_Table[[#All],[Quarter By Date]],U$10)</f>
        <v>3</v>
      </c>
    </row>
    <row r="53" spans="1:21" x14ac:dyDescent="0.25">
      <c r="A53" s="7" t="s">
        <v>73</v>
      </c>
      <c r="B53" s="4" t="s">
        <v>10</v>
      </c>
      <c r="C53" s="4">
        <v>44012</v>
      </c>
      <c r="D53" s="6">
        <v>1342</v>
      </c>
      <c r="E53" s="3" t="str">
        <f>VLOOKUP(A53,Cleaned_Location_Data!$B$1:$C$55,2,FALSE)</f>
        <v>GEO1001</v>
      </c>
      <c r="F53" s="3" t="str">
        <f>INDEX(Cleaned_Location_Data!$C:$C,MATCH(A53,Cleaned_Location_Data!$B:$B,0))</f>
        <v>GEO1001</v>
      </c>
      <c r="G53" s="3" t="b">
        <f t="shared" si="0"/>
        <v>1</v>
      </c>
      <c r="H53" s="3" t="str">
        <f>INDEX(Cleaned_Location_Data!$I$1:$I$5,MATCH(F53,Cleaned_Location_Data!$H$1:$H$5,0))</f>
        <v>NAM</v>
      </c>
      <c r="I53" s="3" t="str">
        <f t="shared" si="1"/>
        <v>Q2 2020</v>
      </c>
      <c r="J53" s="3" t="str">
        <f t="shared" si="2"/>
        <v>Q2 2020</v>
      </c>
      <c r="K53" s="3" t="str">
        <f t="shared" si="3"/>
        <v>Q2 2020</v>
      </c>
      <c r="L53" s="5" t="b">
        <f t="shared" si="4"/>
        <v>1</v>
      </c>
      <c r="N53" s="57" t="str">
        <f>INDEX(Volume_Table[[#All],[Location]], MATCH($O53,Volume_Table[[#All],[Client ID]],0))</f>
        <v>LATAM</v>
      </c>
      <c r="O53" s="58" t="s">
        <v>3</v>
      </c>
      <c r="P53" s="58">
        <f>COUNTIFS(Volume_Table[[#All],[Client ID]],$O53,Volume_Table[[#All],[Quarter By Date]],P$10)</f>
        <v>1</v>
      </c>
      <c r="Q53" s="58">
        <f>COUNTIFS(Volume_Table[[#All],[Client ID]],$O53,Volume_Table[[#All],[Quarter By Date]],Q$10)</f>
        <v>3</v>
      </c>
      <c r="R53" s="58">
        <f>COUNTIFS(Volume_Table[[#All],[Client ID]],$O53,Volume_Table[[#All],[Quarter By Date]],R$10)</f>
        <v>3</v>
      </c>
      <c r="S53" s="58">
        <f>COUNTIFS(Volume_Table[[#All],[Client ID]],$O53,Volume_Table[[#All],[Quarter By Date]],S$10)</f>
        <v>3</v>
      </c>
      <c r="T53" s="58">
        <f>COUNTIFS(Volume_Table[[#All],[Client ID]],$O53,Volume_Table[[#All],[Quarter By Date]],T$10)</f>
        <v>3</v>
      </c>
      <c r="U53" s="26">
        <f>COUNTIFS(Volume_Table[[#All],[Client ID]],$O53,Volume_Table[[#All],[Quarter By Date]],U$10)</f>
        <v>3</v>
      </c>
    </row>
    <row r="54" spans="1:21" x14ac:dyDescent="0.25">
      <c r="A54" s="7" t="s">
        <v>73</v>
      </c>
      <c r="B54" s="4" t="s">
        <v>12</v>
      </c>
      <c r="C54" s="4">
        <v>44043</v>
      </c>
      <c r="D54" s="6">
        <v>1526</v>
      </c>
      <c r="E54" s="3" t="str">
        <f>VLOOKUP(A54,Cleaned_Location_Data!$B$1:$C$55,2,FALSE)</f>
        <v>GEO1001</v>
      </c>
      <c r="F54" s="3" t="str">
        <f>INDEX(Cleaned_Location_Data!$C:$C,MATCH(A54,Cleaned_Location_Data!$B:$B,0))</f>
        <v>GEO1001</v>
      </c>
      <c r="G54" s="3" t="b">
        <f t="shared" si="0"/>
        <v>1</v>
      </c>
      <c r="H54" s="3" t="str">
        <f>INDEX(Cleaned_Location_Data!$I$1:$I$5,MATCH(F54,Cleaned_Location_Data!$H$1:$H$5,0))</f>
        <v>NAM</v>
      </c>
      <c r="I54" s="3" t="str">
        <f t="shared" si="1"/>
        <v>Q3 2020</v>
      </c>
      <c r="J54" s="3" t="str">
        <f t="shared" si="2"/>
        <v>Q3 2020</v>
      </c>
      <c r="K54" s="3" t="str">
        <f t="shared" si="3"/>
        <v>Q3 2020</v>
      </c>
      <c r="L54" s="5" t="b">
        <f t="shared" si="4"/>
        <v>1</v>
      </c>
      <c r="N54" s="57" t="str">
        <f>INDEX(Volume_Table[[#All],[Location]], MATCH($O54,Volume_Table[[#All],[Client ID]],0))</f>
        <v>LATAM</v>
      </c>
      <c r="O54" s="58" t="s">
        <v>104</v>
      </c>
      <c r="P54" s="58">
        <f>COUNTIFS(Volume_Table[[#All],[Client ID]],$O54,Volume_Table[[#All],[Quarter By Date]],P$10)</f>
        <v>0</v>
      </c>
      <c r="Q54" s="58">
        <f>COUNTIFS(Volume_Table[[#All],[Client ID]],$O54,Volume_Table[[#All],[Quarter By Date]],Q$10)</f>
        <v>0</v>
      </c>
      <c r="R54" s="58">
        <f>COUNTIFS(Volume_Table[[#All],[Client ID]],$O54,Volume_Table[[#All],[Quarter By Date]],R$10)</f>
        <v>1</v>
      </c>
      <c r="S54" s="58">
        <f>COUNTIFS(Volume_Table[[#All],[Client ID]],$O54,Volume_Table[[#All],[Quarter By Date]],S$10)</f>
        <v>3</v>
      </c>
      <c r="T54" s="58">
        <f>COUNTIFS(Volume_Table[[#All],[Client ID]],$O54,Volume_Table[[#All],[Quarter By Date]],T$10)</f>
        <v>3</v>
      </c>
      <c r="U54" s="26">
        <f>COUNTIFS(Volume_Table[[#All],[Client ID]],$O54,Volume_Table[[#All],[Quarter By Date]],U$10)</f>
        <v>0</v>
      </c>
    </row>
    <row r="55" spans="1:21" x14ac:dyDescent="0.25">
      <c r="A55" s="7" t="s">
        <v>73</v>
      </c>
      <c r="B55" s="4" t="s">
        <v>14</v>
      </c>
      <c r="C55" s="4">
        <v>44074</v>
      </c>
      <c r="D55" s="6">
        <v>958</v>
      </c>
      <c r="E55" s="3" t="str">
        <f>VLOOKUP(A55,Cleaned_Location_Data!$B$1:$C$55,2,FALSE)</f>
        <v>GEO1001</v>
      </c>
      <c r="F55" s="3" t="str">
        <f>INDEX(Cleaned_Location_Data!$C:$C,MATCH(A55,Cleaned_Location_Data!$B:$B,0))</f>
        <v>GEO1001</v>
      </c>
      <c r="G55" s="3" t="b">
        <f t="shared" si="0"/>
        <v>1</v>
      </c>
      <c r="H55" s="3" t="str">
        <f>INDEX(Cleaned_Location_Data!$I$1:$I$5,MATCH(F55,Cleaned_Location_Data!$H$1:$H$5,0))</f>
        <v>NAM</v>
      </c>
      <c r="I55" s="3" t="str">
        <f t="shared" si="1"/>
        <v>Q3 2020</v>
      </c>
      <c r="J55" s="3" t="str">
        <f t="shared" si="2"/>
        <v>Q3 2020</v>
      </c>
      <c r="K55" s="3" t="str">
        <f t="shared" si="3"/>
        <v>Q3 2020</v>
      </c>
      <c r="L55" s="5" t="b">
        <f t="shared" si="4"/>
        <v>1</v>
      </c>
      <c r="N55" s="57" t="str">
        <f>INDEX(Volume_Table[[#All],[Location]], MATCH($O55,Volume_Table[[#All],[Client ID]],0))</f>
        <v>LATAM</v>
      </c>
      <c r="O55" s="58" t="s">
        <v>112</v>
      </c>
      <c r="P55" s="58">
        <f>COUNTIFS(Volume_Table[[#All],[Client ID]],$O55,Volume_Table[[#All],[Quarter By Date]],P$10)</f>
        <v>3</v>
      </c>
      <c r="Q55" s="58">
        <f>COUNTIFS(Volume_Table[[#All],[Client ID]],$O55,Volume_Table[[#All],[Quarter By Date]],Q$10)</f>
        <v>3</v>
      </c>
      <c r="R55" s="58">
        <f>COUNTIFS(Volume_Table[[#All],[Client ID]],$O55,Volume_Table[[#All],[Quarter By Date]],R$10)</f>
        <v>3</v>
      </c>
      <c r="S55" s="58">
        <f>COUNTIFS(Volume_Table[[#All],[Client ID]],$O55,Volume_Table[[#All],[Quarter By Date]],S$10)</f>
        <v>3</v>
      </c>
      <c r="T55" s="58">
        <f>COUNTIFS(Volume_Table[[#All],[Client ID]],$O55,Volume_Table[[#All],[Quarter By Date]],T$10)</f>
        <v>3</v>
      </c>
      <c r="U55" s="26">
        <f>COUNTIFS(Volume_Table[[#All],[Client ID]],$O55,Volume_Table[[#All],[Quarter By Date]],U$10)</f>
        <v>3</v>
      </c>
    </row>
    <row r="56" spans="1:21" x14ac:dyDescent="0.25">
      <c r="A56" s="7" t="s">
        <v>73</v>
      </c>
      <c r="B56" s="4" t="s">
        <v>16</v>
      </c>
      <c r="C56" s="4">
        <v>44104</v>
      </c>
      <c r="D56" s="6">
        <v>1340</v>
      </c>
      <c r="E56" s="3" t="str">
        <f>VLOOKUP(A56,Cleaned_Location_Data!$B$1:$C$55,2,FALSE)</f>
        <v>GEO1001</v>
      </c>
      <c r="F56" s="3" t="str">
        <f>INDEX(Cleaned_Location_Data!$C:$C,MATCH(A56,Cleaned_Location_Data!$B:$B,0))</f>
        <v>GEO1001</v>
      </c>
      <c r="G56" s="3" t="b">
        <f t="shared" si="0"/>
        <v>1</v>
      </c>
      <c r="H56" s="3" t="str">
        <f>INDEX(Cleaned_Location_Data!$I$1:$I$5,MATCH(F56,Cleaned_Location_Data!$H$1:$H$5,0))</f>
        <v>NAM</v>
      </c>
      <c r="I56" s="3" t="str">
        <f t="shared" si="1"/>
        <v>Q3 2020</v>
      </c>
      <c r="J56" s="3" t="str">
        <f t="shared" si="2"/>
        <v>Q3 2020</v>
      </c>
      <c r="K56" s="3" t="str">
        <f t="shared" si="3"/>
        <v>Q3 2020</v>
      </c>
      <c r="L56" s="5" t="b">
        <f t="shared" si="4"/>
        <v>1</v>
      </c>
      <c r="N56" s="57" t="str">
        <f>INDEX(Volume_Table[[#All],[Location]], MATCH($O56,Volume_Table[[#All],[Client ID]],0))</f>
        <v>LATAM</v>
      </c>
      <c r="O56" s="58" t="s">
        <v>145</v>
      </c>
      <c r="P56" s="58">
        <f>COUNTIFS(Volume_Table[[#All],[Client ID]],$O56,Volume_Table[[#All],[Quarter By Date]],P$10)</f>
        <v>3</v>
      </c>
      <c r="Q56" s="58">
        <f>COUNTIFS(Volume_Table[[#All],[Client ID]],$O56,Volume_Table[[#All],[Quarter By Date]],Q$10)</f>
        <v>3</v>
      </c>
      <c r="R56" s="58">
        <f>COUNTIFS(Volume_Table[[#All],[Client ID]],$O56,Volume_Table[[#All],[Quarter By Date]],R$10)</f>
        <v>3</v>
      </c>
      <c r="S56" s="58">
        <f>COUNTIFS(Volume_Table[[#All],[Client ID]],$O56,Volume_Table[[#All],[Quarter By Date]],S$10)</f>
        <v>3</v>
      </c>
      <c r="T56" s="58">
        <f>COUNTIFS(Volume_Table[[#All],[Client ID]],$O56,Volume_Table[[#All],[Quarter By Date]],T$10)</f>
        <v>3</v>
      </c>
      <c r="U56" s="26">
        <f>COUNTIFS(Volume_Table[[#All],[Client ID]],$O56,Volume_Table[[#All],[Quarter By Date]],U$10)</f>
        <v>3</v>
      </c>
    </row>
    <row r="57" spans="1:21" x14ac:dyDescent="0.25">
      <c r="A57" s="7" t="s">
        <v>73</v>
      </c>
      <c r="B57" s="4" t="s">
        <v>18</v>
      </c>
      <c r="C57" s="4">
        <v>44135</v>
      </c>
      <c r="D57" s="6">
        <v>1150</v>
      </c>
      <c r="E57" s="3" t="str">
        <f>VLOOKUP(A57,Cleaned_Location_Data!$B$1:$C$55,2,FALSE)</f>
        <v>GEO1001</v>
      </c>
      <c r="F57" s="3" t="str">
        <f>INDEX(Cleaned_Location_Data!$C:$C,MATCH(A57,Cleaned_Location_Data!$B:$B,0))</f>
        <v>GEO1001</v>
      </c>
      <c r="G57" s="3" t="b">
        <f t="shared" si="0"/>
        <v>1</v>
      </c>
      <c r="H57" s="3" t="str">
        <f>INDEX(Cleaned_Location_Data!$I$1:$I$5,MATCH(F57,Cleaned_Location_Data!$H$1:$H$5,0))</f>
        <v>NAM</v>
      </c>
      <c r="I57" s="3" t="str">
        <f t="shared" si="1"/>
        <v>Q4 2020</v>
      </c>
      <c r="J57" s="3" t="str">
        <f t="shared" si="2"/>
        <v>Q4 2020</v>
      </c>
      <c r="K57" s="3" t="str">
        <f t="shared" si="3"/>
        <v>Q4 2020</v>
      </c>
      <c r="L57" s="5" t="b">
        <f t="shared" si="4"/>
        <v>1</v>
      </c>
      <c r="N57" s="57" t="str">
        <f>INDEX(Volume_Table[[#All],[Location]], MATCH($O57,Volume_Table[[#All],[Client ID]],0))</f>
        <v>LATAM</v>
      </c>
      <c r="O57" s="58" t="s">
        <v>231</v>
      </c>
      <c r="P57" s="58">
        <f>COUNTIFS(Volume_Table[[#All],[Client ID]],$O57,Volume_Table[[#All],[Quarter By Date]],P$10)</f>
        <v>3</v>
      </c>
      <c r="Q57" s="58">
        <f>COUNTIFS(Volume_Table[[#All],[Client ID]],$O57,Volume_Table[[#All],[Quarter By Date]],Q$10)</f>
        <v>3</v>
      </c>
      <c r="R57" s="58">
        <f>COUNTIFS(Volume_Table[[#All],[Client ID]],$O57,Volume_Table[[#All],[Quarter By Date]],R$10)</f>
        <v>3</v>
      </c>
      <c r="S57" s="58">
        <f>COUNTIFS(Volume_Table[[#All],[Client ID]],$O57,Volume_Table[[#All],[Quarter By Date]],S$10)</f>
        <v>3</v>
      </c>
      <c r="T57" s="58">
        <f>COUNTIFS(Volume_Table[[#All],[Client ID]],$O57,Volume_Table[[#All],[Quarter By Date]],T$10)</f>
        <v>3</v>
      </c>
      <c r="U57" s="26">
        <f>COUNTIFS(Volume_Table[[#All],[Client ID]],$O57,Volume_Table[[#All],[Quarter By Date]],U$10)</f>
        <v>3</v>
      </c>
    </row>
    <row r="58" spans="1:21" x14ac:dyDescent="0.25">
      <c r="A58" s="7" t="s">
        <v>73</v>
      </c>
      <c r="B58" s="4" t="s">
        <v>20</v>
      </c>
      <c r="C58" s="4">
        <v>44165</v>
      </c>
      <c r="D58" s="6">
        <v>1721</v>
      </c>
      <c r="E58" s="3" t="str">
        <f>VLOOKUP(A58,Cleaned_Location_Data!$B$1:$C$55,2,FALSE)</f>
        <v>GEO1001</v>
      </c>
      <c r="F58" s="3" t="str">
        <f>INDEX(Cleaned_Location_Data!$C:$C,MATCH(A58,Cleaned_Location_Data!$B:$B,0))</f>
        <v>GEO1001</v>
      </c>
      <c r="G58" s="3" t="b">
        <f t="shared" si="0"/>
        <v>1</v>
      </c>
      <c r="H58" s="3" t="str">
        <f>INDEX(Cleaned_Location_Data!$I$1:$I$5,MATCH(F58,Cleaned_Location_Data!$H$1:$H$5,0))</f>
        <v>NAM</v>
      </c>
      <c r="I58" s="3" t="str">
        <f t="shared" si="1"/>
        <v>Q4 2020</v>
      </c>
      <c r="J58" s="3" t="str">
        <f t="shared" si="2"/>
        <v>Q4 2020</v>
      </c>
      <c r="K58" s="3" t="str">
        <f t="shared" si="3"/>
        <v>Q4 2020</v>
      </c>
      <c r="L58" s="5" t="b">
        <f t="shared" si="4"/>
        <v>1</v>
      </c>
      <c r="N58" s="57" t="str">
        <f>INDEX(Volume_Table[[#All],[Location]], MATCH($O58,Volume_Table[[#All],[Client ID]],0))</f>
        <v>LATAM</v>
      </c>
      <c r="O58" s="58" t="s">
        <v>264</v>
      </c>
      <c r="P58" s="58">
        <f>COUNTIFS(Volume_Table[[#All],[Client ID]],$O58,Volume_Table[[#All],[Quarter By Date]],P$10)</f>
        <v>3</v>
      </c>
      <c r="Q58" s="58">
        <f>COUNTIFS(Volume_Table[[#All],[Client ID]],$O58,Volume_Table[[#All],[Quarter By Date]],Q$10)</f>
        <v>3</v>
      </c>
      <c r="R58" s="58">
        <f>COUNTIFS(Volume_Table[[#All],[Client ID]],$O58,Volume_Table[[#All],[Quarter By Date]],R$10)</f>
        <v>3</v>
      </c>
      <c r="S58" s="58">
        <f>COUNTIFS(Volume_Table[[#All],[Client ID]],$O58,Volume_Table[[#All],[Quarter By Date]],S$10)</f>
        <v>3</v>
      </c>
      <c r="T58" s="58">
        <f>COUNTIFS(Volume_Table[[#All],[Client ID]],$O58,Volume_Table[[#All],[Quarter By Date]],T$10)</f>
        <v>3</v>
      </c>
      <c r="U58" s="26">
        <f>COUNTIFS(Volume_Table[[#All],[Client ID]],$O58,Volume_Table[[#All],[Quarter By Date]],U$10)</f>
        <v>3</v>
      </c>
    </row>
    <row r="59" spans="1:21" x14ac:dyDescent="0.25">
      <c r="A59" s="7" t="s">
        <v>73</v>
      </c>
      <c r="B59" s="4" t="s">
        <v>22</v>
      </c>
      <c r="C59" s="4">
        <v>44196</v>
      </c>
      <c r="D59" s="6">
        <v>1342</v>
      </c>
      <c r="E59" s="3" t="str">
        <f>VLOOKUP(A59,Cleaned_Location_Data!$B$1:$C$55,2,FALSE)</f>
        <v>GEO1001</v>
      </c>
      <c r="F59" s="3" t="str">
        <f>INDEX(Cleaned_Location_Data!$C:$C,MATCH(A59,Cleaned_Location_Data!$B:$B,0))</f>
        <v>GEO1001</v>
      </c>
      <c r="G59" s="3" t="b">
        <f t="shared" si="0"/>
        <v>1</v>
      </c>
      <c r="H59" s="3" t="str">
        <f>INDEX(Cleaned_Location_Data!$I$1:$I$5,MATCH(F59,Cleaned_Location_Data!$H$1:$H$5,0))</f>
        <v>NAM</v>
      </c>
      <c r="I59" s="3" t="str">
        <f t="shared" si="1"/>
        <v>Q4 2020</v>
      </c>
      <c r="J59" s="3" t="str">
        <f t="shared" si="2"/>
        <v>Q4 2020</v>
      </c>
      <c r="K59" s="3" t="str">
        <f t="shared" si="3"/>
        <v>Q4 2020</v>
      </c>
      <c r="L59" s="5" t="b">
        <f t="shared" si="4"/>
        <v>1</v>
      </c>
      <c r="N59" s="57" t="str">
        <f>INDEX(Volume_Table[[#All],[Location]], MATCH($O59,Volume_Table[[#All],[Client ID]],0))</f>
        <v>LATAM</v>
      </c>
      <c r="O59" s="58" t="s">
        <v>297</v>
      </c>
      <c r="P59" s="58">
        <f>COUNTIFS(Volume_Table[[#All],[Client ID]],$O59,Volume_Table[[#All],[Quarter By Date]],P$10)</f>
        <v>3</v>
      </c>
      <c r="Q59" s="58">
        <f>COUNTIFS(Volume_Table[[#All],[Client ID]],$O59,Volume_Table[[#All],[Quarter By Date]],Q$10)</f>
        <v>3</v>
      </c>
      <c r="R59" s="58">
        <f>COUNTIFS(Volume_Table[[#All],[Client ID]],$O59,Volume_Table[[#All],[Quarter By Date]],R$10)</f>
        <v>3</v>
      </c>
      <c r="S59" s="58">
        <f>COUNTIFS(Volume_Table[[#All],[Client ID]],$O59,Volume_Table[[#All],[Quarter By Date]],S$10)</f>
        <v>3</v>
      </c>
      <c r="T59" s="58">
        <f>COUNTIFS(Volume_Table[[#All],[Client ID]],$O59,Volume_Table[[#All],[Quarter By Date]],T$10)</f>
        <v>3</v>
      </c>
      <c r="U59" s="26">
        <f>COUNTIFS(Volume_Table[[#All],[Client ID]],$O59,Volume_Table[[#All],[Quarter By Date]],U$10)</f>
        <v>3</v>
      </c>
    </row>
    <row r="60" spans="1:21" x14ac:dyDescent="0.25">
      <c r="A60" s="7" t="s">
        <v>73</v>
      </c>
      <c r="B60" s="4" t="s">
        <v>34</v>
      </c>
      <c r="C60" s="4">
        <v>44227</v>
      </c>
      <c r="D60" s="6">
        <v>1804</v>
      </c>
      <c r="E60" s="3" t="str">
        <f>VLOOKUP(A60,Cleaned_Location_Data!$B$1:$C$55,2,FALSE)</f>
        <v>GEO1001</v>
      </c>
      <c r="F60" s="3" t="str">
        <f>INDEX(Cleaned_Location_Data!$C:$C,MATCH(A60,Cleaned_Location_Data!$B:$B,0))</f>
        <v>GEO1001</v>
      </c>
      <c r="G60" s="3" t="b">
        <f t="shared" si="0"/>
        <v>1</v>
      </c>
      <c r="H60" s="3" t="str">
        <f>INDEX(Cleaned_Location_Data!$I$1:$I$5,MATCH(F60,Cleaned_Location_Data!$H$1:$H$5,0))</f>
        <v>NAM</v>
      </c>
      <c r="I60" s="3" t="str">
        <f t="shared" si="1"/>
        <v>Q1 2021</v>
      </c>
      <c r="J60" s="3" t="str">
        <f t="shared" si="2"/>
        <v>Q1 2021</v>
      </c>
      <c r="K60" s="3" t="str">
        <f t="shared" si="3"/>
        <v>Q1 2021</v>
      </c>
      <c r="L60" s="5" t="b">
        <f t="shared" si="4"/>
        <v>1</v>
      </c>
      <c r="N60" s="57" t="str">
        <f>INDEX(Volume_Table[[#All],[Location]], MATCH($O60,Volume_Table[[#All],[Client ID]],0))</f>
        <v>LATAM</v>
      </c>
      <c r="O60" s="58" t="s">
        <v>346</v>
      </c>
      <c r="P60" s="58">
        <f>COUNTIFS(Volume_Table[[#All],[Client ID]],$O60,Volume_Table[[#All],[Quarter By Date]],P$10)</f>
        <v>3</v>
      </c>
      <c r="Q60" s="58">
        <f>COUNTIFS(Volume_Table[[#All],[Client ID]],$O60,Volume_Table[[#All],[Quarter By Date]],Q$10)</f>
        <v>3</v>
      </c>
      <c r="R60" s="58">
        <f>COUNTIFS(Volume_Table[[#All],[Client ID]],$O60,Volume_Table[[#All],[Quarter By Date]],R$10)</f>
        <v>3</v>
      </c>
      <c r="S60" s="58">
        <f>COUNTIFS(Volume_Table[[#All],[Client ID]],$O60,Volume_Table[[#All],[Quarter By Date]],S$10)</f>
        <v>3</v>
      </c>
      <c r="T60" s="58">
        <f>COUNTIFS(Volume_Table[[#All],[Client ID]],$O60,Volume_Table[[#All],[Quarter By Date]],T$10)</f>
        <v>1</v>
      </c>
      <c r="U60" s="26">
        <f>COUNTIFS(Volume_Table[[#All],[Client ID]],$O60,Volume_Table[[#All],[Quarter By Date]],U$10)</f>
        <v>0</v>
      </c>
    </row>
    <row r="61" spans="1:21" x14ac:dyDescent="0.25">
      <c r="A61" s="7" t="s">
        <v>73</v>
      </c>
      <c r="B61" s="4" t="s">
        <v>32</v>
      </c>
      <c r="C61" s="4">
        <v>44255</v>
      </c>
      <c r="D61" s="6">
        <v>1542</v>
      </c>
      <c r="E61" s="3" t="str">
        <f>VLOOKUP(A61,Cleaned_Location_Data!$B$1:$C$55,2,FALSE)</f>
        <v>GEO1001</v>
      </c>
      <c r="F61" s="3" t="str">
        <f>INDEX(Cleaned_Location_Data!$C:$C,MATCH(A61,Cleaned_Location_Data!$B:$B,0))</f>
        <v>GEO1001</v>
      </c>
      <c r="G61" s="3" t="b">
        <f t="shared" si="0"/>
        <v>1</v>
      </c>
      <c r="H61" s="3" t="str">
        <f>INDEX(Cleaned_Location_Data!$I$1:$I$5,MATCH(F61,Cleaned_Location_Data!$H$1:$H$5,0))</f>
        <v>NAM</v>
      </c>
      <c r="I61" s="3" t="str">
        <f t="shared" si="1"/>
        <v>Q1 2021</v>
      </c>
      <c r="J61" s="3" t="str">
        <f t="shared" si="2"/>
        <v>Q1 2021</v>
      </c>
      <c r="K61" s="3" t="str">
        <f t="shared" si="3"/>
        <v>Q1 2021</v>
      </c>
      <c r="L61" s="5" t="b">
        <f t="shared" si="4"/>
        <v>1</v>
      </c>
      <c r="N61" s="57" t="str">
        <f>INDEX(Volume_Table[[#All],[Location]], MATCH($O61,Volume_Table[[#All],[Client ID]],0))</f>
        <v>LATAM</v>
      </c>
      <c r="O61" s="58" t="s">
        <v>491</v>
      </c>
      <c r="P61" s="58">
        <f>COUNTIFS(Volume_Table[[#All],[Client ID]],$O61,Volume_Table[[#All],[Quarter By Date]],P$10)</f>
        <v>3</v>
      </c>
      <c r="Q61" s="58">
        <f>COUNTIFS(Volume_Table[[#All],[Client ID]],$O61,Volume_Table[[#All],[Quarter By Date]],Q$10)</f>
        <v>3</v>
      </c>
      <c r="R61" s="58">
        <f>COUNTIFS(Volume_Table[[#All],[Client ID]],$O61,Volume_Table[[#All],[Quarter By Date]],R$10)</f>
        <v>3</v>
      </c>
      <c r="S61" s="58">
        <f>COUNTIFS(Volume_Table[[#All],[Client ID]],$O61,Volume_Table[[#All],[Quarter By Date]],S$10)</f>
        <v>3</v>
      </c>
      <c r="T61" s="58">
        <f>COUNTIFS(Volume_Table[[#All],[Client ID]],$O61,Volume_Table[[#All],[Quarter By Date]],T$10)</f>
        <v>3</v>
      </c>
      <c r="U61" s="26">
        <f>COUNTIFS(Volume_Table[[#All],[Client ID]],$O61,Volume_Table[[#All],[Quarter By Date]],U$10)</f>
        <v>3</v>
      </c>
    </row>
    <row r="62" spans="1:21" x14ac:dyDescent="0.25">
      <c r="A62" s="7" t="s">
        <v>73</v>
      </c>
      <c r="B62" s="4" t="s">
        <v>30</v>
      </c>
      <c r="C62" s="4">
        <v>44286</v>
      </c>
      <c r="D62" s="6">
        <v>2185</v>
      </c>
      <c r="E62" s="3" t="str">
        <f>VLOOKUP(A62,Cleaned_Location_Data!$B$1:$C$55,2,FALSE)</f>
        <v>GEO1001</v>
      </c>
      <c r="F62" s="3" t="str">
        <f>INDEX(Cleaned_Location_Data!$C:$C,MATCH(A62,Cleaned_Location_Data!$B:$B,0))</f>
        <v>GEO1001</v>
      </c>
      <c r="G62" s="3" t="b">
        <f t="shared" si="0"/>
        <v>1</v>
      </c>
      <c r="H62" s="3" t="str">
        <f>INDEX(Cleaned_Location_Data!$I$1:$I$5,MATCH(F62,Cleaned_Location_Data!$H$1:$H$5,0))</f>
        <v>NAM</v>
      </c>
      <c r="I62" s="3" t="str">
        <f t="shared" si="1"/>
        <v>Q1 2021</v>
      </c>
      <c r="J62" s="3" t="str">
        <f t="shared" si="2"/>
        <v>Q1 2021</v>
      </c>
      <c r="K62" s="3" t="str">
        <f t="shared" si="3"/>
        <v>Q1 2021</v>
      </c>
      <c r="L62" s="5" t="b">
        <f t="shared" si="4"/>
        <v>1</v>
      </c>
      <c r="N62" s="57" t="str">
        <f>INDEX(Volume_Table[[#All],[Location]], MATCH($O62,Volume_Table[[#All],[Client ID]],0))</f>
        <v>LATAM</v>
      </c>
      <c r="O62" s="58" t="s">
        <v>600</v>
      </c>
      <c r="P62" s="58">
        <f>COUNTIFS(Volume_Table[[#All],[Client ID]],$O62,Volume_Table[[#All],[Quarter By Date]],P$10)</f>
        <v>3</v>
      </c>
      <c r="Q62" s="58">
        <f>COUNTIFS(Volume_Table[[#All],[Client ID]],$O62,Volume_Table[[#All],[Quarter By Date]],Q$10)</f>
        <v>3</v>
      </c>
      <c r="R62" s="58">
        <f>COUNTIFS(Volume_Table[[#All],[Client ID]],$O62,Volume_Table[[#All],[Quarter By Date]],R$10)</f>
        <v>3</v>
      </c>
      <c r="S62" s="58">
        <f>COUNTIFS(Volume_Table[[#All],[Client ID]],$O62,Volume_Table[[#All],[Quarter By Date]],S$10)</f>
        <v>3</v>
      </c>
      <c r="T62" s="58">
        <f>COUNTIFS(Volume_Table[[#All],[Client ID]],$O62,Volume_Table[[#All],[Quarter By Date]],T$10)</f>
        <v>3</v>
      </c>
      <c r="U62" s="26">
        <f>COUNTIFS(Volume_Table[[#All],[Client ID]],$O62,Volume_Table[[#All],[Quarter By Date]],U$10)</f>
        <v>3</v>
      </c>
    </row>
    <row r="63" spans="1:21" x14ac:dyDescent="0.25">
      <c r="A63" s="7" t="s">
        <v>73</v>
      </c>
      <c r="B63" s="4" t="s">
        <v>28</v>
      </c>
      <c r="C63" s="4">
        <v>44316</v>
      </c>
      <c r="D63" s="6">
        <v>2089</v>
      </c>
      <c r="E63" s="3" t="str">
        <f>VLOOKUP(A63,Cleaned_Location_Data!$B$1:$C$55,2,FALSE)</f>
        <v>GEO1001</v>
      </c>
      <c r="F63" s="3" t="str">
        <f>INDEX(Cleaned_Location_Data!$C:$C,MATCH(A63,Cleaned_Location_Data!$B:$B,0))</f>
        <v>GEO1001</v>
      </c>
      <c r="G63" s="3" t="b">
        <f t="shared" si="0"/>
        <v>1</v>
      </c>
      <c r="H63" s="3" t="str">
        <f>INDEX(Cleaned_Location_Data!$I$1:$I$5,MATCH(F63,Cleaned_Location_Data!$H$1:$H$5,0))</f>
        <v>NAM</v>
      </c>
      <c r="I63" s="3" t="str">
        <f t="shared" si="1"/>
        <v>Q2 2021</v>
      </c>
      <c r="J63" s="3" t="str">
        <f t="shared" si="2"/>
        <v>Q2 2021</v>
      </c>
      <c r="K63" s="3" t="str">
        <f t="shared" si="3"/>
        <v>Q2 2021</v>
      </c>
      <c r="L63" s="5" t="b">
        <f t="shared" si="4"/>
        <v>1</v>
      </c>
      <c r="N63" s="56" t="str">
        <f>INDEX(Volume_Table[[#All],[Location]], MATCH($O63,Volume_Table[[#All],[Client ID]],0))</f>
        <v>LATAM</v>
      </c>
      <c r="O63" s="12" t="s">
        <v>660</v>
      </c>
      <c r="P63" s="12">
        <f>COUNTIFS(Volume_Table[[#All],[Client ID]],$O63,Volume_Table[[#All],[Quarter By Date]],P$10)</f>
        <v>3</v>
      </c>
      <c r="Q63" s="12">
        <f>COUNTIFS(Volume_Table[[#All],[Client ID]],$O63,Volume_Table[[#All],[Quarter By Date]],Q$10)</f>
        <v>3</v>
      </c>
      <c r="R63" s="12">
        <f>COUNTIFS(Volume_Table[[#All],[Client ID]],$O63,Volume_Table[[#All],[Quarter By Date]],R$10)</f>
        <v>3</v>
      </c>
      <c r="S63" s="12">
        <f>COUNTIFS(Volume_Table[[#All],[Client ID]],$O63,Volume_Table[[#All],[Quarter By Date]],S$10)</f>
        <v>3</v>
      </c>
      <c r="T63" s="12">
        <f>COUNTIFS(Volume_Table[[#All],[Client ID]],$O63,Volume_Table[[#All],[Quarter By Date]],T$10)</f>
        <v>3</v>
      </c>
      <c r="U63" s="13">
        <f>COUNTIFS(Volume_Table[[#All],[Client ID]],$O63,Volume_Table[[#All],[Quarter By Date]],U$10)</f>
        <v>3</v>
      </c>
    </row>
    <row r="64" spans="1:21" x14ac:dyDescent="0.25">
      <c r="A64" s="7" t="s">
        <v>73</v>
      </c>
      <c r="B64" s="4" t="s">
        <v>26</v>
      </c>
      <c r="C64" s="4">
        <v>44347</v>
      </c>
      <c r="D64" s="6">
        <v>2403</v>
      </c>
      <c r="E64" s="3" t="str">
        <f>VLOOKUP(A64,Cleaned_Location_Data!$B$1:$C$55,2,FALSE)</f>
        <v>GEO1001</v>
      </c>
      <c r="F64" s="3" t="str">
        <f>INDEX(Cleaned_Location_Data!$C:$C,MATCH(A64,Cleaned_Location_Data!$B:$B,0))</f>
        <v>GEO1001</v>
      </c>
      <c r="G64" s="3" t="b">
        <f t="shared" si="0"/>
        <v>1</v>
      </c>
      <c r="H64" s="3" t="str">
        <f>INDEX(Cleaned_Location_Data!$I$1:$I$5,MATCH(F64,Cleaned_Location_Data!$H$1:$H$5,0))</f>
        <v>NAM</v>
      </c>
      <c r="I64" s="3" t="str">
        <f t="shared" si="1"/>
        <v>Q2 2021</v>
      </c>
      <c r="J64" s="3" t="str">
        <f t="shared" si="2"/>
        <v>Q2 2021</v>
      </c>
      <c r="K64" s="3" t="str">
        <f t="shared" si="3"/>
        <v>Q2 2021</v>
      </c>
      <c r="L64" s="5" t="b">
        <f t="shared" si="4"/>
        <v>1</v>
      </c>
    </row>
    <row r="65" spans="1:14" x14ac:dyDescent="0.25">
      <c r="A65" s="7" t="s">
        <v>73</v>
      </c>
      <c r="B65" s="4" t="s">
        <v>24</v>
      </c>
      <c r="C65" s="4">
        <v>44377</v>
      </c>
      <c r="D65" s="6">
        <v>1325</v>
      </c>
      <c r="E65" s="3" t="str">
        <f>VLOOKUP(A65,Cleaned_Location_Data!$B$1:$C$55,2,FALSE)</f>
        <v>GEO1001</v>
      </c>
      <c r="F65" s="3" t="str">
        <f>INDEX(Cleaned_Location_Data!$C:$C,MATCH(A65,Cleaned_Location_Data!$B:$B,0))</f>
        <v>GEO1001</v>
      </c>
      <c r="G65" s="3" t="b">
        <f t="shared" si="0"/>
        <v>1</v>
      </c>
      <c r="H65" s="3" t="str">
        <f>INDEX(Cleaned_Location_Data!$I$1:$I$5,MATCH(F65,Cleaned_Location_Data!$H$1:$H$5,0))</f>
        <v>NAM</v>
      </c>
      <c r="I65" s="3" t="str">
        <f t="shared" si="1"/>
        <v>Q2 2021</v>
      </c>
      <c r="J65" s="3" t="str">
        <f t="shared" si="2"/>
        <v>Q2 2021</v>
      </c>
      <c r="K65" s="3" t="str">
        <f t="shared" si="3"/>
        <v>Q2 2021</v>
      </c>
      <c r="L65" s="5" t="b">
        <f t="shared" si="4"/>
        <v>1</v>
      </c>
    </row>
    <row r="66" spans="1:14" x14ac:dyDescent="0.25">
      <c r="A66" s="7" t="s">
        <v>86</v>
      </c>
      <c r="B66" s="4" t="s">
        <v>37</v>
      </c>
      <c r="C66" s="4">
        <v>43861</v>
      </c>
      <c r="D66" s="6">
        <v>12887</v>
      </c>
      <c r="E66" s="3" t="str">
        <f>VLOOKUP(A66,Cleaned_Location_Data!$B$1:$C$55,2,FALSE)</f>
        <v>GEO1001</v>
      </c>
      <c r="F66" s="3" t="str">
        <f>INDEX(Cleaned_Location_Data!$C:$C,MATCH(A66,Cleaned_Location_Data!$B:$B,0))</f>
        <v>GEO1001</v>
      </c>
      <c r="G66" s="3" t="b">
        <f t="shared" ref="G66:G129" si="5">E66=F66</f>
        <v>1</v>
      </c>
      <c r="H66" s="3" t="str">
        <f>INDEX(Cleaned_Location_Data!$I$1:$I$5,MATCH(F66,Cleaned_Location_Data!$H$1:$H$5,0))</f>
        <v>NAM</v>
      </c>
      <c r="I66" s="3" t="str">
        <f t="shared" ref="I66:I129" si="6">"Q"&amp;ROUNDUP(MONTH(C66)/3,0)&amp;" "&amp;YEAR(C66)</f>
        <v>Q1 2020</v>
      </c>
      <c r="J66" s="3" t="str">
        <f t="shared" ref="J66:J129" si="7">"Q"&amp;ROUNDUP(LEFT(B66,2)/3,0)&amp;" "&amp;RIGHT(B66,4)</f>
        <v>Q1 2020</v>
      </c>
      <c r="K66" s="3" t="str">
        <f t="shared" ref="K66:K129" si="8">VLOOKUP(C66,$P$1:$R$7,3,TRUE)</f>
        <v>Q1 2020</v>
      </c>
      <c r="L66" s="5" t="b">
        <f t="shared" ref="L66:L129" si="9">(I66=J66)=(J66=K66)</f>
        <v>1</v>
      </c>
    </row>
    <row r="67" spans="1:14" x14ac:dyDescent="0.25">
      <c r="A67" s="7" t="s">
        <v>86</v>
      </c>
      <c r="B67" s="4" t="s">
        <v>39</v>
      </c>
      <c r="C67" s="4">
        <v>43890</v>
      </c>
      <c r="D67" s="6">
        <v>18411</v>
      </c>
      <c r="E67" s="3" t="str">
        <f>VLOOKUP(A67,Cleaned_Location_Data!$B$1:$C$55,2,FALSE)</f>
        <v>GEO1001</v>
      </c>
      <c r="F67" s="3" t="str">
        <f>INDEX(Cleaned_Location_Data!$C:$C,MATCH(A67,Cleaned_Location_Data!$B:$B,0))</f>
        <v>GEO1001</v>
      </c>
      <c r="G67" s="3" t="b">
        <f t="shared" si="5"/>
        <v>1</v>
      </c>
      <c r="H67" s="3" t="str">
        <f>INDEX(Cleaned_Location_Data!$I$1:$I$5,MATCH(F67,Cleaned_Location_Data!$H$1:$H$5,0))</f>
        <v>NAM</v>
      </c>
      <c r="I67" s="3" t="str">
        <f t="shared" si="6"/>
        <v>Q1 2020</v>
      </c>
      <c r="J67" s="3" t="str">
        <f t="shared" si="7"/>
        <v>Q1 2020</v>
      </c>
      <c r="K67" s="3" t="str">
        <f t="shared" si="8"/>
        <v>Q1 2020</v>
      </c>
      <c r="L67" s="5" t="b">
        <f t="shared" si="9"/>
        <v>1</v>
      </c>
    </row>
    <row r="68" spans="1:14" x14ac:dyDescent="0.25">
      <c r="A68" s="7" t="s">
        <v>86</v>
      </c>
      <c r="B68" s="4" t="s">
        <v>4</v>
      </c>
      <c r="C68" s="4">
        <v>43921</v>
      </c>
      <c r="D68" s="6">
        <v>16571</v>
      </c>
      <c r="E68" s="3" t="str">
        <f>VLOOKUP(A68,Cleaned_Location_Data!$B$1:$C$55,2,FALSE)</f>
        <v>GEO1001</v>
      </c>
      <c r="F68" s="3" t="str">
        <f>INDEX(Cleaned_Location_Data!$C:$C,MATCH(A68,Cleaned_Location_Data!$B:$B,0))</f>
        <v>GEO1001</v>
      </c>
      <c r="G68" s="3" t="b">
        <f t="shared" si="5"/>
        <v>1</v>
      </c>
      <c r="H68" s="3" t="str">
        <f>INDEX(Cleaned_Location_Data!$I$1:$I$5,MATCH(F68,Cleaned_Location_Data!$H$1:$H$5,0))</f>
        <v>NAM</v>
      </c>
      <c r="I68" s="3" t="str">
        <f t="shared" si="6"/>
        <v>Q1 2020</v>
      </c>
      <c r="J68" s="3" t="str">
        <f t="shared" si="7"/>
        <v>Q1 2020</v>
      </c>
      <c r="K68" s="3" t="str">
        <f t="shared" si="8"/>
        <v>Q1 2020</v>
      </c>
      <c r="L68" s="5" t="b">
        <f t="shared" si="9"/>
        <v>1</v>
      </c>
    </row>
    <row r="69" spans="1:14" x14ac:dyDescent="0.25">
      <c r="A69" s="7" t="s">
        <v>86</v>
      </c>
      <c r="B69" s="4" t="s">
        <v>6</v>
      </c>
      <c r="C69" s="4">
        <v>43951</v>
      </c>
      <c r="D69" s="6">
        <v>23929</v>
      </c>
      <c r="E69" s="3" t="str">
        <f>VLOOKUP(A69,Cleaned_Location_Data!$B$1:$C$55,2,FALSE)</f>
        <v>GEO1001</v>
      </c>
      <c r="F69" s="3" t="str">
        <f>INDEX(Cleaned_Location_Data!$C:$C,MATCH(A69,Cleaned_Location_Data!$B:$B,0))</f>
        <v>GEO1001</v>
      </c>
      <c r="G69" s="3" t="b">
        <f t="shared" si="5"/>
        <v>1</v>
      </c>
      <c r="H69" s="3" t="str">
        <f>INDEX(Cleaned_Location_Data!$I$1:$I$5,MATCH(F69,Cleaned_Location_Data!$H$1:$H$5,0))</f>
        <v>NAM</v>
      </c>
      <c r="I69" s="3" t="str">
        <f t="shared" si="6"/>
        <v>Q2 2020</v>
      </c>
      <c r="J69" s="3" t="str">
        <f t="shared" si="7"/>
        <v>Q2 2020</v>
      </c>
      <c r="K69" s="3" t="str">
        <f t="shared" si="8"/>
        <v>Q2 2020</v>
      </c>
      <c r="L69" s="5" t="b">
        <f t="shared" si="9"/>
        <v>1</v>
      </c>
    </row>
    <row r="70" spans="1:14" x14ac:dyDescent="0.25">
      <c r="A70" s="7" t="s">
        <v>86</v>
      </c>
      <c r="B70" s="4" t="s">
        <v>8</v>
      </c>
      <c r="C70" s="4">
        <v>43982</v>
      </c>
      <c r="D70" s="6">
        <v>18409</v>
      </c>
      <c r="E70" s="3" t="str">
        <f>VLOOKUP(A70,Cleaned_Location_Data!$B$1:$C$55,2,FALSE)</f>
        <v>GEO1001</v>
      </c>
      <c r="F70" s="3" t="str">
        <f>INDEX(Cleaned_Location_Data!$C:$C,MATCH(A70,Cleaned_Location_Data!$B:$B,0))</f>
        <v>GEO1001</v>
      </c>
      <c r="G70" s="3" t="b">
        <f t="shared" si="5"/>
        <v>1</v>
      </c>
      <c r="H70" s="3" t="str">
        <f>INDEX(Cleaned_Location_Data!$I$1:$I$5,MATCH(F70,Cleaned_Location_Data!$H$1:$H$5,0))</f>
        <v>NAM</v>
      </c>
      <c r="I70" s="3" t="str">
        <f t="shared" si="6"/>
        <v>Q2 2020</v>
      </c>
      <c r="J70" s="3" t="str">
        <f t="shared" si="7"/>
        <v>Q2 2020</v>
      </c>
      <c r="K70" s="3" t="str">
        <f t="shared" si="8"/>
        <v>Q2 2020</v>
      </c>
      <c r="L70" s="5" t="b">
        <f t="shared" si="9"/>
        <v>1</v>
      </c>
    </row>
    <row r="71" spans="1:14" x14ac:dyDescent="0.25">
      <c r="A71" s="7" t="s">
        <v>86</v>
      </c>
      <c r="B71" s="4" t="s">
        <v>10</v>
      </c>
      <c r="C71" s="4">
        <v>44012</v>
      </c>
      <c r="D71" s="6">
        <v>16572</v>
      </c>
      <c r="E71" s="3" t="str">
        <f>VLOOKUP(A71,Cleaned_Location_Data!$B$1:$C$55,2,FALSE)</f>
        <v>GEO1001</v>
      </c>
      <c r="F71" s="3" t="str">
        <f>INDEX(Cleaned_Location_Data!$C:$C,MATCH(A71,Cleaned_Location_Data!$B:$B,0))</f>
        <v>GEO1001</v>
      </c>
      <c r="G71" s="3" t="b">
        <f t="shared" si="5"/>
        <v>1</v>
      </c>
      <c r="H71" s="3" t="str">
        <f>INDEX(Cleaned_Location_Data!$I$1:$I$5,MATCH(F71,Cleaned_Location_Data!$H$1:$H$5,0))</f>
        <v>NAM</v>
      </c>
      <c r="I71" s="3" t="str">
        <f t="shared" si="6"/>
        <v>Q2 2020</v>
      </c>
      <c r="J71" s="3" t="str">
        <f t="shared" si="7"/>
        <v>Q2 2020</v>
      </c>
      <c r="K71" s="3" t="str">
        <f t="shared" si="8"/>
        <v>Q2 2020</v>
      </c>
      <c r="L71" s="5" t="b">
        <f t="shared" si="9"/>
        <v>1</v>
      </c>
    </row>
    <row r="72" spans="1:14" x14ac:dyDescent="0.25">
      <c r="A72" s="7" t="s">
        <v>86</v>
      </c>
      <c r="B72" s="4" t="s">
        <v>12</v>
      </c>
      <c r="C72" s="4">
        <v>44043</v>
      </c>
      <c r="D72" s="6">
        <v>11044</v>
      </c>
      <c r="E72" s="3" t="str">
        <f>VLOOKUP(A72,Cleaned_Location_Data!$B$1:$C$55,2,FALSE)</f>
        <v>GEO1001</v>
      </c>
      <c r="F72" s="3" t="str">
        <f>INDEX(Cleaned_Location_Data!$C:$C,MATCH(A72,Cleaned_Location_Data!$B:$B,0))</f>
        <v>GEO1001</v>
      </c>
      <c r="G72" s="3" t="b">
        <f t="shared" si="5"/>
        <v>1</v>
      </c>
      <c r="H72" s="3" t="str">
        <f>INDEX(Cleaned_Location_Data!$I$1:$I$5,MATCH(F72,Cleaned_Location_Data!$H$1:$H$5,0))</f>
        <v>NAM</v>
      </c>
      <c r="I72" s="3" t="str">
        <f t="shared" si="6"/>
        <v>Q3 2020</v>
      </c>
      <c r="J72" s="3" t="str">
        <f t="shared" si="7"/>
        <v>Q3 2020</v>
      </c>
      <c r="K72" s="3" t="str">
        <f t="shared" si="8"/>
        <v>Q3 2020</v>
      </c>
      <c r="L72" s="5" t="b">
        <f t="shared" si="9"/>
        <v>1</v>
      </c>
    </row>
    <row r="73" spans="1:14" x14ac:dyDescent="0.25">
      <c r="A73" s="7" t="s">
        <v>86</v>
      </c>
      <c r="B73" s="4" t="s">
        <v>14</v>
      </c>
      <c r="C73" s="4">
        <v>44074</v>
      </c>
      <c r="D73" s="6">
        <v>12885</v>
      </c>
      <c r="E73" s="3" t="str">
        <f>VLOOKUP(A73,Cleaned_Location_Data!$B$1:$C$55,2,FALSE)</f>
        <v>GEO1001</v>
      </c>
      <c r="F73" s="3" t="str">
        <f>INDEX(Cleaned_Location_Data!$C:$C,MATCH(A73,Cleaned_Location_Data!$B:$B,0))</f>
        <v>GEO1001</v>
      </c>
      <c r="G73" s="3" t="b">
        <f t="shared" si="5"/>
        <v>1</v>
      </c>
      <c r="H73" s="3" t="str">
        <f>INDEX(Cleaned_Location_Data!$I$1:$I$5,MATCH(F73,Cleaned_Location_Data!$H$1:$H$5,0))</f>
        <v>NAM</v>
      </c>
      <c r="I73" s="3" t="str">
        <f t="shared" si="6"/>
        <v>Q3 2020</v>
      </c>
      <c r="J73" s="3" t="str">
        <f t="shared" si="7"/>
        <v>Q3 2020</v>
      </c>
      <c r="K73" s="3" t="str">
        <f t="shared" si="8"/>
        <v>Q3 2020</v>
      </c>
      <c r="L73" s="5" t="b">
        <f t="shared" si="9"/>
        <v>1</v>
      </c>
    </row>
    <row r="74" spans="1:14" x14ac:dyDescent="0.25">
      <c r="A74" s="7" t="s">
        <v>86</v>
      </c>
      <c r="B74" s="4" t="s">
        <v>16</v>
      </c>
      <c r="C74" s="4">
        <v>44104</v>
      </c>
      <c r="D74" s="6">
        <v>9208</v>
      </c>
      <c r="E74" s="3" t="str">
        <f>VLOOKUP(A74,Cleaned_Location_Data!$B$1:$C$55,2,FALSE)</f>
        <v>GEO1001</v>
      </c>
      <c r="F74" s="3" t="str">
        <f>INDEX(Cleaned_Location_Data!$C:$C,MATCH(A74,Cleaned_Location_Data!$B:$B,0))</f>
        <v>GEO1001</v>
      </c>
      <c r="G74" s="3" t="b">
        <f t="shared" si="5"/>
        <v>1</v>
      </c>
      <c r="H74" s="3" t="str">
        <f>INDEX(Cleaned_Location_Data!$I$1:$I$5,MATCH(F74,Cleaned_Location_Data!$H$1:$H$5,0))</f>
        <v>NAM</v>
      </c>
      <c r="I74" s="3" t="str">
        <f t="shared" si="6"/>
        <v>Q3 2020</v>
      </c>
      <c r="J74" s="3" t="str">
        <f t="shared" si="7"/>
        <v>Q3 2020</v>
      </c>
      <c r="K74" s="3" t="str">
        <f t="shared" si="8"/>
        <v>Q3 2020</v>
      </c>
      <c r="L74" s="5" t="b">
        <f t="shared" si="9"/>
        <v>1</v>
      </c>
    </row>
    <row r="75" spans="1:14" x14ac:dyDescent="0.25">
      <c r="A75" s="7" t="s">
        <v>86</v>
      </c>
      <c r="B75" s="4" t="s">
        <v>18</v>
      </c>
      <c r="C75" s="4">
        <v>44135</v>
      </c>
      <c r="D75" s="6">
        <v>14725</v>
      </c>
      <c r="E75" s="3" t="str">
        <f>VLOOKUP(A75,Cleaned_Location_Data!$B$1:$C$55,2,FALSE)</f>
        <v>GEO1001</v>
      </c>
      <c r="F75" s="3" t="str">
        <f>INDEX(Cleaned_Location_Data!$C:$C,MATCH(A75,Cleaned_Location_Data!$B:$B,0))</f>
        <v>GEO1001</v>
      </c>
      <c r="G75" s="3" t="b">
        <f t="shared" si="5"/>
        <v>1</v>
      </c>
      <c r="H75" s="3" t="str">
        <f>INDEX(Cleaned_Location_Data!$I$1:$I$5,MATCH(F75,Cleaned_Location_Data!$H$1:$H$5,0))</f>
        <v>NAM</v>
      </c>
      <c r="I75" s="3" t="str">
        <f t="shared" si="6"/>
        <v>Q4 2020</v>
      </c>
      <c r="J75" s="3" t="str">
        <f t="shared" si="7"/>
        <v>Q4 2020</v>
      </c>
      <c r="K75" s="3" t="str">
        <f t="shared" si="8"/>
        <v>Q4 2020</v>
      </c>
      <c r="L75" s="5" t="b">
        <f t="shared" si="9"/>
        <v>1</v>
      </c>
      <c r="N75"/>
    </row>
    <row r="76" spans="1:14" x14ac:dyDescent="0.25">
      <c r="A76" s="7" t="s">
        <v>86</v>
      </c>
      <c r="B76" s="4" t="s">
        <v>20</v>
      </c>
      <c r="C76" s="4">
        <v>44165</v>
      </c>
      <c r="D76" s="6">
        <v>12888</v>
      </c>
      <c r="E76" s="3" t="str">
        <f>VLOOKUP(A76,Cleaned_Location_Data!$B$1:$C$55,2,FALSE)</f>
        <v>GEO1001</v>
      </c>
      <c r="F76" s="3" t="str">
        <f>INDEX(Cleaned_Location_Data!$C:$C,MATCH(A76,Cleaned_Location_Data!$B:$B,0))</f>
        <v>GEO1001</v>
      </c>
      <c r="G76" s="3" t="b">
        <f t="shared" si="5"/>
        <v>1</v>
      </c>
      <c r="H76" s="3" t="str">
        <f>INDEX(Cleaned_Location_Data!$I$1:$I$5,MATCH(F76,Cleaned_Location_Data!$H$1:$H$5,0))</f>
        <v>NAM</v>
      </c>
      <c r="I76" s="3" t="str">
        <f t="shared" si="6"/>
        <v>Q4 2020</v>
      </c>
      <c r="J76" s="3" t="str">
        <f t="shared" si="7"/>
        <v>Q4 2020</v>
      </c>
      <c r="K76" s="3" t="str">
        <f t="shared" si="8"/>
        <v>Q4 2020</v>
      </c>
      <c r="L76" s="5" t="b">
        <f t="shared" si="9"/>
        <v>1</v>
      </c>
      <c r="N76"/>
    </row>
    <row r="77" spans="1:14" x14ac:dyDescent="0.25">
      <c r="A77" s="7" t="s">
        <v>86</v>
      </c>
      <c r="B77" s="4" t="s">
        <v>22</v>
      </c>
      <c r="C77" s="4">
        <v>44196</v>
      </c>
      <c r="D77" s="6">
        <v>16571</v>
      </c>
      <c r="E77" s="3" t="str">
        <f>VLOOKUP(A77,Cleaned_Location_Data!$B$1:$C$55,2,FALSE)</f>
        <v>GEO1001</v>
      </c>
      <c r="F77" s="3" t="str">
        <f>INDEX(Cleaned_Location_Data!$C:$C,MATCH(A77,Cleaned_Location_Data!$B:$B,0))</f>
        <v>GEO1001</v>
      </c>
      <c r="G77" s="3" t="b">
        <f t="shared" si="5"/>
        <v>1</v>
      </c>
      <c r="H77" s="3" t="str">
        <f>INDEX(Cleaned_Location_Data!$I$1:$I$5,MATCH(F77,Cleaned_Location_Data!$H$1:$H$5,0))</f>
        <v>NAM</v>
      </c>
      <c r="I77" s="3" t="str">
        <f t="shared" si="6"/>
        <v>Q4 2020</v>
      </c>
      <c r="J77" s="3" t="str">
        <f t="shared" si="7"/>
        <v>Q4 2020</v>
      </c>
      <c r="K77" s="3" t="str">
        <f t="shared" si="8"/>
        <v>Q4 2020</v>
      </c>
      <c r="L77" s="5" t="b">
        <f t="shared" si="9"/>
        <v>1</v>
      </c>
      <c r="N77"/>
    </row>
    <row r="78" spans="1:14" x14ac:dyDescent="0.25">
      <c r="A78" s="7" t="s">
        <v>86</v>
      </c>
      <c r="B78" s="4" t="s">
        <v>34</v>
      </c>
      <c r="C78" s="4">
        <v>44227</v>
      </c>
      <c r="D78" s="6">
        <v>12826</v>
      </c>
      <c r="E78" s="3" t="str">
        <f>VLOOKUP(A78,Cleaned_Location_Data!$B$1:$C$55,2,FALSE)</f>
        <v>GEO1001</v>
      </c>
      <c r="F78" s="3" t="str">
        <f>INDEX(Cleaned_Location_Data!$C:$C,MATCH(A78,Cleaned_Location_Data!$B:$B,0))</f>
        <v>GEO1001</v>
      </c>
      <c r="G78" s="3" t="b">
        <f t="shared" si="5"/>
        <v>1</v>
      </c>
      <c r="H78" s="3" t="str">
        <f>INDEX(Cleaned_Location_Data!$I$1:$I$5,MATCH(F78,Cleaned_Location_Data!$H$1:$H$5,0))</f>
        <v>NAM</v>
      </c>
      <c r="I78" s="3" t="str">
        <f t="shared" si="6"/>
        <v>Q1 2021</v>
      </c>
      <c r="J78" s="3" t="str">
        <f t="shared" si="7"/>
        <v>Q1 2021</v>
      </c>
      <c r="K78" s="3" t="str">
        <f t="shared" si="8"/>
        <v>Q1 2021</v>
      </c>
      <c r="L78" s="5" t="b">
        <f t="shared" si="9"/>
        <v>1</v>
      </c>
      <c r="N78"/>
    </row>
    <row r="79" spans="1:14" x14ac:dyDescent="0.25">
      <c r="A79" s="7" t="s">
        <v>86</v>
      </c>
      <c r="B79" s="4" t="s">
        <v>32</v>
      </c>
      <c r="C79" s="4">
        <v>44255</v>
      </c>
      <c r="D79" s="6">
        <v>19330</v>
      </c>
      <c r="E79" s="3" t="str">
        <f>VLOOKUP(A79,Cleaned_Location_Data!$B$1:$C$55,2,FALSE)</f>
        <v>GEO1001</v>
      </c>
      <c r="F79" s="3" t="str">
        <f>INDEX(Cleaned_Location_Data!$C:$C,MATCH(A79,Cleaned_Location_Data!$B:$B,0))</f>
        <v>GEO1001</v>
      </c>
      <c r="G79" s="3" t="b">
        <f t="shared" si="5"/>
        <v>1</v>
      </c>
      <c r="H79" s="3" t="str">
        <f>INDEX(Cleaned_Location_Data!$I$1:$I$5,MATCH(F79,Cleaned_Location_Data!$H$1:$H$5,0))</f>
        <v>NAM</v>
      </c>
      <c r="I79" s="3" t="str">
        <f t="shared" si="6"/>
        <v>Q1 2021</v>
      </c>
      <c r="J79" s="3" t="str">
        <f t="shared" si="7"/>
        <v>Q1 2021</v>
      </c>
      <c r="K79" s="3" t="str">
        <f t="shared" si="8"/>
        <v>Q1 2021</v>
      </c>
      <c r="L79" s="5" t="b">
        <f t="shared" si="9"/>
        <v>1</v>
      </c>
      <c r="N79"/>
    </row>
    <row r="80" spans="1:14" x14ac:dyDescent="0.25">
      <c r="A80" s="7" t="s">
        <v>86</v>
      </c>
      <c r="B80" s="4" t="s">
        <v>30</v>
      </c>
      <c r="C80" s="4">
        <v>44286</v>
      </c>
      <c r="D80" s="6">
        <v>17229</v>
      </c>
      <c r="E80" s="3" t="str">
        <f>VLOOKUP(A80,Cleaned_Location_Data!$B$1:$C$55,2,FALSE)</f>
        <v>GEO1001</v>
      </c>
      <c r="F80" s="3" t="str">
        <f>INDEX(Cleaned_Location_Data!$C:$C,MATCH(A80,Cleaned_Location_Data!$B:$B,0))</f>
        <v>GEO1001</v>
      </c>
      <c r="G80" s="3" t="b">
        <f t="shared" si="5"/>
        <v>1</v>
      </c>
      <c r="H80" s="3" t="str">
        <f>INDEX(Cleaned_Location_Data!$I$1:$I$5,MATCH(F80,Cleaned_Location_Data!$H$1:$H$5,0))</f>
        <v>NAM</v>
      </c>
      <c r="I80" s="3" t="str">
        <f t="shared" si="6"/>
        <v>Q1 2021</v>
      </c>
      <c r="J80" s="3" t="str">
        <f t="shared" si="7"/>
        <v>Q1 2021</v>
      </c>
      <c r="K80" s="3" t="str">
        <f t="shared" si="8"/>
        <v>Q1 2021</v>
      </c>
      <c r="L80" s="5" t="b">
        <f t="shared" si="9"/>
        <v>1</v>
      </c>
      <c r="N80"/>
    </row>
    <row r="81" spans="1:14" x14ac:dyDescent="0.25">
      <c r="A81" s="7" t="s">
        <v>86</v>
      </c>
      <c r="B81" s="4" t="s">
        <v>28</v>
      </c>
      <c r="C81" s="4">
        <v>44316</v>
      </c>
      <c r="D81" s="6">
        <v>23690</v>
      </c>
      <c r="E81" s="3" t="str">
        <f>VLOOKUP(A81,Cleaned_Location_Data!$B$1:$C$55,2,FALSE)</f>
        <v>GEO1001</v>
      </c>
      <c r="F81" s="3" t="str">
        <f>INDEX(Cleaned_Location_Data!$C:$C,MATCH(A81,Cleaned_Location_Data!$B:$B,0))</f>
        <v>GEO1001</v>
      </c>
      <c r="G81" s="3" t="b">
        <f t="shared" si="5"/>
        <v>1</v>
      </c>
      <c r="H81" s="3" t="str">
        <f>INDEX(Cleaned_Location_Data!$I$1:$I$5,MATCH(F81,Cleaned_Location_Data!$H$1:$H$5,0))</f>
        <v>NAM</v>
      </c>
      <c r="I81" s="3" t="str">
        <f t="shared" si="6"/>
        <v>Q2 2021</v>
      </c>
      <c r="J81" s="3" t="str">
        <f t="shared" si="7"/>
        <v>Q2 2021</v>
      </c>
      <c r="K81" s="3" t="str">
        <f t="shared" si="8"/>
        <v>Q2 2021</v>
      </c>
      <c r="L81" s="5" t="b">
        <f t="shared" si="9"/>
        <v>1</v>
      </c>
      <c r="N81"/>
    </row>
    <row r="82" spans="1:14" x14ac:dyDescent="0.25">
      <c r="A82" s="7" t="s">
        <v>86</v>
      </c>
      <c r="B82" s="4" t="s">
        <v>26</v>
      </c>
      <c r="C82" s="4">
        <v>44347</v>
      </c>
      <c r="D82" s="6">
        <v>19146</v>
      </c>
      <c r="E82" s="3" t="str">
        <f>VLOOKUP(A82,Cleaned_Location_Data!$B$1:$C$55,2,FALSE)</f>
        <v>GEO1001</v>
      </c>
      <c r="F82" s="3" t="str">
        <f>INDEX(Cleaned_Location_Data!$C:$C,MATCH(A82,Cleaned_Location_Data!$B:$B,0))</f>
        <v>GEO1001</v>
      </c>
      <c r="G82" s="3" t="b">
        <f t="shared" si="5"/>
        <v>1</v>
      </c>
      <c r="H82" s="3" t="str">
        <f>INDEX(Cleaned_Location_Data!$I$1:$I$5,MATCH(F82,Cleaned_Location_Data!$H$1:$H$5,0))</f>
        <v>NAM</v>
      </c>
      <c r="I82" s="3" t="str">
        <f t="shared" si="6"/>
        <v>Q2 2021</v>
      </c>
      <c r="J82" s="3" t="str">
        <f t="shared" si="7"/>
        <v>Q2 2021</v>
      </c>
      <c r="K82" s="3" t="str">
        <f t="shared" si="8"/>
        <v>Q2 2021</v>
      </c>
      <c r="L82" s="5" t="b">
        <f t="shared" si="9"/>
        <v>1</v>
      </c>
      <c r="N82"/>
    </row>
    <row r="83" spans="1:14" x14ac:dyDescent="0.25">
      <c r="A83" s="7" t="s">
        <v>86</v>
      </c>
      <c r="B83" s="4" t="s">
        <v>24</v>
      </c>
      <c r="C83" s="4">
        <v>44377</v>
      </c>
      <c r="D83" s="6">
        <v>17235</v>
      </c>
      <c r="E83" s="3" t="str">
        <f>VLOOKUP(A83,Cleaned_Location_Data!$B$1:$C$55,2,FALSE)</f>
        <v>GEO1001</v>
      </c>
      <c r="F83" s="3" t="str">
        <f>INDEX(Cleaned_Location_Data!$C:$C,MATCH(A83,Cleaned_Location_Data!$B:$B,0))</f>
        <v>GEO1001</v>
      </c>
      <c r="G83" s="3" t="b">
        <f t="shared" si="5"/>
        <v>1</v>
      </c>
      <c r="H83" s="3" t="str">
        <f>INDEX(Cleaned_Location_Data!$I$1:$I$5,MATCH(F83,Cleaned_Location_Data!$H$1:$H$5,0))</f>
        <v>NAM</v>
      </c>
      <c r="I83" s="3" t="str">
        <f t="shared" si="6"/>
        <v>Q2 2021</v>
      </c>
      <c r="J83" s="3" t="str">
        <f t="shared" si="7"/>
        <v>Q2 2021</v>
      </c>
      <c r="K83" s="3" t="str">
        <f t="shared" si="8"/>
        <v>Q2 2021</v>
      </c>
      <c r="L83" s="5" t="b">
        <f t="shared" si="9"/>
        <v>1</v>
      </c>
      <c r="N83"/>
    </row>
    <row r="84" spans="1:14" x14ac:dyDescent="0.25">
      <c r="A84" s="7" t="s">
        <v>104</v>
      </c>
      <c r="B84" s="4" t="s">
        <v>16</v>
      </c>
      <c r="C84" s="4">
        <v>44104</v>
      </c>
      <c r="D84" s="6">
        <v>1249</v>
      </c>
      <c r="E84" s="3" t="str">
        <f>VLOOKUP(A84,Cleaned_Location_Data!$B$1:$C$55,2,FALSE)</f>
        <v>GEO1004</v>
      </c>
      <c r="F84" s="3" t="str">
        <f>INDEX(Cleaned_Location_Data!$C:$C,MATCH(A84,Cleaned_Location_Data!$B:$B,0))</f>
        <v>GEO1004</v>
      </c>
      <c r="G84" s="3" t="b">
        <f t="shared" si="5"/>
        <v>1</v>
      </c>
      <c r="H84" s="3" t="str">
        <f>INDEX(Cleaned_Location_Data!$I$1:$I$5,MATCH(F84,Cleaned_Location_Data!$H$1:$H$5,0))</f>
        <v>LATAM</v>
      </c>
      <c r="I84" s="3" t="str">
        <f t="shared" si="6"/>
        <v>Q3 2020</v>
      </c>
      <c r="J84" s="3" t="str">
        <f t="shared" si="7"/>
        <v>Q3 2020</v>
      </c>
      <c r="K84" s="3" t="str">
        <f t="shared" si="8"/>
        <v>Q3 2020</v>
      </c>
      <c r="L84" s="5" t="b">
        <f t="shared" si="9"/>
        <v>1</v>
      </c>
      <c r="N84"/>
    </row>
    <row r="85" spans="1:14" x14ac:dyDescent="0.25">
      <c r="A85" s="7" t="s">
        <v>104</v>
      </c>
      <c r="B85" s="4" t="s">
        <v>18</v>
      </c>
      <c r="C85" s="4">
        <v>44135</v>
      </c>
      <c r="D85" s="6">
        <v>913</v>
      </c>
      <c r="E85" s="3" t="str">
        <f>VLOOKUP(A85,Cleaned_Location_Data!$B$1:$C$55,2,FALSE)</f>
        <v>GEO1004</v>
      </c>
      <c r="F85" s="3" t="str">
        <f>INDEX(Cleaned_Location_Data!$C:$C,MATCH(A85,Cleaned_Location_Data!$B:$B,0))</f>
        <v>GEO1004</v>
      </c>
      <c r="G85" s="3" t="b">
        <f t="shared" si="5"/>
        <v>1</v>
      </c>
      <c r="H85" s="3" t="str">
        <f>INDEX(Cleaned_Location_Data!$I$1:$I$5,MATCH(F85,Cleaned_Location_Data!$H$1:$H$5,0))</f>
        <v>LATAM</v>
      </c>
      <c r="I85" s="3" t="str">
        <f t="shared" si="6"/>
        <v>Q4 2020</v>
      </c>
      <c r="J85" s="3" t="str">
        <f t="shared" si="7"/>
        <v>Q4 2020</v>
      </c>
      <c r="K85" s="3" t="str">
        <f t="shared" si="8"/>
        <v>Q4 2020</v>
      </c>
      <c r="L85" s="5" t="b">
        <f t="shared" si="9"/>
        <v>1</v>
      </c>
      <c r="N85"/>
    </row>
    <row r="86" spans="1:14" x14ac:dyDescent="0.25">
      <c r="A86" s="7" t="s">
        <v>104</v>
      </c>
      <c r="B86" s="4" t="s">
        <v>20</v>
      </c>
      <c r="C86" s="4">
        <v>44165</v>
      </c>
      <c r="D86" s="6">
        <v>1574</v>
      </c>
      <c r="E86" s="3" t="str">
        <f>VLOOKUP(A86,Cleaned_Location_Data!$B$1:$C$55,2,FALSE)</f>
        <v>GEO1004</v>
      </c>
      <c r="F86" s="3" t="str">
        <f>INDEX(Cleaned_Location_Data!$C:$C,MATCH(A86,Cleaned_Location_Data!$B:$B,0))</f>
        <v>GEO1004</v>
      </c>
      <c r="G86" s="3" t="b">
        <f t="shared" si="5"/>
        <v>1</v>
      </c>
      <c r="H86" s="3" t="str">
        <f>INDEX(Cleaned_Location_Data!$I$1:$I$5,MATCH(F86,Cleaned_Location_Data!$H$1:$H$5,0))</f>
        <v>LATAM</v>
      </c>
      <c r="I86" s="3" t="str">
        <f t="shared" si="6"/>
        <v>Q4 2020</v>
      </c>
      <c r="J86" s="3" t="str">
        <f t="shared" si="7"/>
        <v>Q4 2020</v>
      </c>
      <c r="K86" s="3" t="str">
        <f t="shared" si="8"/>
        <v>Q4 2020</v>
      </c>
      <c r="L86" s="5" t="b">
        <f t="shared" si="9"/>
        <v>1</v>
      </c>
      <c r="N86"/>
    </row>
    <row r="87" spans="1:14" x14ac:dyDescent="0.25">
      <c r="A87" s="7" t="s">
        <v>104</v>
      </c>
      <c r="B87" s="4" t="s">
        <v>22</v>
      </c>
      <c r="C87" s="4">
        <v>44196</v>
      </c>
      <c r="D87" s="6">
        <v>1082</v>
      </c>
      <c r="E87" s="3" t="str">
        <f>VLOOKUP(A87,Cleaned_Location_Data!$B$1:$C$55,2,FALSE)</f>
        <v>GEO1004</v>
      </c>
      <c r="F87" s="3" t="str">
        <f>INDEX(Cleaned_Location_Data!$C:$C,MATCH(A87,Cleaned_Location_Data!$B:$B,0))</f>
        <v>GEO1004</v>
      </c>
      <c r="G87" s="3" t="b">
        <f t="shared" si="5"/>
        <v>1</v>
      </c>
      <c r="H87" s="3" t="str">
        <f>INDEX(Cleaned_Location_Data!$I$1:$I$5,MATCH(F87,Cleaned_Location_Data!$H$1:$H$5,0))</f>
        <v>LATAM</v>
      </c>
      <c r="I87" s="3" t="str">
        <f t="shared" si="6"/>
        <v>Q4 2020</v>
      </c>
      <c r="J87" s="3" t="str">
        <f t="shared" si="7"/>
        <v>Q4 2020</v>
      </c>
      <c r="K87" s="3" t="str">
        <f t="shared" si="8"/>
        <v>Q4 2020</v>
      </c>
      <c r="L87" s="5" t="b">
        <f t="shared" si="9"/>
        <v>1</v>
      </c>
      <c r="N87"/>
    </row>
    <row r="88" spans="1:14" x14ac:dyDescent="0.25">
      <c r="A88" s="7" t="s">
        <v>104</v>
      </c>
      <c r="B88" s="4" t="s">
        <v>34</v>
      </c>
      <c r="C88" s="4">
        <v>44227</v>
      </c>
      <c r="D88" s="6">
        <v>1568</v>
      </c>
      <c r="E88" s="3" t="str">
        <f>VLOOKUP(A88,Cleaned_Location_Data!$B$1:$C$55,2,FALSE)</f>
        <v>GEO1004</v>
      </c>
      <c r="F88" s="3" t="str">
        <f>INDEX(Cleaned_Location_Data!$C:$C,MATCH(A88,Cleaned_Location_Data!$B:$B,0))</f>
        <v>GEO1004</v>
      </c>
      <c r="G88" s="3" t="b">
        <f t="shared" si="5"/>
        <v>1</v>
      </c>
      <c r="H88" s="3" t="str">
        <f>INDEX(Cleaned_Location_Data!$I$1:$I$5,MATCH(F88,Cleaned_Location_Data!$H$1:$H$5,0))</f>
        <v>LATAM</v>
      </c>
      <c r="I88" s="3" t="str">
        <f t="shared" si="6"/>
        <v>Q1 2021</v>
      </c>
      <c r="J88" s="3" t="str">
        <f t="shared" si="7"/>
        <v>Q1 2021</v>
      </c>
      <c r="K88" s="3" t="str">
        <f t="shared" si="8"/>
        <v>Q1 2021</v>
      </c>
      <c r="L88" s="5" t="b">
        <f t="shared" si="9"/>
        <v>1</v>
      </c>
      <c r="N88"/>
    </row>
    <row r="89" spans="1:14" x14ac:dyDescent="0.25">
      <c r="A89" s="7" t="s">
        <v>104</v>
      </c>
      <c r="B89" s="4" t="s">
        <v>32</v>
      </c>
      <c r="C89" s="4">
        <v>44255</v>
      </c>
      <c r="D89" s="6">
        <v>1296</v>
      </c>
      <c r="E89" s="3" t="str">
        <f>VLOOKUP(A89,Cleaned_Location_Data!$B$1:$C$55,2,FALSE)</f>
        <v>GEO1004</v>
      </c>
      <c r="F89" s="3" t="str">
        <f>INDEX(Cleaned_Location_Data!$C:$C,MATCH(A89,Cleaned_Location_Data!$B:$B,0))</f>
        <v>GEO1004</v>
      </c>
      <c r="G89" s="3" t="b">
        <f t="shared" si="5"/>
        <v>1</v>
      </c>
      <c r="H89" s="3" t="str">
        <f>INDEX(Cleaned_Location_Data!$I$1:$I$5,MATCH(F89,Cleaned_Location_Data!$H$1:$H$5,0))</f>
        <v>LATAM</v>
      </c>
      <c r="I89" s="3" t="str">
        <f t="shared" si="6"/>
        <v>Q1 2021</v>
      </c>
      <c r="J89" s="3" t="str">
        <f t="shared" si="7"/>
        <v>Q1 2021</v>
      </c>
      <c r="K89" s="3" t="str">
        <f t="shared" si="8"/>
        <v>Q1 2021</v>
      </c>
      <c r="L89" s="5" t="b">
        <f t="shared" si="9"/>
        <v>1</v>
      </c>
      <c r="N89"/>
    </row>
    <row r="90" spans="1:14" x14ac:dyDescent="0.25">
      <c r="A90" s="7" t="s">
        <v>104</v>
      </c>
      <c r="B90" s="4" t="s">
        <v>30</v>
      </c>
      <c r="C90" s="4">
        <v>44286</v>
      </c>
      <c r="D90" s="6">
        <v>1945</v>
      </c>
      <c r="E90" s="3" t="str">
        <f>VLOOKUP(A90,Cleaned_Location_Data!$B$1:$C$55,2,FALSE)</f>
        <v>GEO1004</v>
      </c>
      <c r="F90" s="3" t="str">
        <f>INDEX(Cleaned_Location_Data!$C:$C,MATCH(A90,Cleaned_Location_Data!$B:$B,0))</f>
        <v>GEO1004</v>
      </c>
      <c r="G90" s="3" t="b">
        <f t="shared" si="5"/>
        <v>1</v>
      </c>
      <c r="H90" s="3" t="str">
        <f>INDEX(Cleaned_Location_Data!$I$1:$I$5,MATCH(F90,Cleaned_Location_Data!$H$1:$H$5,0))</f>
        <v>LATAM</v>
      </c>
      <c r="I90" s="3" t="str">
        <f t="shared" si="6"/>
        <v>Q1 2021</v>
      </c>
      <c r="J90" s="3" t="str">
        <f t="shared" si="7"/>
        <v>Q1 2021</v>
      </c>
      <c r="K90" s="3" t="str">
        <f t="shared" si="8"/>
        <v>Q1 2021</v>
      </c>
      <c r="L90" s="5" t="b">
        <f t="shared" si="9"/>
        <v>1</v>
      </c>
      <c r="N90"/>
    </row>
    <row r="91" spans="1:14" x14ac:dyDescent="0.25">
      <c r="A91" s="7" t="s">
        <v>112</v>
      </c>
      <c r="B91" s="4" t="s">
        <v>37</v>
      </c>
      <c r="C91" s="4">
        <v>43861</v>
      </c>
      <c r="D91" s="6">
        <v>756</v>
      </c>
      <c r="E91" s="3" t="str">
        <f>VLOOKUP(A91,Cleaned_Location_Data!$B$1:$C$55,2,FALSE)</f>
        <v>GEO1004</v>
      </c>
      <c r="F91" s="3" t="str">
        <f>INDEX(Cleaned_Location_Data!$C:$C,MATCH(A91,Cleaned_Location_Data!$B:$B,0))</f>
        <v>GEO1004</v>
      </c>
      <c r="G91" s="3" t="b">
        <f t="shared" si="5"/>
        <v>1</v>
      </c>
      <c r="H91" s="3" t="str">
        <f>INDEX(Cleaned_Location_Data!$I$1:$I$5,MATCH(F91,Cleaned_Location_Data!$H$1:$H$5,0))</f>
        <v>LATAM</v>
      </c>
      <c r="I91" s="3" t="str">
        <f t="shared" si="6"/>
        <v>Q1 2020</v>
      </c>
      <c r="J91" s="3" t="str">
        <f t="shared" si="7"/>
        <v>Q1 2020</v>
      </c>
      <c r="K91" s="3" t="str">
        <f t="shared" si="8"/>
        <v>Q1 2020</v>
      </c>
      <c r="L91" s="5" t="b">
        <f t="shared" si="9"/>
        <v>1</v>
      </c>
      <c r="N91"/>
    </row>
    <row r="92" spans="1:14" x14ac:dyDescent="0.25">
      <c r="A92" s="7" t="s">
        <v>112</v>
      </c>
      <c r="B92" s="4" t="s">
        <v>39</v>
      </c>
      <c r="C92" s="4">
        <v>43890</v>
      </c>
      <c r="D92" s="6">
        <v>954</v>
      </c>
      <c r="E92" s="3" t="str">
        <f>VLOOKUP(A92,Cleaned_Location_Data!$B$1:$C$55,2,FALSE)</f>
        <v>GEO1004</v>
      </c>
      <c r="F92" s="3" t="str">
        <f>INDEX(Cleaned_Location_Data!$C:$C,MATCH(A92,Cleaned_Location_Data!$B:$B,0))</f>
        <v>GEO1004</v>
      </c>
      <c r="G92" s="3" t="b">
        <f t="shared" si="5"/>
        <v>1</v>
      </c>
      <c r="H92" s="3" t="str">
        <f>INDEX(Cleaned_Location_Data!$I$1:$I$5,MATCH(F92,Cleaned_Location_Data!$H$1:$H$5,0))</f>
        <v>LATAM</v>
      </c>
      <c r="I92" s="3" t="str">
        <f t="shared" si="6"/>
        <v>Q1 2020</v>
      </c>
      <c r="J92" s="3" t="str">
        <f t="shared" si="7"/>
        <v>Q1 2020</v>
      </c>
      <c r="K92" s="3" t="str">
        <f t="shared" si="8"/>
        <v>Q1 2020</v>
      </c>
      <c r="L92" s="5" t="b">
        <f t="shared" si="9"/>
        <v>1</v>
      </c>
      <c r="N92"/>
    </row>
    <row r="93" spans="1:14" x14ac:dyDescent="0.25">
      <c r="A93" s="7" t="s">
        <v>112</v>
      </c>
      <c r="B93" s="4" t="s">
        <v>4</v>
      </c>
      <c r="C93" s="4">
        <v>43921</v>
      </c>
      <c r="D93" s="6">
        <v>955</v>
      </c>
      <c r="E93" s="3" t="str">
        <f>VLOOKUP(A93,Cleaned_Location_Data!$B$1:$C$55,2,FALSE)</f>
        <v>GEO1004</v>
      </c>
      <c r="F93" s="3" t="str">
        <f>INDEX(Cleaned_Location_Data!$C:$C,MATCH(A93,Cleaned_Location_Data!$B:$B,0))</f>
        <v>GEO1004</v>
      </c>
      <c r="G93" s="3" t="b">
        <f t="shared" si="5"/>
        <v>1</v>
      </c>
      <c r="H93" s="3" t="str">
        <f>INDEX(Cleaned_Location_Data!$I$1:$I$5,MATCH(F93,Cleaned_Location_Data!$H$1:$H$5,0))</f>
        <v>LATAM</v>
      </c>
      <c r="I93" s="3" t="str">
        <f t="shared" si="6"/>
        <v>Q1 2020</v>
      </c>
      <c r="J93" s="3" t="str">
        <f t="shared" si="7"/>
        <v>Q1 2020</v>
      </c>
      <c r="K93" s="3" t="str">
        <f t="shared" si="8"/>
        <v>Q1 2020</v>
      </c>
      <c r="L93" s="5" t="b">
        <f t="shared" si="9"/>
        <v>1</v>
      </c>
      <c r="N93"/>
    </row>
    <row r="94" spans="1:14" x14ac:dyDescent="0.25">
      <c r="A94" s="7" t="s">
        <v>112</v>
      </c>
      <c r="B94" s="4" t="s">
        <v>6</v>
      </c>
      <c r="C94" s="4">
        <v>43951</v>
      </c>
      <c r="D94" s="6">
        <v>1261</v>
      </c>
      <c r="E94" s="3" t="str">
        <f>VLOOKUP(A94,Cleaned_Location_Data!$B$1:$C$55,2,FALSE)</f>
        <v>GEO1004</v>
      </c>
      <c r="F94" s="3" t="str">
        <f>INDEX(Cleaned_Location_Data!$C:$C,MATCH(A94,Cleaned_Location_Data!$B:$B,0))</f>
        <v>GEO1004</v>
      </c>
      <c r="G94" s="3" t="b">
        <f t="shared" si="5"/>
        <v>1</v>
      </c>
      <c r="H94" s="3" t="str">
        <f>INDEX(Cleaned_Location_Data!$I$1:$I$5,MATCH(F94,Cleaned_Location_Data!$H$1:$H$5,0))</f>
        <v>LATAM</v>
      </c>
      <c r="I94" s="3" t="str">
        <f t="shared" si="6"/>
        <v>Q2 2020</v>
      </c>
      <c r="J94" s="3" t="str">
        <f t="shared" si="7"/>
        <v>Q2 2020</v>
      </c>
      <c r="K94" s="3" t="str">
        <f t="shared" si="8"/>
        <v>Q2 2020</v>
      </c>
      <c r="L94" s="5" t="b">
        <f t="shared" si="9"/>
        <v>1</v>
      </c>
      <c r="N94"/>
    </row>
    <row r="95" spans="1:14" x14ac:dyDescent="0.25">
      <c r="A95" s="7" t="s">
        <v>112</v>
      </c>
      <c r="B95" s="4" t="s">
        <v>8</v>
      </c>
      <c r="C95" s="4">
        <v>43982</v>
      </c>
      <c r="D95" s="6">
        <v>1058</v>
      </c>
      <c r="E95" s="3" t="str">
        <f>VLOOKUP(A95,Cleaned_Location_Data!$B$1:$C$55,2,FALSE)</f>
        <v>GEO1004</v>
      </c>
      <c r="F95" s="3" t="str">
        <f>INDEX(Cleaned_Location_Data!$C:$C,MATCH(A95,Cleaned_Location_Data!$B:$B,0))</f>
        <v>GEO1004</v>
      </c>
      <c r="G95" s="3" t="b">
        <f t="shared" si="5"/>
        <v>1</v>
      </c>
      <c r="H95" s="3" t="str">
        <f>INDEX(Cleaned_Location_Data!$I$1:$I$5,MATCH(F95,Cleaned_Location_Data!$H$1:$H$5,0))</f>
        <v>LATAM</v>
      </c>
      <c r="I95" s="3" t="str">
        <f t="shared" si="6"/>
        <v>Q2 2020</v>
      </c>
      <c r="J95" s="3" t="str">
        <f t="shared" si="7"/>
        <v>Q2 2020</v>
      </c>
      <c r="K95" s="3" t="str">
        <f t="shared" si="8"/>
        <v>Q2 2020</v>
      </c>
      <c r="L95" s="5" t="b">
        <f t="shared" si="9"/>
        <v>1</v>
      </c>
      <c r="N95"/>
    </row>
    <row r="96" spans="1:14" x14ac:dyDescent="0.25">
      <c r="A96" s="7" t="s">
        <v>112</v>
      </c>
      <c r="B96" s="4" t="s">
        <v>10</v>
      </c>
      <c r="C96" s="4">
        <v>44012</v>
      </c>
      <c r="D96" s="6">
        <v>855</v>
      </c>
      <c r="E96" s="3" t="str">
        <f>VLOOKUP(A96,Cleaned_Location_Data!$B$1:$C$55,2,FALSE)</f>
        <v>GEO1004</v>
      </c>
      <c r="F96" s="3" t="str">
        <f>INDEX(Cleaned_Location_Data!$C:$C,MATCH(A96,Cleaned_Location_Data!$B:$B,0))</f>
        <v>GEO1004</v>
      </c>
      <c r="G96" s="3" t="b">
        <f t="shared" si="5"/>
        <v>1</v>
      </c>
      <c r="H96" s="3" t="str">
        <f>INDEX(Cleaned_Location_Data!$I$1:$I$5,MATCH(F96,Cleaned_Location_Data!$H$1:$H$5,0))</f>
        <v>LATAM</v>
      </c>
      <c r="I96" s="3" t="str">
        <f t="shared" si="6"/>
        <v>Q2 2020</v>
      </c>
      <c r="J96" s="3" t="str">
        <f t="shared" si="7"/>
        <v>Q2 2020</v>
      </c>
      <c r="K96" s="3" t="str">
        <f t="shared" si="8"/>
        <v>Q2 2020</v>
      </c>
      <c r="L96" s="5" t="b">
        <f t="shared" si="9"/>
        <v>1</v>
      </c>
      <c r="N96"/>
    </row>
    <row r="97" spans="1:14" x14ac:dyDescent="0.25">
      <c r="A97" s="7" t="s">
        <v>112</v>
      </c>
      <c r="B97" s="4" t="s">
        <v>12</v>
      </c>
      <c r="C97" s="4">
        <v>44043</v>
      </c>
      <c r="D97" s="6">
        <v>654</v>
      </c>
      <c r="E97" s="3" t="str">
        <f>VLOOKUP(A97,Cleaned_Location_Data!$B$1:$C$55,2,FALSE)</f>
        <v>GEO1004</v>
      </c>
      <c r="F97" s="3" t="str">
        <f>INDEX(Cleaned_Location_Data!$C:$C,MATCH(A97,Cleaned_Location_Data!$B:$B,0))</f>
        <v>GEO1004</v>
      </c>
      <c r="G97" s="3" t="b">
        <f t="shared" si="5"/>
        <v>1</v>
      </c>
      <c r="H97" s="3" t="str">
        <f>INDEX(Cleaned_Location_Data!$I$1:$I$5,MATCH(F97,Cleaned_Location_Data!$H$1:$H$5,0))</f>
        <v>LATAM</v>
      </c>
      <c r="I97" s="3" t="str">
        <f t="shared" si="6"/>
        <v>Q3 2020</v>
      </c>
      <c r="J97" s="3" t="str">
        <f t="shared" si="7"/>
        <v>Q3 2020</v>
      </c>
      <c r="K97" s="3" t="str">
        <f t="shared" si="8"/>
        <v>Q3 2020</v>
      </c>
      <c r="L97" s="5" t="b">
        <f t="shared" si="9"/>
        <v>1</v>
      </c>
      <c r="N97"/>
    </row>
    <row r="98" spans="1:14" x14ac:dyDescent="0.25">
      <c r="A98" s="7" t="s">
        <v>112</v>
      </c>
      <c r="B98" s="4" t="s">
        <v>14</v>
      </c>
      <c r="C98" s="4">
        <v>44074</v>
      </c>
      <c r="D98" s="6">
        <v>656</v>
      </c>
      <c r="E98" s="3" t="str">
        <f>VLOOKUP(A98,Cleaned_Location_Data!$B$1:$C$55,2,FALSE)</f>
        <v>GEO1004</v>
      </c>
      <c r="F98" s="3" t="str">
        <f>INDEX(Cleaned_Location_Data!$C:$C,MATCH(A98,Cleaned_Location_Data!$B:$B,0))</f>
        <v>GEO1004</v>
      </c>
      <c r="G98" s="3" t="b">
        <f t="shared" si="5"/>
        <v>1</v>
      </c>
      <c r="H98" s="3" t="str">
        <f>INDEX(Cleaned_Location_Data!$I$1:$I$5,MATCH(F98,Cleaned_Location_Data!$H$1:$H$5,0))</f>
        <v>LATAM</v>
      </c>
      <c r="I98" s="3" t="str">
        <f t="shared" si="6"/>
        <v>Q3 2020</v>
      </c>
      <c r="J98" s="3" t="str">
        <f t="shared" si="7"/>
        <v>Q3 2020</v>
      </c>
      <c r="K98" s="3" t="str">
        <f t="shared" si="8"/>
        <v>Q3 2020</v>
      </c>
      <c r="L98" s="5" t="b">
        <f t="shared" si="9"/>
        <v>1</v>
      </c>
      <c r="N98"/>
    </row>
    <row r="99" spans="1:14" x14ac:dyDescent="0.25">
      <c r="A99" s="7" t="s">
        <v>112</v>
      </c>
      <c r="B99" s="4" t="s">
        <v>16</v>
      </c>
      <c r="C99" s="4">
        <v>44104</v>
      </c>
      <c r="D99" s="6">
        <v>554</v>
      </c>
      <c r="E99" s="3" t="str">
        <f>VLOOKUP(A99,Cleaned_Location_Data!$B$1:$C$55,2,FALSE)</f>
        <v>GEO1004</v>
      </c>
      <c r="F99" s="3" t="str">
        <f>INDEX(Cleaned_Location_Data!$C:$C,MATCH(A99,Cleaned_Location_Data!$B:$B,0))</f>
        <v>GEO1004</v>
      </c>
      <c r="G99" s="3" t="b">
        <f t="shared" si="5"/>
        <v>1</v>
      </c>
      <c r="H99" s="3" t="str">
        <f>INDEX(Cleaned_Location_Data!$I$1:$I$5,MATCH(F99,Cleaned_Location_Data!$H$1:$H$5,0))</f>
        <v>LATAM</v>
      </c>
      <c r="I99" s="3" t="str">
        <f t="shared" si="6"/>
        <v>Q3 2020</v>
      </c>
      <c r="J99" s="3" t="str">
        <f t="shared" si="7"/>
        <v>Q3 2020</v>
      </c>
      <c r="K99" s="3" t="str">
        <f t="shared" si="8"/>
        <v>Q3 2020</v>
      </c>
      <c r="L99" s="5" t="b">
        <f t="shared" si="9"/>
        <v>1</v>
      </c>
      <c r="N99"/>
    </row>
    <row r="100" spans="1:14" x14ac:dyDescent="0.25">
      <c r="A100" s="7" t="s">
        <v>112</v>
      </c>
      <c r="B100" s="4" t="s">
        <v>18</v>
      </c>
      <c r="C100" s="4">
        <v>44135</v>
      </c>
      <c r="D100" s="6">
        <v>760</v>
      </c>
      <c r="E100" s="3" t="str">
        <f>VLOOKUP(A100,Cleaned_Location_Data!$B$1:$C$55,2,FALSE)</f>
        <v>GEO1004</v>
      </c>
      <c r="F100" s="3" t="str">
        <f>INDEX(Cleaned_Location_Data!$C:$C,MATCH(A100,Cleaned_Location_Data!$B:$B,0))</f>
        <v>GEO1004</v>
      </c>
      <c r="G100" s="3" t="b">
        <f t="shared" si="5"/>
        <v>1</v>
      </c>
      <c r="H100" s="3" t="str">
        <f>INDEX(Cleaned_Location_Data!$I$1:$I$5,MATCH(F100,Cleaned_Location_Data!$H$1:$H$5,0))</f>
        <v>LATAM</v>
      </c>
      <c r="I100" s="3" t="str">
        <f t="shared" si="6"/>
        <v>Q4 2020</v>
      </c>
      <c r="J100" s="3" t="str">
        <f t="shared" si="7"/>
        <v>Q4 2020</v>
      </c>
      <c r="K100" s="3" t="str">
        <f t="shared" si="8"/>
        <v>Q4 2020</v>
      </c>
      <c r="L100" s="5" t="b">
        <f t="shared" si="9"/>
        <v>1</v>
      </c>
      <c r="N100"/>
    </row>
    <row r="101" spans="1:14" x14ac:dyDescent="0.25">
      <c r="A101" s="7" t="s">
        <v>112</v>
      </c>
      <c r="B101" s="4" t="s">
        <v>20</v>
      </c>
      <c r="C101" s="4">
        <v>44165</v>
      </c>
      <c r="D101" s="6">
        <v>759</v>
      </c>
      <c r="E101" s="3" t="str">
        <f>VLOOKUP(A101,Cleaned_Location_Data!$B$1:$C$55,2,FALSE)</f>
        <v>GEO1004</v>
      </c>
      <c r="F101" s="3" t="str">
        <f>INDEX(Cleaned_Location_Data!$C:$C,MATCH(A101,Cleaned_Location_Data!$B:$B,0))</f>
        <v>GEO1004</v>
      </c>
      <c r="G101" s="3" t="b">
        <f t="shared" si="5"/>
        <v>1</v>
      </c>
      <c r="H101" s="3" t="str">
        <f>INDEX(Cleaned_Location_Data!$I$1:$I$5,MATCH(F101,Cleaned_Location_Data!$H$1:$H$5,0))</f>
        <v>LATAM</v>
      </c>
      <c r="I101" s="3" t="str">
        <f t="shared" si="6"/>
        <v>Q4 2020</v>
      </c>
      <c r="J101" s="3" t="str">
        <f t="shared" si="7"/>
        <v>Q4 2020</v>
      </c>
      <c r="K101" s="3" t="str">
        <f t="shared" si="8"/>
        <v>Q4 2020</v>
      </c>
      <c r="L101" s="5" t="b">
        <f t="shared" si="9"/>
        <v>1</v>
      </c>
      <c r="N101"/>
    </row>
    <row r="102" spans="1:14" x14ac:dyDescent="0.25">
      <c r="A102" s="7" t="s">
        <v>112</v>
      </c>
      <c r="B102" s="4" t="s">
        <v>22</v>
      </c>
      <c r="C102" s="4">
        <v>44196</v>
      </c>
      <c r="D102" s="6">
        <v>857</v>
      </c>
      <c r="E102" s="3" t="str">
        <f>VLOOKUP(A102,Cleaned_Location_Data!$B$1:$C$55,2,FALSE)</f>
        <v>GEO1004</v>
      </c>
      <c r="F102" s="3" t="str">
        <f>INDEX(Cleaned_Location_Data!$C:$C,MATCH(A102,Cleaned_Location_Data!$B:$B,0))</f>
        <v>GEO1004</v>
      </c>
      <c r="G102" s="3" t="b">
        <f t="shared" si="5"/>
        <v>1</v>
      </c>
      <c r="H102" s="3" t="str">
        <f>INDEX(Cleaned_Location_Data!$I$1:$I$5,MATCH(F102,Cleaned_Location_Data!$H$1:$H$5,0))</f>
        <v>LATAM</v>
      </c>
      <c r="I102" s="3" t="str">
        <f t="shared" si="6"/>
        <v>Q4 2020</v>
      </c>
      <c r="J102" s="3" t="str">
        <f t="shared" si="7"/>
        <v>Q4 2020</v>
      </c>
      <c r="K102" s="3" t="str">
        <f t="shared" si="8"/>
        <v>Q4 2020</v>
      </c>
      <c r="L102" s="5" t="b">
        <f t="shared" si="9"/>
        <v>1</v>
      </c>
      <c r="N102"/>
    </row>
    <row r="103" spans="1:14" x14ac:dyDescent="0.25">
      <c r="A103" s="7" t="s">
        <v>112</v>
      </c>
      <c r="B103" s="4" t="s">
        <v>34</v>
      </c>
      <c r="C103" s="4">
        <v>44227</v>
      </c>
      <c r="D103" s="6">
        <v>749</v>
      </c>
      <c r="E103" s="3" t="str">
        <f>VLOOKUP(A103,Cleaned_Location_Data!$B$1:$C$55,2,FALSE)</f>
        <v>GEO1004</v>
      </c>
      <c r="F103" s="3" t="str">
        <f>INDEX(Cleaned_Location_Data!$C:$C,MATCH(A103,Cleaned_Location_Data!$B:$B,0))</f>
        <v>GEO1004</v>
      </c>
      <c r="G103" s="3" t="b">
        <f t="shared" si="5"/>
        <v>1</v>
      </c>
      <c r="H103" s="3" t="str">
        <f>INDEX(Cleaned_Location_Data!$I$1:$I$5,MATCH(F103,Cleaned_Location_Data!$H$1:$H$5,0))</f>
        <v>LATAM</v>
      </c>
      <c r="I103" s="3" t="str">
        <f t="shared" si="6"/>
        <v>Q1 2021</v>
      </c>
      <c r="J103" s="3" t="str">
        <f t="shared" si="7"/>
        <v>Q1 2021</v>
      </c>
      <c r="K103" s="3" t="str">
        <f t="shared" si="8"/>
        <v>Q1 2021</v>
      </c>
      <c r="L103" s="5" t="b">
        <f t="shared" si="9"/>
        <v>1</v>
      </c>
      <c r="N103"/>
    </row>
    <row r="104" spans="1:14" x14ac:dyDescent="0.25">
      <c r="A104" s="7" t="s">
        <v>112</v>
      </c>
      <c r="B104" s="4" t="s">
        <v>32</v>
      </c>
      <c r="C104" s="4">
        <v>44255</v>
      </c>
      <c r="D104" s="6">
        <v>968</v>
      </c>
      <c r="E104" s="3" t="str">
        <f>VLOOKUP(A104,Cleaned_Location_Data!$B$1:$C$55,2,FALSE)</f>
        <v>GEO1004</v>
      </c>
      <c r="F104" s="3" t="str">
        <f>INDEX(Cleaned_Location_Data!$C:$C,MATCH(A104,Cleaned_Location_Data!$B:$B,0))</f>
        <v>GEO1004</v>
      </c>
      <c r="G104" s="3" t="b">
        <f t="shared" si="5"/>
        <v>1</v>
      </c>
      <c r="H104" s="3" t="str">
        <f>INDEX(Cleaned_Location_Data!$I$1:$I$5,MATCH(F104,Cleaned_Location_Data!$H$1:$H$5,0))</f>
        <v>LATAM</v>
      </c>
      <c r="I104" s="3" t="str">
        <f t="shared" si="6"/>
        <v>Q1 2021</v>
      </c>
      <c r="J104" s="3" t="str">
        <f t="shared" si="7"/>
        <v>Q1 2021</v>
      </c>
      <c r="K104" s="3" t="str">
        <f t="shared" si="8"/>
        <v>Q1 2021</v>
      </c>
      <c r="L104" s="5" t="b">
        <f t="shared" si="9"/>
        <v>1</v>
      </c>
      <c r="N104"/>
    </row>
    <row r="105" spans="1:14" x14ac:dyDescent="0.25">
      <c r="A105" s="7" t="s">
        <v>112</v>
      </c>
      <c r="B105" s="4" t="s">
        <v>30</v>
      </c>
      <c r="C105" s="4">
        <v>44286</v>
      </c>
      <c r="D105" s="6">
        <v>950</v>
      </c>
      <c r="E105" s="3" t="str">
        <f>VLOOKUP(A105,Cleaned_Location_Data!$B$1:$C$55,2,FALSE)</f>
        <v>GEO1004</v>
      </c>
      <c r="F105" s="3" t="str">
        <f>INDEX(Cleaned_Location_Data!$C:$C,MATCH(A105,Cleaned_Location_Data!$B:$B,0))</f>
        <v>GEO1004</v>
      </c>
      <c r="G105" s="3" t="b">
        <f t="shared" si="5"/>
        <v>1</v>
      </c>
      <c r="H105" s="3" t="str">
        <f>INDEX(Cleaned_Location_Data!$I$1:$I$5,MATCH(F105,Cleaned_Location_Data!$H$1:$H$5,0))</f>
        <v>LATAM</v>
      </c>
      <c r="I105" s="3" t="str">
        <f t="shared" si="6"/>
        <v>Q1 2021</v>
      </c>
      <c r="J105" s="3" t="str">
        <f t="shared" si="7"/>
        <v>Q1 2021</v>
      </c>
      <c r="K105" s="3" t="str">
        <f t="shared" si="8"/>
        <v>Q1 2021</v>
      </c>
      <c r="L105" s="5" t="b">
        <f t="shared" si="9"/>
        <v>1</v>
      </c>
      <c r="N105"/>
    </row>
    <row r="106" spans="1:14" x14ac:dyDescent="0.25">
      <c r="A106" s="7" t="s">
        <v>112</v>
      </c>
      <c r="B106" s="4" t="s">
        <v>28</v>
      </c>
      <c r="C106" s="4">
        <v>44316</v>
      </c>
      <c r="D106" s="6">
        <v>1305</v>
      </c>
      <c r="E106" s="3" t="str">
        <f>VLOOKUP(A106,Cleaned_Location_Data!$B$1:$C$55,2,FALSE)</f>
        <v>GEO1004</v>
      </c>
      <c r="F106" s="3" t="str">
        <f>INDEX(Cleaned_Location_Data!$C:$C,MATCH(A106,Cleaned_Location_Data!$B:$B,0))</f>
        <v>GEO1004</v>
      </c>
      <c r="G106" s="3" t="b">
        <f t="shared" si="5"/>
        <v>1</v>
      </c>
      <c r="H106" s="3" t="str">
        <f>INDEX(Cleaned_Location_Data!$I$1:$I$5,MATCH(F106,Cleaned_Location_Data!$H$1:$H$5,0))</f>
        <v>LATAM</v>
      </c>
      <c r="I106" s="3" t="str">
        <f t="shared" si="6"/>
        <v>Q2 2021</v>
      </c>
      <c r="J106" s="3" t="str">
        <f t="shared" si="7"/>
        <v>Q2 2021</v>
      </c>
      <c r="K106" s="3" t="str">
        <f t="shared" si="8"/>
        <v>Q2 2021</v>
      </c>
      <c r="L106" s="5" t="b">
        <f t="shared" si="9"/>
        <v>1</v>
      </c>
      <c r="N106"/>
    </row>
    <row r="107" spans="1:14" x14ac:dyDescent="0.25">
      <c r="A107" s="7" t="s">
        <v>112</v>
      </c>
      <c r="B107" s="4" t="s">
        <v>26</v>
      </c>
      <c r="C107" s="4">
        <v>44347</v>
      </c>
      <c r="D107" s="6">
        <v>1078</v>
      </c>
      <c r="E107" s="3" t="str">
        <f>VLOOKUP(A107,Cleaned_Location_Data!$B$1:$C$55,2,FALSE)</f>
        <v>GEO1004</v>
      </c>
      <c r="F107" s="3" t="str">
        <f>INDEX(Cleaned_Location_Data!$C:$C,MATCH(A107,Cleaned_Location_Data!$B:$B,0))</f>
        <v>GEO1004</v>
      </c>
      <c r="G107" s="3" t="b">
        <f t="shared" si="5"/>
        <v>1</v>
      </c>
      <c r="H107" s="3" t="str">
        <f>INDEX(Cleaned_Location_Data!$I$1:$I$5,MATCH(F107,Cleaned_Location_Data!$H$1:$H$5,0))</f>
        <v>LATAM</v>
      </c>
      <c r="I107" s="3" t="str">
        <f t="shared" si="6"/>
        <v>Q2 2021</v>
      </c>
      <c r="J107" s="3" t="str">
        <f t="shared" si="7"/>
        <v>Q2 2021</v>
      </c>
      <c r="K107" s="3" t="str">
        <f t="shared" si="8"/>
        <v>Q2 2021</v>
      </c>
      <c r="L107" s="5" t="b">
        <f t="shared" si="9"/>
        <v>1</v>
      </c>
      <c r="N107"/>
    </row>
    <row r="108" spans="1:14" x14ac:dyDescent="0.25">
      <c r="A108" s="7" t="s">
        <v>112</v>
      </c>
      <c r="B108" s="4" t="s">
        <v>24</v>
      </c>
      <c r="C108" s="4">
        <v>44377</v>
      </c>
      <c r="D108" s="6">
        <v>865</v>
      </c>
      <c r="E108" s="3" t="str">
        <f>VLOOKUP(A108,Cleaned_Location_Data!$B$1:$C$55,2,FALSE)</f>
        <v>GEO1004</v>
      </c>
      <c r="F108" s="3" t="str">
        <f>INDEX(Cleaned_Location_Data!$C:$C,MATCH(A108,Cleaned_Location_Data!$B:$B,0))</f>
        <v>GEO1004</v>
      </c>
      <c r="G108" s="3" t="b">
        <f t="shared" si="5"/>
        <v>1</v>
      </c>
      <c r="H108" s="3" t="str">
        <f>INDEX(Cleaned_Location_Data!$I$1:$I$5,MATCH(F108,Cleaned_Location_Data!$H$1:$H$5,0))</f>
        <v>LATAM</v>
      </c>
      <c r="I108" s="3" t="str">
        <f t="shared" si="6"/>
        <v>Q2 2021</v>
      </c>
      <c r="J108" s="3" t="str">
        <f t="shared" si="7"/>
        <v>Q2 2021</v>
      </c>
      <c r="K108" s="3" t="str">
        <f t="shared" si="8"/>
        <v>Q2 2021</v>
      </c>
      <c r="L108" s="5" t="b">
        <f t="shared" si="9"/>
        <v>1</v>
      </c>
      <c r="N108"/>
    </row>
    <row r="109" spans="1:14" x14ac:dyDescent="0.25">
      <c r="A109" s="7" t="s">
        <v>128</v>
      </c>
      <c r="B109" s="4" t="s">
        <v>37</v>
      </c>
      <c r="C109" s="4">
        <v>43861</v>
      </c>
      <c r="D109" s="6">
        <v>945</v>
      </c>
      <c r="E109" s="3" t="str">
        <f>VLOOKUP(A109,Cleaned_Location_Data!$B$1:$C$55,2,FALSE)</f>
        <v>GEO1002</v>
      </c>
      <c r="F109" s="3" t="str">
        <f>INDEX(Cleaned_Location_Data!$C:$C,MATCH(A109,Cleaned_Location_Data!$B:$B,0))</f>
        <v>GEO1002</v>
      </c>
      <c r="G109" s="3" t="b">
        <f t="shared" si="5"/>
        <v>1</v>
      </c>
      <c r="H109" s="3" t="str">
        <f>INDEX(Cleaned_Location_Data!$I$1:$I$5,MATCH(F109,Cleaned_Location_Data!$H$1:$H$5,0))</f>
        <v>APAC</v>
      </c>
      <c r="I109" s="3" t="str">
        <f t="shared" si="6"/>
        <v>Q1 2020</v>
      </c>
      <c r="J109" s="3" t="str">
        <f t="shared" si="7"/>
        <v>Q1 2020</v>
      </c>
      <c r="K109" s="3" t="str">
        <f t="shared" si="8"/>
        <v>Q1 2020</v>
      </c>
      <c r="L109" s="5" t="b">
        <f t="shared" si="9"/>
        <v>1</v>
      </c>
      <c r="N109"/>
    </row>
    <row r="110" spans="1:14" x14ac:dyDescent="0.25">
      <c r="A110" s="7" t="s">
        <v>128</v>
      </c>
      <c r="B110" s="4" t="s">
        <v>39</v>
      </c>
      <c r="C110" s="4">
        <v>43890</v>
      </c>
      <c r="D110" s="6">
        <v>941</v>
      </c>
      <c r="E110" s="3" t="str">
        <f>VLOOKUP(A110,Cleaned_Location_Data!$B$1:$C$55,2,FALSE)</f>
        <v>GEO1002</v>
      </c>
      <c r="F110" s="3" t="str">
        <f>INDEX(Cleaned_Location_Data!$C:$C,MATCH(A110,Cleaned_Location_Data!$B:$B,0))</f>
        <v>GEO1002</v>
      </c>
      <c r="G110" s="3" t="b">
        <f t="shared" si="5"/>
        <v>1</v>
      </c>
      <c r="H110" s="3" t="str">
        <f>INDEX(Cleaned_Location_Data!$I$1:$I$5,MATCH(F110,Cleaned_Location_Data!$H$1:$H$5,0))</f>
        <v>APAC</v>
      </c>
      <c r="I110" s="3" t="str">
        <f t="shared" si="6"/>
        <v>Q1 2020</v>
      </c>
      <c r="J110" s="3" t="str">
        <f t="shared" si="7"/>
        <v>Q1 2020</v>
      </c>
      <c r="K110" s="3" t="str">
        <f t="shared" si="8"/>
        <v>Q1 2020</v>
      </c>
      <c r="L110" s="5" t="b">
        <f t="shared" si="9"/>
        <v>1</v>
      </c>
      <c r="N110"/>
    </row>
    <row r="111" spans="1:14" x14ac:dyDescent="0.25">
      <c r="A111" s="7" t="s">
        <v>128</v>
      </c>
      <c r="B111" s="4" t="s">
        <v>4</v>
      </c>
      <c r="C111" s="4">
        <v>43921</v>
      </c>
      <c r="D111" s="6">
        <v>1164</v>
      </c>
      <c r="E111" s="3" t="str">
        <f>VLOOKUP(A111,Cleaned_Location_Data!$B$1:$C$55,2,FALSE)</f>
        <v>GEO1002</v>
      </c>
      <c r="F111" s="3" t="str">
        <f>INDEX(Cleaned_Location_Data!$C:$C,MATCH(A111,Cleaned_Location_Data!$B:$B,0))</f>
        <v>GEO1002</v>
      </c>
      <c r="G111" s="3" t="b">
        <f t="shared" si="5"/>
        <v>1</v>
      </c>
      <c r="H111" s="3" t="str">
        <f>INDEX(Cleaned_Location_Data!$I$1:$I$5,MATCH(F111,Cleaned_Location_Data!$H$1:$H$5,0))</f>
        <v>APAC</v>
      </c>
      <c r="I111" s="3" t="str">
        <f t="shared" si="6"/>
        <v>Q1 2020</v>
      </c>
      <c r="J111" s="3" t="str">
        <f t="shared" si="7"/>
        <v>Q1 2020</v>
      </c>
      <c r="K111" s="3" t="str">
        <f t="shared" si="8"/>
        <v>Q1 2020</v>
      </c>
      <c r="L111" s="5" t="b">
        <f t="shared" si="9"/>
        <v>1</v>
      </c>
      <c r="N111"/>
    </row>
    <row r="112" spans="1:14" x14ac:dyDescent="0.25">
      <c r="A112" s="7" t="s">
        <v>128</v>
      </c>
      <c r="B112" s="4" t="s">
        <v>6</v>
      </c>
      <c r="C112" s="4">
        <v>43951</v>
      </c>
      <c r="D112" s="6">
        <v>1276</v>
      </c>
      <c r="E112" s="3" t="str">
        <f>VLOOKUP(A112,Cleaned_Location_Data!$B$1:$C$55,2,FALSE)</f>
        <v>GEO1002</v>
      </c>
      <c r="F112" s="3" t="str">
        <f>INDEX(Cleaned_Location_Data!$C:$C,MATCH(A112,Cleaned_Location_Data!$B:$B,0))</f>
        <v>GEO1002</v>
      </c>
      <c r="G112" s="3" t="b">
        <f t="shared" si="5"/>
        <v>1</v>
      </c>
      <c r="H112" s="3" t="str">
        <f>INDEX(Cleaned_Location_Data!$I$1:$I$5,MATCH(F112,Cleaned_Location_Data!$H$1:$H$5,0))</f>
        <v>APAC</v>
      </c>
      <c r="I112" s="3" t="str">
        <f t="shared" si="6"/>
        <v>Q2 2020</v>
      </c>
      <c r="J112" s="3" t="str">
        <f t="shared" si="7"/>
        <v>Q2 2020</v>
      </c>
      <c r="K112" s="3" t="str">
        <f t="shared" si="8"/>
        <v>Q2 2020</v>
      </c>
      <c r="L112" s="5" t="b">
        <f t="shared" si="9"/>
        <v>1</v>
      </c>
      <c r="N112"/>
    </row>
    <row r="113" spans="1:14" x14ac:dyDescent="0.25">
      <c r="A113" s="7" t="s">
        <v>128</v>
      </c>
      <c r="B113" s="4" t="s">
        <v>8</v>
      </c>
      <c r="C113" s="4">
        <v>43982</v>
      </c>
      <c r="D113" s="6">
        <v>1275</v>
      </c>
      <c r="E113" s="3" t="str">
        <f>VLOOKUP(A113,Cleaned_Location_Data!$B$1:$C$55,2,FALSE)</f>
        <v>GEO1002</v>
      </c>
      <c r="F113" s="3" t="str">
        <f>INDEX(Cleaned_Location_Data!$C:$C,MATCH(A113,Cleaned_Location_Data!$B:$B,0))</f>
        <v>GEO1002</v>
      </c>
      <c r="G113" s="3" t="b">
        <f t="shared" si="5"/>
        <v>1</v>
      </c>
      <c r="H113" s="3" t="str">
        <f>INDEX(Cleaned_Location_Data!$I$1:$I$5,MATCH(F113,Cleaned_Location_Data!$H$1:$H$5,0))</f>
        <v>APAC</v>
      </c>
      <c r="I113" s="3" t="str">
        <f t="shared" si="6"/>
        <v>Q2 2020</v>
      </c>
      <c r="J113" s="3" t="str">
        <f t="shared" si="7"/>
        <v>Q2 2020</v>
      </c>
      <c r="K113" s="3" t="str">
        <f t="shared" si="8"/>
        <v>Q2 2020</v>
      </c>
      <c r="L113" s="5" t="b">
        <f t="shared" si="9"/>
        <v>1</v>
      </c>
      <c r="N113"/>
    </row>
    <row r="114" spans="1:14" x14ac:dyDescent="0.25">
      <c r="A114" s="7" t="s">
        <v>128</v>
      </c>
      <c r="B114" s="4" t="s">
        <v>10</v>
      </c>
      <c r="C114" s="4">
        <v>44012</v>
      </c>
      <c r="D114" s="6">
        <v>834</v>
      </c>
      <c r="E114" s="3" t="str">
        <f>VLOOKUP(A114,Cleaned_Location_Data!$B$1:$C$55,2,FALSE)</f>
        <v>GEO1002</v>
      </c>
      <c r="F114" s="3" t="str">
        <f>INDEX(Cleaned_Location_Data!$C:$C,MATCH(A114,Cleaned_Location_Data!$B:$B,0))</f>
        <v>GEO1002</v>
      </c>
      <c r="G114" s="3" t="b">
        <f t="shared" si="5"/>
        <v>1</v>
      </c>
      <c r="H114" s="3" t="str">
        <f>INDEX(Cleaned_Location_Data!$I$1:$I$5,MATCH(F114,Cleaned_Location_Data!$H$1:$H$5,0))</f>
        <v>APAC</v>
      </c>
      <c r="I114" s="3" t="str">
        <f t="shared" si="6"/>
        <v>Q2 2020</v>
      </c>
      <c r="J114" s="3" t="str">
        <f t="shared" si="7"/>
        <v>Q2 2020</v>
      </c>
      <c r="K114" s="3" t="str">
        <f t="shared" si="8"/>
        <v>Q2 2020</v>
      </c>
      <c r="L114" s="5" t="b">
        <f t="shared" si="9"/>
        <v>1</v>
      </c>
      <c r="N114"/>
    </row>
    <row r="115" spans="1:14" x14ac:dyDescent="0.25">
      <c r="A115" s="7" t="s">
        <v>128</v>
      </c>
      <c r="B115" s="4" t="s">
        <v>12</v>
      </c>
      <c r="C115" s="4">
        <v>44043</v>
      </c>
      <c r="D115" s="6">
        <v>833</v>
      </c>
      <c r="E115" s="3" t="str">
        <f>VLOOKUP(A115,Cleaned_Location_Data!$B$1:$C$55,2,FALSE)</f>
        <v>GEO1002</v>
      </c>
      <c r="F115" s="3" t="str">
        <f>INDEX(Cleaned_Location_Data!$C:$C,MATCH(A115,Cleaned_Location_Data!$B:$B,0))</f>
        <v>GEO1002</v>
      </c>
      <c r="G115" s="3" t="b">
        <f t="shared" si="5"/>
        <v>1</v>
      </c>
      <c r="H115" s="3" t="str">
        <f>INDEX(Cleaned_Location_Data!$I$1:$I$5,MATCH(F115,Cleaned_Location_Data!$H$1:$H$5,0))</f>
        <v>APAC</v>
      </c>
      <c r="I115" s="3" t="str">
        <f t="shared" si="6"/>
        <v>Q3 2020</v>
      </c>
      <c r="J115" s="3" t="str">
        <f t="shared" si="7"/>
        <v>Q3 2020</v>
      </c>
      <c r="K115" s="3" t="str">
        <f t="shared" si="8"/>
        <v>Q3 2020</v>
      </c>
      <c r="L115" s="5" t="b">
        <f t="shared" si="9"/>
        <v>1</v>
      </c>
      <c r="N115"/>
    </row>
    <row r="116" spans="1:14" x14ac:dyDescent="0.25">
      <c r="A116" s="7" t="s">
        <v>128</v>
      </c>
      <c r="B116" s="4" t="s">
        <v>14</v>
      </c>
      <c r="C116" s="4">
        <v>44074</v>
      </c>
      <c r="D116" s="6">
        <v>610</v>
      </c>
      <c r="E116" s="3" t="str">
        <f>VLOOKUP(A116,Cleaned_Location_Data!$B$1:$C$55,2,FALSE)</f>
        <v>GEO1002</v>
      </c>
      <c r="F116" s="3" t="str">
        <f>INDEX(Cleaned_Location_Data!$C:$C,MATCH(A116,Cleaned_Location_Data!$B:$B,0))</f>
        <v>GEO1002</v>
      </c>
      <c r="G116" s="3" t="b">
        <f t="shared" si="5"/>
        <v>1</v>
      </c>
      <c r="H116" s="3" t="str">
        <f>INDEX(Cleaned_Location_Data!$I$1:$I$5,MATCH(F116,Cleaned_Location_Data!$H$1:$H$5,0))</f>
        <v>APAC</v>
      </c>
      <c r="I116" s="3" t="str">
        <f t="shared" si="6"/>
        <v>Q3 2020</v>
      </c>
      <c r="J116" s="3" t="str">
        <f t="shared" si="7"/>
        <v>Q3 2020</v>
      </c>
      <c r="K116" s="3" t="str">
        <f t="shared" si="8"/>
        <v>Q3 2020</v>
      </c>
      <c r="L116" s="5" t="b">
        <f t="shared" si="9"/>
        <v>1</v>
      </c>
      <c r="N116"/>
    </row>
    <row r="117" spans="1:14" x14ac:dyDescent="0.25">
      <c r="A117" s="7" t="s">
        <v>128</v>
      </c>
      <c r="B117" s="4" t="s">
        <v>16</v>
      </c>
      <c r="C117" s="4">
        <v>44104</v>
      </c>
      <c r="D117" s="6">
        <v>722</v>
      </c>
      <c r="E117" s="3" t="str">
        <f>VLOOKUP(A117,Cleaned_Location_Data!$B$1:$C$55,2,FALSE)</f>
        <v>GEO1002</v>
      </c>
      <c r="F117" s="3" t="str">
        <f>INDEX(Cleaned_Location_Data!$C:$C,MATCH(A117,Cleaned_Location_Data!$B:$B,0))</f>
        <v>GEO1002</v>
      </c>
      <c r="G117" s="3" t="b">
        <f t="shared" si="5"/>
        <v>1</v>
      </c>
      <c r="H117" s="3" t="str">
        <f>INDEX(Cleaned_Location_Data!$I$1:$I$5,MATCH(F117,Cleaned_Location_Data!$H$1:$H$5,0))</f>
        <v>APAC</v>
      </c>
      <c r="I117" s="3" t="str">
        <f t="shared" si="6"/>
        <v>Q3 2020</v>
      </c>
      <c r="J117" s="3" t="str">
        <f t="shared" si="7"/>
        <v>Q3 2020</v>
      </c>
      <c r="K117" s="3" t="str">
        <f t="shared" si="8"/>
        <v>Q3 2020</v>
      </c>
      <c r="L117" s="5" t="b">
        <f t="shared" si="9"/>
        <v>1</v>
      </c>
      <c r="N117"/>
    </row>
    <row r="118" spans="1:14" x14ac:dyDescent="0.25">
      <c r="A118" s="7" t="s">
        <v>128</v>
      </c>
      <c r="B118" s="4" t="s">
        <v>18</v>
      </c>
      <c r="C118" s="4">
        <v>44135</v>
      </c>
      <c r="D118" s="6">
        <v>722</v>
      </c>
      <c r="E118" s="3" t="str">
        <f>VLOOKUP(A118,Cleaned_Location_Data!$B$1:$C$55,2,FALSE)</f>
        <v>GEO1002</v>
      </c>
      <c r="F118" s="3" t="str">
        <f>INDEX(Cleaned_Location_Data!$C:$C,MATCH(A118,Cleaned_Location_Data!$B:$B,0))</f>
        <v>GEO1002</v>
      </c>
      <c r="G118" s="3" t="b">
        <f t="shared" si="5"/>
        <v>1</v>
      </c>
      <c r="H118" s="3" t="str">
        <f>INDEX(Cleaned_Location_Data!$I$1:$I$5,MATCH(F118,Cleaned_Location_Data!$H$1:$H$5,0))</f>
        <v>APAC</v>
      </c>
      <c r="I118" s="3" t="str">
        <f t="shared" si="6"/>
        <v>Q4 2020</v>
      </c>
      <c r="J118" s="3" t="str">
        <f t="shared" si="7"/>
        <v>Q4 2020</v>
      </c>
      <c r="K118" s="3" t="str">
        <f t="shared" si="8"/>
        <v>Q4 2020</v>
      </c>
      <c r="L118" s="5" t="b">
        <f t="shared" si="9"/>
        <v>1</v>
      </c>
      <c r="N118"/>
    </row>
    <row r="119" spans="1:14" x14ac:dyDescent="0.25">
      <c r="A119" s="7" t="s">
        <v>128</v>
      </c>
      <c r="B119" s="4" t="s">
        <v>20</v>
      </c>
      <c r="C119" s="4">
        <v>44165</v>
      </c>
      <c r="D119" s="6">
        <v>939</v>
      </c>
      <c r="E119" s="3" t="str">
        <f>VLOOKUP(A119,Cleaned_Location_Data!$B$1:$C$55,2,FALSE)</f>
        <v>GEO1002</v>
      </c>
      <c r="F119" s="3" t="str">
        <f>INDEX(Cleaned_Location_Data!$C:$C,MATCH(A119,Cleaned_Location_Data!$B:$B,0))</f>
        <v>GEO1002</v>
      </c>
      <c r="G119" s="3" t="b">
        <f t="shared" si="5"/>
        <v>1</v>
      </c>
      <c r="H119" s="3" t="str">
        <f>INDEX(Cleaned_Location_Data!$I$1:$I$5,MATCH(F119,Cleaned_Location_Data!$H$1:$H$5,0))</f>
        <v>APAC</v>
      </c>
      <c r="I119" s="3" t="str">
        <f t="shared" si="6"/>
        <v>Q4 2020</v>
      </c>
      <c r="J119" s="3" t="str">
        <f t="shared" si="7"/>
        <v>Q4 2020</v>
      </c>
      <c r="K119" s="3" t="str">
        <f t="shared" si="8"/>
        <v>Q4 2020</v>
      </c>
      <c r="L119" s="5" t="b">
        <f t="shared" si="9"/>
        <v>1</v>
      </c>
      <c r="N119"/>
    </row>
    <row r="120" spans="1:14" x14ac:dyDescent="0.25">
      <c r="A120" s="7" t="s">
        <v>128</v>
      </c>
      <c r="B120" s="4" t="s">
        <v>22</v>
      </c>
      <c r="C120" s="4">
        <v>44196</v>
      </c>
      <c r="D120" s="6">
        <v>829</v>
      </c>
      <c r="E120" s="3" t="str">
        <f>VLOOKUP(A120,Cleaned_Location_Data!$B$1:$C$55,2,FALSE)</f>
        <v>GEO1002</v>
      </c>
      <c r="F120" s="3" t="str">
        <f>INDEX(Cleaned_Location_Data!$C:$C,MATCH(A120,Cleaned_Location_Data!$B:$B,0))</f>
        <v>GEO1002</v>
      </c>
      <c r="G120" s="3" t="b">
        <f t="shared" si="5"/>
        <v>1</v>
      </c>
      <c r="H120" s="3" t="str">
        <f>INDEX(Cleaned_Location_Data!$I$1:$I$5,MATCH(F120,Cleaned_Location_Data!$H$1:$H$5,0))</f>
        <v>APAC</v>
      </c>
      <c r="I120" s="3" t="str">
        <f t="shared" si="6"/>
        <v>Q4 2020</v>
      </c>
      <c r="J120" s="3" t="str">
        <f t="shared" si="7"/>
        <v>Q4 2020</v>
      </c>
      <c r="K120" s="3" t="str">
        <f t="shared" si="8"/>
        <v>Q4 2020</v>
      </c>
      <c r="L120" s="5" t="b">
        <f t="shared" si="9"/>
        <v>1</v>
      </c>
      <c r="N120"/>
    </row>
    <row r="121" spans="1:14" x14ac:dyDescent="0.25">
      <c r="A121" s="7" t="s">
        <v>128</v>
      </c>
      <c r="B121" s="4" t="s">
        <v>34</v>
      </c>
      <c r="C121" s="4">
        <v>44227</v>
      </c>
      <c r="D121" s="6">
        <v>973</v>
      </c>
      <c r="E121" s="3" t="str">
        <f>VLOOKUP(A121,Cleaned_Location_Data!$B$1:$C$55,2,FALSE)</f>
        <v>GEO1002</v>
      </c>
      <c r="F121" s="3" t="str">
        <f>INDEX(Cleaned_Location_Data!$C:$C,MATCH(A121,Cleaned_Location_Data!$B:$B,0))</f>
        <v>GEO1002</v>
      </c>
      <c r="G121" s="3" t="b">
        <f t="shared" si="5"/>
        <v>1</v>
      </c>
      <c r="H121" s="3" t="str">
        <f>INDEX(Cleaned_Location_Data!$I$1:$I$5,MATCH(F121,Cleaned_Location_Data!$H$1:$H$5,0))</f>
        <v>APAC</v>
      </c>
      <c r="I121" s="3" t="str">
        <f t="shared" si="6"/>
        <v>Q1 2021</v>
      </c>
      <c r="J121" s="3" t="str">
        <f t="shared" si="7"/>
        <v>Q1 2021</v>
      </c>
      <c r="K121" s="3" t="str">
        <f t="shared" si="8"/>
        <v>Q1 2021</v>
      </c>
      <c r="L121" s="5" t="b">
        <f t="shared" si="9"/>
        <v>1</v>
      </c>
      <c r="N121"/>
    </row>
    <row r="122" spans="1:14" x14ac:dyDescent="0.25">
      <c r="A122" s="7" t="s">
        <v>128</v>
      </c>
      <c r="B122" s="4" t="s">
        <v>32</v>
      </c>
      <c r="C122" s="4">
        <v>44255</v>
      </c>
      <c r="D122" s="6">
        <v>935</v>
      </c>
      <c r="E122" s="3" t="str">
        <f>VLOOKUP(A122,Cleaned_Location_Data!$B$1:$C$55,2,FALSE)</f>
        <v>GEO1002</v>
      </c>
      <c r="F122" s="3" t="str">
        <f>INDEX(Cleaned_Location_Data!$C:$C,MATCH(A122,Cleaned_Location_Data!$B:$B,0))</f>
        <v>GEO1002</v>
      </c>
      <c r="G122" s="3" t="b">
        <f t="shared" si="5"/>
        <v>1</v>
      </c>
      <c r="H122" s="3" t="str">
        <f>INDEX(Cleaned_Location_Data!$I$1:$I$5,MATCH(F122,Cleaned_Location_Data!$H$1:$H$5,0))</f>
        <v>APAC</v>
      </c>
      <c r="I122" s="3" t="str">
        <f t="shared" si="6"/>
        <v>Q1 2021</v>
      </c>
      <c r="J122" s="3" t="str">
        <f t="shared" si="7"/>
        <v>Q1 2021</v>
      </c>
      <c r="K122" s="3" t="str">
        <f t="shared" si="8"/>
        <v>Q1 2021</v>
      </c>
      <c r="L122" s="5" t="b">
        <f t="shared" si="9"/>
        <v>1</v>
      </c>
      <c r="N122"/>
    </row>
    <row r="123" spans="1:14" x14ac:dyDescent="0.25">
      <c r="A123" s="7" t="s">
        <v>128</v>
      </c>
      <c r="B123" s="4" t="s">
        <v>30</v>
      </c>
      <c r="C123" s="4">
        <v>44286</v>
      </c>
      <c r="D123" s="6">
        <v>1173</v>
      </c>
      <c r="E123" s="3" t="str">
        <f>VLOOKUP(A123,Cleaned_Location_Data!$B$1:$C$55,2,FALSE)</f>
        <v>GEO1002</v>
      </c>
      <c r="F123" s="3" t="str">
        <f>INDEX(Cleaned_Location_Data!$C:$C,MATCH(A123,Cleaned_Location_Data!$B:$B,0))</f>
        <v>GEO1002</v>
      </c>
      <c r="G123" s="3" t="b">
        <f t="shared" si="5"/>
        <v>1</v>
      </c>
      <c r="H123" s="3" t="str">
        <f>INDEX(Cleaned_Location_Data!$I$1:$I$5,MATCH(F123,Cleaned_Location_Data!$H$1:$H$5,0))</f>
        <v>APAC</v>
      </c>
      <c r="I123" s="3" t="str">
        <f t="shared" si="6"/>
        <v>Q1 2021</v>
      </c>
      <c r="J123" s="3" t="str">
        <f t="shared" si="7"/>
        <v>Q1 2021</v>
      </c>
      <c r="K123" s="3" t="str">
        <f t="shared" si="8"/>
        <v>Q1 2021</v>
      </c>
      <c r="L123" s="5" t="b">
        <f t="shared" si="9"/>
        <v>1</v>
      </c>
      <c r="N123"/>
    </row>
    <row r="124" spans="1:14" x14ac:dyDescent="0.25">
      <c r="A124" s="7" t="s">
        <v>128</v>
      </c>
      <c r="B124" s="4" t="s">
        <v>28</v>
      </c>
      <c r="C124" s="4">
        <v>44316</v>
      </c>
      <c r="D124" s="6">
        <v>1309</v>
      </c>
      <c r="E124" s="3" t="str">
        <f>VLOOKUP(A124,Cleaned_Location_Data!$B$1:$C$55,2,FALSE)</f>
        <v>GEO1002</v>
      </c>
      <c r="F124" s="3" t="str">
        <f>INDEX(Cleaned_Location_Data!$C:$C,MATCH(A124,Cleaned_Location_Data!$B:$B,0))</f>
        <v>GEO1002</v>
      </c>
      <c r="G124" s="3" t="b">
        <f t="shared" si="5"/>
        <v>1</v>
      </c>
      <c r="H124" s="3" t="str">
        <f>INDEX(Cleaned_Location_Data!$I$1:$I$5,MATCH(F124,Cleaned_Location_Data!$H$1:$H$5,0))</f>
        <v>APAC</v>
      </c>
      <c r="I124" s="3" t="str">
        <f t="shared" si="6"/>
        <v>Q2 2021</v>
      </c>
      <c r="J124" s="3" t="str">
        <f t="shared" si="7"/>
        <v>Q2 2021</v>
      </c>
      <c r="K124" s="3" t="str">
        <f t="shared" si="8"/>
        <v>Q2 2021</v>
      </c>
      <c r="L124" s="5" t="b">
        <f t="shared" si="9"/>
        <v>1</v>
      </c>
      <c r="N124"/>
    </row>
    <row r="125" spans="1:14" x14ac:dyDescent="0.25">
      <c r="A125" s="7" t="s">
        <v>128</v>
      </c>
      <c r="B125" s="4" t="s">
        <v>26</v>
      </c>
      <c r="C125" s="4">
        <v>44347</v>
      </c>
      <c r="D125" s="6">
        <v>1326</v>
      </c>
      <c r="E125" s="3" t="str">
        <f>VLOOKUP(A125,Cleaned_Location_Data!$B$1:$C$55,2,FALSE)</f>
        <v>GEO1002</v>
      </c>
      <c r="F125" s="3" t="str">
        <f>INDEX(Cleaned_Location_Data!$C:$C,MATCH(A125,Cleaned_Location_Data!$B:$B,0))</f>
        <v>GEO1002</v>
      </c>
      <c r="G125" s="3" t="b">
        <f t="shared" si="5"/>
        <v>1</v>
      </c>
      <c r="H125" s="3" t="str">
        <f>INDEX(Cleaned_Location_Data!$I$1:$I$5,MATCH(F125,Cleaned_Location_Data!$H$1:$H$5,0))</f>
        <v>APAC</v>
      </c>
      <c r="I125" s="3" t="str">
        <f t="shared" si="6"/>
        <v>Q2 2021</v>
      </c>
      <c r="J125" s="3" t="str">
        <f t="shared" si="7"/>
        <v>Q2 2021</v>
      </c>
      <c r="K125" s="3" t="str">
        <f t="shared" si="8"/>
        <v>Q2 2021</v>
      </c>
      <c r="L125" s="5" t="b">
        <f t="shared" si="9"/>
        <v>1</v>
      </c>
      <c r="N125"/>
    </row>
    <row r="126" spans="1:14" x14ac:dyDescent="0.25">
      <c r="A126" s="7" t="s">
        <v>128</v>
      </c>
      <c r="B126" s="4" t="s">
        <v>24</v>
      </c>
      <c r="C126" s="4">
        <v>44377</v>
      </c>
      <c r="D126" s="6">
        <v>848</v>
      </c>
      <c r="E126" s="3" t="str">
        <f>VLOOKUP(A126,Cleaned_Location_Data!$B$1:$C$55,2,FALSE)</f>
        <v>GEO1002</v>
      </c>
      <c r="F126" s="3" t="str">
        <f>INDEX(Cleaned_Location_Data!$C:$C,MATCH(A126,Cleaned_Location_Data!$B:$B,0))</f>
        <v>GEO1002</v>
      </c>
      <c r="G126" s="3" t="b">
        <f t="shared" si="5"/>
        <v>1</v>
      </c>
      <c r="H126" s="3" t="str">
        <f>INDEX(Cleaned_Location_Data!$I$1:$I$5,MATCH(F126,Cleaned_Location_Data!$H$1:$H$5,0))</f>
        <v>APAC</v>
      </c>
      <c r="I126" s="3" t="str">
        <f t="shared" si="6"/>
        <v>Q2 2021</v>
      </c>
      <c r="J126" s="3" t="str">
        <f t="shared" si="7"/>
        <v>Q2 2021</v>
      </c>
      <c r="K126" s="3" t="str">
        <f t="shared" si="8"/>
        <v>Q2 2021</v>
      </c>
      <c r="L126" s="5" t="b">
        <f t="shared" si="9"/>
        <v>1</v>
      </c>
      <c r="N126"/>
    </row>
    <row r="127" spans="1:14" x14ac:dyDescent="0.25">
      <c r="A127" s="7" t="s">
        <v>145</v>
      </c>
      <c r="B127" s="4" t="s">
        <v>37</v>
      </c>
      <c r="C127" s="4">
        <v>43861</v>
      </c>
      <c r="D127" s="6">
        <v>188</v>
      </c>
      <c r="E127" s="3" t="str">
        <f>VLOOKUP(A127,Cleaned_Location_Data!$B$1:$C$55,2,FALSE)</f>
        <v>GEO1004</v>
      </c>
      <c r="F127" s="3" t="str">
        <f>INDEX(Cleaned_Location_Data!$C:$C,MATCH(A127,Cleaned_Location_Data!$B:$B,0))</f>
        <v>GEO1004</v>
      </c>
      <c r="G127" s="3" t="b">
        <f t="shared" si="5"/>
        <v>1</v>
      </c>
      <c r="H127" s="3" t="str">
        <f>INDEX(Cleaned_Location_Data!$I$1:$I$5,MATCH(F127,Cleaned_Location_Data!$H$1:$H$5,0))</f>
        <v>LATAM</v>
      </c>
      <c r="I127" s="3" t="str">
        <f t="shared" si="6"/>
        <v>Q1 2020</v>
      </c>
      <c r="J127" s="3" t="str">
        <f t="shared" si="7"/>
        <v>Q1 2020</v>
      </c>
      <c r="K127" s="3" t="str">
        <f t="shared" si="8"/>
        <v>Q1 2020</v>
      </c>
      <c r="L127" s="5" t="b">
        <f t="shared" si="9"/>
        <v>1</v>
      </c>
      <c r="N127"/>
    </row>
    <row r="128" spans="1:14" x14ac:dyDescent="0.25">
      <c r="A128" s="7" t="s">
        <v>145</v>
      </c>
      <c r="B128" s="4" t="s">
        <v>39</v>
      </c>
      <c r="C128" s="4">
        <v>43890</v>
      </c>
      <c r="D128" s="6">
        <v>168</v>
      </c>
      <c r="E128" s="3" t="str">
        <f>VLOOKUP(A128,Cleaned_Location_Data!$B$1:$C$55,2,FALSE)</f>
        <v>GEO1004</v>
      </c>
      <c r="F128" s="3" t="str">
        <f>INDEX(Cleaned_Location_Data!$C:$C,MATCH(A128,Cleaned_Location_Data!$B:$B,0))</f>
        <v>GEO1004</v>
      </c>
      <c r="G128" s="3" t="b">
        <f t="shared" si="5"/>
        <v>1</v>
      </c>
      <c r="H128" s="3" t="str">
        <f>INDEX(Cleaned_Location_Data!$I$1:$I$5,MATCH(F128,Cleaned_Location_Data!$H$1:$H$5,0))</f>
        <v>LATAM</v>
      </c>
      <c r="I128" s="3" t="str">
        <f t="shared" si="6"/>
        <v>Q1 2020</v>
      </c>
      <c r="J128" s="3" t="str">
        <f t="shared" si="7"/>
        <v>Q1 2020</v>
      </c>
      <c r="K128" s="3" t="str">
        <f t="shared" si="8"/>
        <v>Q1 2020</v>
      </c>
      <c r="L128" s="5" t="b">
        <f t="shared" si="9"/>
        <v>1</v>
      </c>
      <c r="N128"/>
    </row>
    <row r="129" spans="1:14" x14ac:dyDescent="0.25">
      <c r="A129" s="7" t="s">
        <v>145</v>
      </c>
      <c r="B129" s="4" t="s">
        <v>4</v>
      </c>
      <c r="C129" s="4">
        <v>43921</v>
      </c>
      <c r="D129" s="6">
        <v>226</v>
      </c>
      <c r="E129" s="3" t="str">
        <f>VLOOKUP(A129,Cleaned_Location_Data!$B$1:$C$55,2,FALSE)</f>
        <v>GEO1004</v>
      </c>
      <c r="F129" s="3" t="str">
        <f>INDEX(Cleaned_Location_Data!$C:$C,MATCH(A129,Cleaned_Location_Data!$B:$B,0))</f>
        <v>GEO1004</v>
      </c>
      <c r="G129" s="3" t="b">
        <f t="shared" si="5"/>
        <v>1</v>
      </c>
      <c r="H129" s="3" t="str">
        <f>INDEX(Cleaned_Location_Data!$I$1:$I$5,MATCH(F129,Cleaned_Location_Data!$H$1:$H$5,0))</f>
        <v>LATAM</v>
      </c>
      <c r="I129" s="3" t="str">
        <f t="shared" si="6"/>
        <v>Q1 2020</v>
      </c>
      <c r="J129" s="3" t="str">
        <f t="shared" si="7"/>
        <v>Q1 2020</v>
      </c>
      <c r="K129" s="3" t="str">
        <f t="shared" si="8"/>
        <v>Q1 2020</v>
      </c>
      <c r="L129" s="5" t="b">
        <f t="shared" si="9"/>
        <v>1</v>
      </c>
      <c r="N129"/>
    </row>
    <row r="130" spans="1:14" x14ac:dyDescent="0.25">
      <c r="A130" s="7" t="s">
        <v>145</v>
      </c>
      <c r="B130" s="4" t="s">
        <v>6</v>
      </c>
      <c r="C130" s="4">
        <v>43951</v>
      </c>
      <c r="D130" s="6">
        <v>223</v>
      </c>
      <c r="E130" s="3" t="str">
        <f>VLOOKUP(A130,Cleaned_Location_Data!$B$1:$C$55,2,FALSE)</f>
        <v>GEO1004</v>
      </c>
      <c r="F130" s="3" t="str">
        <f>INDEX(Cleaned_Location_Data!$C:$C,MATCH(A130,Cleaned_Location_Data!$B:$B,0))</f>
        <v>GEO1004</v>
      </c>
      <c r="G130" s="3" t="b">
        <f t="shared" ref="G130:G193" si="10">E130=F130</f>
        <v>1</v>
      </c>
      <c r="H130" s="3" t="str">
        <f>INDEX(Cleaned_Location_Data!$I$1:$I$5,MATCH(F130,Cleaned_Location_Data!$H$1:$H$5,0))</f>
        <v>LATAM</v>
      </c>
      <c r="I130" s="3" t="str">
        <f t="shared" ref="I130:I193" si="11">"Q"&amp;ROUNDUP(MONTH(C130)/3,0)&amp;" "&amp;YEAR(C130)</f>
        <v>Q2 2020</v>
      </c>
      <c r="J130" s="3" t="str">
        <f t="shared" ref="J130:J193" si="12">"Q"&amp;ROUNDUP(LEFT(B130,2)/3,0)&amp;" "&amp;RIGHT(B130,4)</f>
        <v>Q2 2020</v>
      </c>
      <c r="K130" s="3" t="str">
        <f t="shared" ref="K130:K193" si="13">VLOOKUP(C130,$P$1:$R$7,3,TRUE)</f>
        <v>Q2 2020</v>
      </c>
      <c r="L130" s="5" t="b">
        <f t="shared" ref="L130:L193" si="14">(I130=J130)=(J130=K130)</f>
        <v>1</v>
      </c>
      <c r="N130"/>
    </row>
    <row r="131" spans="1:14" x14ac:dyDescent="0.25">
      <c r="A131" s="7" t="s">
        <v>145</v>
      </c>
      <c r="B131" s="4" t="s">
        <v>8</v>
      </c>
      <c r="C131" s="4">
        <v>43982</v>
      </c>
      <c r="D131" s="6">
        <v>247</v>
      </c>
      <c r="E131" s="3" t="str">
        <f>VLOOKUP(A131,Cleaned_Location_Data!$B$1:$C$55,2,FALSE)</f>
        <v>GEO1004</v>
      </c>
      <c r="F131" s="3" t="str">
        <f>INDEX(Cleaned_Location_Data!$C:$C,MATCH(A131,Cleaned_Location_Data!$B:$B,0))</f>
        <v>GEO1004</v>
      </c>
      <c r="G131" s="3" t="b">
        <f t="shared" si="10"/>
        <v>1</v>
      </c>
      <c r="H131" s="3" t="str">
        <f>INDEX(Cleaned_Location_Data!$I$1:$I$5,MATCH(F131,Cleaned_Location_Data!$H$1:$H$5,0))</f>
        <v>LATAM</v>
      </c>
      <c r="I131" s="3" t="str">
        <f t="shared" si="11"/>
        <v>Q2 2020</v>
      </c>
      <c r="J131" s="3" t="str">
        <f t="shared" si="12"/>
        <v>Q2 2020</v>
      </c>
      <c r="K131" s="3" t="str">
        <f t="shared" si="13"/>
        <v>Q2 2020</v>
      </c>
      <c r="L131" s="5" t="b">
        <f t="shared" si="14"/>
        <v>1</v>
      </c>
      <c r="N131"/>
    </row>
    <row r="132" spans="1:14" x14ac:dyDescent="0.25">
      <c r="A132" s="7" t="s">
        <v>145</v>
      </c>
      <c r="B132" s="4" t="s">
        <v>10</v>
      </c>
      <c r="C132" s="4">
        <v>44012</v>
      </c>
      <c r="D132" s="6">
        <v>142</v>
      </c>
      <c r="E132" s="3" t="str">
        <f>VLOOKUP(A132,Cleaned_Location_Data!$B$1:$C$55,2,FALSE)</f>
        <v>GEO1004</v>
      </c>
      <c r="F132" s="3" t="str">
        <f>INDEX(Cleaned_Location_Data!$C:$C,MATCH(A132,Cleaned_Location_Data!$B:$B,0))</f>
        <v>GEO1004</v>
      </c>
      <c r="G132" s="3" t="b">
        <f t="shared" si="10"/>
        <v>1</v>
      </c>
      <c r="H132" s="3" t="str">
        <f>INDEX(Cleaned_Location_Data!$I$1:$I$5,MATCH(F132,Cleaned_Location_Data!$H$1:$H$5,0))</f>
        <v>LATAM</v>
      </c>
      <c r="I132" s="3" t="str">
        <f t="shared" si="11"/>
        <v>Q2 2020</v>
      </c>
      <c r="J132" s="3" t="str">
        <f t="shared" si="12"/>
        <v>Q2 2020</v>
      </c>
      <c r="K132" s="3" t="str">
        <f t="shared" si="13"/>
        <v>Q2 2020</v>
      </c>
      <c r="L132" s="5" t="b">
        <f t="shared" si="14"/>
        <v>1</v>
      </c>
      <c r="N132"/>
    </row>
    <row r="133" spans="1:14" x14ac:dyDescent="0.25">
      <c r="A133" s="7" t="s">
        <v>145</v>
      </c>
      <c r="B133" s="4" t="s">
        <v>12</v>
      </c>
      <c r="C133" s="4">
        <v>44043</v>
      </c>
      <c r="D133" s="6">
        <v>163</v>
      </c>
      <c r="E133" s="3" t="str">
        <f>VLOOKUP(A133,Cleaned_Location_Data!$B$1:$C$55,2,FALSE)</f>
        <v>GEO1004</v>
      </c>
      <c r="F133" s="3" t="str">
        <f>INDEX(Cleaned_Location_Data!$C:$C,MATCH(A133,Cleaned_Location_Data!$B:$B,0))</f>
        <v>GEO1004</v>
      </c>
      <c r="G133" s="3" t="b">
        <f t="shared" si="10"/>
        <v>1</v>
      </c>
      <c r="H133" s="3" t="str">
        <f>INDEX(Cleaned_Location_Data!$I$1:$I$5,MATCH(F133,Cleaned_Location_Data!$H$1:$H$5,0))</f>
        <v>LATAM</v>
      </c>
      <c r="I133" s="3" t="str">
        <f t="shared" si="11"/>
        <v>Q3 2020</v>
      </c>
      <c r="J133" s="3" t="str">
        <f t="shared" si="12"/>
        <v>Q3 2020</v>
      </c>
      <c r="K133" s="3" t="str">
        <f t="shared" si="13"/>
        <v>Q3 2020</v>
      </c>
      <c r="L133" s="5" t="b">
        <f t="shared" si="14"/>
        <v>1</v>
      </c>
      <c r="N133"/>
    </row>
    <row r="134" spans="1:14" x14ac:dyDescent="0.25">
      <c r="A134" s="7" t="s">
        <v>145</v>
      </c>
      <c r="B134" s="4" t="s">
        <v>14</v>
      </c>
      <c r="C134" s="4">
        <v>44074</v>
      </c>
      <c r="D134" s="6">
        <v>101</v>
      </c>
      <c r="E134" s="3" t="str">
        <f>VLOOKUP(A134,Cleaned_Location_Data!$B$1:$C$55,2,FALSE)</f>
        <v>GEO1004</v>
      </c>
      <c r="F134" s="3" t="str">
        <f>INDEX(Cleaned_Location_Data!$C:$C,MATCH(A134,Cleaned_Location_Data!$B:$B,0))</f>
        <v>GEO1004</v>
      </c>
      <c r="G134" s="3" t="b">
        <f t="shared" si="10"/>
        <v>1</v>
      </c>
      <c r="H134" s="3" t="str">
        <f>INDEX(Cleaned_Location_Data!$I$1:$I$5,MATCH(F134,Cleaned_Location_Data!$H$1:$H$5,0))</f>
        <v>LATAM</v>
      </c>
      <c r="I134" s="3" t="str">
        <f t="shared" si="11"/>
        <v>Q3 2020</v>
      </c>
      <c r="J134" s="3" t="str">
        <f t="shared" si="12"/>
        <v>Q3 2020</v>
      </c>
      <c r="K134" s="3" t="str">
        <f t="shared" si="13"/>
        <v>Q3 2020</v>
      </c>
      <c r="L134" s="5" t="b">
        <f t="shared" si="14"/>
        <v>1</v>
      </c>
      <c r="N134"/>
    </row>
    <row r="135" spans="1:14" x14ac:dyDescent="0.25">
      <c r="A135" s="7" t="s">
        <v>145</v>
      </c>
      <c r="B135" s="4" t="s">
        <v>16</v>
      </c>
      <c r="C135" s="4">
        <v>44104</v>
      </c>
      <c r="D135" s="6">
        <v>142</v>
      </c>
      <c r="E135" s="3" t="str">
        <f>VLOOKUP(A135,Cleaned_Location_Data!$B$1:$C$55,2,FALSE)</f>
        <v>GEO1004</v>
      </c>
      <c r="F135" s="3" t="str">
        <f>INDEX(Cleaned_Location_Data!$C:$C,MATCH(A135,Cleaned_Location_Data!$B:$B,0))</f>
        <v>GEO1004</v>
      </c>
      <c r="G135" s="3" t="b">
        <f t="shared" si="10"/>
        <v>1</v>
      </c>
      <c r="H135" s="3" t="str">
        <f>INDEX(Cleaned_Location_Data!$I$1:$I$5,MATCH(F135,Cleaned_Location_Data!$H$1:$H$5,0))</f>
        <v>LATAM</v>
      </c>
      <c r="I135" s="3" t="str">
        <f t="shared" si="11"/>
        <v>Q3 2020</v>
      </c>
      <c r="J135" s="3" t="str">
        <f t="shared" si="12"/>
        <v>Q3 2020</v>
      </c>
      <c r="K135" s="3" t="str">
        <f t="shared" si="13"/>
        <v>Q3 2020</v>
      </c>
      <c r="L135" s="5" t="b">
        <f t="shared" si="14"/>
        <v>1</v>
      </c>
      <c r="N135"/>
    </row>
    <row r="136" spans="1:14" x14ac:dyDescent="0.25">
      <c r="A136" s="7" t="s">
        <v>145</v>
      </c>
      <c r="B136" s="4" t="s">
        <v>18</v>
      </c>
      <c r="C136" s="4">
        <v>44135</v>
      </c>
      <c r="D136" s="6">
        <v>123</v>
      </c>
      <c r="E136" s="3" t="str">
        <f>VLOOKUP(A136,Cleaned_Location_Data!$B$1:$C$55,2,FALSE)</f>
        <v>GEO1004</v>
      </c>
      <c r="F136" s="3" t="str">
        <f>INDEX(Cleaned_Location_Data!$C:$C,MATCH(A136,Cleaned_Location_Data!$B:$B,0))</f>
        <v>GEO1004</v>
      </c>
      <c r="G136" s="3" t="b">
        <f t="shared" si="10"/>
        <v>1</v>
      </c>
      <c r="H136" s="3" t="str">
        <f>INDEX(Cleaned_Location_Data!$I$1:$I$5,MATCH(F136,Cleaned_Location_Data!$H$1:$H$5,0))</f>
        <v>LATAM</v>
      </c>
      <c r="I136" s="3" t="str">
        <f t="shared" si="11"/>
        <v>Q4 2020</v>
      </c>
      <c r="J136" s="3" t="str">
        <f t="shared" si="12"/>
        <v>Q4 2020</v>
      </c>
      <c r="K136" s="3" t="str">
        <f t="shared" si="13"/>
        <v>Q4 2020</v>
      </c>
      <c r="L136" s="5" t="b">
        <f t="shared" si="14"/>
        <v>1</v>
      </c>
      <c r="N136"/>
    </row>
    <row r="137" spans="1:14" x14ac:dyDescent="0.25">
      <c r="A137" s="7" t="s">
        <v>145</v>
      </c>
      <c r="B137" s="4" t="s">
        <v>20</v>
      </c>
      <c r="C137" s="4">
        <v>44165</v>
      </c>
      <c r="D137" s="6">
        <v>183</v>
      </c>
      <c r="E137" s="3" t="str">
        <f>VLOOKUP(A137,Cleaned_Location_Data!$B$1:$C$55,2,FALSE)</f>
        <v>GEO1004</v>
      </c>
      <c r="F137" s="3" t="str">
        <f>INDEX(Cleaned_Location_Data!$C:$C,MATCH(A137,Cleaned_Location_Data!$B:$B,0))</f>
        <v>GEO1004</v>
      </c>
      <c r="G137" s="3" t="b">
        <f t="shared" si="10"/>
        <v>1</v>
      </c>
      <c r="H137" s="3" t="str">
        <f>INDEX(Cleaned_Location_Data!$I$1:$I$5,MATCH(F137,Cleaned_Location_Data!$H$1:$H$5,0))</f>
        <v>LATAM</v>
      </c>
      <c r="I137" s="3" t="str">
        <f t="shared" si="11"/>
        <v>Q4 2020</v>
      </c>
      <c r="J137" s="3" t="str">
        <f t="shared" si="12"/>
        <v>Q4 2020</v>
      </c>
      <c r="K137" s="3" t="str">
        <f t="shared" si="13"/>
        <v>Q4 2020</v>
      </c>
      <c r="L137" s="5" t="b">
        <f t="shared" si="14"/>
        <v>1</v>
      </c>
      <c r="N137"/>
    </row>
    <row r="138" spans="1:14" x14ac:dyDescent="0.25">
      <c r="A138" s="7" t="s">
        <v>145</v>
      </c>
      <c r="B138" s="4" t="s">
        <v>22</v>
      </c>
      <c r="C138" s="4">
        <v>44196</v>
      </c>
      <c r="D138" s="6">
        <v>144</v>
      </c>
      <c r="E138" s="3" t="str">
        <f>VLOOKUP(A138,Cleaned_Location_Data!$B$1:$C$55,2,FALSE)</f>
        <v>GEO1004</v>
      </c>
      <c r="F138" s="3" t="str">
        <f>INDEX(Cleaned_Location_Data!$C:$C,MATCH(A138,Cleaned_Location_Data!$B:$B,0))</f>
        <v>GEO1004</v>
      </c>
      <c r="G138" s="3" t="b">
        <f t="shared" si="10"/>
        <v>1</v>
      </c>
      <c r="H138" s="3" t="str">
        <f>INDEX(Cleaned_Location_Data!$I$1:$I$5,MATCH(F138,Cleaned_Location_Data!$H$1:$H$5,0))</f>
        <v>LATAM</v>
      </c>
      <c r="I138" s="3" t="str">
        <f t="shared" si="11"/>
        <v>Q4 2020</v>
      </c>
      <c r="J138" s="3" t="str">
        <f t="shared" si="12"/>
        <v>Q4 2020</v>
      </c>
      <c r="K138" s="3" t="str">
        <f t="shared" si="13"/>
        <v>Q4 2020</v>
      </c>
      <c r="L138" s="5" t="b">
        <f t="shared" si="14"/>
        <v>1</v>
      </c>
      <c r="N138"/>
    </row>
    <row r="139" spans="1:14" x14ac:dyDescent="0.25">
      <c r="A139" s="7" t="s">
        <v>145</v>
      </c>
      <c r="B139" s="4" t="s">
        <v>34</v>
      </c>
      <c r="C139" s="4">
        <v>44227</v>
      </c>
      <c r="D139" s="6">
        <v>190</v>
      </c>
      <c r="E139" s="3" t="str">
        <f>VLOOKUP(A139,Cleaned_Location_Data!$B$1:$C$55,2,FALSE)</f>
        <v>GEO1004</v>
      </c>
      <c r="F139" s="3" t="str">
        <f>INDEX(Cleaned_Location_Data!$C:$C,MATCH(A139,Cleaned_Location_Data!$B:$B,0))</f>
        <v>GEO1004</v>
      </c>
      <c r="G139" s="3" t="b">
        <f t="shared" si="10"/>
        <v>1</v>
      </c>
      <c r="H139" s="3" t="str">
        <f>INDEX(Cleaned_Location_Data!$I$1:$I$5,MATCH(F139,Cleaned_Location_Data!$H$1:$H$5,0))</f>
        <v>LATAM</v>
      </c>
      <c r="I139" s="3" t="str">
        <f t="shared" si="11"/>
        <v>Q1 2021</v>
      </c>
      <c r="J139" s="3" t="str">
        <f t="shared" si="12"/>
        <v>Q1 2021</v>
      </c>
      <c r="K139" s="3" t="str">
        <f t="shared" si="13"/>
        <v>Q1 2021</v>
      </c>
      <c r="L139" s="5" t="b">
        <f t="shared" si="14"/>
        <v>1</v>
      </c>
      <c r="N139"/>
    </row>
    <row r="140" spans="1:14" x14ac:dyDescent="0.25">
      <c r="A140" s="7" t="s">
        <v>145</v>
      </c>
      <c r="B140" s="4" t="s">
        <v>32</v>
      </c>
      <c r="C140" s="4">
        <v>44255</v>
      </c>
      <c r="D140" s="6">
        <v>172</v>
      </c>
      <c r="E140" s="3" t="str">
        <f>VLOOKUP(A140,Cleaned_Location_Data!$B$1:$C$55,2,FALSE)</f>
        <v>GEO1004</v>
      </c>
      <c r="F140" s="3" t="str">
        <f>INDEX(Cleaned_Location_Data!$C:$C,MATCH(A140,Cleaned_Location_Data!$B:$B,0))</f>
        <v>GEO1004</v>
      </c>
      <c r="G140" s="3" t="b">
        <f t="shared" si="10"/>
        <v>1</v>
      </c>
      <c r="H140" s="3" t="str">
        <f>INDEX(Cleaned_Location_Data!$I$1:$I$5,MATCH(F140,Cleaned_Location_Data!$H$1:$H$5,0))</f>
        <v>LATAM</v>
      </c>
      <c r="I140" s="3" t="str">
        <f t="shared" si="11"/>
        <v>Q1 2021</v>
      </c>
      <c r="J140" s="3" t="str">
        <f t="shared" si="12"/>
        <v>Q1 2021</v>
      </c>
      <c r="K140" s="3" t="str">
        <f t="shared" si="13"/>
        <v>Q1 2021</v>
      </c>
      <c r="L140" s="5" t="b">
        <f t="shared" si="14"/>
        <v>1</v>
      </c>
      <c r="N140"/>
    </row>
    <row r="141" spans="1:14" x14ac:dyDescent="0.25">
      <c r="A141" s="7" t="s">
        <v>145</v>
      </c>
      <c r="B141" s="4" t="s">
        <v>30</v>
      </c>
      <c r="C141" s="4">
        <v>44286</v>
      </c>
      <c r="D141" s="6">
        <v>227</v>
      </c>
      <c r="E141" s="3" t="str">
        <f>VLOOKUP(A141,Cleaned_Location_Data!$B$1:$C$55,2,FALSE)</f>
        <v>GEO1004</v>
      </c>
      <c r="F141" s="3" t="str">
        <f>INDEX(Cleaned_Location_Data!$C:$C,MATCH(A141,Cleaned_Location_Data!$B:$B,0))</f>
        <v>GEO1004</v>
      </c>
      <c r="G141" s="3" t="b">
        <f t="shared" si="10"/>
        <v>1</v>
      </c>
      <c r="H141" s="3" t="str">
        <f>INDEX(Cleaned_Location_Data!$I$1:$I$5,MATCH(F141,Cleaned_Location_Data!$H$1:$H$5,0))</f>
        <v>LATAM</v>
      </c>
      <c r="I141" s="3" t="str">
        <f t="shared" si="11"/>
        <v>Q1 2021</v>
      </c>
      <c r="J141" s="3" t="str">
        <f t="shared" si="12"/>
        <v>Q1 2021</v>
      </c>
      <c r="K141" s="3" t="str">
        <f t="shared" si="13"/>
        <v>Q1 2021</v>
      </c>
      <c r="L141" s="5" t="b">
        <f t="shared" si="14"/>
        <v>1</v>
      </c>
      <c r="N141"/>
    </row>
    <row r="142" spans="1:14" x14ac:dyDescent="0.25">
      <c r="A142" s="7" t="s">
        <v>145</v>
      </c>
      <c r="B142" s="4" t="s">
        <v>28</v>
      </c>
      <c r="C142" s="4">
        <v>44316</v>
      </c>
      <c r="D142" s="6">
        <v>226</v>
      </c>
      <c r="E142" s="3" t="str">
        <f>VLOOKUP(A142,Cleaned_Location_Data!$B$1:$C$55,2,FALSE)</f>
        <v>GEO1004</v>
      </c>
      <c r="F142" s="3" t="str">
        <f>INDEX(Cleaned_Location_Data!$C:$C,MATCH(A142,Cleaned_Location_Data!$B:$B,0))</f>
        <v>GEO1004</v>
      </c>
      <c r="G142" s="3" t="b">
        <f t="shared" si="10"/>
        <v>1</v>
      </c>
      <c r="H142" s="3" t="str">
        <f>INDEX(Cleaned_Location_Data!$I$1:$I$5,MATCH(F142,Cleaned_Location_Data!$H$1:$H$5,0))</f>
        <v>LATAM</v>
      </c>
      <c r="I142" s="3" t="str">
        <f t="shared" si="11"/>
        <v>Q2 2021</v>
      </c>
      <c r="J142" s="3" t="str">
        <f t="shared" si="12"/>
        <v>Q2 2021</v>
      </c>
      <c r="K142" s="3" t="str">
        <f t="shared" si="13"/>
        <v>Q2 2021</v>
      </c>
      <c r="L142" s="5" t="b">
        <f t="shared" si="14"/>
        <v>1</v>
      </c>
      <c r="N142"/>
    </row>
    <row r="143" spans="1:14" x14ac:dyDescent="0.25">
      <c r="A143" s="7" t="s">
        <v>145</v>
      </c>
      <c r="B143" s="4" t="s">
        <v>26</v>
      </c>
      <c r="C143" s="4">
        <v>44347</v>
      </c>
      <c r="D143" s="6">
        <v>244</v>
      </c>
      <c r="E143" s="3" t="str">
        <f>VLOOKUP(A143,Cleaned_Location_Data!$B$1:$C$55,2,FALSE)</f>
        <v>GEO1004</v>
      </c>
      <c r="F143" s="3" t="str">
        <f>INDEX(Cleaned_Location_Data!$C:$C,MATCH(A143,Cleaned_Location_Data!$B:$B,0))</f>
        <v>GEO1004</v>
      </c>
      <c r="G143" s="3" t="b">
        <f t="shared" si="10"/>
        <v>1</v>
      </c>
      <c r="H143" s="3" t="str">
        <f>INDEX(Cleaned_Location_Data!$I$1:$I$5,MATCH(F143,Cleaned_Location_Data!$H$1:$H$5,0))</f>
        <v>LATAM</v>
      </c>
      <c r="I143" s="3" t="str">
        <f t="shared" si="11"/>
        <v>Q2 2021</v>
      </c>
      <c r="J143" s="3" t="str">
        <f t="shared" si="12"/>
        <v>Q2 2021</v>
      </c>
      <c r="K143" s="3" t="str">
        <f t="shared" si="13"/>
        <v>Q2 2021</v>
      </c>
      <c r="L143" s="5" t="b">
        <f t="shared" si="14"/>
        <v>1</v>
      </c>
      <c r="N143"/>
    </row>
    <row r="144" spans="1:14" x14ac:dyDescent="0.25">
      <c r="A144" s="7" t="s">
        <v>145</v>
      </c>
      <c r="B144" s="4" t="s">
        <v>24</v>
      </c>
      <c r="C144" s="4">
        <v>44377</v>
      </c>
      <c r="D144" s="6">
        <v>145</v>
      </c>
      <c r="E144" s="3" t="str">
        <f>VLOOKUP(A144,Cleaned_Location_Data!$B$1:$C$55,2,FALSE)</f>
        <v>GEO1004</v>
      </c>
      <c r="F144" s="3" t="str">
        <f>INDEX(Cleaned_Location_Data!$C:$C,MATCH(A144,Cleaned_Location_Data!$B:$B,0))</f>
        <v>GEO1004</v>
      </c>
      <c r="G144" s="3" t="b">
        <f t="shared" si="10"/>
        <v>1</v>
      </c>
      <c r="H144" s="3" t="str">
        <f>INDEX(Cleaned_Location_Data!$I$1:$I$5,MATCH(F144,Cleaned_Location_Data!$H$1:$H$5,0))</f>
        <v>LATAM</v>
      </c>
      <c r="I144" s="3" t="str">
        <f t="shared" si="11"/>
        <v>Q2 2021</v>
      </c>
      <c r="J144" s="3" t="str">
        <f t="shared" si="12"/>
        <v>Q2 2021</v>
      </c>
      <c r="K144" s="3" t="str">
        <f t="shared" si="13"/>
        <v>Q2 2021</v>
      </c>
      <c r="L144" s="5" t="b">
        <f t="shared" si="14"/>
        <v>1</v>
      </c>
      <c r="N144"/>
    </row>
    <row r="145" spans="1:14" x14ac:dyDescent="0.25">
      <c r="A145" s="7" t="s">
        <v>162</v>
      </c>
      <c r="B145" s="4" t="s">
        <v>37</v>
      </c>
      <c r="C145" s="4">
        <v>43861</v>
      </c>
      <c r="D145" s="6">
        <v>391</v>
      </c>
      <c r="E145" s="3" t="str">
        <f>VLOOKUP(A145,Cleaned_Location_Data!$B$1:$C$55,2,FALSE)</f>
        <v>GEO1003</v>
      </c>
      <c r="F145" s="3" t="str">
        <f>INDEX(Cleaned_Location_Data!$C:$C,MATCH(A145,Cleaned_Location_Data!$B:$B,0))</f>
        <v>GEO1003</v>
      </c>
      <c r="G145" s="3" t="b">
        <f t="shared" si="10"/>
        <v>1</v>
      </c>
      <c r="H145" s="3" t="str">
        <f>INDEX(Cleaned_Location_Data!$I$1:$I$5,MATCH(F145,Cleaned_Location_Data!$H$1:$H$5,0))</f>
        <v>EMEA</v>
      </c>
      <c r="I145" s="3" t="str">
        <f t="shared" si="11"/>
        <v>Q1 2020</v>
      </c>
      <c r="J145" s="3" t="str">
        <f t="shared" si="12"/>
        <v>Q1 2020</v>
      </c>
      <c r="K145" s="3" t="str">
        <f t="shared" si="13"/>
        <v>Q1 2020</v>
      </c>
      <c r="L145" s="5" t="b">
        <f t="shared" si="14"/>
        <v>1</v>
      </c>
      <c r="N145"/>
    </row>
    <row r="146" spans="1:14" x14ac:dyDescent="0.25">
      <c r="A146" s="7" t="s">
        <v>162</v>
      </c>
      <c r="B146" s="4" t="s">
        <v>39</v>
      </c>
      <c r="C146" s="4">
        <v>43890</v>
      </c>
      <c r="D146" s="6">
        <v>553</v>
      </c>
      <c r="E146" s="3" t="str">
        <f>VLOOKUP(A146,Cleaned_Location_Data!$B$1:$C$55,2,FALSE)</f>
        <v>GEO1003</v>
      </c>
      <c r="F146" s="3" t="str">
        <f>INDEX(Cleaned_Location_Data!$C:$C,MATCH(A146,Cleaned_Location_Data!$B:$B,0))</f>
        <v>GEO1003</v>
      </c>
      <c r="G146" s="3" t="b">
        <f t="shared" si="10"/>
        <v>1</v>
      </c>
      <c r="H146" s="3" t="str">
        <f>INDEX(Cleaned_Location_Data!$I$1:$I$5,MATCH(F146,Cleaned_Location_Data!$H$1:$H$5,0))</f>
        <v>EMEA</v>
      </c>
      <c r="I146" s="3" t="str">
        <f t="shared" si="11"/>
        <v>Q1 2020</v>
      </c>
      <c r="J146" s="3" t="str">
        <f t="shared" si="12"/>
        <v>Q1 2020</v>
      </c>
      <c r="K146" s="3" t="str">
        <f t="shared" si="13"/>
        <v>Q1 2020</v>
      </c>
      <c r="L146" s="5" t="b">
        <f t="shared" si="14"/>
        <v>1</v>
      </c>
      <c r="N146"/>
    </row>
    <row r="147" spans="1:14" x14ac:dyDescent="0.25">
      <c r="A147" s="7" t="s">
        <v>162</v>
      </c>
      <c r="B147" s="4" t="s">
        <v>4</v>
      </c>
      <c r="C147" s="4">
        <v>43921</v>
      </c>
      <c r="D147" s="6">
        <v>498</v>
      </c>
      <c r="E147" s="3" t="str">
        <f>VLOOKUP(A147,Cleaned_Location_Data!$B$1:$C$55,2,FALSE)</f>
        <v>GEO1003</v>
      </c>
      <c r="F147" s="3" t="str">
        <f>INDEX(Cleaned_Location_Data!$C:$C,MATCH(A147,Cleaned_Location_Data!$B:$B,0))</f>
        <v>GEO1003</v>
      </c>
      <c r="G147" s="3" t="b">
        <f t="shared" si="10"/>
        <v>1</v>
      </c>
      <c r="H147" s="3" t="str">
        <f>INDEX(Cleaned_Location_Data!$I$1:$I$5,MATCH(F147,Cleaned_Location_Data!$H$1:$H$5,0))</f>
        <v>EMEA</v>
      </c>
      <c r="I147" s="3" t="str">
        <f t="shared" si="11"/>
        <v>Q1 2020</v>
      </c>
      <c r="J147" s="3" t="str">
        <f t="shared" si="12"/>
        <v>Q1 2020</v>
      </c>
      <c r="K147" s="3" t="str">
        <f t="shared" si="13"/>
        <v>Q1 2020</v>
      </c>
      <c r="L147" s="5" t="b">
        <f t="shared" si="14"/>
        <v>1</v>
      </c>
      <c r="N147"/>
    </row>
    <row r="148" spans="1:14" x14ac:dyDescent="0.25">
      <c r="A148" s="7" t="s">
        <v>162</v>
      </c>
      <c r="B148" s="4" t="s">
        <v>6</v>
      </c>
      <c r="C148" s="4">
        <v>43951</v>
      </c>
      <c r="D148" s="6">
        <v>719</v>
      </c>
      <c r="E148" s="3" t="str">
        <f>VLOOKUP(A148,Cleaned_Location_Data!$B$1:$C$55,2,FALSE)</f>
        <v>GEO1003</v>
      </c>
      <c r="F148" s="3" t="str">
        <f>INDEX(Cleaned_Location_Data!$C:$C,MATCH(A148,Cleaned_Location_Data!$B:$B,0))</f>
        <v>GEO1003</v>
      </c>
      <c r="G148" s="3" t="b">
        <f t="shared" si="10"/>
        <v>1</v>
      </c>
      <c r="H148" s="3" t="str">
        <f>INDEX(Cleaned_Location_Data!$I$1:$I$5,MATCH(F148,Cleaned_Location_Data!$H$1:$H$5,0))</f>
        <v>EMEA</v>
      </c>
      <c r="I148" s="3" t="str">
        <f t="shared" si="11"/>
        <v>Q2 2020</v>
      </c>
      <c r="J148" s="3" t="str">
        <f t="shared" si="12"/>
        <v>Q2 2020</v>
      </c>
      <c r="K148" s="3" t="str">
        <f t="shared" si="13"/>
        <v>Q2 2020</v>
      </c>
      <c r="L148" s="5" t="b">
        <f t="shared" si="14"/>
        <v>1</v>
      </c>
      <c r="N148"/>
    </row>
    <row r="149" spans="1:14" x14ac:dyDescent="0.25">
      <c r="A149" s="7" t="s">
        <v>162</v>
      </c>
      <c r="B149" s="4" t="s">
        <v>8</v>
      </c>
      <c r="C149" s="4">
        <v>43982</v>
      </c>
      <c r="D149" s="6">
        <v>555</v>
      </c>
      <c r="E149" s="3" t="str">
        <f>VLOOKUP(A149,Cleaned_Location_Data!$B$1:$C$55,2,FALSE)</f>
        <v>GEO1003</v>
      </c>
      <c r="F149" s="3" t="str">
        <f>INDEX(Cleaned_Location_Data!$C:$C,MATCH(A149,Cleaned_Location_Data!$B:$B,0))</f>
        <v>GEO1003</v>
      </c>
      <c r="G149" s="3" t="b">
        <f t="shared" si="10"/>
        <v>1</v>
      </c>
      <c r="H149" s="3" t="str">
        <f>INDEX(Cleaned_Location_Data!$I$1:$I$5,MATCH(F149,Cleaned_Location_Data!$H$1:$H$5,0))</f>
        <v>EMEA</v>
      </c>
      <c r="I149" s="3" t="str">
        <f t="shared" si="11"/>
        <v>Q2 2020</v>
      </c>
      <c r="J149" s="3" t="str">
        <f t="shared" si="12"/>
        <v>Q2 2020</v>
      </c>
      <c r="K149" s="3" t="str">
        <f t="shared" si="13"/>
        <v>Q2 2020</v>
      </c>
      <c r="L149" s="5" t="b">
        <f t="shared" si="14"/>
        <v>1</v>
      </c>
      <c r="N149"/>
    </row>
    <row r="150" spans="1:14" x14ac:dyDescent="0.25">
      <c r="A150" s="7" t="s">
        <v>162</v>
      </c>
      <c r="B150" s="4" t="s">
        <v>10</v>
      </c>
      <c r="C150" s="4">
        <v>44012</v>
      </c>
      <c r="D150" s="6">
        <v>499</v>
      </c>
      <c r="E150" s="3" t="str">
        <f>VLOOKUP(A150,Cleaned_Location_Data!$B$1:$C$55,2,FALSE)</f>
        <v>GEO1003</v>
      </c>
      <c r="F150" s="3" t="str">
        <f>INDEX(Cleaned_Location_Data!$C:$C,MATCH(A150,Cleaned_Location_Data!$B:$B,0))</f>
        <v>GEO1003</v>
      </c>
      <c r="G150" s="3" t="b">
        <f t="shared" si="10"/>
        <v>1</v>
      </c>
      <c r="H150" s="3" t="str">
        <f>INDEX(Cleaned_Location_Data!$I$1:$I$5,MATCH(F150,Cleaned_Location_Data!$H$1:$H$5,0))</f>
        <v>EMEA</v>
      </c>
      <c r="I150" s="3" t="str">
        <f t="shared" si="11"/>
        <v>Q2 2020</v>
      </c>
      <c r="J150" s="3" t="str">
        <f t="shared" si="12"/>
        <v>Q2 2020</v>
      </c>
      <c r="K150" s="3" t="str">
        <f t="shared" si="13"/>
        <v>Q2 2020</v>
      </c>
      <c r="L150" s="5" t="b">
        <f t="shared" si="14"/>
        <v>1</v>
      </c>
      <c r="N150"/>
    </row>
    <row r="151" spans="1:14" x14ac:dyDescent="0.25">
      <c r="A151" s="7" t="s">
        <v>162</v>
      </c>
      <c r="B151" s="4" t="s">
        <v>12</v>
      </c>
      <c r="C151" s="4">
        <v>44043</v>
      </c>
      <c r="D151" s="6">
        <v>338</v>
      </c>
      <c r="E151" s="3" t="str">
        <f>VLOOKUP(A151,Cleaned_Location_Data!$B$1:$C$55,2,FALSE)</f>
        <v>GEO1003</v>
      </c>
      <c r="F151" s="3" t="str">
        <f>INDEX(Cleaned_Location_Data!$C:$C,MATCH(A151,Cleaned_Location_Data!$B:$B,0))</f>
        <v>GEO1003</v>
      </c>
      <c r="G151" s="3" t="b">
        <f t="shared" si="10"/>
        <v>1</v>
      </c>
      <c r="H151" s="3" t="str">
        <f>INDEX(Cleaned_Location_Data!$I$1:$I$5,MATCH(F151,Cleaned_Location_Data!$H$1:$H$5,0))</f>
        <v>EMEA</v>
      </c>
      <c r="I151" s="3" t="str">
        <f t="shared" si="11"/>
        <v>Q3 2020</v>
      </c>
      <c r="J151" s="3" t="str">
        <f t="shared" si="12"/>
        <v>Q3 2020</v>
      </c>
      <c r="K151" s="3" t="str">
        <f t="shared" si="13"/>
        <v>Q3 2020</v>
      </c>
      <c r="L151" s="5" t="b">
        <f t="shared" si="14"/>
        <v>1</v>
      </c>
      <c r="N151"/>
    </row>
    <row r="152" spans="1:14" x14ac:dyDescent="0.25">
      <c r="A152" s="7" t="s">
        <v>162</v>
      </c>
      <c r="B152" s="4" t="s">
        <v>14</v>
      </c>
      <c r="C152" s="4">
        <v>44074</v>
      </c>
      <c r="D152" s="6">
        <v>391</v>
      </c>
      <c r="E152" s="3" t="str">
        <f>VLOOKUP(A152,Cleaned_Location_Data!$B$1:$C$55,2,FALSE)</f>
        <v>GEO1003</v>
      </c>
      <c r="F152" s="3" t="str">
        <f>INDEX(Cleaned_Location_Data!$C:$C,MATCH(A152,Cleaned_Location_Data!$B:$B,0))</f>
        <v>GEO1003</v>
      </c>
      <c r="G152" s="3" t="b">
        <f t="shared" si="10"/>
        <v>1</v>
      </c>
      <c r="H152" s="3" t="str">
        <f>INDEX(Cleaned_Location_Data!$I$1:$I$5,MATCH(F152,Cleaned_Location_Data!$H$1:$H$5,0))</f>
        <v>EMEA</v>
      </c>
      <c r="I152" s="3" t="str">
        <f t="shared" si="11"/>
        <v>Q3 2020</v>
      </c>
      <c r="J152" s="3" t="str">
        <f t="shared" si="12"/>
        <v>Q3 2020</v>
      </c>
      <c r="K152" s="3" t="str">
        <f t="shared" si="13"/>
        <v>Q3 2020</v>
      </c>
      <c r="L152" s="5" t="b">
        <f t="shared" si="14"/>
        <v>1</v>
      </c>
      <c r="N152"/>
    </row>
    <row r="153" spans="1:14" x14ac:dyDescent="0.25">
      <c r="A153" s="7" t="s">
        <v>162</v>
      </c>
      <c r="B153" s="4" t="s">
        <v>16</v>
      </c>
      <c r="C153" s="4">
        <v>44104</v>
      </c>
      <c r="D153" s="6">
        <v>279</v>
      </c>
      <c r="E153" s="3" t="str">
        <f>VLOOKUP(A153,Cleaned_Location_Data!$B$1:$C$55,2,FALSE)</f>
        <v>GEO1003</v>
      </c>
      <c r="F153" s="3" t="str">
        <f>INDEX(Cleaned_Location_Data!$C:$C,MATCH(A153,Cleaned_Location_Data!$B:$B,0))</f>
        <v>GEO1003</v>
      </c>
      <c r="G153" s="3" t="b">
        <f t="shared" si="10"/>
        <v>1</v>
      </c>
      <c r="H153" s="3" t="str">
        <f>INDEX(Cleaned_Location_Data!$I$1:$I$5,MATCH(F153,Cleaned_Location_Data!$H$1:$H$5,0))</f>
        <v>EMEA</v>
      </c>
      <c r="I153" s="3" t="str">
        <f t="shared" si="11"/>
        <v>Q3 2020</v>
      </c>
      <c r="J153" s="3" t="str">
        <f t="shared" si="12"/>
        <v>Q3 2020</v>
      </c>
      <c r="K153" s="3" t="str">
        <f t="shared" si="13"/>
        <v>Q3 2020</v>
      </c>
      <c r="L153" s="5" t="b">
        <f t="shared" si="14"/>
        <v>1</v>
      </c>
      <c r="N153"/>
    </row>
    <row r="154" spans="1:14" x14ac:dyDescent="0.25">
      <c r="A154" s="7" t="s">
        <v>162</v>
      </c>
      <c r="B154" s="4" t="s">
        <v>18</v>
      </c>
      <c r="C154" s="4">
        <v>44135</v>
      </c>
      <c r="D154" s="6">
        <v>447</v>
      </c>
      <c r="E154" s="3" t="str">
        <f>VLOOKUP(A154,Cleaned_Location_Data!$B$1:$C$55,2,FALSE)</f>
        <v>GEO1003</v>
      </c>
      <c r="F154" s="3" t="str">
        <f>INDEX(Cleaned_Location_Data!$C:$C,MATCH(A154,Cleaned_Location_Data!$B:$B,0))</f>
        <v>GEO1003</v>
      </c>
      <c r="G154" s="3" t="b">
        <f t="shared" si="10"/>
        <v>1</v>
      </c>
      <c r="H154" s="3" t="str">
        <f>INDEX(Cleaned_Location_Data!$I$1:$I$5,MATCH(F154,Cleaned_Location_Data!$H$1:$H$5,0))</f>
        <v>EMEA</v>
      </c>
      <c r="I154" s="3" t="str">
        <f t="shared" si="11"/>
        <v>Q4 2020</v>
      </c>
      <c r="J154" s="3" t="str">
        <f t="shared" si="12"/>
        <v>Q4 2020</v>
      </c>
      <c r="K154" s="3" t="str">
        <f t="shared" si="13"/>
        <v>Q4 2020</v>
      </c>
      <c r="L154" s="5" t="b">
        <f t="shared" si="14"/>
        <v>1</v>
      </c>
      <c r="N154"/>
    </row>
    <row r="155" spans="1:14" x14ac:dyDescent="0.25">
      <c r="A155" s="7" t="s">
        <v>162</v>
      </c>
      <c r="B155" s="4" t="s">
        <v>20</v>
      </c>
      <c r="C155" s="4">
        <v>44165</v>
      </c>
      <c r="D155" s="6">
        <v>390</v>
      </c>
      <c r="E155" s="3" t="str">
        <f>VLOOKUP(A155,Cleaned_Location_Data!$B$1:$C$55,2,FALSE)</f>
        <v>GEO1003</v>
      </c>
      <c r="F155" s="3" t="str">
        <f>INDEX(Cleaned_Location_Data!$C:$C,MATCH(A155,Cleaned_Location_Data!$B:$B,0))</f>
        <v>GEO1003</v>
      </c>
      <c r="G155" s="3" t="b">
        <f t="shared" si="10"/>
        <v>1</v>
      </c>
      <c r="H155" s="3" t="str">
        <f>INDEX(Cleaned_Location_Data!$I$1:$I$5,MATCH(F155,Cleaned_Location_Data!$H$1:$H$5,0))</f>
        <v>EMEA</v>
      </c>
      <c r="I155" s="3" t="str">
        <f t="shared" si="11"/>
        <v>Q4 2020</v>
      </c>
      <c r="J155" s="3" t="str">
        <f t="shared" si="12"/>
        <v>Q4 2020</v>
      </c>
      <c r="K155" s="3" t="str">
        <f t="shared" si="13"/>
        <v>Q4 2020</v>
      </c>
      <c r="L155" s="5" t="b">
        <f t="shared" si="14"/>
        <v>1</v>
      </c>
      <c r="N155"/>
    </row>
    <row r="156" spans="1:14" x14ac:dyDescent="0.25">
      <c r="A156" s="7" t="s">
        <v>162</v>
      </c>
      <c r="B156" s="4" t="s">
        <v>22</v>
      </c>
      <c r="C156" s="4">
        <v>44196</v>
      </c>
      <c r="D156" s="6">
        <v>500</v>
      </c>
      <c r="E156" s="3" t="str">
        <f>VLOOKUP(A156,Cleaned_Location_Data!$B$1:$C$55,2,FALSE)</f>
        <v>GEO1003</v>
      </c>
      <c r="F156" s="3" t="str">
        <f>INDEX(Cleaned_Location_Data!$C:$C,MATCH(A156,Cleaned_Location_Data!$B:$B,0))</f>
        <v>GEO1003</v>
      </c>
      <c r="G156" s="3" t="b">
        <f t="shared" si="10"/>
        <v>1</v>
      </c>
      <c r="H156" s="3" t="str">
        <f>INDEX(Cleaned_Location_Data!$I$1:$I$5,MATCH(F156,Cleaned_Location_Data!$H$1:$H$5,0))</f>
        <v>EMEA</v>
      </c>
      <c r="I156" s="3" t="str">
        <f t="shared" si="11"/>
        <v>Q4 2020</v>
      </c>
      <c r="J156" s="3" t="str">
        <f t="shared" si="12"/>
        <v>Q4 2020</v>
      </c>
      <c r="K156" s="3" t="str">
        <f t="shared" si="13"/>
        <v>Q4 2020</v>
      </c>
      <c r="L156" s="5" t="b">
        <f t="shared" si="14"/>
        <v>1</v>
      </c>
      <c r="N156"/>
    </row>
    <row r="157" spans="1:14" x14ac:dyDescent="0.25">
      <c r="A157" s="7" t="s">
        <v>162</v>
      </c>
      <c r="B157" s="4" t="s">
        <v>34</v>
      </c>
      <c r="C157" s="4">
        <v>44227</v>
      </c>
      <c r="D157" s="6">
        <v>404</v>
      </c>
      <c r="E157" s="3" t="str">
        <f>VLOOKUP(A157,Cleaned_Location_Data!$B$1:$C$55,2,FALSE)</f>
        <v>GEO1003</v>
      </c>
      <c r="F157" s="3" t="str">
        <f>INDEX(Cleaned_Location_Data!$C:$C,MATCH(A157,Cleaned_Location_Data!$B:$B,0))</f>
        <v>GEO1003</v>
      </c>
      <c r="G157" s="3" t="b">
        <f t="shared" si="10"/>
        <v>1</v>
      </c>
      <c r="H157" s="3" t="str">
        <f>INDEX(Cleaned_Location_Data!$I$1:$I$5,MATCH(F157,Cleaned_Location_Data!$H$1:$H$5,0))</f>
        <v>EMEA</v>
      </c>
      <c r="I157" s="3" t="str">
        <f t="shared" si="11"/>
        <v>Q1 2021</v>
      </c>
      <c r="J157" s="3" t="str">
        <f t="shared" si="12"/>
        <v>Q1 2021</v>
      </c>
      <c r="K157" s="3" t="str">
        <f t="shared" si="13"/>
        <v>Q1 2021</v>
      </c>
      <c r="L157" s="5" t="b">
        <f t="shared" si="14"/>
        <v>1</v>
      </c>
      <c r="N157"/>
    </row>
    <row r="158" spans="1:14" x14ac:dyDescent="0.25">
      <c r="A158" s="7" t="s">
        <v>162</v>
      </c>
      <c r="B158" s="4" t="s">
        <v>32</v>
      </c>
      <c r="C158" s="4">
        <v>44255</v>
      </c>
      <c r="D158" s="6">
        <v>564</v>
      </c>
      <c r="E158" s="3" t="str">
        <f>VLOOKUP(A158,Cleaned_Location_Data!$B$1:$C$55,2,FALSE)</f>
        <v>GEO1003</v>
      </c>
      <c r="F158" s="3" t="str">
        <f>INDEX(Cleaned_Location_Data!$C:$C,MATCH(A158,Cleaned_Location_Data!$B:$B,0))</f>
        <v>GEO1003</v>
      </c>
      <c r="G158" s="3" t="b">
        <f t="shared" si="10"/>
        <v>1</v>
      </c>
      <c r="H158" s="3" t="str">
        <f>INDEX(Cleaned_Location_Data!$I$1:$I$5,MATCH(F158,Cleaned_Location_Data!$H$1:$H$5,0))</f>
        <v>EMEA</v>
      </c>
      <c r="I158" s="3" t="str">
        <f t="shared" si="11"/>
        <v>Q1 2021</v>
      </c>
      <c r="J158" s="3" t="str">
        <f t="shared" si="12"/>
        <v>Q1 2021</v>
      </c>
      <c r="K158" s="3" t="str">
        <f t="shared" si="13"/>
        <v>Q1 2021</v>
      </c>
      <c r="L158" s="5" t="b">
        <f t="shared" si="14"/>
        <v>1</v>
      </c>
      <c r="N158"/>
    </row>
    <row r="159" spans="1:14" x14ac:dyDescent="0.25">
      <c r="A159" s="7" t="s">
        <v>162</v>
      </c>
      <c r="B159" s="4" t="s">
        <v>30</v>
      </c>
      <c r="C159" s="4">
        <v>44286</v>
      </c>
      <c r="D159" s="6">
        <v>515</v>
      </c>
      <c r="E159" s="3" t="str">
        <f>VLOOKUP(A159,Cleaned_Location_Data!$B$1:$C$55,2,FALSE)</f>
        <v>GEO1003</v>
      </c>
      <c r="F159" s="3" t="str">
        <f>INDEX(Cleaned_Location_Data!$C:$C,MATCH(A159,Cleaned_Location_Data!$B:$B,0))</f>
        <v>GEO1003</v>
      </c>
      <c r="G159" s="3" t="b">
        <f t="shared" si="10"/>
        <v>1</v>
      </c>
      <c r="H159" s="3" t="str">
        <f>INDEX(Cleaned_Location_Data!$I$1:$I$5,MATCH(F159,Cleaned_Location_Data!$H$1:$H$5,0))</f>
        <v>EMEA</v>
      </c>
      <c r="I159" s="3" t="str">
        <f t="shared" si="11"/>
        <v>Q1 2021</v>
      </c>
      <c r="J159" s="3" t="str">
        <f t="shared" si="12"/>
        <v>Q1 2021</v>
      </c>
      <c r="K159" s="3" t="str">
        <f t="shared" si="13"/>
        <v>Q1 2021</v>
      </c>
      <c r="L159" s="5" t="b">
        <f t="shared" si="14"/>
        <v>1</v>
      </c>
      <c r="N159"/>
    </row>
    <row r="160" spans="1:14" x14ac:dyDescent="0.25">
      <c r="A160" s="7" t="s">
        <v>162</v>
      </c>
      <c r="B160" s="4" t="s">
        <v>28</v>
      </c>
      <c r="C160" s="4">
        <v>44316</v>
      </c>
      <c r="D160" s="6">
        <v>747</v>
      </c>
      <c r="E160" s="3" t="str">
        <f>VLOOKUP(A160,Cleaned_Location_Data!$B$1:$C$55,2,FALSE)</f>
        <v>GEO1003</v>
      </c>
      <c r="F160" s="3" t="str">
        <f>INDEX(Cleaned_Location_Data!$C:$C,MATCH(A160,Cleaned_Location_Data!$B:$B,0))</f>
        <v>GEO1003</v>
      </c>
      <c r="G160" s="3" t="b">
        <f t="shared" si="10"/>
        <v>1</v>
      </c>
      <c r="H160" s="3" t="str">
        <f>INDEX(Cleaned_Location_Data!$I$1:$I$5,MATCH(F160,Cleaned_Location_Data!$H$1:$H$5,0))</f>
        <v>EMEA</v>
      </c>
      <c r="I160" s="3" t="str">
        <f t="shared" si="11"/>
        <v>Q2 2021</v>
      </c>
      <c r="J160" s="3" t="str">
        <f t="shared" si="12"/>
        <v>Q2 2021</v>
      </c>
      <c r="K160" s="3" t="str">
        <f t="shared" si="13"/>
        <v>Q2 2021</v>
      </c>
      <c r="L160" s="5" t="b">
        <f t="shared" si="14"/>
        <v>1</v>
      </c>
      <c r="N160"/>
    </row>
    <row r="161" spans="1:14" x14ac:dyDescent="0.25">
      <c r="A161" s="7" t="s">
        <v>162</v>
      </c>
      <c r="B161" s="4" t="s">
        <v>26</v>
      </c>
      <c r="C161" s="4">
        <v>44347</v>
      </c>
      <c r="D161" s="6">
        <v>574</v>
      </c>
      <c r="E161" s="3" t="str">
        <f>VLOOKUP(A161,Cleaned_Location_Data!$B$1:$C$55,2,FALSE)</f>
        <v>GEO1003</v>
      </c>
      <c r="F161" s="3" t="str">
        <f>INDEX(Cleaned_Location_Data!$C:$C,MATCH(A161,Cleaned_Location_Data!$B:$B,0))</f>
        <v>GEO1003</v>
      </c>
      <c r="G161" s="3" t="b">
        <f t="shared" si="10"/>
        <v>1</v>
      </c>
      <c r="H161" s="3" t="str">
        <f>INDEX(Cleaned_Location_Data!$I$1:$I$5,MATCH(F161,Cleaned_Location_Data!$H$1:$H$5,0))</f>
        <v>EMEA</v>
      </c>
      <c r="I161" s="3" t="str">
        <f t="shared" si="11"/>
        <v>Q2 2021</v>
      </c>
      <c r="J161" s="3" t="str">
        <f t="shared" si="12"/>
        <v>Q2 2021</v>
      </c>
      <c r="K161" s="3" t="str">
        <f t="shared" si="13"/>
        <v>Q2 2021</v>
      </c>
      <c r="L161" s="5" t="b">
        <f t="shared" si="14"/>
        <v>1</v>
      </c>
      <c r="N161"/>
    </row>
    <row r="162" spans="1:14" x14ac:dyDescent="0.25">
      <c r="A162" s="7" t="s">
        <v>162</v>
      </c>
      <c r="B162" s="4" t="s">
        <v>24</v>
      </c>
      <c r="C162" s="4">
        <v>44377</v>
      </c>
      <c r="D162" s="6">
        <v>505</v>
      </c>
      <c r="E162" s="3" t="str">
        <f>VLOOKUP(A162,Cleaned_Location_Data!$B$1:$C$55,2,FALSE)</f>
        <v>GEO1003</v>
      </c>
      <c r="F162" s="3" t="str">
        <f>INDEX(Cleaned_Location_Data!$C:$C,MATCH(A162,Cleaned_Location_Data!$B:$B,0))</f>
        <v>GEO1003</v>
      </c>
      <c r="G162" s="3" t="b">
        <f t="shared" si="10"/>
        <v>1</v>
      </c>
      <c r="H162" s="3" t="str">
        <f>INDEX(Cleaned_Location_Data!$I$1:$I$5,MATCH(F162,Cleaned_Location_Data!$H$1:$H$5,0))</f>
        <v>EMEA</v>
      </c>
      <c r="I162" s="3" t="str">
        <f t="shared" si="11"/>
        <v>Q2 2021</v>
      </c>
      <c r="J162" s="3" t="str">
        <f t="shared" si="12"/>
        <v>Q2 2021</v>
      </c>
      <c r="K162" s="3" t="str">
        <f t="shared" si="13"/>
        <v>Q2 2021</v>
      </c>
      <c r="L162" s="5" t="b">
        <f t="shared" si="14"/>
        <v>1</v>
      </c>
      <c r="N162"/>
    </row>
    <row r="163" spans="1:14" x14ac:dyDescent="0.25">
      <c r="A163" s="7" t="s">
        <v>179</v>
      </c>
      <c r="B163" s="4" t="s">
        <v>37</v>
      </c>
      <c r="C163" s="4">
        <v>43861</v>
      </c>
      <c r="D163" s="6">
        <v>16996</v>
      </c>
      <c r="E163" s="3" t="str">
        <f>VLOOKUP(A163,Cleaned_Location_Data!$B$1:$C$55,2,FALSE)</f>
        <v>GEO1001</v>
      </c>
      <c r="F163" s="3" t="str">
        <f>INDEX(Cleaned_Location_Data!$C:$C,MATCH(A163,Cleaned_Location_Data!$B:$B,0))</f>
        <v>GEO1001</v>
      </c>
      <c r="G163" s="3" t="b">
        <f t="shared" si="10"/>
        <v>1</v>
      </c>
      <c r="H163" s="3" t="str">
        <f>INDEX(Cleaned_Location_Data!$I$1:$I$5,MATCH(F163,Cleaned_Location_Data!$H$1:$H$5,0))</f>
        <v>NAM</v>
      </c>
      <c r="I163" s="3" t="str">
        <f t="shared" si="11"/>
        <v>Q1 2020</v>
      </c>
      <c r="J163" s="3" t="str">
        <f t="shared" si="12"/>
        <v>Q1 2020</v>
      </c>
      <c r="K163" s="3" t="str">
        <f t="shared" si="13"/>
        <v>Q1 2020</v>
      </c>
      <c r="L163" s="5" t="b">
        <f t="shared" si="14"/>
        <v>1</v>
      </c>
      <c r="N163"/>
    </row>
    <row r="164" spans="1:14" x14ac:dyDescent="0.25">
      <c r="A164" s="7" t="s">
        <v>179</v>
      </c>
      <c r="B164" s="4" t="s">
        <v>39</v>
      </c>
      <c r="C164" s="4">
        <v>43890</v>
      </c>
      <c r="D164" s="6">
        <v>19114</v>
      </c>
      <c r="E164" s="3" t="str">
        <f>VLOOKUP(A164,Cleaned_Location_Data!$B$1:$C$55,2,FALSE)</f>
        <v>GEO1001</v>
      </c>
      <c r="F164" s="3" t="str">
        <f>INDEX(Cleaned_Location_Data!$C:$C,MATCH(A164,Cleaned_Location_Data!$B:$B,0))</f>
        <v>GEO1001</v>
      </c>
      <c r="G164" s="3" t="b">
        <f t="shared" si="10"/>
        <v>1</v>
      </c>
      <c r="H164" s="3" t="str">
        <f>INDEX(Cleaned_Location_Data!$I$1:$I$5,MATCH(F164,Cleaned_Location_Data!$H$1:$H$5,0))</f>
        <v>NAM</v>
      </c>
      <c r="I164" s="3" t="str">
        <f t="shared" si="11"/>
        <v>Q1 2020</v>
      </c>
      <c r="J164" s="3" t="str">
        <f t="shared" si="12"/>
        <v>Q1 2020</v>
      </c>
      <c r="K164" s="3" t="str">
        <f t="shared" si="13"/>
        <v>Q1 2020</v>
      </c>
      <c r="L164" s="5" t="b">
        <f t="shared" si="14"/>
        <v>1</v>
      </c>
      <c r="N164"/>
    </row>
    <row r="165" spans="1:14" x14ac:dyDescent="0.25">
      <c r="A165" s="7" t="s">
        <v>179</v>
      </c>
      <c r="B165" s="4" t="s">
        <v>4</v>
      </c>
      <c r="C165" s="4">
        <v>43921</v>
      </c>
      <c r="D165" s="6">
        <v>21243</v>
      </c>
      <c r="E165" s="3" t="str">
        <f>VLOOKUP(A165,Cleaned_Location_Data!$B$1:$C$55,2,FALSE)</f>
        <v>GEO1001</v>
      </c>
      <c r="F165" s="3" t="str">
        <f>INDEX(Cleaned_Location_Data!$C:$C,MATCH(A165,Cleaned_Location_Data!$B:$B,0))</f>
        <v>GEO1001</v>
      </c>
      <c r="G165" s="3" t="b">
        <f t="shared" si="10"/>
        <v>1</v>
      </c>
      <c r="H165" s="3" t="str">
        <f>INDEX(Cleaned_Location_Data!$I$1:$I$5,MATCH(F165,Cleaned_Location_Data!$H$1:$H$5,0))</f>
        <v>NAM</v>
      </c>
      <c r="I165" s="3" t="str">
        <f t="shared" si="11"/>
        <v>Q1 2020</v>
      </c>
      <c r="J165" s="3" t="str">
        <f t="shared" si="12"/>
        <v>Q1 2020</v>
      </c>
      <c r="K165" s="3" t="str">
        <f t="shared" si="13"/>
        <v>Q1 2020</v>
      </c>
      <c r="L165" s="5" t="b">
        <f t="shared" si="14"/>
        <v>1</v>
      </c>
      <c r="N165"/>
    </row>
    <row r="166" spans="1:14" x14ac:dyDescent="0.25">
      <c r="A166" s="7" t="s">
        <v>179</v>
      </c>
      <c r="B166" s="4" t="s">
        <v>6</v>
      </c>
      <c r="C166" s="4">
        <v>43951</v>
      </c>
      <c r="D166" s="6">
        <v>25486</v>
      </c>
      <c r="E166" s="3" t="str">
        <f>VLOOKUP(A166,Cleaned_Location_Data!$B$1:$C$55,2,FALSE)</f>
        <v>GEO1001</v>
      </c>
      <c r="F166" s="3" t="str">
        <f>INDEX(Cleaned_Location_Data!$C:$C,MATCH(A166,Cleaned_Location_Data!$B:$B,0))</f>
        <v>GEO1001</v>
      </c>
      <c r="G166" s="3" t="b">
        <f t="shared" si="10"/>
        <v>1</v>
      </c>
      <c r="H166" s="3" t="str">
        <f>INDEX(Cleaned_Location_Data!$I$1:$I$5,MATCH(F166,Cleaned_Location_Data!$H$1:$H$5,0))</f>
        <v>NAM</v>
      </c>
      <c r="I166" s="3" t="str">
        <f t="shared" si="11"/>
        <v>Q2 2020</v>
      </c>
      <c r="J166" s="3" t="str">
        <f t="shared" si="12"/>
        <v>Q2 2020</v>
      </c>
      <c r="K166" s="3" t="str">
        <f t="shared" si="13"/>
        <v>Q2 2020</v>
      </c>
      <c r="L166" s="5" t="b">
        <f t="shared" si="14"/>
        <v>1</v>
      </c>
      <c r="N166"/>
    </row>
    <row r="167" spans="1:14" x14ac:dyDescent="0.25">
      <c r="A167" s="7" t="s">
        <v>179</v>
      </c>
      <c r="B167" s="4" t="s">
        <v>8</v>
      </c>
      <c r="C167" s="4">
        <v>43982</v>
      </c>
      <c r="D167" s="6">
        <v>23366</v>
      </c>
      <c r="E167" s="3" t="str">
        <f>VLOOKUP(A167,Cleaned_Location_Data!$B$1:$C$55,2,FALSE)</f>
        <v>GEO1001</v>
      </c>
      <c r="F167" s="3" t="str">
        <f>INDEX(Cleaned_Location_Data!$C:$C,MATCH(A167,Cleaned_Location_Data!$B:$B,0))</f>
        <v>GEO1001</v>
      </c>
      <c r="G167" s="3" t="b">
        <f t="shared" si="10"/>
        <v>1</v>
      </c>
      <c r="H167" s="3" t="str">
        <f>INDEX(Cleaned_Location_Data!$I$1:$I$5,MATCH(F167,Cleaned_Location_Data!$H$1:$H$5,0))</f>
        <v>NAM</v>
      </c>
      <c r="I167" s="3" t="str">
        <f t="shared" si="11"/>
        <v>Q2 2020</v>
      </c>
      <c r="J167" s="3" t="str">
        <f t="shared" si="12"/>
        <v>Q2 2020</v>
      </c>
      <c r="K167" s="3" t="str">
        <f t="shared" si="13"/>
        <v>Q2 2020</v>
      </c>
      <c r="L167" s="5" t="b">
        <f t="shared" si="14"/>
        <v>1</v>
      </c>
      <c r="N167"/>
    </row>
    <row r="168" spans="1:14" x14ac:dyDescent="0.25">
      <c r="A168" s="7" t="s">
        <v>179</v>
      </c>
      <c r="B168" s="4" t="s">
        <v>10</v>
      </c>
      <c r="C168" s="4">
        <v>44012</v>
      </c>
      <c r="D168" s="6">
        <v>16995</v>
      </c>
      <c r="E168" s="3" t="str">
        <f>VLOOKUP(A168,Cleaned_Location_Data!$B$1:$C$55,2,FALSE)</f>
        <v>GEO1001</v>
      </c>
      <c r="F168" s="3" t="str">
        <f>INDEX(Cleaned_Location_Data!$C:$C,MATCH(A168,Cleaned_Location_Data!$B:$B,0))</f>
        <v>GEO1001</v>
      </c>
      <c r="G168" s="3" t="b">
        <f t="shared" si="10"/>
        <v>1</v>
      </c>
      <c r="H168" s="3" t="str">
        <f>INDEX(Cleaned_Location_Data!$I$1:$I$5,MATCH(F168,Cleaned_Location_Data!$H$1:$H$5,0))</f>
        <v>NAM</v>
      </c>
      <c r="I168" s="3" t="str">
        <f t="shared" si="11"/>
        <v>Q2 2020</v>
      </c>
      <c r="J168" s="3" t="str">
        <f t="shared" si="12"/>
        <v>Q2 2020</v>
      </c>
      <c r="K168" s="3" t="str">
        <f t="shared" si="13"/>
        <v>Q2 2020</v>
      </c>
      <c r="L168" s="5" t="b">
        <f t="shared" si="14"/>
        <v>1</v>
      </c>
      <c r="N168"/>
    </row>
    <row r="169" spans="1:14" x14ac:dyDescent="0.25">
      <c r="A169" s="7" t="s">
        <v>179</v>
      </c>
      <c r="B169" s="4" t="s">
        <v>12</v>
      </c>
      <c r="C169" s="4">
        <v>44043</v>
      </c>
      <c r="D169" s="6">
        <v>14870</v>
      </c>
      <c r="E169" s="3" t="str">
        <f>VLOOKUP(A169,Cleaned_Location_Data!$B$1:$C$55,2,FALSE)</f>
        <v>GEO1001</v>
      </c>
      <c r="F169" s="3" t="str">
        <f>INDEX(Cleaned_Location_Data!$C:$C,MATCH(A169,Cleaned_Location_Data!$B:$B,0))</f>
        <v>GEO1001</v>
      </c>
      <c r="G169" s="3" t="b">
        <f t="shared" si="10"/>
        <v>1</v>
      </c>
      <c r="H169" s="3" t="str">
        <f>INDEX(Cleaned_Location_Data!$I$1:$I$5,MATCH(F169,Cleaned_Location_Data!$H$1:$H$5,0))</f>
        <v>NAM</v>
      </c>
      <c r="I169" s="3" t="str">
        <f t="shared" si="11"/>
        <v>Q3 2020</v>
      </c>
      <c r="J169" s="3" t="str">
        <f t="shared" si="12"/>
        <v>Q3 2020</v>
      </c>
      <c r="K169" s="3" t="str">
        <f t="shared" si="13"/>
        <v>Q3 2020</v>
      </c>
      <c r="L169" s="5" t="b">
        <f t="shared" si="14"/>
        <v>1</v>
      </c>
      <c r="N169"/>
    </row>
    <row r="170" spans="1:14" x14ac:dyDescent="0.25">
      <c r="A170" s="7" t="s">
        <v>179</v>
      </c>
      <c r="B170" s="4" t="s">
        <v>14</v>
      </c>
      <c r="C170" s="4">
        <v>44074</v>
      </c>
      <c r="D170" s="6">
        <v>12746</v>
      </c>
      <c r="E170" s="3" t="str">
        <f>VLOOKUP(A170,Cleaned_Location_Data!$B$1:$C$55,2,FALSE)</f>
        <v>GEO1001</v>
      </c>
      <c r="F170" s="3" t="str">
        <f>INDEX(Cleaned_Location_Data!$C:$C,MATCH(A170,Cleaned_Location_Data!$B:$B,0))</f>
        <v>GEO1001</v>
      </c>
      <c r="G170" s="3" t="b">
        <f t="shared" si="10"/>
        <v>1</v>
      </c>
      <c r="H170" s="3" t="str">
        <f>INDEX(Cleaned_Location_Data!$I$1:$I$5,MATCH(F170,Cleaned_Location_Data!$H$1:$H$5,0))</f>
        <v>NAM</v>
      </c>
      <c r="I170" s="3" t="str">
        <f t="shared" si="11"/>
        <v>Q3 2020</v>
      </c>
      <c r="J170" s="3" t="str">
        <f t="shared" si="12"/>
        <v>Q3 2020</v>
      </c>
      <c r="K170" s="3" t="str">
        <f t="shared" si="13"/>
        <v>Q3 2020</v>
      </c>
      <c r="L170" s="5" t="b">
        <f t="shared" si="14"/>
        <v>1</v>
      </c>
      <c r="N170"/>
    </row>
    <row r="171" spans="1:14" x14ac:dyDescent="0.25">
      <c r="A171" s="7" t="s">
        <v>179</v>
      </c>
      <c r="B171" s="4" t="s">
        <v>16</v>
      </c>
      <c r="C171" s="4">
        <v>44104</v>
      </c>
      <c r="D171" s="6">
        <v>12748</v>
      </c>
      <c r="E171" s="3" t="str">
        <f>VLOOKUP(A171,Cleaned_Location_Data!$B$1:$C$55,2,FALSE)</f>
        <v>GEO1001</v>
      </c>
      <c r="F171" s="3" t="str">
        <f>INDEX(Cleaned_Location_Data!$C:$C,MATCH(A171,Cleaned_Location_Data!$B:$B,0))</f>
        <v>GEO1001</v>
      </c>
      <c r="G171" s="3" t="b">
        <f t="shared" si="10"/>
        <v>1</v>
      </c>
      <c r="H171" s="3" t="str">
        <f>INDEX(Cleaned_Location_Data!$I$1:$I$5,MATCH(F171,Cleaned_Location_Data!$H$1:$H$5,0))</f>
        <v>NAM</v>
      </c>
      <c r="I171" s="3" t="str">
        <f t="shared" si="11"/>
        <v>Q3 2020</v>
      </c>
      <c r="J171" s="3" t="str">
        <f t="shared" si="12"/>
        <v>Q3 2020</v>
      </c>
      <c r="K171" s="3" t="str">
        <f t="shared" si="13"/>
        <v>Q3 2020</v>
      </c>
      <c r="L171" s="5" t="b">
        <f t="shared" si="14"/>
        <v>1</v>
      </c>
      <c r="N171"/>
    </row>
    <row r="172" spans="1:14" x14ac:dyDescent="0.25">
      <c r="A172" s="7" t="s">
        <v>179</v>
      </c>
      <c r="B172" s="4" t="s">
        <v>18</v>
      </c>
      <c r="C172" s="4">
        <v>44135</v>
      </c>
      <c r="D172" s="6">
        <v>14871</v>
      </c>
      <c r="E172" s="3" t="str">
        <f>VLOOKUP(A172,Cleaned_Location_Data!$B$1:$C$55,2,FALSE)</f>
        <v>GEO1001</v>
      </c>
      <c r="F172" s="3" t="str">
        <f>INDEX(Cleaned_Location_Data!$C:$C,MATCH(A172,Cleaned_Location_Data!$B:$B,0))</f>
        <v>GEO1001</v>
      </c>
      <c r="G172" s="3" t="b">
        <f t="shared" si="10"/>
        <v>1</v>
      </c>
      <c r="H172" s="3" t="str">
        <f>INDEX(Cleaned_Location_Data!$I$1:$I$5,MATCH(F172,Cleaned_Location_Data!$H$1:$H$5,0))</f>
        <v>NAM</v>
      </c>
      <c r="I172" s="3" t="str">
        <f t="shared" si="11"/>
        <v>Q4 2020</v>
      </c>
      <c r="J172" s="3" t="str">
        <f t="shared" si="12"/>
        <v>Q4 2020</v>
      </c>
      <c r="K172" s="3" t="str">
        <f t="shared" si="13"/>
        <v>Q4 2020</v>
      </c>
      <c r="L172" s="5" t="b">
        <f t="shared" si="14"/>
        <v>1</v>
      </c>
      <c r="N172"/>
    </row>
    <row r="173" spans="1:14" x14ac:dyDescent="0.25">
      <c r="A173" s="7" t="s">
        <v>179</v>
      </c>
      <c r="B173" s="4" t="s">
        <v>20</v>
      </c>
      <c r="C173" s="4">
        <v>44165</v>
      </c>
      <c r="D173" s="6">
        <v>16997</v>
      </c>
      <c r="E173" s="3" t="str">
        <f>VLOOKUP(A173,Cleaned_Location_Data!$B$1:$C$55,2,FALSE)</f>
        <v>GEO1001</v>
      </c>
      <c r="F173" s="3" t="str">
        <f>INDEX(Cleaned_Location_Data!$C:$C,MATCH(A173,Cleaned_Location_Data!$B:$B,0))</f>
        <v>GEO1001</v>
      </c>
      <c r="G173" s="3" t="b">
        <f t="shared" si="10"/>
        <v>1</v>
      </c>
      <c r="H173" s="3" t="str">
        <f>INDEX(Cleaned_Location_Data!$I$1:$I$5,MATCH(F173,Cleaned_Location_Data!$H$1:$H$5,0))</f>
        <v>NAM</v>
      </c>
      <c r="I173" s="3" t="str">
        <f t="shared" si="11"/>
        <v>Q4 2020</v>
      </c>
      <c r="J173" s="3" t="str">
        <f t="shared" si="12"/>
        <v>Q4 2020</v>
      </c>
      <c r="K173" s="3" t="str">
        <f t="shared" si="13"/>
        <v>Q4 2020</v>
      </c>
      <c r="L173" s="5" t="b">
        <f t="shared" si="14"/>
        <v>1</v>
      </c>
      <c r="N173"/>
    </row>
    <row r="174" spans="1:14" x14ac:dyDescent="0.25">
      <c r="A174" s="7" t="s">
        <v>179</v>
      </c>
      <c r="B174" s="4" t="s">
        <v>22</v>
      </c>
      <c r="C174" s="4">
        <v>44196</v>
      </c>
      <c r="D174" s="6">
        <v>16997</v>
      </c>
      <c r="E174" s="3" t="str">
        <f>VLOOKUP(A174,Cleaned_Location_Data!$B$1:$C$55,2,FALSE)</f>
        <v>GEO1001</v>
      </c>
      <c r="F174" s="3" t="str">
        <f>INDEX(Cleaned_Location_Data!$C:$C,MATCH(A174,Cleaned_Location_Data!$B:$B,0))</f>
        <v>GEO1001</v>
      </c>
      <c r="G174" s="3" t="b">
        <f t="shared" si="10"/>
        <v>1</v>
      </c>
      <c r="H174" s="3" t="str">
        <f>INDEX(Cleaned_Location_Data!$I$1:$I$5,MATCH(F174,Cleaned_Location_Data!$H$1:$H$5,0))</f>
        <v>NAM</v>
      </c>
      <c r="I174" s="3" t="str">
        <f t="shared" si="11"/>
        <v>Q4 2020</v>
      </c>
      <c r="J174" s="3" t="str">
        <f t="shared" si="12"/>
        <v>Q4 2020</v>
      </c>
      <c r="K174" s="3" t="str">
        <f t="shared" si="13"/>
        <v>Q4 2020</v>
      </c>
      <c r="L174" s="5" t="b">
        <f t="shared" si="14"/>
        <v>1</v>
      </c>
      <c r="N174"/>
    </row>
    <row r="175" spans="1:14" x14ac:dyDescent="0.25">
      <c r="A175" s="7" t="s">
        <v>179</v>
      </c>
      <c r="B175" s="4" t="s">
        <v>34</v>
      </c>
      <c r="C175" s="4">
        <v>44227</v>
      </c>
      <c r="D175" s="6">
        <v>17843</v>
      </c>
      <c r="E175" s="3" t="str">
        <f>VLOOKUP(A175,Cleaned_Location_Data!$B$1:$C$55,2,FALSE)</f>
        <v>GEO1001</v>
      </c>
      <c r="F175" s="3" t="str">
        <f>INDEX(Cleaned_Location_Data!$C:$C,MATCH(A175,Cleaned_Location_Data!$B:$B,0))</f>
        <v>GEO1001</v>
      </c>
      <c r="G175" s="3" t="b">
        <f t="shared" si="10"/>
        <v>1</v>
      </c>
      <c r="H175" s="3" t="str">
        <f>INDEX(Cleaned_Location_Data!$I$1:$I$5,MATCH(F175,Cleaned_Location_Data!$H$1:$H$5,0))</f>
        <v>NAM</v>
      </c>
      <c r="I175" s="3" t="str">
        <f t="shared" si="11"/>
        <v>Q1 2021</v>
      </c>
      <c r="J175" s="3" t="str">
        <f t="shared" si="12"/>
        <v>Q1 2021</v>
      </c>
      <c r="K175" s="3" t="str">
        <f t="shared" si="13"/>
        <v>Q1 2021</v>
      </c>
      <c r="L175" s="5" t="b">
        <f t="shared" si="14"/>
        <v>1</v>
      </c>
      <c r="N175"/>
    </row>
    <row r="176" spans="1:14" x14ac:dyDescent="0.25">
      <c r="A176" s="7" t="s">
        <v>179</v>
      </c>
      <c r="B176" s="4" t="s">
        <v>32</v>
      </c>
      <c r="C176" s="4">
        <v>44255</v>
      </c>
      <c r="D176" s="6">
        <v>19020</v>
      </c>
      <c r="E176" s="3" t="str">
        <f>VLOOKUP(A176,Cleaned_Location_Data!$B$1:$C$55,2,FALSE)</f>
        <v>GEO1001</v>
      </c>
      <c r="F176" s="3" t="str">
        <f>INDEX(Cleaned_Location_Data!$C:$C,MATCH(A176,Cleaned_Location_Data!$B:$B,0))</f>
        <v>GEO1001</v>
      </c>
      <c r="G176" s="3" t="b">
        <f t="shared" si="10"/>
        <v>1</v>
      </c>
      <c r="H176" s="3" t="str">
        <f>INDEX(Cleaned_Location_Data!$I$1:$I$5,MATCH(F176,Cleaned_Location_Data!$H$1:$H$5,0))</f>
        <v>NAM</v>
      </c>
      <c r="I176" s="3" t="str">
        <f t="shared" si="11"/>
        <v>Q1 2021</v>
      </c>
      <c r="J176" s="3" t="str">
        <f t="shared" si="12"/>
        <v>Q1 2021</v>
      </c>
      <c r="K176" s="3" t="str">
        <f t="shared" si="13"/>
        <v>Q1 2021</v>
      </c>
      <c r="L176" s="5" t="b">
        <f t="shared" si="14"/>
        <v>1</v>
      </c>
      <c r="N176"/>
    </row>
    <row r="177" spans="1:14" x14ac:dyDescent="0.25">
      <c r="A177" s="7" t="s">
        <v>179</v>
      </c>
      <c r="B177" s="4" t="s">
        <v>30</v>
      </c>
      <c r="C177" s="4">
        <v>44286</v>
      </c>
      <c r="D177" s="6">
        <v>21877</v>
      </c>
      <c r="E177" s="3" t="str">
        <f>VLOOKUP(A177,Cleaned_Location_Data!$B$1:$C$55,2,FALSE)</f>
        <v>GEO1001</v>
      </c>
      <c r="F177" s="3" t="str">
        <f>INDEX(Cleaned_Location_Data!$C:$C,MATCH(A177,Cleaned_Location_Data!$B:$B,0))</f>
        <v>GEO1001</v>
      </c>
      <c r="G177" s="3" t="b">
        <f t="shared" si="10"/>
        <v>1</v>
      </c>
      <c r="H177" s="3" t="str">
        <f>INDEX(Cleaned_Location_Data!$I$1:$I$5,MATCH(F177,Cleaned_Location_Data!$H$1:$H$5,0))</f>
        <v>NAM</v>
      </c>
      <c r="I177" s="3" t="str">
        <f t="shared" si="11"/>
        <v>Q1 2021</v>
      </c>
      <c r="J177" s="3" t="str">
        <f t="shared" si="12"/>
        <v>Q1 2021</v>
      </c>
      <c r="K177" s="3" t="str">
        <f t="shared" si="13"/>
        <v>Q1 2021</v>
      </c>
      <c r="L177" s="5" t="b">
        <f t="shared" si="14"/>
        <v>1</v>
      </c>
      <c r="N177"/>
    </row>
    <row r="178" spans="1:14" x14ac:dyDescent="0.25">
      <c r="A178" s="7" t="s">
        <v>179</v>
      </c>
      <c r="B178" s="4" t="s">
        <v>28</v>
      </c>
      <c r="C178" s="4">
        <v>44316</v>
      </c>
      <c r="D178" s="6">
        <v>26253</v>
      </c>
      <c r="E178" s="3" t="str">
        <f>VLOOKUP(A178,Cleaned_Location_Data!$B$1:$C$55,2,FALSE)</f>
        <v>GEO1001</v>
      </c>
      <c r="F178" s="3" t="str">
        <f>INDEX(Cleaned_Location_Data!$C:$C,MATCH(A178,Cleaned_Location_Data!$B:$B,0))</f>
        <v>GEO1001</v>
      </c>
      <c r="G178" s="3" t="b">
        <f t="shared" si="10"/>
        <v>1</v>
      </c>
      <c r="H178" s="3" t="str">
        <f>INDEX(Cleaned_Location_Data!$I$1:$I$5,MATCH(F178,Cleaned_Location_Data!$H$1:$H$5,0))</f>
        <v>NAM</v>
      </c>
      <c r="I178" s="3" t="str">
        <f t="shared" si="11"/>
        <v>Q2 2021</v>
      </c>
      <c r="J178" s="3" t="str">
        <f t="shared" si="12"/>
        <v>Q2 2021</v>
      </c>
      <c r="K178" s="3" t="str">
        <f t="shared" si="13"/>
        <v>Q2 2021</v>
      </c>
      <c r="L178" s="5" t="b">
        <f t="shared" si="14"/>
        <v>1</v>
      </c>
      <c r="N178"/>
    </row>
    <row r="179" spans="1:14" x14ac:dyDescent="0.25">
      <c r="A179" s="7" t="s">
        <v>179</v>
      </c>
      <c r="B179" s="4" t="s">
        <v>26</v>
      </c>
      <c r="C179" s="4">
        <v>44347</v>
      </c>
      <c r="D179" s="6">
        <v>23129</v>
      </c>
      <c r="E179" s="3" t="str">
        <f>VLOOKUP(A179,Cleaned_Location_Data!$B$1:$C$55,2,FALSE)</f>
        <v>GEO1001</v>
      </c>
      <c r="F179" s="3" t="str">
        <f>INDEX(Cleaned_Location_Data!$C:$C,MATCH(A179,Cleaned_Location_Data!$B:$B,0))</f>
        <v>GEO1001</v>
      </c>
      <c r="G179" s="3" t="b">
        <f t="shared" si="10"/>
        <v>1</v>
      </c>
      <c r="H179" s="3" t="str">
        <f>INDEX(Cleaned_Location_Data!$I$1:$I$5,MATCH(F179,Cleaned_Location_Data!$H$1:$H$5,0))</f>
        <v>NAM</v>
      </c>
      <c r="I179" s="3" t="str">
        <f t="shared" si="11"/>
        <v>Q2 2021</v>
      </c>
      <c r="J179" s="3" t="str">
        <f t="shared" si="12"/>
        <v>Q2 2021</v>
      </c>
      <c r="K179" s="3" t="str">
        <f t="shared" si="13"/>
        <v>Q2 2021</v>
      </c>
      <c r="L179" s="5" t="b">
        <f t="shared" si="14"/>
        <v>1</v>
      </c>
      <c r="N179"/>
    </row>
    <row r="180" spans="1:14" x14ac:dyDescent="0.25">
      <c r="A180" s="7" t="s">
        <v>179</v>
      </c>
      <c r="B180" s="4" t="s">
        <v>24</v>
      </c>
      <c r="C180" s="4">
        <v>44377</v>
      </c>
      <c r="D180" s="6">
        <v>17844</v>
      </c>
      <c r="E180" s="3" t="str">
        <f>VLOOKUP(A180,Cleaned_Location_Data!$B$1:$C$55,2,FALSE)</f>
        <v>GEO1001</v>
      </c>
      <c r="F180" s="3" t="str">
        <f>INDEX(Cleaned_Location_Data!$C:$C,MATCH(A180,Cleaned_Location_Data!$B:$B,0))</f>
        <v>GEO1001</v>
      </c>
      <c r="G180" s="3" t="b">
        <f t="shared" si="10"/>
        <v>1</v>
      </c>
      <c r="H180" s="3" t="str">
        <f>INDEX(Cleaned_Location_Data!$I$1:$I$5,MATCH(F180,Cleaned_Location_Data!$H$1:$H$5,0))</f>
        <v>NAM</v>
      </c>
      <c r="I180" s="3" t="str">
        <f t="shared" si="11"/>
        <v>Q2 2021</v>
      </c>
      <c r="J180" s="3" t="str">
        <f t="shared" si="12"/>
        <v>Q2 2021</v>
      </c>
      <c r="K180" s="3" t="str">
        <f t="shared" si="13"/>
        <v>Q2 2021</v>
      </c>
      <c r="L180" s="5" t="b">
        <f t="shared" si="14"/>
        <v>1</v>
      </c>
      <c r="N180"/>
    </row>
    <row r="181" spans="1:14" x14ac:dyDescent="0.25">
      <c r="A181" s="7" t="s">
        <v>197</v>
      </c>
      <c r="B181" s="4" t="s">
        <v>37</v>
      </c>
      <c r="C181" s="4">
        <v>43861</v>
      </c>
      <c r="D181" s="6">
        <v>13879</v>
      </c>
      <c r="E181" s="3" t="str">
        <f>VLOOKUP(A181,Cleaned_Location_Data!$B$1:$C$55,2,FALSE)</f>
        <v>GEO1001</v>
      </c>
      <c r="F181" s="3" t="str">
        <f>INDEX(Cleaned_Location_Data!$C:$C,MATCH(A181,Cleaned_Location_Data!$B:$B,0))</f>
        <v>GEO1001</v>
      </c>
      <c r="G181" s="3" t="b">
        <f t="shared" si="10"/>
        <v>1</v>
      </c>
      <c r="H181" s="3" t="str">
        <f>INDEX(Cleaned_Location_Data!$I$1:$I$5,MATCH(F181,Cleaned_Location_Data!$H$1:$H$5,0))</f>
        <v>NAM</v>
      </c>
      <c r="I181" s="3" t="str">
        <f t="shared" si="11"/>
        <v>Q1 2020</v>
      </c>
      <c r="J181" s="3" t="str">
        <f t="shared" si="12"/>
        <v>Q1 2020</v>
      </c>
      <c r="K181" s="3" t="str">
        <f t="shared" si="13"/>
        <v>Q1 2020</v>
      </c>
      <c r="L181" s="5" t="b">
        <f t="shared" si="14"/>
        <v>1</v>
      </c>
      <c r="N181"/>
    </row>
    <row r="182" spans="1:14" x14ac:dyDescent="0.25">
      <c r="A182" s="7" t="s">
        <v>197</v>
      </c>
      <c r="B182" s="4" t="s">
        <v>39</v>
      </c>
      <c r="C182" s="4">
        <v>43890</v>
      </c>
      <c r="D182" s="6">
        <v>19822</v>
      </c>
      <c r="E182" s="3" t="str">
        <f>VLOOKUP(A182,Cleaned_Location_Data!$B$1:$C$55,2,FALSE)</f>
        <v>GEO1001</v>
      </c>
      <c r="F182" s="3" t="str">
        <f>INDEX(Cleaned_Location_Data!$C:$C,MATCH(A182,Cleaned_Location_Data!$B:$B,0))</f>
        <v>GEO1001</v>
      </c>
      <c r="G182" s="3" t="b">
        <f t="shared" si="10"/>
        <v>1</v>
      </c>
      <c r="H182" s="3" t="str">
        <f>INDEX(Cleaned_Location_Data!$I$1:$I$5,MATCH(F182,Cleaned_Location_Data!$H$1:$H$5,0))</f>
        <v>NAM</v>
      </c>
      <c r="I182" s="3" t="str">
        <f t="shared" si="11"/>
        <v>Q1 2020</v>
      </c>
      <c r="J182" s="3" t="str">
        <f t="shared" si="12"/>
        <v>Q1 2020</v>
      </c>
      <c r="K182" s="3" t="str">
        <f t="shared" si="13"/>
        <v>Q1 2020</v>
      </c>
      <c r="L182" s="5" t="b">
        <f t="shared" si="14"/>
        <v>1</v>
      </c>
      <c r="N182"/>
    </row>
    <row r="183" spans="1:14" x14ac:dyDescent="0.25">
      <c r="A183" s="7" t="s">
        <v>197</v>
      </c>
      <c r="B183" s="4" t="s">
        <v>4</v>
      </c>
      <c r="C183" s="4">
        <v>43921</v>
      </c>
      <c r="D183" s="6">
        <v>17842</v>
      </c>
      <c r="E183" s="3" t="str">
        <f>VLOOKUP(A183,Cleaned_Location_Data!$B$1:$C$55,2,FALSE)</f>
        <v>GEO1001</v>
      </c>
      <c r="F183" s="3" t="str">
        <f>INDEX(Cleaned_Location_Data!$C:$C,MATCH(A183,Cleaned_Location_Data!$B:$B,0))</f>
        <v>GEO1001</v>
      </c>
      <c r="G183" s="3" t="b">
        <f t="shared" si="10"/>
        <v>1</v>
      </c>
      <c r="H183" s="3" t="str">
        <f>INDEX(Cleaned_Location_Data!$I$1:$I$5,MATCH(F183,Cleaned_Location_Data!$H$1:$H$5,0))</f>
        <v>NAM</v>
      </c>
      <c r="I183" s="3" t="str">
        <f t="shared" si="11"/>
        <v>Q1 2020</v>
      </c>
      <c r="J183" s="3" t="str">
        <f t="shared" si="12"/>
        <v>Q1 2020</v>
      </c>
      <c r="K183" s="3" t="str">
        <f t="shared" si="13"/>
        <v>Q1 2020</v>
      </c>
      <c r="L183" s="5" t="b">
        <f t="shared" si="14"/>
        <v>1</v>
      </c>
      <c r="N183"/>
    </row>
    <row r="184" spans="1:14" x14ac:dyDescent="0.25">
      <c r="A184" s="7" t="s">
        <v>197</v>
      </c>
      <c r="B184" s="4" t="s">
        <v>6</v>
      </c>
      <c r="C184" s="4">
        <v>43951</v>
      </c>
      <c r="D184" s="6">
        <v>25770</v>
      </c>
      <c r="E184" s="3" t="str">
        <f>VLOOKUP(A184,Cleaned_Location_Data!$B$1:$C$55,2,FALSE)</f>
        <v>GEO1001</v>
      </c>
      <c r="F184" s="3" t="str">
        <f>INDEX(Cleaned_Location_Data!$C:$C,MATCH(A184,Cleaned_Location_Data!$B:$B,0))</f>
        <v>GEO1001</v>
      </c>
      <c r="G184" s="3" t="b">
        <f t="shared" si="10"/>
        <v>1</v>
      </c>
      <c r="H184" s="3" t="str">
        <f>INDEX(Cleaned_Location_Data!$I$1:$I$5,MATCH(F184,Cleaned_Location_Data!$H$1:$H$5,0))</f>
        <v>NAM</v>
      </c>
      <c r="I184" s="3" t="str">
        <f t="shared" si="11"/>
        <v>Q2 2020</v>
      </c>
      <c r="J184" s="3" t="str">
        <f t="shared" si="12"/>
        <v>Q2 2020</v>
      </c>
      <c r="K184" s="3" t="str">
        <f t="shared" si="13"/>
        <v>Q2 2020</v>
      </c>
      <c r="L184" s="5" t="b">
        <f t="shared" si="14"/>
        <v>1</v>
      </c>
      <c r="N184"/>
    </row>
    <row r="185" spans="1:14" x14ac:dyDescent="0.25">
      <c r="A185" s="7" t="s">
        <v>197</v>
      </c>
      <c r="B185" s="4" t="s">
        <v>8</v>
      </c>
      <c r="C185" s="4">
        <v>43982</v>
      </c>
      <c r="D185" s="6">
        <v>19823</v>
      </c>
      <c r="E185" s="3" t="str">
        <f>VLOOKUP(A185,Cleaned_Location_Data!$B$1:$C$55,2,FALSE)</f>
        <v>GEO1001</v>
      </c>
      <c r="F185" s="3" t="str">
        <f>INDEX(Cleaned_Location_Data!$C:$C,MATCH(A185,Cleaned_Location_Data!$B:$B,0))</f>
        <v>GEO1001</v>
      </c>
      <c r="G185" s="3" t="b">
        <f t="shared" si="10"/>
        <v>1</v>
      </c>
      <c r="H185" s="3" t="str">
        <f>INDEX(Cleaned_Location_Data!$I$1:$I$5,MATCH(F185,Cleaned_Location_Data!$H$1:$H$5,0))</f>
        <v>NAM</v>
      </c>
      <c r="I185" s="3" t="str">
        <f t="shared" si="11"/>
        <v>Q2 2020</v>
      </c>
      <c r="J185" s="3" t="str">
        <f t="shared" si="12"/>
        <v>Q2 2020</v>
      </c>
      <c r="K185" s="3" t="str">
        <f t="shared" si="13"/>
        <v>Q2 2020</v>
      </c>
      <c r="L185" s="5" t="b">
        <f t="shared" si="14"/>
        <v>1</v>
      </c>
      <c r="N185"/>
    </row>
    <row r="186" spans="1:14" x14ac:dyDescent="0.25">
      <c r="A186" s="7" t="s">
        <v>197</v>
      </c>
      <c r="B186" s="4" t="s">
        <v>10</v>
      </c>
      <c r="C186" s="4">
        <v>44012</v>
      </c>
      <c r="D186" s="6">
        <v>17845</v>
      </c>
      <c r="E186" s="3" t="str">
        <f>VLOOKUP(A186,Cleaned_Location_Data!$B$1:$C$55,2,FALSE)</f>
        <v>GEO1001</v>
      </c>
      <c r="F186" s="3" t="str">
        <f>INDEX(Cleaned_Location_Data!$C:$C,MATCH(A186,Cleaned_Location_Data!$B:$B,0))</f>
        <v>GEO1001</v>
      </c>
      <c r="G186" s="3" t="b">
        <f t="shared" si="10"/>
        <v>1</v>
      </c>
      <c r="H186" s="3" t="str">
        <f>INDEX(Cleaned_Location_Data!$I$1:$I$5,MATCH(F186,Cleaned_Location_Data!$H$1:$H$5,0))</f>
        <v>NAM</v>
      </c>
      <c r="I186" s="3" t="str">
        <f t="shared" si="11"/>
        <v>Q2 2020</v>
      </c>
      <c r="J186" s="3" t="str">
        <f t="shared" si="12"/>
        <v>Q2 2020</v>
      </c>
      <c r="K186" s="3" t="str">
        <f t="shared" si="13"/>
        <v>Q2 2020</v>
      </c>
      <c r="L186" s="5" t="b">
        <f t="shared" si="14"/>
        <v>1</v>
      </c>
      <c r="N186"/>
    </row>
    <row r="187" spans="1:14" x14ac:dyDescent="0.25">
      <c r="A187" s="7" t="s">
        <v>197</v>
      </c>
      <c r="B187" s="4" t="s">
        <v>12</v>
      </c>
      <c r="C187" s="4">
        <v>44043</v>
      </c>
      <c r="D187" s="6">
        <v>11899</v>
      </c>
      <c r="E187" s="3" t="str">
        <f>VLOOKUP(A187,Cleaned_Location_Data!$B$1:$C$55,2,FALSE)</f>
        <v>GEO1001</v>
      </c>
      <c r="F187" s="3" t="str">
        <f>INDEX(Cleaned_Location_Data!$C:$C,MATCH(A187,Cleaned_Location_Data!$B:$B,0))</f>
        <v>GEO1001</v>
      </c>
      <c r="G187" s="3" t="b">
        <f t="shared" si="10"/>
        <v>1</v>
      </c>
      <c r="H187" s="3" t="str">
        <f>INDEX(Cleaned_Location_Data!$I$1:$I$5,MATCH(F187,Cleaned_Location_Data!$H$1:$H$5,0))</f>
        <v>NAM</v>
      </c>
      <c r="I187" s="3" t="str">
        <f t="shared" si="11"/>
        <v>Q3 2020</v>
      </c>
      <c r="J187" s="3" t="str">
        <f t="shared" si="12"/>
        <v>Q3 2020</v>
      </c>
      <c r="K187" s="3" t="str">
        <f t="shared" si="13"/>
        <v>Q3 2020</v>
      </c>
      <c r="L187" s="5" t="b">
        <f t="shared" si="14"/>
        <v>1</v>
      </c>
      <c r="N187"/>
    </row>
    <row r="188" spans="1:14" x14ac:dyDescent="0.25">
      <c r="A188" s="7" t="s">
        <v>197</v>
      </c>
      <c r="B188" s="4" t="s">
        <v>14</v>
      </c>
      <c r="C188" s="4">
        <v>44074</v>
      </c>
      <c r="D188" s="6">
        <v>13879</v>
      </c>
      <c r="E188" s="3" t="str">
        <f>VLOOKUP(A188,Cleaned_Location_Data!$B$1:$C$55,2,FALSE)</f>
        <v>GEO1001</v>
      </c>
      <c r="F188" s="3" t="str">
        <f>INDEX(Cleaned_Location_Data!$C:$C,MATCH(A188,Cleaned_Location_Data!$B:$B,0))</f>
        <v>GEO1001</v>
      </c>
      <c r="G188" s="3" t="b">
        <f t="shared" si="10"/>
        <v>1</v>
      </c>
      <c r="H188" s="3" t="str">
        <f>INDEX(Cleaned_Location_Data!$I$1:$I$5,MATCH(F188,Cleaned_Location_Data!$H$1:$H$5,0))</f>
        <v>NAM</v>
      </c>
      <c r="I188" s="3" t="str">
        <f t="shared" si="11"/>
        <v>Q3 2020</v>
      </c>
      <c r="J188" s="3" t="str">
        <f t="shared" si="12"/>
        <v>Q3 2020</v>
      </c>
      <c r="K188" s="3" t="str">
        <f t="shared" si="13"/>
        <v>Q3 2020</v>
      </c>
      <c r="L188" s="5" t="b">
        <f t="shared" si="14"/>
        <v>1</v>
      </c>
      <c r="N188"/>
    </row>
    <row r="189" spans="1:14" x14ac:dyDescent="0.25">
      <c r="A189" s="7" t="s">
        <v>197</v>
      </c>
      <c r="B189" s="4" t="s">
        <v>16</v>
      </c>
      <c r="C189" s="4">
        <v>44104</v>
      </c>
      <c r="D189" s="6">
        <v>9913</v>
      </c>
      <c r="E189" s="3" t="str">
        <f>VLOOKUP(A189,Cleaned_Location_Data!$B$1:$C$55,2,FALSE)</f>
        <v>GEO1001</v>
      </c>
      <c r="F189" s="3" t="str">
        <f>INDEX(Cleaned_Location_Data!$C:$C,MATCH(A189,Cleaned_Location_Data!$B:$B,0))</f>
        <v>GEO1001</v>
      </c>
      <c r="G189" s="3" t="b">
        <f t="shared" si="10"/>
        <v>1</v>
      </c>
      <c r="H189" s="3" t="str">
        <f>INDEX(Cleaned_Location_Data!$I$1:$I$5,MATCH(F189,Cleaned_Location_Data!$H$1:$H$5,0))</f>
        <v>NAM</v>
      </c>
      <c r="I189" s="3" t="str">
        <f t="shared" si="11"/>
        <v>Q3 2020</v>
      </c>
      <c r="J189" s="3" t="str">
        <f t="shared" si="12"/>
        <v>Q3 2020</v>
      </c>
      <c r="K189" s="3" t="str">
        <f t="shared" si="13"/>
        <v>Q3 2020</v>
      </c>
      <c r="L189" s="5" t="b">
        <f t="shared" si="14"/>
        <v>1</v>
      </c>
      <c r="N189"/>
    </row>
    <row r="190" spans="1:14" x14ac:dyDescent="0.25">
      <c r="A190" s="7" t="s">
        <v>197</v>
      </c>
      <c r="B190" s="4" t="s">
        <v>18</v>
      </c>
      <c r="C190" s="4">
        <v>44135</v>
      </c>
      <c r="D190" s="6">
        <v>15858</v>
      </c>
      <c r="E190" s="3" t="str">
        <f>VLOOKUP(A190,Cleaned_Location_Data!$B$1:$C$55,2,FALSE)</f>
        <v>GEO1001</v>
      </c>
      <c r="F190" s="3" t="str">
        <f>INDEX(Cleaned_Location_Data!$C:$C,MATCH(A190,Cleaned_Location_Data!$B:$B,0))</f>
        <v>GEO1001</v>
      </c>
      <c r="G190" s="3" t="b">
        <f t="shared" si="10"/>
        <v>1</v>
      </c>
      <c r="H190" s="3" t="str">
        <f>INDEX(Cleaned_Location_Data!$I$1:$I$5,MATCH(F190,Cleaned_Location_Data!$H$1:$H$5,0))</f>
        <v>NAM</v>
      </c>
      <c r="I190" s="3" t="str">
        <f t="shared" si="11"/>
        <v>Q4 2020</v>
      </c>
      <c r="J190" s="3" t="str">
        <f t="shared" si="12"/>
        <v>Q4 2020</v>
      </c>
      <c r="K190" s="3" t="str">
        <f t="shared" si="13"/>
        <v>Q4 2020</v>
      </c>
      <c r="L190" s="5" t="b">
        <f t="shared" si="14"/>
        <v>1</v>
      </c>
      <c r="N190"/>
    </row>
    <row r="191" spans="1:14" x14ac:dyDescent="0.25">
      <c r="A191" s="7" t="s">
        <v>197</v>
      </c>
      <c r="B191" s="4" t="s">
        <v>20</v>
      </c>
      <c r="C191" s="4">
        <v>44165</v>
      </c>
      <c r="D191" s="6">
        <v>13882</v>
      </c>
      <c r="E191" s="3" t="str">
        <f>VLOOKUP(A191,Cleaned_Location_Data!$B$1:$C$55,2,FALSE)</f>
        <v>GEO1001</v>
      </c>
      <c r="F191" s="3" t="str">
        <f>INDEX(Cleaned_Location_Data!$C:$C,MATCH(A191,Cleaned_Location_Data!$B:$B,0))</f>
        <v>GEO1001</v>
      </c>
      <c r="G191" s="3" t="b">
        <f t="shared" si="10"/>
        <v>1</v>
      </c>
      <c r="H191" s="3" t="str">
        <f>INDEX(Cleaned_Location_Data!$I$1:$I$5,MATCH(F191,Cleaned_Location_Data!$H$1:$H$5,0))</f>
        <v>NAM</v>
      </c>
      <c r="I191" s="3" t="str">
        <f t="shared" si="11"/>
        <v>Q4 2020</v>
      </c>
      <c r="J191" s="3" t="str">
        <f t="shared" si="12"/>
        <v>Q4 2020</v>
      </c>
      <c r="K191" s="3" t="str">
        <f t="shared" si="13"/>
        <v>Q4 2020</v>
      </c>
      <c r="L191" s="5" t="b">
        <f t="shared" si="14"/>
        <v>1</v>
      </c>
      <c r="N191"/>
    </row>
    <row r="192" spans="1:14" x14ac:dyDescent="0.25">
      <c r="A192" s="7" t="s">
        <v>197</v>
      </c>
      <c r="B192" s="4" t="s">
        <v>22</v>
      </c>
      <c r="C192" s="4">
        <v>44196</v>
      </c>
      <c r="D192" s="6">
        <v>17841</v>
      </c>
      <c r="E192" s="3" t="str">
        <f>VLOOKUP(A192,Cleaned_Location_Data!$B$1:$C$55,2,FALSE)</f>
        <v>GEO1001</v>
      </c>
      <c r="F192" s="3" t="str">
        <f>INDEX(Cleaned_Location_Data!$C:$C,MATCH(A192,Cleaned_Location_Data!$B:$B,0))</f>
        <v>GEO1001</v>
      </c>
      <c r="G192" s="3" t="b">
        <f t="shared" si="10"/>
        <v>1</v>
      </c>
      <c r="H192" s="3" t="str">
        <f>INDEX(Cleaned_Location_Data!$I$1:$I$5,MATCH(F192,Cleaned_Location_Data!$H$1:$H$5,0))</f>
        <v>NAM</v>
      </c>
      <c r="I192" s="3" t="str">
        <f t="shared" si="11"/>
        <v>Q4 2020</v>
      </c>
      <c r="J192" s="3" t="str">
        <f t="shared" si="12"/>
        <v>Q4 2020</v>
      </c>
      <c r="K192" s="3" t="str">
        <f t="shared" si="13"/>
        <v>Q4 2020</v>
      </c>
      <c r="L192" s="5" t="b">
        <f t="shared" si="14"/>
        <v>1</v>
      </c>
      <c r="N192"/>
    </row>
    <row r="193" spans="1:14" x14ac:dyDescent="0.25">
      <c r="A193" s="7" t="s">
        <v>197</v>
      </c>
      <c r="B193" s="4" t="s">
        <v>34</v>
      </c>
      <c r="C193" s="4">
        <v>44227</v>
      </c>
      <c r="D193" s="6">
        <v>14159</v>
      </c>
      <c r="E193" s="3" t="str">
        <f>VLOOKUP(A193,Cleaned_Location_Data!$B$1:$C$55,2,FALSE)</f>
        <v>GEO1001</v>
      </c>
      <c r="F193" s="3" t="str">
        <f>INDEX(Cleaned_Location_Data!$C:$C,MATCH(A193,Cleaned_Location_Data!$B:$B,0))</f>
        <v>GEO1001</v>
      </c>
      <c r="G193" s="3" t="b">
        <f t="shared" si="10"/>
        <v>1</v>
      </c>
      <c r="H193" s="3" t="str">
        <f>INDEX(Cleaned_Location_Data!$I$1:$I$5,MATCH(F193,Cleaned_Location_Data!$H$1:$H$5,0))</f>
        <v>NAM</v>
      </c>
      <c r="I193" s="3" t="str">
        <f t="shared" si="11"/>
        <v>Q1 2021</v>
      </c>
      <c r="J193" s="3" t="str">
        <f t="shared" si="12"/>
        <v>Q1 2021</v>
      </c>
      <c r="K193" s="3" t="str">
        <f t="shared" si="13"/>
        <v>Q1 2021</v>
      </c>
      <c r="L193" s="5" t="b">
        <f t="shared" si="14"/>
        <v>1</v>
      </c>
      <c r="N193"/>
    </row>
    <row r="194" spans="1:14" x14ac:dyDescent="0.25">
      <c r="A194" s="7" t="s">
        <v>197</v>
      </c>
      <c r="B194" s="4" t="s">
        <v>32</v>
      </c>
      <c r="C194" s="4">
        <v>44255</v>
      </c>
      <c r="D194" s="6">
        <v>19729</v>
      </c>
      <c r="E194" s="3" t="str">
        <f>VLOOKUP(A194,Cleaned_Location_Data!$B$1:$C$55,2,FALSE)</f>
        <v>GEO1001</v>
      </c>
      <c r="F194" s="3" t="str">
        <f>INDEX(Cleaned_Location_Data!$C:$C,MATCH(A194,Cleaned_Location_Data!$B:$B,0))</f>
        <v>GEO1001</v>
      </c>
      <c r="G194" s="3" t="b">
        <f t="shared" ref="G194:G257" si="15">E194=F194</f>
        <v>1</v>
      </c>
      <c r="H194" s="3" t="str">
        <f>INDEX(Cleaned_Location_Data!$I$1:$I$5,MATCH(F194,Cleaned_Location_Data!$H$1:$H$5,0))</f>
        <v>NAM</v>
      </c>
      <c r="I194" s="3" t="str">
        <f t="shared" ref="I194:I257" si="16">"Q"&amp;ROUNDUP(MONTH(C194)/3,0)&amp;" "&amp;YEAR(C194)</f>
        <v>Q1 2021</v>
      </c>
      <c r="J194" s="3" t="str">
        <f t="shared" ref="J194:J257" si="17">"Q"&amp;ROUNDUP(LEFT(B194,2)/3,0)&amp;" "&amp;RIGHT(B194,4)</f>
        <v>Q1 2021</v>
      </c>
      <c r="K194" s="3" t="str">
        <f t="shared" ref="K194:K257" si="18">VLOOKUP(C194,$P$1:$R$7,3,TRUE)</f>
        <v>Q1 2021</v>
      </c>
      <c r="L194" s="5" t="b">
        <f t="shared" ref="L194:L257" si="19">(I194=J194)=(J194=K194)</f>
        <v>1</v>
      </c>
      <c r="N194"/>
    </row>
    <row r="195" spans="1:14" x14ac:dyDescent="0.25">
      <c r="A195" s="7" t="s">
        <v>197</v>
      </c>
      <c r="B195" s="4" t="s">
        <v>30</v>
      </c>
      <c r="C195" s="4">
        <v>44286</v>
      </c>
      <c r="D195" s="6">
        <v>18378</v>
      </c>
      <c r="E195" s="3" t="str">
        <f>VLOOKUP(A195,Cleaned_Location_Data!$B$1:$C$55,2,FALSE)</f>
        <v>GEO1001</v>
      </c>
      <c r="F195" s="3" t="str">
        <f>INDEX(Cleaned_Location_Data!$C:$C,MATCH(A195,Cleaned_Location_Data!$B:$B,0))</f>
        <v>GEO1001</v>
      </c>
      <c r="G195" s="3" t="b">
        <f t="shared" si="15"/>
        <v>1</v>
      </c>
      <c r="H195" s="3" t="str">
        <f>INDEX(Cleaned_Location_Data!$I$1:$I$5,MATCH(F195,Cleaned_Location_Data!$H$1:$H$5,0))</f>
        <v>NAM</v>
      </c>
      <c r="I195" s="3" t="str">
        <f t="shared" si="16"/>
        <v>Q1 2021</v>
      </c>
      <c r="J195" s="3" t="str">
        <f t="shared" si="17"/>
        <v>Q1 2021</v>
      </c>
      <c r="K195" s="3" t="str">
        <f t="shared" si="18"/>
        <v>Q1 2021</v>
      </c>
      <c r="L195" s="5" t="b">
        <f t="shared" si="19"/>
        <v>1</v>
      </c>
      <c r="N195"/>
    </row>
    <row r="196" spans="1:14" x14ac:dyDescent="0.25">
      <c r="A196" s="7" t="s">
        <v>197</v>
      </c>
      <c r="B196" s="4" t="s">
        <v>28</v>
      </c>
      <c r="C196" s="4">
        <v>44316</v>
      </c>
      <c r="D196" s="6">
        <v>27062</v>
      </c>
      <c r="E196" s="3" t="str">
        <f>VLOOKUP(A196,Cleaned_Location_Data!$B$1:$C$55,2,FALSE)</f>
        <v>GEO1001</v>
      </c>
      <c r="F196" s="3" t="str">
        <f>INDEX(Cleaned_Location_Data!$C:$C,MATCH(A196,Cleaned_Location_Data!$B:$B,0))</f>
        <v>GEO1001</v>
      </c>
      <c r="G196" s="3" t="b">
        <f t="shared" si="15"/>
        <v>1</v>
      </c>
      <c r="H196" s="3" t="str">
        <f>INDEX(Cleaned_Location_Data!$I$1:$I$5,MATCH(F196,Cleaned_Location_Data!$H$1:$H$5,0))</f>
        <v>NAM</v>
      </c>
      <c r="I196" s="3" t="str">
        <f t="shared" si="16"/>
        <v>Q2 2021</v>
      </c>
      <c r="J196" s="3" t="str">
        <f t="shared" si="17"/>
        <v>Q2 2021</v>
      </c>
      <c r="K196" s="3" t="str">
        <f t="shared" si="18"/>
        <v>Q2 2021</v>
      </c>
      <c r="L196" s="5" t="b">
        <f t="shared" si="19"/>
        <v>1</v>
      </c>
      <c r="N196"/>
    </row>
    <row r="197" spans="1:14" x14ac:dyDescent="0.25">
      <c r="A197" s="7" t="s">
        <v>197</v>
      </c>
      <c r="B197" s="4" t="s">
        <v>26</v>
      </c>
      <c r="C197" s="4">
        <v>44347</v>
      </c>
      <c r="D197" s="6">
        <v>20218</v>
      </c>
      <c r="E197" s="3" t="str">
        <f>VLOOKUP(A197,Cleaned_Location_Data!$B$1:$C$55,2,FALSE)</f>
        <v>GEO1001</v>
      </c>
      <c r="F197" s="3" t="str">
        <f>INDEX(Cleaned_Location_Data!$C:$C,MATCH(A197,Cleaned_Location_Data!$B:$B,0))</f>
        <v>GEO1001</v>
      </c>
      <c r="G197" s="3" t="b">
        <f t="shared" si="15"/>
        <v>1</v>
      </c>
      <c r="H197" s="3" t="str">
        <f>INDEX(Cleaned_Location_Data!$I$1:$I$5,MATCH(F197,Cleaned_Location_Data!$H$1:$H$5,0))</f>
        <v>NAM</v>
      </c>
      <c r="I197" s="3" t="str">
        <f t="shared" si="16"/>
        <v>Q2 2021</v>
      </c>
      <c r="J197" s="3" t="str">
        <f t="shared" si="17"/>
        <v>Q2 2021</v>
      </c>
      <c r="K197" s="3" t="str">
        <f t="shared" si="18"/>
        <v>Q2 2021</v>
      </c>
      <c r="L197" s="5" t="b">
        <f t="shared" si="19"/>
        <v>1</v>
      </c>
      <c r="N197"/>
    </row>
    <row r="198" spans="1:14" x14ac:dyDescent="0.25">
      <c r="A198" s="7" t="s">
        <v>197</v>
      </c>
      <c r="B198" s="4" t="s">
        <v>24</v>
      </c>
      <c r="C198" s="4">
        <v>44377</v>
      </c>
      <c r="D198" s="6">
        <v>18554</v>
      </c>
      <c r="E198" s="3" t="str">
        <f>VLOOKUP(A198,Cleaned_Location_Data!$B$1:$C$55,2,FALSE)</f>
        <v>GEO1001</v>
      </c>
      <c r="F198" s="3" t="str">
        <f>INDEX(Cleaned_Location_Data!$C:$C,MATCH(A198,Cleaned_Location_Data!$B:$B,0))</f>
        <v>GEO1001</v>
      </c>
      <c r="G198" s="3" t="b">
        <f t="shared" si="15"/>
        <v>1</v>
      </c>
      <c r="H198" s="3" t="str">
        <f>INDEX(Cleaned_Location_Data!$I$1:$I$5,MATCH(F198,Cleaned_Location_Data!$H$1:$H$5,0))</f>
        <v>NAM</v>
      </c>
      <c r="I198" s="3" t="str">
        <f t="shared" si="16"/>
        <v>Q2 2021</v>
      </c>
      <c r="J198" s="3" t="str">
        <f t="shared" si="17"/>
        <v>Q2 2021</v>
      </c>
      <c r="K198" s="3" t="str">
        <f t="shared" si="18"/>
        <v>Q2 2021</v>
      </c>
      <c r="L198" s="5" t="b">
        <f t="shared" si="19"/>
        <v>1</v>
      </c>
      <c r="N198"/>
    </row>
    <row r="199" spans="1:14" x14ac:dyDescent="0.25">
      <c r="A199" s="7" t="s">
        <v>215</v>
      </c>
      <c r="B199" s="4" t="s">
        <v>39</v>
      </c>
      <c r="C199" s="4">
        <v>43890</v>
      </c>
      <c r="D199" s="6">
        <v>815</v>
      </c>
      <c r="E199" s="3" t="str">
        <f>VLOOKUP(A199,Cleaned_Location_Data!$B$1:$C$55,2,FALSE)</f>
        <v>GEO1002</v>
      </c>
      <c r="F199" s="3" t="str">
        <f>INDEX(Cleaned_Location_Data!$C:$C,MATCH(A199,Cleaned_Location_Data!$B:$B,0))</f>
        <v>GEO1002</v>
      </c>
      <c r="G199" s="3" t="b">
        <f t="shared" si="15"/>
        <v>1</v>
      </c>
      <c r="H199" s="3" t="str">
        <f>INDEX(Cleaned_Location_Data!$I$1:$I$5,MATCH(F199,Cleaned_Location_Data!$H$1:$H$5,0))</f>
        <v>APAC</v>
      </c>
      <c r="I199" s="3" t="str">
        <f t="shared" si="16"/>
        <v>Q1 2020</v>
      </c>
      <c r="J199" s="3" t="str">
        <f t="shared" si="17"/>
        <v>Q1 2020</v>
      </c>
      <c r="K199" s="3" t="str">
        <f t="shared" si="18"/>
        <v>Q1 2020</v>
      </c>
      <c r="L199" s="5" t="b">
        <f t="shared" si="19"/>
        <v>1</v>
      </c>
      <c r="N199"/>
    </row>
    <row r="200" spans="1:14" x14ac:dyDescent="0.25">
      <c r="A200" s="7" t="s">
        <v>215</v>
      </c>
      <c r="B200" s="4" t="s">
        <v>4</v>
      </c>
      <c r="C200" s="4">
        <v>43921</v>
      </c>
      <c r="D200" s="6">
        <v>910</v>
      </c>
      <c r="E200" s="3" t="str">
        <f>VLOOKUP(A200,Cleaned_Location_Data!$B$1:$C$55,2,FALSE)</f>
        <v>GEO1002</v>
      </c>
      <c r="F200" s="3" t="str">
        <f>INDEX(Cleaned_Location_Data!$C:$C,MATCH(A200,Cleaned_Location_Data!$B:$B,0))</f>
        <v>GEO1002</v>
      </c>
      <c r="G200" s="3" t="b">
        <f t="shared" si="15"/>
        <v>1</v>
      </c>
      <c r="H200" s="3" t="str">
        <f>INDEX(Cleaned_Location_Data!$I$1:$I$5,MATCH(F200,Cleaned_Location_Data!$H$1:$H$5,0))</f>
        <v>APAC</v>
      </c>
      <c r="I200" s="3" t="str">
        <f t="shared" si="16"/>
        <v>Q1 2020</v>
      </c>
      <c r="J200" s="3" t="str">
        <f t="shared" si="17"/>
        <v>Q1 2020</v>
      </c>
      <c r="K200" s="3" t="str">
        <f t="shared" si="18"/>
        <v>Q1 2020</v>
      </c>
      <c r="L200" s="5" t="b">
        <f t="shared" si="19"/>
        <v>1</v>
      </c>
      <c r="N200"/>
    </row>
    <row r="201" spans="1:14" x14ac:dyDescent="0.25">
      <c r="A201" s="7" t="s">
        <v>215</v>
      </c>
      <c r="B201" s="4" t="s">
        <v>6</v>
      </c>
      <c r="C201" s="4">
        <v>43951</v>
      </c>
      <c r="D201" s="6">
        <v>1091</v>
      </c>
      <c r="E201" s="3" t="str">
        <f>VLOOKUP(A201,Cleaned_Location_Data!$B$1:$C$55,2,FALSE)</f>
        <v>GEO1002</v>
      </c>
      <c r="F201" s="3" t="str">
        <f>INDEX(Cleaned_Location_Data!$C:$C,MATCH(A201,Cleaned_Location_Data!$B:$B,0))</f>
        <v>GEO1002</v>
      </c>
      <c r="G201" s="3" t="b">
        <f t="shared" si="15"/>
        <v>1</v>
      </c>
      <c r="H201" s="3" t="str">
        <f>INDEX(Cleaned_Location_Data!$I$1:$I$5,MATCH(F201,Cleaned_Location_Data!$H$1:$H$5,0))</f>
        <v>APAC</v>
      </c>
      <c r="I201" s="3" t="str">
        <f t="shared" si="16"/>
        <v>Q2 2020</v>
      </c>
      <c r="J201" s="3" t="str">
        <f t="shared" si="17"/>
        <v>Q2 2020</v>
      </c>
      <c r="K201" s="3" t="str">
        <f t="shared" si="18"/>
        <v>Q2 2020</v>
      </c>
      <c r="L201" s="5" t="b">
        <f t="shared" si="19"/>
        <v>1</v>
      </c>
      <c r="N201"/>
    </row>
    <row r="202" spans="1:14" x14ac:dyDescent="0.25">
      <c r="A202" s="7" t="s">
        <v>215</v>
      </c>
      <c r="B202" s="4" t="s">
        <v>8</v>
      </c>
      <c r="C202" s="4">
        <v>43982</v>
      </c>
      <c r="D202" s="6">
        <v>995</v>
      </c>
      <c r="E202" s="3" t="str">
        <f>VLOOKUP(A202,Cleaned_Location_Data!$B$1:$C$55,2,FALSE)</f>
        <v>GEO1002</v>
      </c>
      <c r="F202" s="3" t="str">
        <f>INDEX(Cleaned_Location_Data!$C:$C,MATCH(A202,Cleaned_Location_Data!$B:$B,0))</f>
        <v>GEO1002</v>
      </c>
      <c r="G202" s="3" t="b">
        <f t="shared" si="15"/>
        <v>1</v>
      </c>
      <c r="H202" s="3" t="str">
        <f>INDEX(Cleaned_Location_Data!$I$1:$I$5,MATCH(F202,Cleaned_Location_Data!$H$1:$H$5,0))</f>
        <v>APAC</v>
      </c>
      <c r="I202" s="3" t="str">
        <f t="shared" si="16"/>
        <v>Q2 2020</v>
      </c>
      <c r="J202" s="3" t="str">
        <f t="shared" si="17"/>
        <v>Q2 2020</v>
      </c>
      <c r="K202" s="3" t="str">
        <f t="shared" si="18"/>
        <v>Q2 2020</v>
      </c>
      <c r="L202" s="5" t="b">
        <f t="shared" si="19"/>
        <v>1</v>
      </c>
      <c r="N202"/>
    </row>
    <row r="203" spans="1:14" x14ac:dyDescent="0.25">
      <c r="A203" s="7" t="s">
        <v>215</v>
      </c>
      <c r="B203" s="4" t="s">
        <v>10</v>
      </c>
      <c r="C203" s="4">
        <v>44012</v>
      </c>
      <c r="D203" s="6">
        <v>727</v>
      </c>
      <c r="E203" s="3" t="str">
        <f>VLOOKUP(A203,Cleaned_Location_Data!$B$1:$C$55,2,FALSE)</f>
        <v>GEO1002</v>
      </c>
      <c r="F203" s="3" t="str">
        <f>INDEX(Cleaned_Location_Data!$C:$C,MATCH(A203,Cleaned_Location_Data!$B:$B,0))</f>
        <v>GEO1002</v>
      </c>
      <c r="G203" s="3" t="b">
        <f t="shared" si="15"/>
        <v>1</v>
      </c>
      <c r="H203" s="3" t="str">
        <f>INDEX(Cleaned_Location_Data!$I$1:$I$5,MATCH(F203,Cleaned_Location_Data!$H$1:$H$5,0))</f>
        <v>APAC</v>
      </c>
      <c r="I203" s="3" t="str">
        <f t="shared" si="16"/>
        <v>Q2 2020</v>
      </c>
      <c r="J203" s="3" t="str">
        <f t="shared" si="17"/>
        <v>Q2 2020</v>
      </c>
      <c r="K203" s="3" t="str">
        <f t="shared" si="18"/>
        <v>Q2 2020</v>
      </c>
      <c r="L203" s="5" t="b">
        <f t="shared" si="19"/>
        <v>1</v>
      </c>
      <c r="N203"/>
    </row>
    <row r="204" spans="1:14" x14ac:dyDescent="0.25">
      <c r="A204" s="7" t="s">
        <v>215</v>
      </c>
      <c r="B204" s="4" t="s">
        <v>12</v>
      </c>
      <c r="C204" s="4">
        <v>44043</v>
      </c>
      <c r="D204" s="6">
        <v>635</v>
      </c>
      <c r="E204" s="3" t="str">
        <f>VLOOKUP(A204,Cleaned_Location_Data!$B$1:$C$55,2,FALSE)</f>
        <v>GEO1002</v>
      </c>
      <c r="F204" s="3" t="str">
        <f>INDEX(Cleaned_Location_Data!$C:$C,MATCH(A204,Cleaned_Location_Data!$B:$B,0))</f>
        <v>GEO1002</v>
      </c>
      <c r="G204" s="3" t="b">
        <f t="shared" si="15"/>
        <v>1</v>
      </c>
      <c r="H204" s="3" t="str">
        <f>INDEX(Cleaned_Location_Data!$I$1:$I$5,MATCH(F204,Cleaned_Location_Data!$H$1:$H$5,0))</f>
        <v>APAC</v>
      </c>
      <c r="I204" s="3" t="str">
        <f t="shared" si="16"/>
        <v>Q3 2020</v>
      </c>
      <c r="J204" s="3" t="str">
        <f t="shared" si="17"/>
        <v>Q3 2020</v>
      </c>
      <c r="K204" s="3" t="str">
        <f t="shared" si="18"/>
        <v>Q3 2020</v>
      </c>
      <c r="L204" s="5" t="b">
        <f t="shared" si="19"/>
        <v>1</v>
      </c>
      <c r="N204"/>
    </row>
    <row r="205" spans="1:14" x14ac:dyDescent="0.25">
      <c r="A205" s="7" t="s">
        <v>215</v>
      </c>
      <c r="B205" s="4" t="s">
        <v>14</v>
      </c>
      <c r="C205" s="4">
        <v>44074</v>
      </c>
      <c r="D205" s="6">
        <v>544</v>
      </c>
      <c r="E205" s="3" t="str">
        <f>VLOOKUP(A205,Cleaned_Location_Data!$B$1:$C$55,2,FALSE)</f>
        <v>GEO1002</v>
      </c>
      <c r="F205" s="3" t="str">
        <f>INDEX(Cleaned_Location_Data!$C:$C,MATCH(A205,Cleaned_Location_Data!$B:$B,0))</f>
        <v>GEO1002</v>
      </c>
      <c r="G205" s="3" t="b">
        <f t="shared" si="15"/>
        <v>1</v>
      </c>
      <c r="H205" s="3" t="str">
        <f>INDEX(Cleaned_Location_Data!$I$1:$I$5,MATCH(F205,Cleaned_Location_Data!$H$1:$H$5,0))</f>
        <v>APAC</v>
      </c>
      <c r="I205" s="3" t="str">
        <f t="shared" si="16"/>
        <v>Q3 2020</v>
      </c>
      <c r="J205" s="3" t="str">
        <f t="shared" si="17"/>
        <v>Q3 2020</v>
      </c>
      <c r="K205" s="3" t="str">
        <f t="shared" si="18"/>
        <v>Q3 2020</v>
      </c>
      <c r="L205" s="5" t="b">
        <f t="shared" si="19"/>
        <v>1</v>
      </c>
      <c r="N205"/>
    </row>
    <row r="206" spans="1:14" x14ac:dyDescent="0.25">
      <c r="A206" s="7" t="s">
        <v>215</v>
      </c>
      <c r="B206" s="4" t="s">
        <v>16</v>
      </c>
      <c r="C206" s="4">
        <v>44104</v>
      </c>
      <c r="D206" s="6">
        <v>545</v>
      </c>
      <c r="E206" s="3" t="str">
        <f>VLOOKUP(A206,Cleaned_Location_Data!$B$1:$C$55,2,FALSE)</f>
        <v>GEO1002</v>
      </c>
      <c r="F206" s="3" t="str">
        <f>INDEX(Cleaned_Location_Data!$C:$C,MATCH(A206,Cleaned_Location_Data!$B:$B,0))</f>
        <v>GEO1002</v>
      </c>
      <c r="G206" s="3" t="b">
        <f t="shared" si="15"/>
        <v>1</v>
      </c>
      <c r="H206" s="3" t="str">
        <f>INDEX(Cleaned_Location_Data!$I$1:$I$5,MATCH(F206,Cleaned_Location_Data!$H$1:$H$5,0))</f>
        <v>APAC</v>
      </c>
      <c r="I206" s="3" t="str">
        <f t="shared" si="16"/>
        <v>Q3 2020</v>
      </c>
      <c r="J206" s="3" t="str">
        <f t="shared" si="17"/>
        <v>Q3 2020</v>
      </c>
      <c r="K206" s="3" t="str">
        <f t="shared" si="18"/>
        <v>Q3 2020</v>
      </c>
      <c r="L206" s="5" t="b">
        <f t="shared" si="19"/>
        <v>1</v>
      </c>
      <c r="N206"/>
    </row>
    <row r="207" spans="1:14" x14ac:dyDescent="0.25">
      <c r="A207" s="7" t="s">
        <v>215</v>
      </c>
      <c r="B207" s="4" t="s">
        <v>18</v>
      </c>
      <c r="C207" s="4">
        <v>44135</v>
      </c>
      <c r="D207" s="6">
        <v>637</v>
      </c>
      <c r="E207" s="3" t="str">
        <f>VLOOKUP(A207,Cleaned_Location_Data!$B$1:$C$55,2,FALSE)</f>
        <v>GEO1002</v>
      </c>
      <c r="F207" s="3" t="str">
        <f>INDEX(Cleaned_Location_Data!$C:$C,MATCH(A207,Cleaned_Location_Data!$B:$B,0))</f>
        <v>GEO1002</v>
      </c>
      <c r="G207" s="3" t="b">
        <f t="shared" si="15"/>
        <v>1</v>
      </c>
      <c r="H207" s="3" t="str">
        <f>INDEX(Cleaned_Location_Data!$I$1:$I$5,MATCH(F207,Cleaned_Location_Data!$H$1:$H$5,0))</f>
        <v>APAC</v>
      </c>
      <c r="I207" s="3" t="str">
        <f t="shared" si="16"/>
        <v>Q4 2020</v>
      </c>
      <c r="J207" s="3" t="str">
        <f t="shared" si="17"/>
        <v>Q4 2020</v>
      </c>
      <c r="K207" s="3" t="str">
        <f t="shared" si="18"/>
        <v>Q4 2020</v>
      </c>
      <c r="L207" s="5" t="b">
        <f t="shared" si="19"/>
        <v>1</v>
      </c>
      <c r="N207"/>
    </row>
    <row r="208" spans="1:14" x14ac:dyDescent="0.25">
      <c r="A208" s="7" t="s">
        <v>215</v>
      </c>
      <c r="B208" s="4" t="s">
        <v>20</v>
      </c>
      <c r="C208" s="4">
        <v>44165</v>
      </c>
      <c r="D208" s="6">
        <v>723</v>
      </c>
      <c r="E208" s="3" t="str">
        <f>VLOOKUP(A208,Cleaned_Location_Data!$B$1:$C$55,2,FALSE)</f>
        <v>GEO1002</v>
      </c>
      <c r="F208" s="3" t="str">
        <f>INDEX(Cleaned_Location_Data!$C:$C,MATCH(A208,Cleaned_Location_Data!$B:$B,0))</f>
        <v>GEO1002</v>
      </c>
      <c r="G208" s="3" t="b">
        <f t="shared" si="15"/>
        <v>1</v>
      </c>
      <c r="H208" s="3" t="str">
        <f>INDEX(Cleaned_Location_Data!$I$1:$I$5,MATCH(F208,Cleaned_Location_Data!$H$1:$H$5,0))</f>
        <v>APAC</v>
      </c>
      <c r="I208" s="3" t="str">
        <f t="shared" si="16"/>
        <v>Q4 2020</v>
      </c>
      <c r="J208" s="3" t="str">
        <f t="shared" si="17"/>
        <v>Q4 2020</v>
      </c>
      <c r="K208" s="3" t="str">
        <f t="shared" si="18"/>
        <v>Q4 2020</v>
      </c>
      <c r="L208" s="5" t="b">
        <f t="shared" si="19"/>
        <v>1</v>
      </c>
      <c r="N208"/>
    </row>
    <row r="209" spans="1:14" x14ac:dyDescent="0.25">
      <c r="A209" s="7" t="s">
        <v>215</v>
      </c>
      <c r="B209" s="4" t="s">
        <v>22</v>
      </c>
      <c r="C209" s="4">
        <v>44196</v>
      </c>
      <c r="D209" s="6">
        <v>727</v>
      </c>
      <c r="E209" s="3" t="str">
        <f>VLOOKUP(A209,Cleaned_Location_Data!$B$1:$C$55,2,FALSE)</f>
        <v>GEO1002</v>
      </c>
      <c r="F209" s="3" t="str">
        <f>INDEX(Cleaned_Location_Data!$C:$C,MATCH(A209,Cleaned_Location_Data!$B:$B,0))</f>
        <v>GEO1002</v>
      </c>
      <c r="G209" s="3" t="b">
        <f t="shared" si="15"/>
        <v>1</v>
      </c>
      <c r="H209" s="3" t="str">
        <f>INDEX(Cleaned_Location_Data!$I$1:$I$5,MATCH(F209,Cleaned_Location_Data!$H$1:$H$5,0))</f>
        <v>APAC</v>
      </c>
      <c r="I209" s="3" t="str">
        <f t="shared" si="16"/>
        <v>Q4 2020</v>
      </c>
      <c r="J209" s="3" t="str">
        <f t="shared" si="17"/>
        <v>Q4 2020</v>
      </c>
      <c r="K209" s="3" t="str">
        <f t="shared" si="18"/>
        <v>Q4 2020</v>
      </c>
      <c r="L209" s="5" t="b">
        <f t="shared" si="19"/>
        <v>1</v>
      </c>
      <c r="N209"/>
    </row>
    <row r="210" spans="1:14" x14ac:dyDescent="0.25">
      <c r="A210" s="7" t="s">
        <v>215</v>
      </c>
      <c r="B210" s="4" t="s">
        <v>34</v>
      </c>
      <c r="C210" s="4">
        <v>44227</v>
      </c>
      <c r="D210" s="6">
        <v>741</v>
      </c>
      <c r="E210" s="3" t="str">
        <f>VLOOKUP(A210,Cleaned_Location_Data!$B$1:$C$55,2,FALSE)</f>
        <v>GEO1002</v>
      </c>
      <c r="F210" s="3" t="str">
        <f>INDEX(Cleaned_Location_Data!$C:$C,MATCH(A210,Cleaned_Location_Data!$B:$B,0))</f>
        <v>GEO1002</v>
      </c>
      <c r="G210" s="3" t="b">
        <f t="shared" si="15"/>
        <v>1</v>
      </c>
      <c r="H210" s="3" t="str">
        <f>INDEX(Cleaned_Location_Data!$I$1:$I$5,MATCH(F210,Cleaned_Location_Data!$H$1:$H$5,0))</f>
        <v>APAC</v>
      </c>
      <c r="I210" s="3" t="str">
        <f t="shared" si="16"/>
        <v>Q1 2021</v>
      </c>
      <c r="J210" s="3" t="str">
        <f t="shared" si="17"/>
        <v>Q1 2021</v>
      </c>
      <c r="K210" s="3" t="str">
        <f t="shared" si="18"/>
        <v>Q1 2021</v>
      </c>
      <c r="L210" s="5" t="b">
        <f t="shared" si="19"/>
        <v>1</v>
      </c>
      <c r="N210"/>
    </row>
    <row r="211" spans="1:14" x14ac:dyDescent="0.25">
      <c r="A211" s="7" t="s">
        <v>215</v>
      </c>
      <c r="B211" s="4" t="s">
        <v>32</v>
      </c>
      <c r="C211" s="4">
        <v>44255</v>
      </c>
      <c r="D211" s="6">
        <v>851</v>
      </c>
      <c r="E211" s="3" t="str">
        <f>VLOOKUP(A211,Cleaned_Location_Data!$B$1:$C$55,2,FALSE)</f>
        <v>GEO1002</v>
      </c>
      <c r="F211" s="3" t="str">
        <f>INDEX(Cleaned_Location_Data!$C:$C,MATCH(A211,Cleaned_Location_Data!$B:$B,0))</f>
        <v>GEO1002</v>
      </c>
      <c r="G211" s="3" t="b">
        <f t="shared" si="15"/>
        <v>1</v>
      </c>
      <c r="H211" s="3" t="str">
        <f>INDEX(Cleaned_Location_Data!$I$1:$I$5,MATCH(F211,Cleaned_Location_Data!$H$1:$H$5,0))</f>
        <v>APAC</v>
      </c>
      <c r="I211" s="3" t="str">
        <f t="shared" si="16"/>
        <v>Q1 2021</v>
      </c>
      <c r="J211" s="3" t="str">
        <f t="shared" si="17"/>
        <v>Q1 2021</v>
      </c>
      <c r="K211" s="3" t="str">
        <f t="shared" si="18"/>
        <v>Q1 2021</v>
      </c>
      <c r="L211" s="5" t="b">
        <f t="shared" si="19"/>
        <v>1</v>
      </c>
      <c r="N211"/>
    </row>
    <row r="212" spans="1:14" x14ac:dyDescent="0.25">
      <c r="A212" s="7" t="s">
        <v>215</v>
      </c>
      <c r="B212" s="4" t="s">
        <v>30</v>
      </c>
      <c r="C212" s="4">
        <v>44286</v>
      </c>
      <c r="D212" s="6">
        <v>895</v>
      </c>
      <c r="E212" s="3" t="str">
        <f>VLOOKUP(A212,Cleaned_Location_Data!$B$1:$C$55,2,FALSE)</f>
        <v>GEO1002</v>
      </c>
      <c r="F212" s="3" t="str">
        <f>INDEX(Cleaned_Location_Data!$C:$C,MATCH(A212,Cleaned_Location_Data!$B:$B,0))</f>
        <v>GEO1002</v>
      </c>
      <c r="G212" s="3" t="b">
        <f t="shared" si="15"/>
        <v>1</v>
      </c>
      <c r="H212" s="3" t="str">
        <f>INDEX(Cleaned_Location_Data!$I$1:$I$5,MATCH(F212,Cleaned_Location_Data!$H$1:$H$5,0))</f>
        <v>APAC</v>
      </c>
      <c r="I212" s="3" t="str">
        <f t="shared" si="16"/>
        <v>Q1 2021</v>
      </c>
      <c r="J212" s="3" t="str">
        <f t="shared" si="17"/>
        <v>Q1 2021</v>
      </c>
      <c r="K212" s="3" t="str">
        <f t="shared" si="18"/>
        <v>Q1 2021</v>
      </c>
      <c r="L212" s="5" t="b">
        <f t="shared" si="19"/>
        <v>1</v>
      </c>
      <c r="N212"/>
    </row>
    <row r="213" spans="1:14" x14ac:dyDescent="0.25">
      <c r="A213" s="7" t="s">
        <v>215</v>
      </c>
      <c r="B213" s="4" t="s">
        <v>28</v>
      </c>
      <c r="C213" s="4">
        <v>44316</v>
      </c>
      <c r="D213" s="6">
        <v>1124</v>
      </c>
      <c r="E213" s="3" t="str">
        <f>VLOOKUP(A213,Cleaned_Location_Data!$B$1:$C$55,2,FALSE)</f>
        <v>GEO1002</v>
      </c>
      <c r="F213" s="3" t="str">
        <f>INDEX(Cleaned_Location_Data!$C:$C,MATCH(A213,Cleaned_Location_Data!$B:$B,0))</f>
        <v>GEO1002</v>
      </c>
      <c r="G213" s="3" t="b">
        <f t="shared" si="15"/>
        <v>1</v>
      </c>
      <c r="H213" s="3" t="str">
        <f>INDEX(Cleaned_Location_Data!$I$1:$I$5,MATCH(F213,Cleaned_Location_Data!$H$1:$H$5,0))</f>
        <v>APAC</v>
      </c>
      <c r="I213" s="3" t="str">
        <f t="shared" si="16"/>
        <v>Q2 2021</v>
      </c>
      <c r="J213" s="3" t="str">
        <f t="shared" si="17"/>
        <v>Q2 2021</v>
      </c>
      <c r="K213" s="3" t="str">
        <f t="shared" si="18"/>
        <v>Q2 2021</v>
      </c>
      <c r="L213" s="5" t="b">
        <f t="shared" si="19"/>
        <v>1</v>
      </c>
      <c r="N213"/>
    </row>
    <row r="214" spans="1:14" x14ac:dyDescent="0.25">
      <c r="A214" s="7" t="s">
        <v>215</v>
      </c>
      <c r="B214" s="4" t="s">
        <v>26</v>
      </c>
      <c r="C214" s="4">
        <v>44347</v>
      </c>
      <c r="D214" s="6">
        <v>1039</v>
      </c>
      <c r="E214" s="3" t="str">
        <f>VLOOKUP(A214,Cleaned_Location_Data!$B$1:$C$55,2,FALSE)</f>
        <v>GEO1002</v>
      </c>
      <c r="F214" s="3" t="str">
        <f>INDEX(Cleaned_Location_Data!$C:$C,MATCH(A214,Cleaned_Location_Data!$B:$B,0))</f>
        <v>GEO1002</v>
      </c>
      <c r="G214" s="3" t="b">
        <f t="shared" si="15"/>
        <v>1</v>
      </c>
      <c r="H214" s="3" t="str">
        <f>INDEX(Cleaned_Location_Data!$I$1:$I$5,MATCH(F214,Cleaned_Location_Data!$H$1:$H$5,0))</f>
        <v>APAC</v>
      </c>
      <c r="I214" s="3" t="str">
        <f t="shared" si="16"/>
        <v>Q2 2021</v>
      </c>
      <c r="J214" s="3" t="str">
        <f t="shared" si="17"/>
        <v>Q2 2021</v>
      </c>
      <c r="K214" s="3" t="str">
        <f t="shared" si="18"/>
        <v>Q2 2021</v>
      </c>
      <c r="L214" s="5" t="b">
        <f t="shared" si="19"/>
        <v>1</v>
      </c>
      <c r="N214"/>
    </row>
    <row r="215" spans="1:14" x14ac:dyDescent="0.25">
      <c r="A215" s="7" t="s">
        <v>215</v>
      </c>
      <c r="B215" s="4" t="s">
        <v>24</v>
      </c>
      <c r="C215" s="4">
        <v>44377</v>
      </c>
      <c r="D215" s="6">
        <v>722</v>
      </c>
      <c r="E215" s="3" t="str">
        <f>VLOOKUP(A215,Cleaned_Location_Data!$B$1:$C$55,2,FALSE)</f>
        <v>GEO1002</v>
      </c>
      <c r="F215" s="3" t="str">
        <f>INDEX(Cleaned_Location_Data!$C:$C,MATCH(A215,Cleaned_Location_Data!$B:$B,0))</f>
        <v>GEO1002</v>
      </c>
      <c r="G215" s="3" t="b">
        <f t="shared" si="15"/>
        <v>1</v>
      </c>
      <c r="H215" s="3" t="str">
        <f>INDEX(Cleaned_Location_Data!$I$1:$I$5,MATCH(F215,Cleaned_Location_Data!$H$1:$H$5,0))</f>
        <v>APAC</v>
      </c>
      <c r="I215" s="3" t="str">
        <f t="shared" si="16"/>
        <v>Q2 2021</v>
      </c>
      <c r="J215" s="3" t="str">
        <f t="shared" si="17"/>
        <v>Q2 2021</v>
      </c>
      <c r="K215" s="3" t="str">
        <f t="shared" si="18"/>
        <v>Q2 2021</v>
      </c>
      <c r="L215" s="5" t="b">
        <f t="shared" si="19"/>
        <v>1</v>
      </c>
      <c r="N215"/>
    </row>
    <row r="216" spans="1:14" x14ac:dyDescent="0.25">
      <c r="A216" s="7" t="s">
        <v>231</v>
      </c>
      <c r="B216" s="4" t="s">
        <v>37</v>
      </c>
      <c r="C216" s="4">
        <v>43861</v>
      </c>
      <c r="D216" s="6">
        <v>1172</v>
      </c>
      <c r="E216" s="3" t="str">
        <f>VLOOKUP(A216,Cleaned_Location_Data!$B$1:$C$55,2,FALSE)</f>
        <v>GEO1004</v>
      </c>
      <c r="F216" s="3" t="str">
        <f>INDEX(Cleaned_Location_Data!$C:$C,MATCH(A216,Cleaned_Location_Data!$B:$B,0))</f>
        <v>GEO1004</v>
      </c>
      <c r="G216" s="3" t="b">
        <f t="shared" si="15"/>
        <v>1</v>
      </c>
      <c r="H216" s="3" t="str">
        <f>INDEX(Cleaned_Location_Data!$I$1:$I$5,MATCH(F216,Cleaned_Location_Data!$H$1:$H$5,0))</f>
        <v>LATAM</v>
      </c>
      <c r="I216" s="3" t="str">
        <f t="shared" si="16"/>
        <v>Q1 2020</v>
      </c>
      <c r="J216" s="3" t="str">
        <f t="shared" si="17"/>
        <v>Q1 2020</v>
      </c>
      <c r="K216" s="3" t="str">
        <f t="shared" si="18"/>
        <v>Q1 2020</v>
      </c>
      <c r="L216" s="5" t="b">
        <f t="shared" si="19"/>
        <v>1</v>
      </c>
      <c r="N216"/>
    </row>
    <row r="217" spans="1:14" x14ac:dyDescent="0.25">
      <c r="A217" s="7" t="s">
        <v>231</v>
      </c>
      <c r="B217" s="4" t="s">
        <v>39</v>
      </c>
      <c r="C217" s="4">
        <v>43890</v>
      </c>
      <c r="D217" s="6">
        <v>1483</v>
      </c>
      <c r="E217" s="3" t="str">
        <f>VLOOKUP(A217,Cleaned_Location_Data!$B$1:$C$55,2,FALSE)</f>
        <v>GEO1004</v>
      </c>
      <c r="F217" s="3" t="str">
        <f>INDEX(Cleaned_Location_Data!$C:$C,MATCH(A217,Cleaned_Location_Data!$B:$B,0))</f>
        <v>GEO1004</v>
      </c>
      <c r="G217" s="3" t="b">
        <f t="shared" si="15"/>
        <v>1</v>
      </c>
      <c r="H217" s="3" t="str">
        <f>INDEX(Cleaned_Location_Data!$I$1:$I$5,MATCH(F217,Cleaned_Location_Data!$H$1:$H$5,0))</f>
        <v>LATAM</v>
      </c>
      <c r="I217" s="3" t="str">
        <f t="shared" si="16"/>
        <v>Q1 2020</v>
      </c>
      <c r="J217" s="3" t="str">
        <f t="shared" si="17"/>
        <v>Q1 2020</v>
      </c>
      <c r="K217" s="3" t="str">
        <f t="shared" si="18"/>
        <v>Q1 2020</v>
      </c>
      <c r="L217" s="5" t="b">
        <f t="shared" si="19"/>
        <v>1</v>
      </c>
      <c r="N217"/>
    </row>
    <row r="218" spans="1:14" x14ac:dyDescent="0.25">
      <c r="A218" s="7" t="s">
        <v>231</v>
      </c>
      <c r="B218" s="4" t="s">
        <v>4</v>
      </c>
      <c r="C218" s="4">
        <v>43921</v>
      </c>
      <c r="D218" s="6">
        <v>1484</v>
      </c>
      <c r="E218" s="3" t="str">
        <f>VLOOKUP(A218,Cleaned_Location_Data!$B$1:$C$55,2,FALSE)</f>
        <v>GEO1004</v>
      </c>
      <c r="F218" s="3" t="str">
        <f>INDEX(Cleaned_Location_Data!$C:$C,MATCH(A218,Cleaned_Location_Data!$B:$B,0))</f>
        <v>GEO1004</v>
      </c>
      <c r="G218" s="3" t="b">
        <f t="shared" si="15"/>
        <v>1</v>
      </c>
      <c r="H218" s="3" t="str">
        <f>INDEX(Cleaned_Location_Data!$I$1:$I$5,MATCH(F218,Cleaned_Location_Data!$H$1:$H$5,0))</f>
        <v>LATAM</v>
      </c>
      <c r="I218" s="3" t="str">
        <f t="shared" si="16"/>
        <v>Q1 2020</v>
      </c>
      <c r="J218" s="3" t="str">
        <f t="shared" si="17"/>
        <v>Q1 2020</v>
      </c>
      <c r="K218" s="3" t="str">
        <f t="shared" si="18"/>
        <v>Q1 2020</v>
      </c>
      <c r="L218" s="5" t="b">
        <f t="shared" si="19"/>
        <v>1</v>
      </c>
      <c r="N218"/>
    </row>
    <row r="219" spans="1:14" x14ac:dyDescent="0.25">
      <c r="A219" s="7" t="s">
        <v>231</v>
      </c>
      <c r="B219" s="4" t="s">
        <v>6</v>
      </c>
      <c r="C219" s="4">
        <v>43951</v>
      </c>
      <c r="D219" s="6">
        <v>1949</v>
      </c>
      <c r="E219" s="3" t="str">
        <f>VLOOKUP(A219,Cleaned_Location_Data!$B$1:$C$55,2,FALSE)</f>
        <v>GEO1004</v>
      </c>
      <c r="F219" s="3" t="str">
        <f>INDEX(Cleaned_Location_Data!$C:$C,MATCH(A219,Cleaned_Location_Data!$B:$B,0))</f>
        <v>GEO1004</v>
      </c>
      <c r="G219" s="3" t="b">
        <f t="shared" si="15"/>
        <v>1</v>
      </c>
      <c r="H219" s="3" t="str">
        <f>INDEX(Cleaned_Location_Data!$I$1:$I$5,MATCH(F219,Cleaned_Location_Data!$H$1:$H$5,0))</f>
        <v>LATAM</v>
      </c>
      <c r="I219" s="3" t="str">
        <f t="shared" si="16"/>
        <v>Q2 2020</v>
      </c>
      <c r="J219" s="3" t="str">
        <f t="shared" si="17"/>
        <v>Q2 2020</v>
      </c>
      <c r="K219" s="3" t="str">
        <f t="shared" si="18"/>
        <v>Q2 2020</v>
      </c>
      <c r="L219" s="5" t="b">
        <f t="shared" si="19"/>
        <v>1</v>
      </c>
      <c r="N219"/>
    </row>
    <row r="220" spans="1:14" x14ac:dyDescent="0.25">
      <c r="A220" s="7" t="s">
        <v>231</v>
      </c>
      <c r="B220" s="4" t="s">
        <v>8</v>
      </c>
      <c r="C220" s="4">
        <v>43982</v>
      </c>
      <c r="D220" s="6">
        <v>1635</v>
      </c>
      <c r="E220" s="3" t="str">
        <f>VLOOKUP(A220,Cleaned_Location_Data!$B$1:$C$55,2,FALSE)</f>
        <v>GEO1004</v>
      </c>
      <c r="F220" s="3" t="str">
        <f>INDEX(Cleaned_Location_Data!$C:$C,MATCH(A220,Cleaned_Location_Data!$B:$B,0))</f>
        <v>GEO1004</v>
      </c>
      <c r="G220" s="3" t="b">
        <f t="shared" si="15"/>
        <v>1</v>
      </c>
      <c r="H220" s="3" t="str">
        <f>INDEX(Cleaned_Location_Data!$I$1:$I$5,MATCH(F220,Cleaned_Location_Data!$H$1:$H$5,0))</f>
        <v>LATAM</v>
      </c>
      <c r="I220" s="3" t="str">
        <f t="shared" si="16"/>
        <v>Q2 2020</v>
      </c>
      <c r="J220" s="3" t="str">
        <f t="shared" si="17"/>
        <v>Q2 2020</v>
      </c>
      <c r="K220" s="3" t="str">
        <f t="shared" si="18"/>
        <v>Q2 2020</v>
      </c>
      <c r="L220" s="5" t="b">
        <f t="shared" si="19"/>
        <v>1</v>
      </c>
      <c r="N220"/>
    </row>
    <row r="221" spans="1:14" x14ac:dyDescent="0.25">
      <c r="A221" s="7" t="s">
        <v>231</v>
      </c>
      <c r="B221" s="4" t="s">
        <v>10</v>
      </c>
      <c r="C221" s="4">
        <v>44012</v>
      </c>
      <c r="D221" s="6">
        <v>1326</v>
      </c>
      <c r="E221" s="3" t="str">
        <f>VLOOKUP(A221,Cleaned_Location_Data!$B$1:$C$55,2,FALSE)</f>
        <v>GEO1004</v>
      </c>
      <c r="F221" s="3" t="str">
        <f>INDEX(Cleaned_Location_Data!$C:$C,MATCH(A221,Cleaned_Location_Data!$B:$B,0))</f>
        <v>GEO1004</v>
      </c>
      <c r="G221" s="3" t="b">
        <f t="shared" si="15"/>
        <v>1</v>
      </c>
      <c r="H221" s="3" t="str">
        <f>INDEX(Cleaned_Location_Data!$I$1:$I$5,MATCH(F221,Cleaned_Location_Data!$H$1:$H$5,0))</f>
        <v>LATAM</v>
      </c>
      <c r="I221" s="3" t="str">
        <f t="shared" si="16"/>
        <v>Q2 2020</v>
      </c>
      <c r="J221" s="3" t="str">
        <f t="shared" si="17"/>
        <v>Q2 2020</v>
      </c>
      <c r="K221" s="3" t="str">
        <f t="shared" si="18"/>
        <v>Q2 2020</v>
      </c>
      <c r="L221" s="5" t="b">
        <f t="shared" si="19"/>
        <v>1</v>
      </c>
      <c r="N221"/>
    </row>
    <row r="222" spans="1:14" x14ac:dyDescent="0.25">
      <c r="A222" s="7" t="s">
        <v>231</v>
      </c>
      <c r="B222" s="4" t="s">
        <v>12</v>
      </c>
      <c r="C222" s="4">
        <v>44043</v>
      </c>
      <c r="D222" s="6">
        <v>1012</v>
      </c>
      <c r="E222" s="3" t="str">
        <f>VLOOKUP(A222,Cleaned_Location_Data!$B$1:$C$55,2,FALSE)</f>
        <v>GEO1004</v>
      </c>
      <c r="F222" s="3" t="str">
        <f>INDEX(Cleaned_Location_Data!$C:$C,MATCH(A222,Cleaned_Location_Data!$B:$B,0))</f>
        <v>GEO1004</v>
      </c>
      <c r="G222" s="3" t="b">
        <f t="shared" si="15"/>
        <v>1</v>
      </c>
      <c r="H222" s="3" t="str">
        <f>INDEX(Cleaned_Location_Data!$I$1:$I$5,MATCH(F222,Cleaned_Location_Data!$H$1:$H$5,0))</f>
        <v>LATAM</v>
      </c>
      <c r="I222" s="3" t="str">
        <f t="shared" si="16"/>
        <v>Q3 2020</v>
      </c>
      <c r="J222" s="3" t="str">
        <f t="shared" si="17"/>
        <v>Q3 2020</v>
      </c>
      <c r="K222" s="3" t="str">
        <f t="shared" si="18"/>
        <v>Q3 2020</v>
      </c>
      <c r="L222" s="5" t="b">
        <f t="shared" si="19"/>
        <v>1</v>
      </c>
      <c r="N222"/>
    </row>
    <row r="223" spans="1:14" x14ac:dyDescent="0.25">
      <c r="A223" s="7" t="s">
        <v>231</v>
      </c>
      <c r="B223" s="4" t="s">
        <v>14</v>
      </c>
      <c r="C223" s="4">
        <v>44074</v>
      </c>
      <c r="D223" s="6">
        <v>1018</v>
      </c>
      <c r="E223" s="3" t="str">
        <f>VLOOKUP(A223,Cleaned_Location_Data!$B$1:$C$55,2,FALSE)</f>
        <v>GEO1004</v>
      </c>
      <c r="F223" s="3" t="str">
        <f>INDEX(Cleaned_Location_Data!$C:$C,MATCH(A223,Cleaned_Location_Data!$B:$B,0))</f>
        <v>GEO1004</v>
      </c>
      <c r="G223" s="3" t="b">
        <f t="shared" si="15"/>
        <v>1</v>
      </c>
      <c r="H223" s="3" t="str">
        <f>INDEX(Cleaned_Location_Data!$I$1:$I$5,MATCH(F223,Cleaned_Location_Data!$H$1:$H$5,0))</f>
        <v>LATAM</v>
      </c>
      <c r="I223" s="3" t="str">
        <f t="shared" si="16"/>
        <v>Q3 2020</v>
      </c>
      <c r="J223" s="3" t="str">
        <f t="shared" si="17"/>
        <v>Q3 2020</v>
      </c>
      <c r="K223" s="3" t="str">
        <f t="shared" si="18"/>
        <v>Q3 2020</v>
      </c>
      <c r="L223" s="5" t="b">
        <f t="shared" si="19"/>
        <v>1</v>
      </c>
      <c r="N223"/>
    </row>
    <row r="224" spans="1:14" x14ac:dyDescent="0.25">
      <c r="A224" s="7" t="s">
        <v>231</v>
      </c>
      <c r="B224" s="4" t="s">
        <v>16</v>
      </c>
      <c r="C224" s="4">
        <v>44104</v>
      </c>
      <c r="D224" s="6">
        <v>861</v>
      </c>
      <c r="E224" s="3" t="str">
        <f>VLOOKUP(A224,Cleaned_Location_Data!$B$1:$C$55,2,FALSE)</f>
        <v>GEO1004</v>
      </c>
      <c r="F224" s="3" t="str">
        <f>INDEX(Cleaned_Location_Data!$C:$C,MATCH(A224,Cleaned_Location_Data!$B:$B,0))</f>
        <v>GEO1004</v>
      </c>
      <c r="G224" s="3" t="b">
        <f t="shared" si="15"/>
        <v>1</v>
      </c>
      <c r="H224" s="3" t="str">
        <f>INDEX(Cleaned_Location_Data!$I$1:$I$5,MATCH(F224,Cleaned_Location_Data!$H$1:$H$5,0))</f>
        <v>LATAM</v>
      </c>
      <c r="I224" s="3" t="str">
        <f t="shared" si="16"/>
        <v>Q3 2020</v>
      </c>
      <c r="J224" s="3" t="str">
        <f t="shared" si="17"/>
        <v>Q3 2020</v>
      </c>
      <c r="K224" s="3" t="str">
        <f t="shared" si="18"/>
        <v>Q3 2020</v>
      </c>
      <c r="L224" s="5" t="b">
        <f t="shared" si="19"/>
        <v>1</v>
      </c>
      <c r="N224"/>
    </row>
    <row r="225" spans="1:14" x14ac:dyDescent="0.25">
      <c r="A225" s="7" t="s">
        <v>231</v>
      </c>
      <c r="B225" s="4" t="s">
        <v>18</v>
      </c>
      <c r="C225" s="4">
        <v>44135</v>
      </c>
      <c r="D225" s="6">
        <v>1173</v>
      </c>
      <c r="E225" s="3" t="str">
        <f>VLOOKUP(A225,Cleaned_Location_Data!$B$1:$C$55,2,FALSE)</f>
        <v>GEO1004</v>
      </c>
      <c r="F225" s="3" t="str">
        <f>INDEX(Cleaned_Location_Data!$C:$C,MATCH(A225,Cleaned_Location_Data!$B:$B,0))</f>
        <v>GEO1004</v>
      </c>
      <c r="G225" s="3" t="b">
        <f t="shared" si="15"/>
        <v>1</v>
      </c>
      <c r="H225" s="3" t="str">
        <f>INDEX(Cleaned_Location_Data!$I$1:$I$5,MATCH(F225,Cleaned_Location_Data!$H$1:$H$5,0))</f>
        <v>LATAM</v>
      </c>
      <c r="I225" s="3" t="str">
        <f t="shared" si="16"/>
        <v>Q4 2020</v>
      </c>
      <c r="J225" s="3" t="str">
        <f t="shared" si="17"/>
        <v>Q4 2020</v>
      </c>
      <c r="K225" s="3" t="str">
        <f t="shared" si="18"/>
        <v>Q4 2020</v>
      </c>
      <c r="L225" s="5" t="b">
        <f t="shared" si="19"/>
        <v>1</v>
      </c>
      <c r="N225"/>
    </row>
    <row r="226" spans="1:14" x14ac:dyDescent="0.25">
      <c r="A226" s="7" t="s">
        <v>231</v>
      </c>
      <c r="B226" s="4" t="s">
        <v>20</v>
      </c>
      <c r="C226" s="4">
        <v>44165</v>
      </c>
      <c r="D226" s="6">
        <v>1169</v>
      </c>
      <c r="E226" s="3" t="str">
        <f>VLOOKUP(A226,Cleaned_Location_Data!$B$1:$C$55,2,FALSE)</f>
        <v>GEO1004</v>
      </c>
      <c r="F226" s="3" t="str">
        <f>INDEX(Cleaned_Location_Data!$C:$C,MATCH(A226,Cleaned_Location_Data!$B:$B,0))</f>
        <v>GEO1004</v>
      </c>
      <c r="G226" s="3" t="b">
        <f t="shared" si="15"/>
        <v>1</v>
      </c>
      <c r="H226" s="3" t="str">
        <f>INDEX(Cleaned_Location_Data!$I$1:$I$5,MATCH(F226,Cleaned_Location_Data!$H$1:$H$5,0))</f>
        <v>LATAM</v>
      </c>
      <c r="I226" s="3" t="str">
        <f t="shared" si="16"/>
        <v>Q4 2020</v>
      </c>
      <c r="J226" s="3" t="str">
        <f t="shared" si="17"/>
        <v>Q4 2020</v>
      </c>
      <c r="K226" s="3" t="str">
        <f t="shared" si="18"/>
        <v>Q4 2020</v>
      </c>
      <c r="L226" s="5" t="b">
        <f t="shared" si="19"/>
        <v>1</v>
      </c>
      <c r="N226"/>
    </row>
    <row r="227" spans="1:14" x14ac:dyDescent="0.25">
      <c r="A227" s="7" t="s">
        <v>231</v>
      </c>
      <c r="B227" s="4" t="s">
        <v>22</v>
      </c>
      <c r="C227" s="4">
        <v>44196</v>
      </c>
      <c r="D227" s="6">
        <v>1323</v>
      </c>
      <c r="E227" s="3" t="str">
        <f>VLOOKUP(A227,Cleaned_Location_Data!$B$1:$C$55,2,FALSE)</f>
        <v>GEO1004</v>
      </c>
      <c r="F227" s="3" t="str">
        <f>INDEX(Cleaned_Location_Data!$C:$C,MATCH(A227,Cleaned_Location_Data!$B:$B,0))</f>
        <v>GEO1004</v>
      </c>
      <c r="G227" s="3" t="b">
        <f t="shared" si="15"/>
        <v>1</v>
      </c>
      <c r="H227" s="3" t="str">
        <f>INDEX(Cleaned_Location_Data!$I$1:$I$5,MATCH(F227,Cleaned_Location_Data!$H$1:$H$5,0))</f>
        <v>LATAM</v>
      </c>
      <c r="I227" s="3" t="str">
        <f t="shared" si="16"/>
        <v>Q4 2020</v>
      </c>
      <c r="J227" s="3" t="str">
        <f t="shared" si="17"/>
        <v>Q4 2020</v>
      </c>
      <c r="K227" s="3" t="str">
        <f t="shared" si="18"/>
        <v>Q4 2020</v>
      </c>
      <c r="L227" s="5" t="b">
        <f t="shared" si="19"/>
        <v>1</v>
      </c>
      <c r="N227"/>
    </row>
    <row r="228" spans="1:14" x14ac:dyDescent="0.25">
      <c r="A228" s="7" t="s">
        <v>231</v>
      </c>
      <c r="B228" s="4" t="s">
        <v>34</v>
      </c>
      <c r="C228" s="4">
        <v>44227</v>
      </c>
      <c r="D228" s="6">
        <v>1183</v>
      </c>
      <c r="E228" s="3" t="str">
        <f>VLOOKUP(A228,Cleaned_Location_Data!$B$1:$C$55,2,FALSE)</f>
        <v>GEO1004</v>
      </c>
      <c r="F228" s="3" t="str">
        <f>INDEX(Cleaned_Location_Data!$C:$C,MATCH(A228,Cleaned_Location_Data!$B:$B,0))</f>
        <v>GEO1004</v>
      </c>
      <c r="G228" s="3" t="b">
        <f t="shared" si="15"/>
        <v>1</v>
      </c>
      <c r="H228" s="3" t="str">
        <f>INDEX(Cleaned_Location_Data!$I$1:$I$5,MATCH(F228,Cleaned_Location_Data!$H$1:$H$5,0))</f>
        <v>LATAM</v>
      </c>
      <c r="I228" s="3" t="str">
        <f t="shared" si="16"/>
        <v>Q1 2021</v>
      </c>
      <c r="J228" s="3" t="str">
        <f t="shared" si="17"/>
        <v>Q1 2021</v>
      </c>
      <c r="K228" s="3" t="str">
        <f t="shared" si="18"/>
        <v>Q1 2021</v>
      </c>
      <c r="L228" s="5" t="b">
        <f t="shared" si="19"/>
        <v>1</v>
      </c>
      <c r="N228"/>
    </row>
    <row r="229" spans="1:14" x14ac:dyDescent="0.25">
      <c r="A229" s="7" t="s">
        <v>231</v>
      </c>
      <c r="B229" s="4" t="s">
        <v>32</v>
      </c>
      <c r="C229" s="4">
        <v>44255</v>
      </c>
      <c r="D229" s="6">
        <v>1557</v>
      </c>
      <c r="E229" s="3" t="str">
        <f>VLOOKUP(A229,Cleaned_Location_Data!$B$1:$C$55,2,FALSE)</f>
        <v>GEO1004</v>
      </c>
      <c r="F229" s="3" t="str">
        <f>INDEX(Cleaned_Location_Data!$C:$C,MATCH(A229,Cleaned_Location_Data!$B:$B,0))</f>
        <v>GEO1004</v>
      </c>
      <c r="G229" s="3" t="b">
        <f t="shared" si="15"/>
        <v>1</v>
      </c>
      <c r="H229" s="3" t="str">
        <f>INDEX(Cleaned_Location_Data!$I$1:$I$5,MATCH(F229,Cleaned_Location_Data!$H$1:$H$5,0))</f>
        <v>LATAM</v>
      </c>
      <c r="I229" s="3" t="str">
        <f t="shared" si="16"/>
        <v>Q1 2021</v>
      </c>
      <c r="J229" s="3" t="str">
        <f t="shared" si="17"/>
        <v>Q1 2021</v>
      </c>
      <c r="K229" s="3" t="str">
        <f t="shared" si="18"/>
        <v>Q1 2021</v>
      </c>
      <c r="L229" s="5" t="b">
        <f t="shared" si="19"/>
        <v>1</v>
      </c>
      <c r="N229"/>
    </row>
    <row r="230" spans="1:14" x14ac:dyDescent="0.25">
      <c r="A230" s="7" t="s">
        <v>231</v>
      </c>
      <c r="B230" s="4" t="s">
        <v>30</v>
      </c>
      <c r="C230" s="4">
        <v>44286</v>
      </c>
      <c r="D230" s="6">
        <v>1528</v>
      </c>
      <c r="E230" s="3" t="str">
        <f>VLOOKUP(A230,Cleaned_Location_Data!$B$1:$C$55,2,FALSE)</f>
        <v>GEO1004</v>
      </c>
      <c r="F230" s="3" t="str">
        <f>INDEX(Cleaned_Location_Data!$C:$C,MATCH(A230,Cleaned_Location_Data!$B:$B,0))</f>
        <v>GEO1004</v>
      </c>
      <c r="G230" s="3" t="b">
        <f t="shared" si="15"/>
        <v>1</v>
      </c>
      <c r="H230" s="3" t="str">
        <f>INDEX(Cleaned_Location_Data!$I$1:$I$5,MATCH(F230,Cleaned_Location_Data!$H$1:$H$5,0))</f>
        <v>LATAM</v>
      </c>
      <c r="I230" s="3" t="str">
        <f t="shared" si="16"/>
        <v>Q1 2021</v>
      </c>
      <c r="J230" s="3" t="str">
        <f t="shared" si="17"/>
        <v>Q1 2021</v>
      </c>
      <c r="K230" s="3" t="str">
        <f t="shared" si="18"/>
        <v>Q1 2021</v>
      </c>
      <c r="L230" s="5" t="b">
        <f t="shared" si="19"/>
        <v>1</v>
      </c>
      <c r="N230"/>
    </row>
    <row r="231" spans="1:14" x14ac:dyDescent="0.25">
      <c r="A231" s="7" t="s">
        <v>231</v>
      </c>
      <c r="B231" s="4" t="s">
        <v>28</v>
      </c>
      <c r="C231" s="4">
        <v>44316</v>
      </c>
      <c r="D231" s="6">
        <v>1987</v>
      </c>
      <c r="E231" s="3" t="str">
        <f>VLOOKUP(A231,Cleaned_Location_Data!$B$1:$C$55,2,FALSE)</f>
        <v>GEO1004</v>
      </c>
      <c r="F231" s="3" t="str">
        <f>INDEX(Cleaned_Location_Data!$C:$C,MATCH(A231,Cleaned_Location_Data!$B:$B,0))</f>
        <v>GEO1004</v>
      </c>
      <c r="G231" s="3" t="b">
        <f t="shared" si="15"/>
        <v>1</v>
      </c>
      <c r="H231" s="3" t="str">
        <f>INDEX(Cleaned_Location_Data!$I$1:$I$5,MATCH(F231,Cleaned_Location_Data!$H$1:$H$5,0))</f>
        <v>LATAM</v>
      </c>
      <c r="I231" s="3" t="str">
        <f t="shared" si="16"/>
        <v>Q2 2021</v>
      </c>
      <c r="J231" s="3" t="str">
        <f t="shared" si="17"/>
        <v>Q2 2021</v>
      </c>
      <c r="K231" s="3" t="str">
        <f t="shared" si="18"/>
        <v>Q2 2021</v>
      </c>
      <c r="L231" s="5" t="b">
        <f t="shared" si="19"/>
        <v>1</v>
      </c>
      <c r="N231"/>
    </row>
    <row r="232" spans="1:14" x14ac:dyDescent="0.25">
      <c r="A232" s="7" t="s">
        <v>231</v>
      </c>
      <c r="B232" s="4" t="s">
        <v>26</v>
      </c>
      <c r="C232" s="4">
        <v>44347</v>
      </c>
      <c r="D232" s="6">
        <v>1656</v>
      </c>
      <c r="E232" s="3" t="str">
        <f>VLOOKUP(A232,Cleaned_Location_Data!$B$1:$C$55,2,FALSE)</f>
        <v>GEO1004</v>
      </c>
      <c r="F232" s="3" t="str">
        <f>INDEX(Cleaned_Location_Data!$C:$C,MATCH(A232,Cleaned_Location_Data!$B:$B,0))</f>
        <v>GEO1004</v>
      </c>
      <c r="G232" s="3" t="b">
        <f t="shared" si="15"/>
        <v>1</v>
      </c>
      <c r="H232" s="3" t="str">
        <f>INDEX(Cleaned_Location_Data!$I$1:$I$5,MATCH(F232,Cleaned_Location_Data!$H$1:$H$5,0))</f>
        <v>LATAM</v>
      </c>
      <c r="I232" s="3" t="str">
        <f t="shared" si="16"/>
        <v>Q2 2021</v>
      </c>
      <c r="J232" s="3" t="str">
        <f t="shared" si="17"/>
        <v>Q2 2021</v>
      </c>
      <c r="K232" s="3" t="str">
        <f t="shared" si="18"/>
        <v>Q2 2021</v>
      </c>
      <c r="L232" s="5" t="b">
        <f t="shared" si="19"/>
        <v>1</v>
      </c>
      <c r="N232"/>
    </row>
    <row r="233" spans="1:14" x14ac:dyDescent="0.25">
      <c r="A233" s="7" t="s">
        <v>231</v>
      </c>
      <c r="B233" s="4" t="s">
        <v>24</v>
      </c>
      <c r="C233" s="4">
        <v>44377</v>
      </c>
      <c r="D233" s="6">
        <v>1318</v>
      </c>
      <c r="E233" s="3" t="str">
        <f>VLOOKUP(A233,Cleaned_Location_Data!$B$1:$C$55,2,FALSE)</f>
        <v>GEO1004</v>
      </c>
      <c r="F233" s="3" t="str">
        <f>INDEX(Cleaned_Location_Data!$C:$C,MATCH(A233,Cleaned_Location_Data!$B:$B,0))</f>
        <v>GEO1004</v>
      </c>
      <c r="G233" s="3" t="b">
        <f t="shared" si="15"/>
        <v>1</v>
      </c>
      <c r="H233" s="3" t="str">
        <f>INDEX(Cleaned_Location_Data!$I$1:$I$5,MATCH(F233,Cleaned_Location_Data!$H$1:$H$5,0))</f>
        <v>LATAM</v>
      </c>
      <c r="I233" s="3" t="str">
        <f t="shared" si="16"/>
        <v>Q2 2021</v>
      </c>
      <c r="J233" s="3" t="str">
        <f t="shared" si="17"/>
        <v>Q2 2021</v>
      </c>
      <c r="K233" s="3" t="str">
        <f t="shared" si="18"/>
        <v>Q2 2021</v>
      </c>
      <c r="L233" s="5" t="b">
        <f t="shared" si="19"/>
        <v>1</v>
      </c>
      <c r="N233"/>
    </row>
    <row r="234" spans="1:14" x14ac:dyDescent="0.25">
      <c r="A234" s="7" t="s">
        <v>247</v>
      </c>
      <c r="B234" s="4" t="s">
        <v>37</v>
      </c>
      <c r="C234" s="4">
        <v>43861</v>
      </c>
      <c r="D234" s="6">
        <v>11332</v>
      </c>
      <c r="E234" s="3" t="str">
        <f>VLOOKUP(A234,Cleaned_Location_Data!$B$1:$C$55,2,FALSE)</f>
        <v>GEO1001</v>
      </c>
      <c r="F234" s="3" t="str">
        <f>INDEX(Cleaned_Location_Data!$C:$C,MATCH(A234,Cleaned_Location_Data!$B:$B,0))</f>
        <v>GEO1001</v>
      </c>
      <c r="G234" s="3" t="b">
        <f t="shared" si="15"/>
        <v>1</v>
      </c>
      <c r="H234" s="3" t="str">
        <f>INDEX(Cleaned_Location_Data!$I$1:$I$5,MATCH(F234,Cleaned_Location_Data!$H$1:$H$5,0))</f>
        <v>NAM</v>
      </c>
      <c r="I234" s="3" t="str">
        <f t="shared" si="16"/>
        <v>Q1 2020</v>
      </c>
      <c r="J234" s="3" t="str">
        <f t="shared" si="17"/>
        <v>Q1 2020</v>
      </c>
      <c r="K234" s="3" t="str">
        <f t="shared" si="18"/>
        <v>Q1 2020</v>
      </c>
      <c r="L234" s="5" t="b">
        <f t="shared" si="19"/>
        <v>1</v>
      </c>
      <c r="N234"/>
    </row>
    <row r="235" spans="1:14" x14ac:dyDescent="0.25">
      <c r="A235" s="7" t="s">
        <v>247</v>
      </c>
      <c r="B235" s="4" t="s">
        <v>39</v>
      </c>
      <c r="C235" s="4">
        <v>43890</v>
      </c>
      <c r="D235" s="6">
        <v>12748</v>
      </c>
      <c r="E235" s="3" t="str">
        <f>VLOOKUP(A235,Cleaned_Location_Data!$B$1:$C$55,2,FALSE)</f>
        <v>GEO1001</v>
      </c>
      <c r="F235" s="3" t="str">
        <f>INDEX(Cleaned_Location_Data!$C:$C,MATCH(A235,Cleaned_Location_Data!$B:$B,0))</f>
        <v>GEO1001</v>
      </c>
      <c r="G235" s="3" t="b">
        <f t="shared" si="15"/>
        <v>1</v>
      </c>
      <c r="H235" s="3" t="str">
        <f>INDEX(Cleaned_Location_Data!$I$1:$I$5,MATCH(F235,Cleaned_Location_Data!$H$1:$H$5,0))</f>
        <v>NAM</v>
      </c>
      <c r="I235" s="3" t="str">
        <f t="shared" si="16"/>
        <v>Q1 2020</v>
      </c>
      <c r="J235" s="3" t="str">
        <f t="shared" si="17"/>
        <v>Q1 2020</v>
      </c>
      <c r="K235" s="3" t="str">
        <f t="shared" si="18"/>
        <v>Q1 2020</v>
      </c>
      <c r="L235" s="5" t="b">
        <f t="shared" si="19"/>
        <v>1</v>
      </c>
      <c r="N235"/>
    </row>
    <row r="236" spans="1:14" x14ac:dyDescent="0.25">
      <c r="A236" s="7" t="s">
        <v>247</v>
      </c>
      <c r="B236" s="4" t="s">
        <v>4</v>
      </c>
      <c r="C236" s="4">
        <v>43921</v>
      </c>
      <c r="D236" s="6">
        <v>14162</v>
      </c>
      <c r="E236" s="3" t="str">
        <f>VLOOKUP(A236,Cleaned_Location_Data!$B$1:$C$55,2,FALSE)</f>
        <v>GEO1001</v>
      </c>
      <c r="F236" s="3" t="str">
        <f>INDEX(Cleaned_Location_Data!$C:$C,MATCH(A236,Cleaned_Location_Data!$B:$B,0))</f>
        <v>GEO1001</v>
      </c>
      <c r="G236" s="3" t="b">
        <f t="shared" si="15"/>
        <v>1</v>
      </c>
      <c r="H236" s="3" t="str">
        <f>INDEX(Cleaned_Location_Data!$I$1:$I$5,MATCH(F236,Cleaned_Location_Data!$H$1:$H$5,0))</f>
        <v>NAM</v>
      </c>
      <c r="I236" s="3" t="str">
        <f t="shared" si="16"/>
        <v>Q1 2020</v>
      </c>
      <c r="J236" s="3" t="str">
        <f t="shared" si="17"/>
        <v>Q1 2020</v>
      </c>
      <c r="K236" s="3" t="str">
        <f t="shared" si="18"/>
        <v>Q1 2020</v>
      </c>
      <c r="L236" s="5" t="b">
        <f t="shared" si="19"/>
        <v>1</v>
      </c>
      <c r="N236"/>
    </row>
    <row r="237" spans="1:14" x14ac:dyDescent="0.25">
      <c r="A237" s="7" t="s">
        <v>247</v>
      </c>
      <c r="B237" s="4" t="s">
        <v>6</v>
      </c>
      <c r="C237" s="4">
        <v>43951</v>
      </c>
      <c r="D237" s="6">
        <v>16992</v>
      </c>
      <c r="E237" s="3" t="str">
        <f>VLOOKUP(A237,Cleaned_Location_Data!$B$1:$C$55,2,FALSE)</f>
        <v>GEO1001</v>
      </c>
      <c r="F237" s="3" t="str">
        <f>INDEX(Cleaned_Location_Data!$C:$C,MATCH(A237,Cleaned_Location_Data!$B:$B,0))</f>
        <v>GEO1001</v>
      </c>
      <c r="G237" s="3" t="b">
        <f t="shared" si="15"/>
        <v>1</v>
      </c>
      <c r="H237" s="3" t="str">
        <f>INDEX(Cleaned_Location_Data!$I$1:$I$5,MATCH(F237,Cleaned_Location_Data!$H$1:$H$5,0))</f>
        <v>NAM</v>
      </c>
      <c r="I237" s="3" t="str">
        <f t="shared" si="16"/>
        <v>Q2 2020</v>
      </c>
      <c r="J237" s="3" t="str">
        <f t="shared" si="17"/>
        <v>Q2 2020</v>
      </c>
      <c r="K237" s="3" t="str">
        <f t="shared" si="18"/>
        <v>Q2 2020</v>
      </c>
      <c r="L237" s="5" t="b">
        <f t="shared" si="19"/>
        <v>1</v>
      </c>
      <c r="N237"/>
    </row>
    <row r="238" spans="1:14" x14ac:dyDescent="0.25">
      <c r="A238" s="7" t="s">
        <v>247</v>
      </c>
      <c r="B238" s="4" t="s">
        <v>8</v>
      </c>
      <c r="C238" s="4">
        <v>43982</v>
      </c>
      <c r="D238" s="6">
        <v>15578</v>
      </c>
      <c r="E238" s="3" t="str">
        <f>VLOOKUP(A238,Cleaned_Location_Data!$B$1:$C$55,2,FALSE)</f>
        <v>GEO1001</v>
      </c>
      <c r="F238" s="3" t="str">
        <f>INDEX(Cleaned_Location_Data!$C:$C,MATCH(A238,Cleaned_Location_Data!$B:$B,0))</f>
        <v>GEO1001</v>
      </c>
      <c r="G238" s="3" t="b">
        <f t="shared" si="15"/>
        <v>1</v>
      </c>
      <c r="H238" s="3" t="str">
        <f>INDEX(Cleaned_Location_Data!$I$1:$I$5,MATCH(F238,Cleaned_Location_Data!$H$1:$H$5,0))</f>
        <v>NAM</v>
      </c>
      <c r="I238" s="3" t="str">
        <f t="shared" si="16"/>
        <v>Q2 2020</v>
      </c>
      <c r="J238" s="3" t="str">
        <f t="shared" si="17"/>
        <v>Q2 2020</v>
      </c>
      <c r="K238" s="3" t="str">
        <f t="shared" si="18"/>
        <v>Q2 2020</v>
      </c>
      <c r="L238" s="5" t="b">
        <f t="shared" si="19"/>
        <v>1</v>
      </c>
      <c r="N238"/>
    </row>
    <row r="239" spans="1:14" x14ac:dyDescent="0.25">
      <c r="A239" s="7" t="s">
        <v>247</v>
      </c>
      <c r="B239" s="4" t="s">
        <v>10</v>
      </c>
      <c r="C239" s="4">
        <v>44012</v>
      </c>
      <c r="D239" s="6">
        <v>11330</v>
      </c>
      <c r="E239" s="3" t="str">
        <f>VLOOKUP(A239,Cleaned_Location_Data!$B$1:$C$55,2,FALSE)</f>
        <v>GEO1001</v>
      </c>
      <c r="F239" s="3" t="str">
        <f>INDEX(Cleaned_Location_Data!$C:$C,MATCH(A239,Cleaned_Location_Data!$B:$B,0))</f>
        <v>GEO1001</v>
      </c>
      <c r="G239" s="3" t="b">
        <f t="shared" si="15"/>
        <v>1</v>
      </c>
      <c r="H239" s="3" t="str">
        <f>INDEX(Cleaned_Location_Data!$I$1:$I$5,MATCH(F239,Cleaned_Location_Data!$H$1:$H$5,0))</f>
        <v>NAM</v>
      </c>
      <c r="I239" s="3" t="str">
        <f t="shared" si="16"/>
        <v>Q2 2020</v>
      </c>
      <c r="J239" s="3" t="str">
        <f t="shared" si="17"/>
        <v>Q2 2020</v>
      </c>
      <c r="K239" s="3" t="str">
        <f t="shared" si="18"/>
        <v>Q2 2020</v>
      </c>
      <c r="L239" s="5" t="b">
        <f t="shared" si="19"/>
        <v>1</v>
      </c>
      <c r="N239"/>
    </row>
    <row r="240" spans="1:14" x14ac:dyDescent="0.25">
      <c r="A240" s="7" t="s">
        <v>247</v>
      </c>
      <c r="B240" s="4" t="s">
        <v>12</v>
      </c>
      <c r="C240" s="4">
        <v>44043</v>
      </c>
      <c r="D240" s="6">
        <v>9912</v>
      </c>
      <c r="E240" s="3" t="str">
        <f>VLOOKUP(A240,Cleaned_Location_Data!$B$1:$C$55,2,FALSE)</f>
        <v>GEO1001</v>
      </c>
      <c r="F240" s="3" t="str">
        <f>INDEX(Cleaned_Location_Data!$C:$C,MATCH(A240,Cleaned_Location_Data!$B:$B,0))</f>
        <v>GEO1001</v>
      </c>
      <c r="G240" s="3" t="b">
        <f t="shared" si="15"/>
        <v>1</v>
      </c>
      <c r="H240" s="3" t="str">
        <f>INDEX(Cleaned_Location_Data!$I$1:$I$5,MATCH(F240,Cleaned_Location_Data!$H$1:$H$5,0))</f>
        <v>NAM</v>
      </c>
      <c r="I240" s="3" t="str">
        <f t="shared" si="16"/>
        <v>Q3 2020</v>
      </c>
      <c r="J240" s="3" t="str">
        <f t="shared" si="17"/>
        <v>Q3 2020</v>
      </c>
      <c r="K240" s="3" t="str">
        <f t="shared" si="18"/>
        <v>Q3 2020</v>
      </c>
      <c r="L240" s="5" t="b">
        <f t="shared" si="19"/>
        <v>1</v>
      </c>
      <c r="N240"/>
    </row>
    <row r="241" spans="1:14" x14ac:dyDescent="0.25">
      <c r="A241" s="7" t="s">
        <v>247</v>
      </c>
      <c r="B241" s="4" t="s">
        <v>14</v>
      </c>
      <c r="C241" s="4">
        <v>44074</v>
      </c>
      <c r="D241" s="6">
        <v>8496</v>
      </c>
      <c r="E241" s="3" t="str">
        <f>VLOOKUP(A241,Cleaned_Location_Data!$B$1:$C$55,2,FALSE)</f>
        <v>GEO1001</v>
      </c>
      <c r="F241" s="3" t="str">
        <f>INDEX(Cleaned_Location_Data!$C:$C,MATCH(A241,Cleaned_Location_Data!$B:$B,0))</f>
        <v>GEO1001</v>
      </c>
      <c r="G241" s="3" t="b">
        <f t="shared" si="15"/>
        <v>1</v>
      </c>
      <c r="H241" s="3" t="str">
        <f>INDEX(Cleaned_Location_Data!$I$1:$I$5,MATCH(F241,Cleaned_Location_Data!$H$1:$H$5,0))</f>
        <v>NAM</v>
      </c>
      <c r="I241" s="3" t="str">
        <f t="shared" si="16"/>
        <v>Q3 2020</v>
      </c>
      <c r="J241" s="3" t="str">
        <f t="shared" si="17"/>
        <v>Q3 2020</v>
      </c>
      <c r="K241" s="3" t="str">
        <f t="shared" si="18"/>
        <v>Q3 2020</v>
      </c>
      <c r="L241" s="5" t="b">
        <f t="shared" si="19"/>
        <v>1</v>
      </c>
      <c r="N241"/>
    </row>
    <row r="242" spans="1:14" x14ac:dyDescent="0.25">
      <c r="A242" s="7" t="s">
        <v>247</v>
      </c>
      <c r="B242" s="4" t="s">
        <v>16</v>
      </c>
      <c r="C242" s="4">
        <v>44104</v>
      </c>
      <c r="D242" s="6">
        <v>8502</v>
      </c>
      <c r="E242" s="3" t="str">
        <f>VLOOKUP(A242,Cleaned_Location_Data!$B$1:$C$55,2,FALSE)</f>
        <v>GEO1001</v>
      </c>
      <c r="F242" s="3" t="str">
        <f>INDEX(Cleaned_Location_Data!$C:$C,MATCH(A242,Cleaned_Location_Data!$B:$B,0))</f>
        <v>GEO1001</v>
      </c>
      <c r="G242" s="3" t="b">
        <f t="shared" si="15"/>
        <v>1</v>
      </c>
      <c r="H242" s="3" t="str">
        <f>INDEX(Cleaned_Location_Data!$I$1:$I$5,MATCH(F242,Cleaned_Location_Data!$H$1:$H$5,0))</f>
        <v>NAM</v>
      </c>
      <c r="I242" s="3" t="str">
        <f t="shared" si="16"/>
        <v>Q3 2020</v>
      </c>
      <c r="J242" s="3" t="str">
        <f t="shared" si="17"/>
        <v>Q3 2020</v>
      </c>
      <c r="K242" s="3" t="str">
        <f t="shared" si="18"/>
        <v>Q3 2020</v>
      </c>
      <c r="L242" s="5" t="b">
        <f t="shared" si="19"/>
        <v>1</v>
      </c>
      <c r="N242"/>
    </row>
    <row r="243" spans="1:14" x14ac:dyDescent="0.25">
      <c r="A243" s="7" t="s">
        <v>247</v>
      </c>
      <c r="B243" s="4" t="s">
        <v>18</v>
      </c>
      <c r="C243" s="4">
        <v>44135</v>
      </c>
      <c r="D243" s="6">
        <v>9917</v>
      </c>
      <c r="E243" s="3" t="str">
        <f>VLOOKUP(A243,Cleaned_Location_Data!$B$1:$C$55,2,FALSE)</f>
        <v>GEO1001</v>
      </c>
      <c r="F243" s="3" t="str">
        <f>INDEX(Cleaned_Location_Data!$C:$C,MATCH(A243,Cleaned_Location_Data!$B:$B,0))</f>
        <v>GEO1001</v>
      </c>
      <c r="G243" s="3" t="b">
        <f t="shared" si="15"/>
        <v>1</v>
      </c>
      <c r="H243" s="3" t="str">
        <f>INDEX(Cleaned_Location_Data!$I$1:$I$5,MATCH(F243,Cleaned_Location_Data!$H$1:$H$5,0))</f>
        <v>NAM</v>
      </c>
      <c r="I243" s="3" t="str">
        <f t="shared" si="16"/>
        <v>Q4 2020</v>
      </c>
      <c r="J243" s="3" t="str">
        <f t="shared" si="17"/>
        <v>Q4 2020</v>
      </c>
      <c r="K243" s="3" t="str">
        <f t="shared" si="18"/>
        <v>Q4 2020</v>
      </c>
      <c r="L243" s="5" t="b">
        <f t="shared" si="19"/>
        <v>1</v>
      </c>
      <c r="N243"/>
    </row>
    <row r="244" spans="1:14" x14ac:dyDescent="0.25">
      <c r="A244" s="7" t="s">
        <v>247</v>
      </c>
      <c r="B244" s="4" t="s">
        <v>20</v>
      </c>
      <c r="C244" s="4">
        <v>44165</v>
      </c>
      <c r="D244" s="6">
        <v>11330</v>
      </c>
      <c r="E244" s="3" t="str">
        <f>VLOOKUP(A244,Cleaned_Location_Data!$B$1:$C$55,2,FALSE)</f>
        <v>GEO1001</v>
      </c>
      <c r="F244" s="3" t="str">
        <f>INDEX(Cleaned_Location_Data!$C:$C,MATCH(A244,Cleaned_Location_Data!$B:$B,0))</f>
        <v>GEO1001</v>
      </c>
      <c r="G244" s="3" t="b">
        <f t="shared" si="15"/>
        <v>1</v>
      </c>
      <c r="H244" s="3" t="str">
        <f>INDEX(Cleaned_Location_Data!$I$1:$I$5,MATCH(F244,Cleaned_Location_Data!$H$1:$H$5,0))</f>
        <v>NAM</v>
      </c>
      <c r="I244" s="3" t="str">
        <f t="shared" si="16"/>
        <v>Q4 2020</v>
      </c>
      <c r="J244" s="3" t="str">
        <f t="shared" si="17"/>
        <v>Q4 2020</v>
      </c>
      <c r="K244" s="3" t="str">
        <f t="shared" si="18"/>
        <v>Q4 2020</v>
      </c>
      <c r="L244" s="5" t="b">
        <f t="shared" si="19"/>
        <v>1</v>
      </c>
      <c r="N244"/>
    </row>
    <row r="245" spans="1:14" x14ac:dyDescent="0.25">
      <c r="A245" s="7" t="s">
        <v>247</v>
      </c>
      <c r="B245" s="4" t="s">
        <v>22</v>
      </c>
      <c r="C245" s="4">
        <v>44196</v>
      </c>
      <c r="D245" s="6">
        <v>11328</v>
      </c>
      <c r="E245" s="3" t="str">
        <f>VLOOKUP(A245,Cleaned_Location_Data!$B$1:$C$55,2,FALSE)</f>
        <v>GEO1001</v>
      </c>
      <c r="F245" s="3" t="str">
        <f>INDEX(Cleaned_Location_Data!$C:$C,MATCH(A245,Cleaned_Location_Data!$B:$B,0))</f>
        <v>GEO1001</v>
      </c>
      <c r="G245" s="3" t="b">
        <f t="shared" si="15"/>
        <v>1</v>
      </c>
      <c r="H245" s="3" t="str">
        <f>INDEX(Cleaned_Location_Data!$I$1:$I$5,MATCH(F245,Cleaned_Location_Data!$H$1:$H$5,0))</f>
        <v>NAM</v>
      </c>
      <c r="I245" s="3" t="str">
        <f t="shared" si="16"/>
        <v>Q4 2020</v>
      </c>
      <c r="J245" s="3" t="str">
        <f t="shared" si="17"/>
        <v>Q4 2020</v>
      </c>
      <c r="K245" s="3" t="str">
        <f t="shared" si="18"/>
        <v>Q4 2020</v>
      </c>
      <c r="L245" s="5" t="b">
        <f t="shared" si="19"/>
        <v>1</v>
      </c>
      <c r="N245"/>
    </row>
    <row r="246" spans="1:14" x14ac:dyDescent="0.25">
      <c r="A246" s="7" t="s">
        <v>247</v>
      </c>
      <c r="B246" s="4" t="s">
        <v>34</v>
      </c>
      <c r="C246" s="4">
        <v>44227</v>
      </c>
      <c r="D246" s="6">
        <v>11896</v>
      </c>
      <c r="E246" s="3" t="str">
        <f>VLOOKUP(A246,Cleaned_Location_Data!$B$1:$C$55,2,FALSE)</f>
        <v>GEO1001</v>
      </c>
      <c r="F246" s="3" t="str">
        <f>INDEX(Cleaned_Location_Data!$C:$C,MATCH(A246,Cleaned_Location_Data!$B:$B,0))</f>
        <v>GEO1001</v>
      </c>
      <c r="G246" s="3" t="b">
        <f t="shared" si="15"/>
        <v>1</v>
      </c>
      <c r="H246" s="3" t="str">
        <f>INDEX(Cleaned_Location_Data!$I$1:$I$5,MATCH(F246,Cleaned_Location_Data!$H$1:$H$5,0))</f>
        <v>NAM</v>
      </c>
      <c r="I246" s="3" t="str">
        <f t="shared" si="16"/>
        <v>Q1 2021</v>
      </c>
      <c r="J246" s="3" t="str">
        <f t="shared" si="17"/>
        <v>Q1 2021</v>
      </c>
      <c r="K246" s="3" t="str">
        <f t="shared" si="18"/>
        <v>Q1 2021</v>
      </c>
      <c r="L246" s="5" t="b">
        <f t="shared" si="19"/>
        <v>1</v>
      </c>
      <c r="N246"/>
    </row>
    <row r="247" spans="1:14" x14ac:dyDescent="0.25">
      <c r="A247" s="7" t="s">
        <v>247</v>
      </c>
      <c r="B247" s="4" t="s">
        <v>32</v>
      </c>
      <c r="C247" s="4">
        <v>44255</v>
      </c>
      <c r="D247" s="6">
        <v>13386</v>
      </c>
      <c r="E247" s="3" t="str">
        <f>VLOOKUP(A247,Cleaned_Location_Data!$B$1:$C$55,2,FALSE)</f>
        <v>GEO1001</v>
      </c>
      <c r="F247" s="3" t="str">
        <f>INDEX(Cleaned_Location_Data!$C:$C,MATCH(A247,Cleaned_Location_Data!$B:$B,0))</f>
        <v>GEO1001</v>
      </c>
      <c r="G247" s="3" t="b">
        <f t="shared" si="15"/>
        <v>1</v>
      </c>
      <c r="H247" s="3" t="str">
        <f>INDEX(Cleaned_Location_Data!$I$1:$I$5,MATCH(F247,Cleaned_Location_Data!$H$1:$H$5,0))</f>
        <v>NAM</v>
      </c>
      <c r="I247" s="3" t="str">
        <f t="shared" si="16"/>
        <v>Q1 2021</v>
      </c>
      <c r="J247" s="3" t="str">
        <f t="shared" si="17"/>
        <v>Q1 2021</v>
      </c>
      <c r="K247" s="3" t="str">
        <f t="shared" si="18"/>
        <v>Q1 2021</v>
      </c>
      <c r="L247" s="5" t="b">
        <f t="shared" si="19"/>
        <v>1</v>
      </c>
      <c r="N247"/>
    </row>
    <row r="248" spans="1:14" x14ac:dyDescent="0.25">
      <c r="A248" s="7" t="s">
        <v>247</v>
      </c>
      <c r="B248" s="4" t="s">
        <v>30</v>
      </c>
      <c r="C248" s="4">
        <v>44286</v>
      </c>
      <c r="D248" s="6">
        <v>14020</v>
      </c>
      <c r="E248" s="3" t="str">
        <f>VLOOKUP(A248,Cleaned_Location_Data!$B$1:$C$55,2,FALSE)</f>
        <v>GEO1001</v>
      </c>
      <c r="F248" s="3" t="str">
        <f>INDEX(Cleaned_Location_Data!$C:$C,MATCH(A248,Cleaned_Location_Data!$B:$B,0))</f>
        <v>GEO1001</v>
      </c>
      <c r="G248" s="3" t="b">
        <f t="shared" si="15"/>
        <v>1</v>
      </c>
      <c r="H248" s="3" t="str">
        <f>INDEX(Cleaned_Location_Data!$I$1:$I$5,MATCH(F248,Cleaned_Location_Data!$H$1:$H$5,0))</f>
        <v>NAM</v>
      </c>
      <c r="I248" s="3" t="str">
        <f t="shared" si="16"/>
        <v>Q1 2021</v>
      </c>
      <c r="J248" s="3" t="str">
        <f t="shared" si="17"/>
        <v>Q1 2021</v>
      </c>
      <c r="K248" s="3" t="str">
        <f t="shared" si="18"/>
        <v>Q1 2021</v>
      </c>
      <c r="L248" s="5" t="b">
        <f t="shared" si="19"/>
        <v>1</v>
      </c>
      <c r="N248"/>
    </row>
    <row r="249" spans="1:14" x14ac:dyDescent="0.25">
      <c r="A249" s="7" t="s">
        <v>247</v>
      </c>
      <c r="B249" s="4" t="s">
        <v>28</v>
      </c>
      <c r="C249" s="4">
        <v>44316</v>
      </c>
      <c r="D249" s="6">
        <v>16906</v>
      </c>
      <c r="E249" s="3" t="str">
        <f>VLOOKUP(A249,Cleaned_Location_Data!$B$1:$C$55,2,FALSE)</f>
        <v>GEO1001</v>
      </c>
      <c r="F249" s="3" t="str">
        <f>INDEX(Cleaned_Location_Data!$C:$C,MATCH(A249,Cleaned_Location_Data!$B:$B,0))</f>
        <v>GEO1001</v>
      </c>
      <c r="G249" s="3" t="b">
        <f t="shared" si="15"/>
        <v>1</v>
      </c>
      <c r="H249" s="3" t="str">
        <f>INDEX(Cleaned_Location_Data!$I$1:$I$5,MATCH(F249,Cleaned_Location_Data!$H$1:$H$5,0))</f>
        <v>NAM</v>
      </c>
      <c r="I249" s="3" t="str">
        <f t="shared" si="16"/>
        <v>Q2 2021</v>
      </c>
      <c r="J249" s="3" t="str">
        <f t="shared" si="17"/>
        <v>Q2 2021</v>
      </c>
      <c r="K249" s="3" t="str">
        <f t="shared" si="18"/>
        <v>Q2 2021</v>
      </c>
      <c r="L249" s="5" t="b">
        <f t="shared" si="19"/>
        <v>1</v>
      </c>
      <c r="N249"/>
    </row>
    <row r="250" spans="1:14" x14ac:dyDescent="0.25">
      <c r="A250" s="7" t="s">
        <v>247</v>
      </c>
      <c r="B250" s="4" t="s">
        <v>26</v>
      </c>
      <c r="C250" s="4">
        <v>44347</v>
      </c>
      <c r="D250" s="6">
        <v>15424</v>
      </c>
      <c r="E250" s="3" t="str">
        <f>VLOOKUP(A250,Cleaned_Location_Data!$B$1:$C$55,2,FALSE)</f>
        <v>GEO1001</v>
      </c>
      <c r="F250" s="3" t="str">
        <f>INDEX(Cleaned_Location_Data!$C:$C,MATCH(A250,Cleaned_Location_Data!$B:$B,0))</f>
        <v>GEO1001</v>
      </c>
      <c r="G250" s="3" t="b">
        <f t="shared" si="15"/>
        <v>1</v>
      </c>
      <c r="H250" s="3" t="str">
        <f>INDEX(Cleaned_Location_Data!$I$1:$I$5,MATCH(F250,Cleaned_Location_Data!$H$1:$H$5,0))</f>
        <v>NAM</v>
      </c>
      <c r="I250" s="3" t="str">
        <f t="shared" si="16"/>
        <v>Q2 2021</v>
      </c>
      <c r="J250" s="3" t="str">
        <f t="shared" si="17"/>
        <v>Q2 2021</v>
      </c>
      <c r="K250" s="3" t="str">
        <f t="shared" si="18"/>
        <v>Q2 2021</v>
      </c>
      <c r="L250" s="5" t="b">
        <f t="shared" si="19"/>
        <v>1</v>
      </c>
      <c r="N250"/>
    </row>
    <row r="251" spans="1:14" x14ac:dyDescent="0.25">
      <c r="A251" s="7" t="s">
        <v>247</v>
      </c>
      <c r="B251" s="4" t="s">
        <v>24</v>
      </c>
      <c r="C251" s="4">
        <v>44377</v>
      </c>
      <c r="D251" s="6">
        <v>11781</v>
      </c>
      <c r="E251" s="3" t="str">
        <f>VLOOKUP(A251,Cleaned_Location_Data!$B$1:$C$55,2,FALSE)</f>
        <v>GEO1001</v>
      </c>
      <c r="F251" s="3" t="str">
        <f>INDEX(Cleaned_Location_Data!$C:$C,MATCH(A251,Cleaned_Location_Data!$B:$B,0))</f>
        <v>GEO1001</v>
      </c>
      <c r="G251" s="3" t="b">
        <f t="shared" si="15"/>
        <v>1</v>
      </c>
      <c r="H251" s="3" t="str">
        <f>INDEX(Cleaned_Location_Data!$I$1:$I$5,MATCH(F251,Cleaned_Location_Data!$H$1:$H$5,0))</f>
        <v>NAM</v>
      </c>
      <c r="I251" s="3" t="str">
        <f t="shared" si="16"/>
        <v>Q2 2021</v>
      </c>
      <c r="J251" s="3" t="str">
        <f t="shared" si="17"/>
        <v>Q2 2021</v>
      </c>
      <c r="K251" s="3" t="str">
        <f t="shared" si="18"/>
        <v>Q2 2021</v>
      </c>
      <c r="L251" s="5" t="b">
        <f t="shared" si="19"/>
        <v>1</v>
      </c>
      <c r="N251"/>
    </row>
    <row r="252" spans="1:14" x14ac:dyDescent="0.25">
      <c r="A252" s="7" t="s">
        <v>264</v>
      </c>
      <c r="B252" s="4" t="s">
        <v>37</v>
      </c>
      <c r="C252" s="4">
        <v>43861</v>
      </c>
      <c r="D252" s="6">
        <v>358</v>
      </c>
      <c r="E252" s="3" t="str">
        <f>VLOOKUP(A252,Cleaned_Location_Data!$B$1:$C$55,2,FALSE)</f>
        <v>GEO1004</v>
      </c>
      <c r="F252" s="3" t="str">
        <f>INDEX(Cleaned_Location_Data!$C:$C,MATCH(A252,Cleaned_Location_Data!$B:$B,0))</f>
        <v>GEO1004</v>
      </c>
      <c r="G252" s="3" t="b">
        <f t="shared" si="15"/>
        <v>1</v>
      </c>
      <c r="H252" s="3" t="str">
        <f>INDEX(Cleaned_Location_Data!$I$1:$I$5,MATCH(F252,Cleaned_Location_Data!$H$1:$H$5,0))</f>
        <v>LATAM</v>
      </c>
      <c r="I252" s="3" t="str">
        <f t="shared" si="16"/>
        <v>Q1 2020</v>
      </c>
      <c r="J252" s="3" t="str">
        <f t="shared" si="17"/>
        <v>Q1 2020</v>
      </c>
      <c r="K252" s="3" t="str">
        <f t="shared" si="18"/>
        <v>Q1 2020</v>
      </c>
      <c r="L252" s="5" t="b">
        <f t="shared" si="19"/>
        <v>1</v>
      </c>
      <c r="N252"/>
    </row>
    <row r="253" spans="1:14" x14ac:dyDescent="0.25">
      <c r="A253" s="7" t="s">
        <v>264</v>
      </c>
      <c r="B253" s="4" t="s">
        <v>39</v>
      </c>
      <c r="C253" s="4">
        <v>43890</v>
      </c>
      <c r="D253" s="6">
        <v>508</v>
      </c>
      <c r="E253" s="3" t="str">
        <f>VLOOKUP(A253,Cleaned_Location_Data!$B$1:$C$55,2,FALSE)</f>
        <v>GEO1004</v>
      </c>
      <c r="F253" s="3" t="str">
        <f>INDEX(Cleaned_Location_Data!$C:$C,MATCH(A253,Cleaned_Location_Data!$B:$B,0))</f>
        <v>GEO1004</v>
      </c>
      <c r="G253" s="3" t="b">
        <f t="shared" si="15"/>
        <v>1</v>
      </c>
      <c r="H253" s="3" t="str">
        <f>INDEX(Cleaned_Location_Data!$I$1:$I$5,MATCH(F253,Cleaned_Location_Data!$H$1:$H$5,0))</f>
        <v>LATAM</v>
      </c>
      <c r="I253" s="3" t="str">
        <f t="shared" si="16"/>
        <v>Q1 2020</v>
      </c>
      <c r="J253" s="3" t="str">
        <f t="shared" si="17"/>
        <v>Q1 2020</v>
      </c>
      <c r="K253" s="3" t="str">
        <f t="shared" si="18"/>
        <v>Q1 2020</v>
      </c>
      <c r="L253" s="5" t="b">
        <f t="shared" si="19"/>
        <v>1</v>
      </c>
      <c r="N253"/>
    </row>
    <row r="254" spans="1:14" x14ac:dyDescent="0.25">
      <c r="A254" s="7" t="s">
        <v>264</v>
      </c>
      <c r="B254" s="4" t="s">
        <v>4</v>
      </c>
      <c r="C254" s="4">
        <v>43921</v>
      </c>
      <c r="D254" s="6">
        <v>458</v>
      </c>
      <c r="E254" s="3" t="str">
        <f>VLOOKUP(A254,Cleaned_Location_Data!$B$1:$C$55,2,FALSE)</f>
        <v>GEO1004</v>
      </c>
      <c r="F254" s="3" t="str">
        <f>INDEX(Cleaned_Location_Data!$C:$C,MATCH(A254,Cleaned_Location_Data!$B:$B,0))</f>
        <v>GEO1004</v>
      </c>
      <c r="G254" s="3" t="b">
        <f t="shared" si="15"/>
        <v>1</v>
      </c>
      <c r="H254" s="3" t="str">
        <f>INDEX(Cleaned_Location_Data!$I$1:$I$5,MATCH(F254,Cleaned_Location_Data!$H$1:$H$5,0))</f>
        <v>LATAM</v>
      </c>
      <c r="I254" s="3" t="str">
        <f t="shared" si="16"/>
        <v>Q1 2020</v>
      </c>
      <c r="J254" s="3" t="str">
        <f t="shared" si="17"/>
        <v>Q1 2020</v>
      </c>
      <c r="K254" s="3" t="str">
        <f t="shared" si="18"/>
        <v>Q1 2020</v>
      </c>
      <c r="L254" s="5" t="b">
        <f t="shared" si="19"/>
        <v>1</v>
      </c>
      <c r="N254"/>
    </row>
    <row r="255" spans="1:14" x14ac:dyDescent="0.25">
      <c r="A255" s="7" t="s">
        <v>264</v>
      </c>
      <c r="B255" s="4" t="s">
        <v>6</v>
      </c>
      <c r="C255" s="4">
        <v>43951</v>
      </c>
      <c r="D255" s="6">
        <v>655</v>
      </c>
      <c r="E255" s="3" t="str">
        <f>VLOOKUP(A255,Cleaned_Location_Data!$B$1:$C$55,2,FALSE)</f>
        <v>GEO1004</v>
      </c>
      <c r="F255" s="3" t="str">
        <f>INDEX(Cleaned_Location_Data!$C:$C,MATCH(A255,Cleaned_Location_Data!$B:$B,0))</f>
        <v>GEO1004</v>
      </c>
      <c r="G255" s="3" t="b">
        <f t="shared" si="15"/>
        <v>1</v>
      </c>
      <c r="H255" s="3" t="str">
        <f>INDEX(Cleaned_Location_Data!$I$1:$I$5,MATCH(F255,Cleaned_Location_Data!$H$1:$H$5,0))</f>
        <v>LATAM</v>
      </c>
      <c r="I255" s="3" t="str">
        <f t="shared" si="16"/>
        <v>Q2 2020</v>
      </c>
      <c r="J255" s="3" t="str">
        <f t="shared" si="17"/>
        <v>Q2 2020</v>
      </c>
      <c r="K255" s="3" t="str">
        <f t="shared" si="18"/>
        <v>Q2 2020</v>
      </c>
      <c r="L255" s="5" t="b">
        <f t="shared" si="19"/>
        <v>1</v>
      </c>
      <c r="N255"/>
    </row>
    <row r="256" spans="1:14" x14ac:dyDescent="0.25">
      <c r="A256" s="7" t="s">
        <v>264</v>
      </c>
      <c r="B256" s="4" t="s">
        <v>8</v>
      </c>
      <c r="C256" s="4">
        <v>43982</v>
      </c>
      <c r="D256" s="6">
        <v>506</v>
      </c>
      <c r="E256" s="3" t="str">
        <f>VLOOKUP(A256,Cleaned_Location_Data!$B$1:$C$55,2,FALSE)</f>
        <v>GEO1004</v>
      </c>
      <c r="F256" s="3" t="str">
        <f>INDEX(Cleaned_Location_Data!$C:$C,MATCH(A256,Cleaned_Location_Data!$B:$B,0))</f>
        <v>GEO1004</v>
      </c>
      <c r="G256" s="3" t="b">
        <f t="shared" si="15"/>
        <v>1</v>
      </c>
      <c r="H256" s="3" t="str">
        <f>INDEX(Cleaned_Location_Data!$I$1:$I$5,MATCH(F256,Cleaned_Location_Data!$H$1:$H$5,0))</f>
        <v>LATAM</v>
      </c>
      <c r="I256" s="3" t="str">
        <f t="shared" si="16"/>
        <v>Q2 2020</v>
      </c>
      <c r="J256" s="3" t="str">
        <f t="shared" si="17"/>
        <v>Q2 2020</v>
      </c>
      <c r="K256" s="3" t="str">
        <f t="shared" si="18"/>
        <v>Q2 2020</v>
      </c>
      <c r="L256" s="5" t="b">
        <f t="shared" si="19"/>
        <v>1</v>
      </c>
      <c r="N256"/>
    </row>
    <row r="257" spans="1:14" x14ac:dyDescent="0.25">
      <c r="A257" s="7" t="s">
        <v>264</v>
      </c>
      <c r="B257" s="4" t="s">
        <v>10</v>
      </c>
      <c r="C257" s="4">
        <v>44012</v>
      </c>
      <c r="D257" s="6">
        <v>458</v>
      </c>
      <c r="E257" s="3" t="str">
        <f>VLOOKUP(A257,Cleaned_Location_Data!$B$1:$C$55,2,FALSE)</f>
        <v>GEO1004</v>
      </c>
      <c r="F257" s="3" t="str">
        <f>INDEX(Cleaned_Location_Data!$C:$C,MATCH(A257,Cleaned_Location_Data!$B:$B,0))</f>
        <v>GEO1004</v>
      </c>
      <c r="G257" s="3" t="b">
        <f t="shared" si="15"/>
        <v>1</v>
      </c>
      <c r="H257" s="3" t="str">
        <f>INDEX(Cleaned_Location_Data!$I$1:$I$5,MATCH(F257,Cleaned_Location_Data!$H$1:$H$5,0))</f>
        <v>LATAM</v>
      </c>
      <c r="I257" s="3" t="str">
        <f t="shared" si="16"/>
        <v>Q2 2020</v>
      </c>
      <c r="J257" s="3" t="str">
        <f t="shared" si="17"/>
        <v>Q2 2020</v>
      </c>
      <c r="K257" s="3" t="str">
        <f t="shared" si="18"/>
        <v>Q2 2020</v>
      </c>
      <c r="L257" s="5" t="b">
        <f t="shared" si="19"/>
        <v>1</v>
      </c>
      <c r="N257"/>
    </row>
    <row r="258" spans="1:14" x14ac:dyDescent="0.25">
      <c r="A258" s="7" t="s">
        <v>264</v>
      </c>
      <c r="B258" s="4" t="s">
        <v>12</v>
      </c>
      <c r="C258" s="4">
        <v>44043</v>
      </c>
      <c r="D258" s="6">
        <v>308</v>
      </c>
      <c r="E258" s="3" t="str">
        <f>VLOOKUP(A258,Cleaned_Location_Data!$B$1:$C$55,2,FALSE)</f>
        <v>GEO1004</v>
      </c>
      <c r="F258" s="3" t="str">
        <f>INDEX(Cleaned_Location_Data!$C:$C,MATCH(A258,Cleaned_Location_Data!$B:$B,0))</f>
        <v>GEO1004</v>
      </c>
      <c r="G258" s="3" t="b">
        <f t="shared" ref="G258:G321" si="20">E258=F258</f>
        <v>1</v>
      </c>
      <c r="H258" s="3" t="str">
        <f>INDEX(Cleaned_Location_Data!$I$1:$I$5,MATCH(F258,Cleaned_Location_Data!$H$1:$H$5,0))</f>
        <v>LATAM</v>
      </c>
      <c r="I258" s="3" t="str">
        <f t="shared" ref="I258:I321" si="21">"Q"&amp;ROUNDUP(MONTH(C258)/3,0)&amp;" "&amp;YEAR(C258)</f>
        <v>Q3 2020</v>
      </c>
      <c r="J258" s="3" t="str">
        <f t="shared" ref="J258:J321" si="22">"Q"&amp;ROUNDUP(LEFT(B258,2)/3,0)&amp;" "&amp;RIGHT(B258,4)</f>
        <v>Q3 2020</v>
      </c>
      <c r="K258" s="3" t="str">
        <f t="shared" ref="K258:K321" si="23">VLOOKUP(C258,$P$1:$R$7,3,TRUE)</f>
        <v>Q3 2020</v>
      </c>
      <c r="L258" s="5" t="b">
        <f t="shared" ref="L258:L321" si="24">(I258=J258)=(J258=K258)</f>
        <v>1</v>
      </c>
      <c r="N258"/>
    </row>
    <row r="259" spans="1:14" x14ac:dyDescent="0.25">
      <c r="A259" s="7" t="s">
        <v>264</v>
      </c>
      <c r="B259" s="4" t="s">
        <v>14</v>
      </c>
      <c r="C259" s="4">
        <v>44074</v>
      </c>
      <c r="D259" s="6">
        <v>353</v>
      </c>
      <c r="E259" s="3" t="str">
        <f>VLOOKUP(A259,Cleaned_Location_Data!$B$1:$C$55,2,FALSE)</f>
        <v>GEO1004</v>
      </c>
      <c r="F259" s="3" t="str">
        <f>INDEX(Cleaned_Location_Data!$C:$C,MATCH(A259,Cleaned_Location_Data!$B:$B,0))</f>
        <v>GEO1004</v>
      </c>
      <c r="G259" s="3" t="b">
        <f t="shared" si="20"/>
        <v>1</v>
      </c>
      <c r="H259" s="3" t="str">
        <f>INDEX(Cleaned_Location_Data!$I$1:$I$5,MATCH(F259,Cleaned_Location_Data!$H$1:$H$5,0))</f>
        <v>LATAM</v>
      </c>
      <c r="I259" s="3" t="str">
        <f t="shared" si="21"/>
        <v>Q3 2020</v>
      </c>
      <c r="J259" s="3" t="str">
        <f t="shared" si="22"/>
        <v>Q3 2020</v>
      </c>
      <c r="K259" s="3" t="str">
        <f t="shared" si="23"/>
        <v>Q3 2020</v>
      </c>
      <c r="L259" s="5" t="b">
        <f t="shared" si="24"/>
        <v>1</v>
      </c>
      <c r="N259"/>
    </row>
    <row r="260" spans="1:14" x14ac:dyDescent="0.25">
      <c r="A260" s="7" t="s">
        <v>264</v>
      </c>
      <c r="B260" s="4" t="s">
        <v>16</v>
      </c>
      <c r="C260" s="4">
        <v>44104</v>
      </c>
      <c r="D260" s="6">
        <v>252</v>
      </c>
      <c r="E260" s="3" t="str">
        <f>VLOOKUP(A260,Cleaned_Location_Data!$B$1:$C$55,2,FALSE)</f>
        <v>GEO1004</v>
      </c>
      <c r="F260" s="3" t="str">
        <f>INDEX(Cleaned_Location_Data!$C:$C,MATCH(A260,Cleaned_Location_Data!$B:$B,0))</f>
        <v>GEO1004</v>
      </c>
      <c r="G260" s="3" t="b">
        <f t="shared" si="20"/>
        <v>1</v>
      </c>
      <c r="H260" s="3" t="str">
        <f>INDEX(Cleaned_Location_Data!$I$1:$I$5,MATCH(F260,Cleaned_Location_Data!$H$1:$H$5,0))</f>
        <v>LATAM</v>
      </c>
      <c r="I260" s="3" t="str">
        <f t="shared" si="21"/>
        <v>Q3 2020</v>
      </c>
      <c r="J260" s="3" t="str">
        <f t="shared" si="22"/>
        <v>Q3 2020</v>
      </c>
      <c r="K260" s="3" t="str">
        <f t="shared" si="23"/>
        <v>Q3 2020</v>
      </c>
      <c r="L260" s="5" t="b">
        <f t="shared" si="24"/>
        <v>1</v>
      </c>
      <c r="N260"/>
    </row>
    <row r="261" spans="1:14" x14ac:dyDescent="0.25">
      <c r="A261" s="7" t="s">
        <v>264</v>
      </c>
      <c r="B261" s="4" t="s">
        <v>18</v>
      </c>
      <c r="C261" s="4">
        <v>44135</v>
      </c>
      <c r="D261" s="6">
        <v>402</v>
      </c>
      <c r="E261" s="3" t="str">
        <f>VLOOKUP(A261,Cleaned_Location_Data!$B$1:$C$55,2,FALSE)</f>
        <v>GEO1004</v>
      </c>
      <c r="F261" s="3" t="str">
        <f>INDEX(Cleaned_Location_Data!$C:$C,MATCH(A261,Cleaned_Location_Data!$B:$B,0))</f>
        <v>GEO1004</v>
      </c>
      <c r="G261" s="3" t="b">
        <f t="shared" si="20"/>
        <v>1</v>
      </c>
      <c r="H261" s="3" t="str">
        <f>INDEX(Cleaned_Location_Data!$I$1:$I$5,MATCH(F261,Cleaned_Location_Data!$H$1:$H$5,0))</f>
        <v>LATAM</v>
      </c>
      <c r="I261" s="3" t="str">
        <f t="shared" si="21"/>
        <v>Q4 2020</v>
      </c>
      <c r="J261" s="3" t="str">
        <f t="shared" si="22"/>
        <v>Q4 2020</v>
      </c>
      <c r="K261" s="3" t="str">
        <f t="shared" si="23"/>
        <v>Q4 2020</v>
      </c>
      <c r="L261" s="5" t="b">
        <f t="shared" si="24"/>
        <v>1</v>
      </c>
      <c r="N261"/>
    </row>
    <row r="262" spans="1:14" x14ac:dyDescent="0.25">
      <c r="A262" s="7" t="s">
        <v>264</v>
      </c>
      <c r="B262" s="4" t="s">
        <v>20</v>
      </c>
      <c r="C262" s="4">
        <v>44165</v>
      </c>
      <c r="D262" s="6">
        <v>352</v>
      </c>
      <c r="E262" s="3" t="str">
        <f>VLOOKUP(A262,Cleaned_Location_Data!$B$1:$C$55,2,FALSE)</f>
        <v>GEO1004</v>
      </c>
      <c r="F262" s="3" t="str">
        <f>INDEX(Cleaned_Location_Data!$C:$C,MATCH(A262,Cleaned_Location_Data!$B:$B,0))</f>
        <v>GEO1004</v>
      </c>
      <c r="G262" s="3" t="b">
        <f t="shared" si="20"/>
        <v>1</v>
      </c>
      <c r="H262" s="3" t="str">
        <f>INDEX(Cleaned_Location_Data!$I$1:$I$5,MATCH(F262,Cleaned_Location_Data!$H$1:$H$5,0))</f>
        <v>LATAM</v>
      </c>
      <c r="I262" s="3" t="str">
        <f t="shared" si="21"/>
        <v>Q4 2020</v>
      </c>
      <c r="J262" s="3" t="str">
        <f t="shared" si="22"/>
        <v>Q4 2020</v>
      </c>
      <c r="K262" s="3" t="str">
        <f t="shared" si="23"/>
        <v>Q4 2020</v>
      </c>
      <c r="L262" s="5" t="b">
        <f t="shared" si="24"/>
        <v>1</v>
      </c>
      <c r="N262"/>
    </row>
    <row r="263" spans="1:14" x14ac:dyDescent="0.25">
      <c r="A263" s="7" t="s">
        <v>264</v>
      </c>
      <c r="B263" s="4" t="s">
        <v>22</v>
      </c>
      <c r="C263" s="4">
        <v>44196</v>
      </c>
      <c r="D263" s="6">
        <v>457</v>
      </c>
      <c r="E263" s="3" t="str">
        <f>VLOOKUP(A263,Cleaned_Location_Data!$B$1:$C$55,2,FALSE)</f>
        <v>GEO1004</v>
      </c>
      <c r="F263" s="3" t="str">
        <f>INDEX(Cleaned_Location_Data!$C:$C,MATCH(A263,Cleaned_Location_Data!$B:$B,0))</f>
        <v>GEO1004</v>
      </c>
      <c r="G263" s="3" t="b">
        <f t="shared" si="20"/>
        <v>1</v>
      </c>
      <c r="H263" s="3" t="str">
        <f>INDEX(Cleaned_Location_Data!$I$1:$I$5,MATCH(F263,Cleaned_Location_Data!$H$1:$H$5,0))</f>
        <v>LATAM</v>
      </c>
      <c r="I263" s="3" t="str">
        <f t="shared" si="21"/>
        <v>Q4 2020</v>
      </c>
      <c r="J263" s="3" t="str">
        <f t="shared" si="22"/>
        <v>Q4 2020</v>
      </c>
      <c r="K263" s="3" t="str">
        <f t="shared" si="23"/>
        <v>Q4 2020</v>
      </c>
      <c r="L263" s="5" t="b">
        <f t="shared" si="24"/>
        <v>1</v>
      </c>
      <c r="N263"/>
    </row>
    <row r="264" spans="1:14" x14ac:dyDescent="0.25">
      <c r="A264" s="7" t="s">
        <v>264</v>
      </c>
      <c r="B264" s="4" t="s">
        <v>34</v>
      </c>
      <c r="C264" s="4">
        <v>44227</v>
      </c>
      <c r="D264" s="6">
        <v>358</v>
      </c>
      <c r="E264" s="3" t="str">
        <f>VLOOKUP(A264,Cleaned_Location_Data!$B$1:$C$55,2,FALSE)</f>
        <v>GEO1004</v>
      </c>
      <c r="F264" s="3" t="str">
        <f>INDEX(Cleaned_Location_Data!$C:$C,MATCH(A264,Cleaned_Location_Data!$B:$B,0))</f>
        <v>GEO1004</v>
      </c>
      <c r="G264" s="3" t="b">
        <f t="shared" si="20"/>
        <v>1</v>
      </c>
      <c r="H264" s="3" t="str">
        <f>INDEX(Cleaned_Location_Data!$I$1:$I$5,MATCH(F264,Cleaned_Location_Data!$H$1:$H$5,0))</f>
        <v>LATAM</v>
      </c>
      <c r="I264" s="3" t="str">
        <f t="shared" si="21"/>
        <v>Q1 2021</v>
      </c>
      <c r="J264" s="3" t="str">
        <f t="shared" si="22"/>
        <v>Q1 2021</v>
      </c>
      <c r="K264" s="3" t="str">
        <f t="shared" si="23"/>
        <v>Q1 2021</v>
      </c>
      <c r="L264" s="5" t="b">
        <f t="shared" si="24"/>
        <v>1</v>
      </c>
      <c r="N264"/>
    </row>
    <row r="265" spans="1:14" x14ac:dyDescent="0.25">
      <c r="A265" s="7" t="s">
        <v>264</v>
      </c>
      <c r="B265" s="4" t="s">
        <v>32</v>
      </c>
      <c r="C265" s="4">
        <v>44255</v>
      </c>
      <c r="D265" s="6">
        <v>519</v>
      </c>
      <c r="E265" s="3" t="str">
        <f>VLOOKUP(A265,Cleaned_Location_Data!$B$1:$C$55,2,FALSE)</f>
        <v>GEO1004</v>
      </c>
      <c r="F265" s="3" t="str">
        <f>INDEX(Cleaned_Location_Data!$C:$C,MATCH(A265,Cleaned_Location_Data!$B:$B,0))</f>
        <v>GEO1004</v>
      </c>
      <c r="G265" s="3" t="b">
        <f t="shared" si="20"/>
        <v>1</v>
      </c>
      <c r="H265" s="3" t="str">
        <f>INDEX(Cleaned_Location_Data!$I$1:$I$5,MATCH(F265,Cleaned_Location_Data!$H$1:$H$5,0))</f>
        <v>LATAM</v>
      </c>
      <c r="I265" s="3" t="str">
        <f t="shared" si="21"/>
        <v>Q1 2021</v>
      </c>
      <c r="J265" s="3" t="str">
        <f t="shared" si="22"/>
        <v>Q1 2021</v>
      </c>
      <c r="K265" s="3" t="str">
        <f t="shared" si="23"/>
        <v>Q1 2021</v>
      </c>
      <c r="L265" s="5" t="b">
        <f t="shared" si="24"/>
        <v>1</v>
      </c>
      <c r="N265"/>
    </row>
    <row r="266" spans="1:14" x14ac:dyDescent="0.25">
      <c r="A266" s="7" t="s">
        <v>264</v>
      </c>
      <c r="B266" s="4" t="s">
        <v>30</v>
      </c>
      <c r="C266" s="4">
        <v>44286</v>
      </c>
      <c r="D266" s="6">
        <v>459</v>
      </c>
      <c r="E266" s="3" t="str">
        <f>VLOOKUP(A266,Cleaned_Location_Data!$B$1:$C$55,2,FALSE)</f>
        <v>GEO1004</v>
      </c>
      <c r="F266" s="3" t="str">
        <f>INDEX(Cleaned_Location_Data!$C:$C,MATCH(A266,Cleaned_Location_Data!$B:$B,0))</f>
        <v>GEO1004</v>
      </c>
      <c r="G266" s="3" t="b">
        <f t="shared" si="20"/>
        <v>1</v>
      </c>
      <c r="H266" s="3" t="str">
        <f>INDEX(Cleaned_Location_Data!$I$1:$I$5,MATCH(F266,Cleaned_Location_Data!$H$1:$H$5,0))</f>
        <v>LATAM</v>
      </c>
      <c r="I266" s="3" t="str">
        <f t="shared" si="21"/>
        <v>Q1 2021</v>
      </c>
      <c r="J266" s="3" t="str">
        <f t="shared" si="22"/>
        <v>Q1 2021</v>
      </c>
      <c r="K266" s="3" t="str">
        <f t="shared" si="23"/>
        <v>Q1 2021</v>
      </c>
      <c r="L266" s="5" t="b">
        <f t="shared" si="24"/>
        <v>1</v>
      </c>
      <c r="N266"/>
    </row>
    <row r="267" spans="1:14" x14ac:dyDescent="0.25">
      <c r="A267" s="7" t="s">
        <v>264</v>
      </c>
      <c r="B267" s="4" t="s">
        <v>28</v>
      </c>
      <c r="C267" s="4">
        <v>44316</v>
      </c>
      <c r="D267" s="6">
        <v>665</v>
      </c>
      <c r="E267" s="3" t="str">
        <f>VLOOKUP(A267,Cleaned_Location_Data!$B$1:$C$55,2,FALSE)</f>
        <v>GEO1004</v>
      </c>
      <c r="F267" s="3" t="str">
        <f>INDEX(Cleaned_Location_Data!$C:$C,MATCH(A267,Cleaned_Location_Data!$B:$B,0))</f>
        <v>GEO1004</v>
      </c>
      <c r="G267" s="3" t="b">
        <f t="shared" si="20"/>
        <v>1</v>
      </c>
      <c r="H267" s="3" t="str">
        <f>INDEX(Cleaned_Location_Data!$I$1:$I$5,MATCH(F267,Cleaned_Location_Data!$H$1:$H$5,0))</f>
        <v>LATAM</v>
      </c>
      <c r="I267" s="3" t="str">
        <f t="shared" si="21"/>
        <v>Q2 2021</v>
      </c>
      <c r="J267" s="3" t="str">
        <f t="shared" si="22"/>
        <v>Q2 2021</v>
      </c>
      <c r="K267" s="3" t="str">
        <f t="shared" si="23"/>
        <v>Q2 2021</v>
      </c>
      <c r="L267" s="5" t="b">
        <f t="shared" si="24"/>
        <v>1</v>
      </c>
      <c r="N267"/>
    </row>
    <row r="268" spans="1:14" x14ac:dyDescent="0.25">
      <c r="A268" s="7" t="s">
        <v>264</v>
      </c>
      <c r="B268" s="4" t="s">
        <v>26</v>
      </c>
      <c r="C268" s="4">
        <v>44347</v>
      </c>
      <c r="D268" s="6">
        <v>499</v>
      </c>
      <c r="E268" s="3" t="str">
        <f>VLOOKUP(A268,Cleaned_Location_Data!$B$1:$C$55,2,FALSE)</f>
        <v>GEO1004</v>
      </c>
      <c r="F268" s="3" t="str">
        <f>INDEX(Cleaned_Location_Data!$C:$C,MATCH(A268,Cleaned_Location_Data!$B:$B,0))</f>
        <v>GEO1004</v>
      </c>
      <c r="G268" s="3" t="b">
        <f t="shared" si="20"/>
        <v>1</v>
      </c>
      <c r="H268" s="3" t="str">
        <f>INDEX(Cleaned_Location_Data!$I$1:$I$5,MATCH(F268,Cleaned_Location_Data!$H$1:$H$5,0))</f>
        <v>LATAM</v>
      </c>
      <c r="I268" s="3" t="str">
        <f t="shared" si="21"/>
        <v>Q2 2021</v>
      </c>
      <c r="J268" s="3" t="str">
        <f t="shared" si="22"/>
        <v>Q2 2021</v>
      </c>
      <c r="K268" s="3" t="str">
        <f t="shared" si="23"/>
        <v>Q2 2021</v>
      </c>
      <c r="L268" s="5" t="b">
        <f t="shared" si="24"/>
        <v>1</v>
      </c>
      <c r="N268"/>
    </row>
    <row r="269" spans="1:14" x14ac:dyDescent="0.25">
      <c r="A269" s="7" t="s">
        <v>264</v>
      </c>
      <c r="B269" s="4" t="s">
        <v>24</v>
      </c>
      <c r="C269" s="4">
        <v>44377</v>
      </c>
      <c r="D269" s="6">
        <v>472</v>
      </c>
      <c r="E269" s="3" t="str">
        <f>VLOOKUP(A269,Cleaned_Location_Data!$B$1:$C$55,2,FALSE)</f>
        <v>GEO1004</v>
      </c>
      <c r="F269" s="3" t="str">
        <f>INDEX(Cleaned_Location_Data!$C:$C,MATCH(A269,Cleaned_Location_Data!$B:$B,0))</f>
        <v>GEO1004</v>
      </c>
      <c r="G269" s="3" t="b">
        <f t="shared" si="20"/>
        <v>1</v>
      </c>
      <c r="H269" s="3" t="str">
        <f>INDEX(Cleaned_Location_Data!$I$1:$I$5,MATCH(F269,Cleaned_Location_Data!$H$1:$H$5,0))</f>
        <v>LATAM</v>
      </c>
      <c r="I269" s="3" t="str">
        <f t="shared" si="21"/>
        <v>Q2 2021</v>
      </c>
      <c r="J269" s="3" t="str">
        <f t="shared" si="22"/>
        <v>Q2 2021</v>
      </c>
      <c r="K269" s="3" t="str">
        <f t="shared" si="23"/>
        <v>Q2 2021</v>
      </c>
      <c r="L269" s="5" t="b">
        <f t="shared" si="24"/>
        <v>1</v>
      </c>
      <c r="N269"/>
    </row>
    <row r="270" spans="1:14" x14ac:dyDescent="0.25">
      <c r="A270" s="7" t="s">
        <v>279</v>
      </c>
      <c r="B270" s="4" t="s">
        <v>37</v>
      </c>
      <c r="C270" s="4">
        <v>43861</v>
      </c>
      <c r="D270" s="6">
        <v>20394</v>
      </c>
      <c r="E270" s="3" t="str">
        <f>VLOOKUP(A270,Cleaned_Location_Data!$B$1:$C$55,2,FALSE)</f>
        <v>GEO1001</v>
      </c>
      <c r="F270" s="3" t="str">
        <f>INDEX(Cleaned_Location_Data!$C:$C,MATCH(A270,Cleaned_Location_Data!$B:$B,0))</f>
        <v>GEO1001</v>
      </c>
      <c r="G270" s="3" t="b">
        <f t="shared" si="20"/>
        <v>1</v>
      </c>
      <c r="H270" s="3" t="str">
        <f>INDEX(Cleaned_Location_Data!$I$1:$I$5,MATCH(F270,Cleaned_Location_Data!$H$1:$H$5,0))</f>
        <v>NAM</v>
      </c>
      <c r="I270" s="3" t="str">
        <f t="shared" si="21"/>
        <v>Q1 2020</v>
      </c>
      <c r="J270" s="3" t="str">
        <f t="shared" si="22"/>
        <v>Q1 2020</v>
      </c>
      <c r="K270" s="3" t="str">
        <f t="shared" si="23"/>
        <v>Q1 2020</v>
      </c>
      <c r="L270" s="5" t="b">
        <f t="shared" si="24"/>
        <v>1</v>
      </c>
      <c r="N270"/>
    </row>
    <row r="271" spans="1:14" x14ac:dyDescent="0.25">
      <c r="A271" s="7" t="s">
        <v>279</v>
      </c>
      <c r="B271" s="4" t="s">
        <v>39</v>
      </c>
      <c r="C271" s="4">
        <v>43890</v>
      </c>
      <c r="D271" s="6">
        <v>22941</v>
      </c>
      <c r="E271" s="3" t="str">
        <f>VLOOKUP(A271,Cleaned_Location_Data!$B$1:$C$55,2,FALSE)</f>
        <v>GEO1001</v>
      </c>
      <c r="F271" s="3" t="str">
        <f>INDEX(Cleaned_Location_Data!$C:$C,MATCH(A271,Cleaned_Location_Data!$B:$B,0))</f>
        <v>GEO1001</v>
      </c>
      <c r="G271" s="3" t="b">
        <f t="shared" si="20"/>
        <v>1</v>
      </c>
      <c r="H271" s="3" t="str">
        <f>INDEX(Cleaned_Location_Data!$I$1:$I$5,MATCH(F271,Cleaned_Location_Data!$H$1:$H$5,0))</f>
        <v>NAM</v>
      </c>
      <c r="I271" s="3" t="str">
        <f t="shared" si="21"/>
        <v>Q1 2020</v>
      </c>
      <c r="J271" s="3" t="str">
        <f t="shared" si="22"/>
        <v>Q1 2020</v>
      </c>
      <c r="K271" s="3" t="str">
        <f t="shared" si="23"/>
        <v>Q1 2020</v>
      </c>
      <c r="L271" s="5" t="b">
        <f t="shared" si="24"/>
        <v>1</v>
      </c>
      <c r="N271"/>
    </row>
    <row r="272" spans="1:14" x14ac:dyDescent="0.25">
      <c r="A272" s="7" t="s">
        <v>279</v>
      </c>
      <c r="B272" s="4" t="s">
        <v>4</v>
      </c>
      <c r="C272" s="4">
        <v>43921</v>
      </c>
      <c r="D272" s="6">
        <v>25487</v>
      </c>
      <c r="E272" s="3" t="str">
        <f>VLOOKUP(A272,Cleaned_Location_Data!$B$1:$C$55,2,FALSE)</f>
        <v>GEO1001</v>
      </c>
      <c r="F272" s="3" t="str">
        <f>INDEX(Cleaned_Location_Data!$C:$C,MATCH(A272,Cleaned_Location_Data!$B:$B,0))</f>
        <v>GEO1001</v>
      </c>
      <c r="G272" s="3" t="b">
        <f t="shared" si="20"/>
        <v>1</v>
      </c>
      <c r="H272" s="3" t="str">
        <f>INDEX(Cleaned_Location_Data!$I$1:$I$5,MATCH(F272,Cleaned_Location_Data!$H$1:$H$5,0))</f>
        <v>NAM</v>
      </c>
      <c r="I272" s="3" t="str">
        <f t="shared" si="21"/>
        <v>Q1 2020</v>
      </c>
      <c r="J272" s="3" t="str">
        <f t="shared" si="22"/>
        <v>Q1 2020</v>
      </c>
      <c r="K272" s="3" t="str">
        <f t="shared" si="23"/>
        <v>Q1 2020</v>
      </c>
      <c r="L272" s="5" t="b">
        <f t="shared" si="24"/>
        <v>1</v>
      </c>
      <c r="N272"/>
    </row>
    <row r="273" spans="1:14" x14ac:dyDescent="0.25">
      <c r="A273" s="7" t="s">
        <v>279</v>
      </c>
      <c r="B273" s="4" t="s">
        <v>6</v>
      </c>
      <c r="C273" s="4">
        <v>43951</v>
      </c>
      <c r="D273" s="6">
        <v>30586</v>
      </c>
      <c r="E273" s="3" t="str">
        <f>VLOOKUP(A273,Cleaned_Location_Data!$B$1:$C$55,2,FALSE)</f>
        <v>GEO1001</v>
      </c>
      <c r="F273" s="3" t="str">
        <f>INDEX(Cleaned_Location_Data!$C:$C,MATCH(A273,Cleaned_Location_Data!$B:$B,0))</f>
        <v>GEO1001</v>
      </c>
      <c r="G273" s="3" t="b">
        <f t="shared" si="20"/>
        <v>1</v>
      </c>
      <c r="H273" s="3" t="str">
        <f>INDEX(Cleaned_Location_Data!$I$1:$I$5,MATCH(F273,Cleaned_Location_Data!$H$1:$H$5,0))</f>
        <v>NAM</v>
      </c>
      <c r="I273" s="3" t="str">
        <f t="shared" si="21"/>
        <v>Q2 2020</v>
      </c>
      <c r="J273" s="3" t="str">
        <f t="shared" si="22"/>
        <v>Q2 2020</v>
      </c>
      <c r="K273" s="3" t="str">
        <f t="shared" si="23"/>
        <v>Q2 2020</v>
      </c>
      <c r="L273" s="5" t="b">
        <f t="shared" si="24"/>
        <v>1</v>
      </c>
      <c r="N273"/>
    </row>
    <row r="274" spans="1:14" x14ac:dyDescent="0.25">
      <c r="A274" s="7" t="s">
        <v>279</v>
      </c>
      <c r="B274" s="4" t="s">
        <v>8</v>
      </c>
      <c r="C274" s="4">
        <v>43982</v>
      </c>
      <c r="D274" s="6">
        <v>28040</v>
      </c>
      <c r="E274" s="3" t="str">
        <f>VLOOKUP(A274,Cleaned_Location_Data!$B$1:$C$55,2,FALSE)</f>
        <v>GEO1001</v>
      </c>
      <c r="F274" s="3" t="str">
        <f>INDEX(Cleaned_Location_Data!$C:$C,MATCH(A274,Cleaned_Location_Data!$B:$B,0))</f>
        <v>GEO1001</v>
      </c>
      <c r="G274" s="3" t="b">
        <f t="shared" si="20"/>
        <v>1</v>
      </c>
      <c r="H274" s="3" t="str">
        <f>INDEX(Cleaned_Location_Data!$I$1:$I$5,MATCH(F274,Cleaned_Location_Data!$H$1:$H$5,0))</f>
        <v>NAM</v>
      </c>
      <c r="I274" s="3" t="str">
        <f t="shared" si="21"/>
        <v>Q2 2020</v>
      </c>
      <c r="J274" s="3" t="str">
        <f t="shared" si="22"/>
        <v>Q2 2020</v>
      </c>
      <c r="K274" s="3" t="str">
        <f t="shared" si="23"/>
        <v>Q2 2020</v>
      </c>
      <c r="L274" s="5" t="b">
        <f t="shared" si="24"/>
        <v>1</v>
      </c>
      <c r="N274"/>
    </row>
    <row r="275" spans="1:14" x14ac:dyDescent="0.25">
      <c r="A275" s="7" t="s">
        <v>279</v>
      </c>
      <c r="B275" s="4" t="s">
        <v>10</v>
      </c>
      <c r="C275" s="4">
        <v>44012</v>
      </c>
      <c r="D275" s="6">
        <v>20393</v>
      </c>
      <c r="E275" s="3" t="str">
        <f>VLOOKUP(A275,Cleaned_Location_Data!$B$1:$C$55,2,FALSE)</f>
        <v>GEO1001</v>
      </c>
      <c r="F275" s="3" t="str">
        <f>INDEX(Cleaned_Location_Data!$C:$C,MATCH(A275,Cleaned_Location_Data!$B:$B,0))</f>
        <v>GEO1001</v>
      </c>
      <c r="G275" s="3" t="b">
        <f t="shared" si="20"/>
        <v>1</v>
      </c>
      <c r="H275" s="3" t="str">
        <f>INDEX(Cleaned_Location_Data!$I$1:$I$5,MATCH(F275,Cleaned_Location_Data!$H$1:$H$5,0))</f>
        <v>NAM</v>
      </c>
      <c r="I275" s="3" t="str">
        <f t="shared" si="21"/>
        <v>Q2 2020</v>
      </c>
      <c r="J275" s="3" t="str">
        <f t="shared" si="22"/>
        <v>Q2 2020</v>
      </c>
      <c r="K275" s="3" t="str">
        <f t="shared" si="23"/>
        <v>Q2 2020</v>
      </c>
      <c r="L275" s="5" t="b">
        <f t="shared" si="24"/>
        <v>1</v>
      </c>
      <c r="N275"/>
    </row>
    <row r="276" spans="1:14" x14ac:dyDescent="0.25">
      <c r="A276" s="7" t="s">
        <v>279</v>
      </c>
      <c r="B276" s="4" t="s">
        <v>12</v>
      </c>
      <c r="C276" s="4">
        <v>44043</v>
      </c>
      <c r="D276" s="6">
        <v>17841</v>
      </c>
      <c r="E276" s="3" t="str">
        <f>VLOOKUP(A276,Cleaned_Location_Data!$B$1:$C$55,2,FALSE)</f>
        <v>GEO1001</v>
      </c>
      <c r="F276" s="3" t="str">
        <f>INDEX(Cleaned_Location_Data!$C:$C,MATCH(A276,Cleaned_Location_Data!$B:$B,0))</f>
        <v>GEO1001</v>
      </c>
      <c r="G276" s="3" t="b">
        <f t="shared" si="20"/>
        <v>1</v>
      </c>
      <c r="H276" s="3" t="str">
        <f>INDEX(Cleaned_Location_Data!$I$1:$I$5,MATCH(F276,Cleaned_Location_Data!$H$1:$H$5,0))</f>
        <v>NAM</v>
      </c>
      <c r="I276" s="3" t="str">
        <f t="shared" si="21"/>
        <v>Q3 2020</v>
      </c>
      <c r="J276" s="3" t="str">
        <f t="shared" si="22"/>
        <v>Q3 2020</v>
      </c>
      <c r="K276" s="3" t="str">
        <f t="shared" si="23"/>
        <v>Q3 2020</v>
      </c>
      <c r="L276" s="5" t="b">
        <f t="shared" si="24"/>
        <v>1</v>
      </c>
      <c r="N276"/>
    </row>
    <row r="277" spans="1:14" x14ac:dyDescent="0.25">
      <c r="A277" s="7" t="s">
        <v>279</v>
      </c>
      <c r="B277" s="4" t="s">
        <v>14</v>
      </c>
      <c r="C277" s="4">
        <v>44074</v>
      </c>
      <c r="D277" s="6">
        <v>15298</v>
      </c>
      <c r="E277" s="3" t="str">
        <f>VLOOKUP(A277,Cleaned_Location_Data!$B$1:$C$55,2,FALSE)</f>
        <v>GEO1001</v>
      </c>
      <c r="F277" s="3" t="str">
        <f>INDEX(Cleaned_Location_Data!$C:$C,MATCH(A277,Cleaned_Location_Data!$B:$B,0))</f>
        <v>GEO1001</v>
      </c>
      <c r="G277" s="3" t="b">
        <f t="shared" si="20"/>
        <v>1</v>
      </c>
      <c r="H277" s="3" t="str">
        <f>INDEX(Cleaned_Location_Data!$I$1:$I$5,MATCH(F277,Cleaned_Location_Data!$H$1:$H$5,0))</f>
        <v>NAM</v>
      </c>
      <c r="I277" s="3" t="str">
        <f t="shared" si="21"/>
        <v>Q3 2020</v>
      </c>
      <c r="J277" s="3" t="str">
        <f t="shared" si="22"/>
        <v>Q3 2020</v>
      </c>
      <c r="K277" s="3" t="str">
        <f t="shared" si="23"/>
        <v>Q3 2020</v>
      </c>
      <c r="L277" s="5" t="b">
        <f t="shared" si="24"/>
        <v>1</v>
      </c>
      <c r="N277"/>
    </row>
    <row r="278" spans="1:14" x14ac:dyDescent="0.25">
      <c r="A278" s="7" t="s">
        <v>279</v>
      </c>
      <c r="B278" s="4" t="s">
        <v>16</v>
      </c>
      <c r="C278" s="4">
        <v>44104</v>
      </c>
      <c r="D278" s="6">
        <v>15295</v>
      </c>
      <c r="E278" s="3" t="str">
        <f>VLOOKUP(A278,Cleaned_Location_Data!$B$1:$C$55,2,FALSE)</f>
        <v>GEO1001</v>
      </c>
      <c r="F278" s="3" t="str">
        <f>INDEX(Cleaned_Location_Data!$C:$C,MATCH(A278,Cleaned_Location_Data!$B:$B,0))</f>
        <v>GEO1001</v>
      </c>
      <c r="G278" s="3" t="b">
        <f t="shared" si="20"/>
        <v>1</v>
      </c>
      <c r="H278" s="3" t="str">
        <f>INDEX(Cleaned_Location_Data!$I$1:$I$5,MATCH(F278,Cleaned_Location_Data!$H$1:$H$5,0))</f>
        <v>NAM</v>
      </c>
      <c r="I278" s="3" t="str">
        <f t="shared" si="21"/>
        <v>Q3 2020</v>
      </c>
      <c r="J278" s="3" t="str">
        <f t="shared" si="22"/>
        <v>Q3 2020</v>
      </c>
      <c r="K278" s="3" t="str">
        <f t="shared" si="23"/>
        <v>Q3 2020</v>
      </c>
      <c r="L278" s="5" t="b">
        <f t="shared" si="24"/>
        <v>1</v>
      </c>
      <c r="N278"/>
    </row>
    <row r="279" spans="1:14" x14ac:dyDescent="0.25">
      <c r="A279" s="7" t="s">
        <v>279</v>
      </c>
      <c r="B279" s="4" t="s">
        <v>18</v>
      </c>
      <c r="C279" s="4">
        <v>44135</v>
      </c>
      <c r="D279" s="6">
        <v>17846</v>
      </c>
      <c r="E279" s="3" t="str">
        <f>VLOOKUP(A279,Cleaned_Location_Data!$B$1:$C$55,2,FALSE)</f>
        <v>GEO1001</v>
      </c>
      <c r="F279" s="3" t="str">
        <f>INDEX(Cleaned_Location_Data!$C:$C,MATCH(A279,Cleaned_Location_Data!$B:$B,0))</f>
        <v>GEO1001</v>
      </c>
      <c r="G279" s="3" t="b">
        <f t="shared" si="20"/>
        <v>1</v>
      </c>
      <c r="H279" s="3" t="str">
        <f>INDEX(Cleaned_Location_Data!$I$1:$I$5,MATCH(F279,Cleaned_Location_Data!$H$1:$H$5,0))</f>
        <v>NAM</v>
      </c>
      <c r="I279" s="3" t="str">
        <f t="shared" si="21"/>
        <v>Q4 2020</v>
      </c>
      <c r="J279" s="3" t="str">
        <f t="shared" si="22"/>
        <v>Q4 2020</v>
      </c>
      <c r="K279" s="3" t="str">
        <f t="shared" si="23"/>
        <v>Q4 2020</v>
      </c>
      <c r="L279" s="5" t="b">
        <f t="shared" si="24"/>
        <v>1</v>
      </c>
      <c r="N279"/>
    </row>
    <row r="280" spans="1:14" x14ac:dyDescent="0.25">
      <c r="A280" s="7" t="s">
        <v>279</v>
      </c>
      <c r="B280" s="4" t="s">
        <v>20</v>
      </c>
      <c r="C280" s="4">
        <v>44165</v>
      </c>
      <c r="D280" s="6">
        <v>20388</v>
      </c>
      <c r="E280" s="3" t="str">
        <f>VLOOKUP(A280,Cleaned_Location_Data!$B$1:$C$55,2,FALSE)</f>
        <v>GEO1001</v>
      </c>
      <c r="F280" s="3" t="str">
        <f>INDEX(Cleaned_Location_Data!$C:$C,MATCH(A280,Cleaned_Location_Data!$B:$B,0))</f>
        <v>GEO1001</v>
      </c>
      <c r="G280" s="3" t="b">
        <f t="shared" si="20"/>
        <v>1</v>
      </c>
      <c r="H280" s="3" t="str">
        <f>INDEX(Cleaned_Location_Data!$I$1:$I$5,MATCH(F280,Cleaned_Location_Data!$H$1:$H$5,0))</f>
        <v>NAM</v>
      </c>
      <c r="I280" s="3" t="str">
        <f t="shared" si="21"/>
        <v>Q4 2020</v>
      </c>
      <c r="J280" s="3" t="str">
        <f t="shared" si="22"/>
        <v>Q4 2020</v>
      </c>
      <c r="K280" s="3" t="str">
        <f t="shared" si="23"/>
        <v>Q4 2020</v>
      </c>
      <c r="L280" s="5" t="b">
        <f t="shared" si="24"/>
        <v>1</v>
      </c>
      <c r="N280"/>
    </row>
    <row r="281" spans="1:14" x14ac:dyDescent="0.25">
      <c r="A281" s="7" t="s">
        <v>279</v>
      </c>
      <c r="B281" s="4" t="s">
        <v>22</v>
      </c>
      <c r="C281" s="4">
        <v>44196</v>
      </c>
      <c r="D281" s="6">
        <v>20391</v>
      </c>
      <c r="E281" s="3" t="str">
        <f>VLOOKUP(A281,Cleaned_Location_Data!$B$1:$C$55,2,FALSE)</f>
        <v>GEO1001</v>
      </c>
      <c r="F281" s="3" t="str">
        <f>INDEX(Cleaned_Location_Data!$C:$C,MATCH(A281,Cleaned_Location_Data!$B:$B,0))</f>
        <v>GEO1001</v>
      </c>
      <c r="G281" s="3" t="b">
        <f t="shared" si="20"/>
        <v>1</v>
      </c>
      <c r="H281" s="3" t="str">
        <f>INDEX(Cleaned_Location_Data!$I$1:$I$5,MATCH(F281,Cleaned_Location_Data!$H$1:$H$5,0))</f>
        <v>NAM</v>
      </c>
      <c r="I281" s="3" t="str">
        <f t="shared" si="21"/>
        <v>Q4 2020</v>
      </c>
      <c r="J281" s="3" t="str">
        <f t="shared" si="22"/>
        <v>Q4 2020</v>
      </c>
      <c r="K281" s="3" t="str">
        <f t="shared" si="23"/>
        <v>Q4 2020</v>
      </c>
      <c r="L281" s="5" t="b">
        <f t="shared" si="24"/>
        <v>1</v>
      </c>
      <c r="N281"/>
    </row>
    <row r="282" spans="1:14" x14ac:dyDescent="0.25">
      <c r="A282" s="7" t="s">
        <v>279</v>
      </c>
      <c r="B282" s="4" t="s">
        <v>34</v>
      </c>
      <c r="C282" s="4">
        <v>44227</v>
      </c>
      <c r="D282" s="6">
        <v>20286</v>
      </c>
      <c r="E282" s="3" t="str">
        <f>VLOOKUP(A282,Cleaned_Location_Data!$B$1:$C$55,2,FALSE)</f>
        <v>GEO1001</v>
      </c>
      <c r="F282" s="3" t="str">
        <f>INDEX(Cleaned_Location_Data!$C:$C,MATCH(A282,Cleaned_Location_Data!$B:$B,0))</f>
        <v>GEO1001</v>
      </c>
      <c r="G282" s="3" t="b">
        <f t="shared" si="20"/>
        <v>1</v>
      </c>
      <c r="H282" s="3" t="str">
        <f>INDEX(Cleaned_Location_Data!$I$1:$I$5,MATCH(F282,Cleaned_Location_Data!$H$1:$H$5,0))</f>
        <v>NAM</v>
      </c>
      <c r="I282" s="3" t="str">
        <f t="shared" si="21"/>
        <v>Q1 2021</v>
      </c>
      <c r="J282" s="3" t="str">
        <f t="shared" si="22"/>
        <v>Q1 2021</v>
      </c>
      <c r="K282" s="3" t="str">
        <f t="shared" si="23"/>
        <v>Q1 2021</v>
      </c>
      <c r="L282" s="5" t="b">
        <f t="shared" si="24"/>
        <v>1</v>
      </c>
      <c r="N282"/>
    </row>
    <row r="283" spans="1:14" x14ac:dyDescent="0.25">
      <c r="A283" s="7" t="s">
        <v>279</v>
      </c>
      <c r="B283" s="4" t="s">
        <v>32</v>
      </c>
      <c r="C283" s="4">
        <v>44255</v>
      </c>
      <c r="D283" s="6">
        <v>22713</v>
      </c>
      <c r="E283" s="3" t="str">
        <f>VLOOKUP(A283,Cleaned_Location_Data!$B$1:$C$55,2,FALSE)</f>
        <v>GEO1001</v>
      </c>
      <c r="F283" s="3" t="str">
        <f>INDEX(Cleaned_Location_Data!$C:$C,MATCH(A283,Cleaned_Location_Data!$B:$B,0))</f>
        <v>GEO1001</v>
      </c>
      <c r="G283" s="3" t="b">
        <f t="shared" si="20"/>
        <v>1</v>
      </c>
      <c r="H283" s="3" t="str">
        <f>INDEX(Cleaned_Location_Data!$I$1:$I$5,MATCH(F283,Cleaned_Location_Data!$H$1:$H$5,0))</f>
        <v>NAM</v>
      </c>
      <c r="I283" s="3" t="str">
        <f t="shared" si="21"/>
        <v>Q1 2021</v>
      </c>
      <c r="J283" s="3" t="str">
        <f t="shared" si="22"/>
        <v>Q1 2021</v>
      </c>
      <c r="K283" s="3" t="str">
        <f t="shared" si="23"/>
        <v>Q1 2021</v>
      </c>
      <c r="L283" s="5" t="b">
        <f t="shared" si="24"/>
        <v>1</v>
      </c>
      <c r="N283"/>
    </row>
    <row r="284" spans="1:14" x14ac:dyDescent="0.25">
      <c r="A284" s="7" t="s">
        <v>279</v>
      </c>
      <c r="B284" s="4" t="s">
        <v>30</v>
      </c>
      <c r="C284" s="4">
        <v>44286</v>
      </c>
      <c r="D284" s="6">
        <v>26762</v>
      </c>
      <c r="E284" s="3" t="str">
        <f>VLOOKUP(A284,Cleaned_Location_Data!$B$1:$C$55,2,FALSE)</f>
        <v>GEO1001</v>
      </c>
      <c r="F284" s="3" t="str">
        <f>INDEX(Cleaned_Location_Data!$C:$C,MATCH(A284,Cleaned_Location_Data!$B:$B,0))</f>
        <v>GEO1001</v>
      </c>
      <c r="G284" s="3" t="b">
        <f t="shared" si="20"/>
        <v>1</v>
      </c>
      <c r="H284" s="3" t="str">
        <f>INDEX(Cleaned_Location_Data!$I$1:$I$5,MATCH(F284,Cleaned_Location_Data!$H$1:$H$5,0))</f>
        <v>NAM</v>
      </c>
      <c r="I284" s="3" t="str">
        <f t="shared" si="21"/>
        <v>Q1 2021</v>
      </c>
      <c r="J284" s="3" t="str">
        <f t="shared" si="22"/>
        <v>Q1 2021</v>
      </c>
      <c r="K284" s="3" t="str">
        <f t="shared" si="23"/>
        <v>Q1 2021</v>
      </c>
      <c r="L284" s="5" t="b">
        <f t="shared" si="24"/>
        <v>1</v>
      </c>
      <c r="N284"/>
    </row>
    <row r="285" spans="1:14" x14ac:dyDescent="0.25">
      <c r="A285" s="7" t="s">
        <v>279</v>
      </c>
      <c r="B285" s="4" t="s">
        <v>28</v>
      </c>
      <c r="C285" s="4">
        <v>44316</v>
      </c>
      <c r="D285" s="6">
        <v>32113</v>
      </c>
      <c r="E285" s="3" t="str">
        <f>VLOOKUP(A285,Cleaned_Location_Data!$B$1:$C$55,2,FALSE)</f>
        <v>GEO1001</v>
      </c>
      <c r="F285" s="3" t="str">
        <f>INDEX(Cleaned_Location_Data!$C:$C,MATCH(A285,Cleaned_Location_Data!$B:$B,0))</f>
        <v>GEO1001</v>
      </c>
      <c r="G285" s="3" t="b">
        <f t="shared" si="20"/>
        <v>1</v>
      </c>
      <c r="H285" s="3" t="str">
        <f>INDEX(Cleaned_Location_Data!$I$1:$I$5,MATCH(F285,Cleaned_Location_Data!$H$1:$H$5,0))</f>
        <v>NAM</v>
      </c>
      <c r="I285" s="3" t="str">
        <f t="shared" si="21"/>
        <v>Q2 2021</v>
      </c>
      <c r="J285" s="3" t="str">
        <f t="shared" si="22"/>
        <v>Q2 2021</v>
      </c>
      <c r="K285" s="3" t="str">
        <f t="shared" si="23"/>
        <v>Q2 2021</v>
      </c>
      <c r="L285" s="5" t="b">
        <f t="shared" si="24"/>
        <v>1</v>
      </c>
      <c r="N285"/>
    </row>
    <row r="286" spans="1:14" x14ac:dyDescent="0.25">
      <c r="A286" s="7" t="s">
        <v>279</v>
      </c>
      <c r="B286" s="4" t="s">
        <v>26</v>
      </c>
      <c r="C286" s="4">
        <v>44347</v>
      </c>
      <c r="D286" s="6">
        <v>29437</v>
      </c>
      <c r="E286" s="3" t="str">
        <f>VLOOKUP(A286,Cleaned_Location_Data!$B$1:$C$55,2,FALSE)</f>
        <v>GEO1001</v>
      </c>
      <c r="F286" s="3" t="str">
        <f>INDEX(Cleaned_Location_Data!$C:$C,MATCH(A286,Cleaned_Location_Data!$B:$B,0))</f>
        <v>GEO1001</v>
      </c>
      <c r="G286" s="3" t="b">
        <f t="shared" si="20"/>
        <v>1</v>
      </c>
      <c r="H286" s="3" t="str">
        <f>INDEX(Cleaned_Location_Data!$I$1:$I$5,MATCH(F286,Cleaned_Location_Data!$H$1:$H$5,0))</f>
        <v>NAM</v>
      </c>
      <c r="I286" s="3" t="str">
        <f t="shared" si="21"/>
        <v>Q2 2021</v>
      </c>
      <c r="J286" s="3" t="str">
        <f t="shared" si="22"/>
        <v>Q2 2021</v>
      </c>
      <c r="K286" s="3" t="str">
        <f t="shared" si="23"/>
        <v>Q2 2021</v>
      </c>
      <c r="L286" s="5" t="b">
        <f t="shared" si="24"/>
        <v>1</v>
      </c>
      <c r="N286"/>
    </row>
    <row r="287" spans="1:14" x14ac:dyDescent="0.25">
      <c r="A287" s="7" t="s">
        <v>279</v>
      </c>
      <c r="B287" s="4" t="s">
        <v>24</v>
      </c>
      <c r="C287" s="4">
        <v>44377</v>
      </c>
      <c r="D287" s="6">
        <v>20289</v>
      </c>
      <c r="E287" s="3" t="str">
        <f>VLOOKUP(A287,Cleaned_Location_Data!$B$1:$C$55,2,FALSE)</f>
        <v>GEO1001</v>
      </c>
      <c r="F287" s="3" t="str">
        <f>INDEX(Cleaned_Location_Data!$C:$C,MATCH(A287,Cleaned_Location_Data!$B:$B,0))</f>
        <v>GEO1001</v>
      </c>
      <c r="G287" s="3" t="b">
        <f t="shared" si="20"/>
        <v>1</v>
      </c>
      <c r="H287" s="3" t="str">
        <f>INDEX(Cleaned_Location_Data!$I$1:$I$5,MATCH(F287,Cleaned_Location_Data!$H$1:$H$5,0))</f>
        <v>NAM</v>
      </c>
      <c r="I287" s="3" t="str">
        <f t="shared" si="21"/>
        <v>Q2 2021</v>
      </c>
      <c r="J287" s="3" t="str">
        <f t="shared" si="22"/>
        <v>Q2 2021</v>
      </c>
      <c r="K287" s="3" t="str">
        <f t="shared" si="23"/>
        <v>Q2 2021</v>
      </c>
      <c r="L287" s="5" t="b">
        <f t="shared" si="24"/>
        <v>1</v>
      </c>
      <c r="N287"/>
    </row>
    <row r="288" spans="1:14" x14ac:dyDescent="0.25">
      <c r="A288" s="7" t="s">
        <v>297</v>
      </c>
      <c r="B288" s="4" t="s">
        <v>37</v>
      </c>
      <c r="C288" s="4">
        <v>43861</v>
      </c>
      <c r="D288" s="6">
        <v>11682</v>
      </c>
      <c r="E288" s="3" t="str">
        <f>VLOOKUP(A288,Cleaned_Location_Data!$B$1:$C$55,2,FALSE)</f>
        <v>GEO1004</v>
      </c>
      <c r="F288" s="3" t="str">
        <f>INDEX(Cleaned_Location_Data!$C:$C,MATCH(A288,Cleaned_Location_Data!$B:$B,0))</f>
        <v>GEO1004</v>
      </c>
      <c r="G288" s="3" t="b">
        <f t="shared" si="20"/>
        <v>1</v>
      </c>
      <c r="H288" s="3" t="str">
        <f>INDEX(Cleaned_Location_Data!$I$1:$I$5,MATCH(F288,Cleaned_Location_Data!$H$1:$H$5,0))</f>
        <v>LATAM</v>
      </c>
      <c r="I288" s="3" t="str">
        <f t="shared" si="21"/>
        <v>Q1 2020</v>
      </c>
      <c r="J288" s="3" t="str">
        <f t="shared" si="22"/>
        <v>Q1 2020</v>
      </c>
      <c r="K288" s="3" t="str">
        <f t="shared" si="23"/>
        <v>Q1 2020</v>
      </c>
      <c r="L288" s="5" t="b">
        <f t="shared" si="24"/>
        <v>1</v>
      </c>
      <c r="N288"/>
    </row>
    <row r="289" spans="1:14" x14ac:dyDescent="0.25">
      <c r="A289" s="7" t="s">
        <v>297</v>
      </c>
      <c r="B289" s="4" t="s">
        <v>39</v>
      </c>
      <c r="C289" s="4">
        <v>43890</v>
      </c>
      <c r="D289" s="6">
        <v>14802</v>
      </c>
      <c r="E289" s="3" t="str">
        <f>VLOOKUP(A289,Cleaned_Location_Data!$B$1:$C$55,2,FALSE)</f>
        <v>GEO1004</v>
      </c>
      <c r="F289" s="3" t="str">
        <f>INDEX(Cleaned_Location_Data!$C:$C,MATCH(A289,Cleaned_Location_Data!$B:$B,0))</f>
        <v>GEO1004</v>
      </c>
      <c r="G289" s="3" t="b">
        <f t="shared" si="20"/>
        <v>1</v>
      </c>
      <c r="H289" s="3" t="str">
        <f>INDEX(Cleaned_Location_Data!$I$1:$I$5,MATCH(F289,Cleaned_Location_Data!$H$1:$H$5,0))</f>
        <v>LATAM</v>
      </c>
      <c r="I289" s="3" t="str">
        <f t="shared" si="21"/>
        <v>Q1 2020</v>
      </c>
      <c r="J289" s="3" t="str">
        <f t="shared" si="22"/>
        <v>Q1 2020</v>
      </c>
      <c r="K289" s="3" t="str">
        <f t="shared" si="23"/>
        <v>Q1 2020</v>
      </c>
      <c r="L289" s="5" t="b">
        <f t="shared" si="24"/>
        <v>1</v>
      </c>
      <c r="N289"/>
    </row>
    <row r="290" spans="1:14" x14ac:dyDescent="0.25">
      <c r="A290" s="7" t="s">
        <v>297</v>
      </c>
      <c r="B290" s="4" t="s">
        <v>4</v>
      </c>
      <c r="C290" s="4">
        <v>43921</v>
      </c>
      <c r="D290" s="6">
        <v>14798</v>
      </c>
      <c r="E290" s="3" t="str">
        <f>VLOOKUP(A290,Cleaned_Location_Data!$B$1:$C$55,2,FALSE)</f>
        <v>GEO1004</v>
      </c>
      <c r="F290" s="3" t="str">
        <f>INDEX(Cleaned_Location_Data!$C:$C,MATCH(A290,Cleaned_Location_Data!$B:$B,0))</f>
        <v>GEO1004</v>
      </c>
      <c r="G290" s="3" t="b">
        <f t="shared" si="20"/>
        <v>1</v>
      </c>
      <c r="H290" s="3" t="str">
        <f>INDEX(Cleaned_Location_Data!$I$1:$I$5,MATCH(F290,Cleaned_Location_Data!$H$1:$H$5,0))</f>
        <v>LATAM</v>
      </c>
      <c r="I290" s="3" t="str">
        <f t="shared" si="21"/>
        <v>Q1 2020</v>
      </c>
      <c r="J290" s="3" t="str">
        <f t="shared" si="22"/>
        <v>Q1 2020</v>
      </c>
      <c r="K290" s="3" t="str">
        <f t="shared" si="23"/>
        <v>Q1 2020</v>
      </c>
      <c r="L290" s="5" t="b">
        <f t="shared" si="24"/>
        <v>1</v>
      </c>
      <c r="N290"/>
    </row>
    <row r="291" spans="1:14" x14ac:dyDescent="0.25">
      <c r="A291" s="7" t="s">
        <v>297</v>
      </c>
      <c r="B291" s="4" t="s">
        <v>6</v>
      </c>
      <c r="C291" s="4">
        <v>43951</v>
      </c>
      <c r="D291" s="6">
        <v>19470</v>
      </c>
      <c r="E291" s="3" t="str">
        <f>VLOOKUP(A291,Cleaned_Location_Data!$B$1:$C$55,2,FALSE)</f>
        <v>GEO1004</v>
      </c>
      <c r="F291" s="3" t="str">
        <f>INDEX(Cleaned_Location_Data!$C:$C,MATCH(A291,Cleaned_Location_Data!$B:$B,0))</f>
        <v>GEO1004</v>
      </c>
      <c r="G291" s="3" t="b">
        <f t="shared" si="20"/>
        <v>1</v>
      </c>
      <c r="H291" s="3" t="str">
        <f>INDEX(Cleaned_Location_Data!$I$1:$I$5,MATCH(F291,Cleaned_Location_Data!$H$1:$H$5,0))</f>
        <v>LATAM</v>
      </c>
      <c r="I291" s="3" t="str">
        <f t="shared" si="21"/>
        <v>Q2 2020</v>
      </c>
      <c r="J291" s="3" t="str">
        <f t="shared" si="22"/>
        <v>Q2 2020</v>
      </c>
      <c r="K291" s="3" t="str">
        <f t="shared" si="23"/>
        <v>Q2 2020</v>
      </c>
      <c r="L291" s="5" t="b">
        <f t="shared" si="24"/>
        <v>1</v>
      </c>
      <c r="N291"/>
    </row>
    <row r="292" spans="1:14" x14ac:dyDescent="0.25">
      <c r="A292" s="7" t="s">
        <v>297</v>
      </c>
      <c r="B292" s="4" t="s">
        <v>8</v>
      </c>
      <c r="C292" s="4">
        <v>43982</v>
      </c>
      <c r="D292" s="6">
        <v>16356</v>
      </c>
      <c r="E292" s="3" t="str">
        <f>VLOOKUP(A292,Cleaned_Location_Data!$B$1:$C$55,2,FALSE)</f>
        <v>GEO1004</v>
      </c>
      <c r="F292" s="3" t="str">
        <f>INDEX(Cleaned_Location_Data!$C:$C,MATCH(A292,Cleaned_Location_Data!$B:$B,0))</f>
        <v>GEO1004</v>
      </c>
      <c r="G292" s="3" t="b">
        <f t="shared" si="20"/>
        <v>1</v>
      </c>
      <c r="H292" s="3" t="str">
        <f>INDEX(Cleaned_Location_Data!$I$1:$I$5,MATCH(F292,Cleaned_Location_Data!$H$1:$H$5,0))</f>
        <v>LATAM</v>
      </c>
      <c r="I292" s="3" t="str">
        <f t="shared" si="21"/>
        <v>Q2 2020</v>
      </c>
      <c r="J292" s="3" t="str">
        <f t="shared" si="22"/>
        <v>Q2 2020</v>
      </c>
      <c r="K292" s="3" t="str">
        <f t="shared" si="23"/>
        <v>Q2 2020</v>
      </c>
      <c r="L292" s="5" t="b">
        <f t="shared" si="24"/>
        <v>1</v>
      </c>
      <c r="N292"/>
    </row>
    <row r="293" spans="1:14" x14ac:dyDescent="0.25">
      <c r="A293" s="7" t="s">
        <v>297</v>
      </c>
      <c r="B293" s="4" t="s">
        <v>10</v>
      </c>
      <c r="C293" s="4">
        <v>44012</v>
      </c>
      <c r="D293" s="6">
        <v>13245</v>
      </c>
      <c r="E293" s="3" t="str">
        <f>VLOOKUP(A293,Cleaned_Location_Data!$B$1:$C$55,2,FALSE)</f>
        <v>GEO1004</v>
      </c>
      <c r="F293" s="3" t="str">
        <f>INDEX(Cleaned_Location_Data!$C:$C,MATCH(A293,Cleaned_Location_Data!$B:$B,0))</f>
        <v>GEO1004</v>
      </c>
      <c r="G293" s="3" t="b">
        <f t="shared" si="20"/>
        <v>1</v>
      </c>
      <c r="H293" s="3" t="str">
        <f>INDEX(Cleaned_Location_Data!$I$1:$I$5,MATCH(F293,Cleaned_Location_Data!$H$1:$H$5,0))</f>
        <v>LATAM</v>
      </c>
      <c r="I293" s="3" t="str">
        <f t="shared" si="21"/>
        <v>Q2 2020</v>
      </c>
      <c r="J293" s="3" t="str">
        <f t="shared" si="22"/>
        <v>Q2 2020</v>
      </c>
      <c r="K293" s="3" t="str">
        <f t="shared" si="23"/>
        <v>Q2 2020</v>
      </c>
      <c r="L293" s="5" t="b">
        <f t="shared" si="24"/>
        <v>1</v>
      </c>
      <c r="N293"/>
    </row>
    <row r="294" spans="1:14" x14ac:dyDescent="0.25">
      <c r="A294" s="7" t="s">
        <v>297</v>
      </c>
      <c r="B294" s="4" t="s">
        <v>12</v>
      </c>
      <c r="C294" s="4">
        <v>44043</v>
      </c>
      <c r="D294" s="6">
        <v>10130</v>
      </c>
      <c r="E294" s="3" t="str">
        <f>VLOOKUP(A294,Cleaned_Location_Data!$B$1:$C$55,2,FALSE)</f>
        <v>GEO1004</v>
      </c>
      <c r="F294" s="3" t="str">
        <f>INDEX(Cleaned_Location_Data!$C:$C,MATCH(A294,Cleaned_Location_Data!$B:$B,0))</f>
        <v>GEO1004</v>
      </c>
      <c r="G294" s="3" t="b">
        <f t="shared" si="20"/>
        <v>1</v>
      </c>
      <c r="H294" s="3" t="str">
        <f>INDEX(Cleaned_Location_Data!$I$1:$I$5,MATCH(F294,Cleaned_Location_Data!$H$1:$H$5,0))</f>
        <v>LATAM</v>
      </c>
      <c r="I294" s="3" t="str">
        <f t="shared" si="21"/>
        <v>Q3 2020</v>
      </c>
      <c r="J294" s="3" t="str">
        <f t="shared" si="22"/>
        <v>Q3 2020</v>
      </c>
      <c r="K294" s="3" t="str">
        <f t="shared" si="23"/>
        <v>Q3 2020</v>
      </c>
      <c r="L294" s="5" t="b">
        <f t="shared" si="24"/>
        <v>1</v>
      </c>
      <c r="N294"/>
    </row>
    <row r="295" spans="1:14" x14ac:dyDescent="0.25">
      <c r="A295" s="7" t="s">
        <v>297</v>
      </c>
      <c r="B295" s="4" t="s">
        <v>14</v>
      </c>
      <c r="C295" s="4">
        <v>44074</v>
      </c>
      <c r="D295" s="6">
        <v>10124</v>
      </c>
      <c r="E295" s="3" t="str">
        <f>VLOOKUP(A295,Cleaned_Location_Data!$B$1:$C$55,2,FALSE)</f>
        <v>GEO1004</v>
      </c>
      <c r="F295" s="3" t="str">
        <f>INDEX(Cleaned_Location_Data!$C:$C,MATCH(A295,Cleaned_Location_Data!$B:$B,0))</f>
        <v>GEO1004</v>
      </c>
      <c r="G295" s="3" t="b">
        <f t="shared" si="20"/>
        <v>1</v>
      </c>
      <c r="H295" s="3" t="str">
        <f>INDEX(Cleaned_Location_Data!$I$1:$I$5,MATCH(F295,Cleaned_Location_Data!$H$1:$H$5,0))</f>
        <v>LATAM</v>
      </c>
      <c r="I295" s="3" t="str">
        <f t="shared" si="21"/>
        <v>Q3 2020</v>
      </c>
      <c r="J295" s="3" t="str">
        <f t="shared" si="22"/>
        <v>Q3 2020</v>
      </c>
      <c r="K295" s="3" t="str">
        <f t="shared" si="23"/>
        <v>Q3 2020</v>
      </c>
      <c r="L295" s="5" t="b">
        <f t="shared" si="24"/>
        <v>1</v>
      </c>
      <c r="N295"/>
    </row>
    <row r="296" spans="1:14" x14ac:dyDescent="0.25">
      <c r="A296" s="7" t="s">
        <v>297</v>
      </c>
      <c r="B296" s="4" t="s">
        <v>16</v>
      </c>
      <c r="C296" s="4">
        <v>44104</v>
      </c>
      <c r="D296" s="6">
        <v>8573</v>
      </c>
      <c r="E296" s="3" t="str">
        <f>VLOOKUP(A296,Cleaned_Location_Data!$B$1:$C$55,2,FALSE)</f>
        <v>GEO1004</v>
      </c>
      <c r="F296" s="3" t="str">
        <f>INDEX(Cleaned_Location_Data!$C:$C,MATCH(A296,Cleaned_Location_Data!$B:$B,0))</f>
        <v>GEO1004</v>
      </c>
      <c r="G296" s="3" t="b">
        <f t="shared" si="20"/>
        <v>1</v>
      </c>
      <c r="H296" s="3" t="str">
        <f>INDEX(Cleaned_Location_Data!$I$1:$I$5,MATCH(F296,Cleaned_Location_Data!$H$1:$H$5,0))</f>
        <v>LATAM</v>
      </c>
      <c r="I296" s="3" t="str">
        <f t="shared" si="21"/>
        <v>Q3 2020</v>
      </c>
      <c r="J296" s="3" t="str">
        <f t="shared" si="22"/>
        <v>Q3 2020</v>
      </c>
      <c r="K296" s="3" t="str">
        <f t="shared" si="23"/>
        <v>Q3 2020</v>
      </c>
      <c r="L296" s="5" t="b">
        <f t="shared" si="24"/>
        <v>1</v>
      </c>
      <c r="N296"/>
    </row>
    <row r="297" spans="1:14" x14ac:dyDescent="0.25">
      <c r="A297" s="7" t="s">
        <v>297</v>
      </c>
      <c r="B297" s="4" t="s">
        <v>18</v>
      </c>
      <c r="C297" s="4">
        <v>44135</v>
      </c>
      <c r="D297" s="6">
        <v>11682</v>
      </c>
      <c r="E297" s="3" t="str">
        <f>VLOOKUP(A297,Cleaned_Location_Data!$B$1:$C$55,2,FALSE)</f>
        <v>GEO1004</v>
      </c>
      <c r="F297" s="3" t="str">
        <f>INDEX(Cleaned_Location_Data!$C:$C,MATCH(A297,Cleaned_Location_Data!$B:$B,0))</f>
        <v>GEO1004</v>
      </c>
      <c r="G297" s="3" t="b">
        <f t="shared" si="20"/>
        <v>1</v>
      </c>
      <c r="H297" s="3" t="str">
        <f>INDEX(Cleaned_Location_Data!$I$1:$I$5,MATCH(F297,Cleaned_Location_Data!$H$1:$H$5,0))</f>
        <v>LATAM</v>
      </c>
      <c r="I297" s="3" t="str">
        <f t="shared" si="21"/>
        <v>Q4 2020</v>
      </c>
      <c r="J297" s="3" t="str">
        <f t="shared" si="22"/>
        <v>Q4 2020</v>
      </c>
      <c r="K297" s="3" t="str">
        <f t="shared" si="23"/>
        <v>Q4 2020</v>
      </c>
      <c r="L297" s="5" t="b">
        <f t="shared" si="24"/>
        <v>1</v>
      </c>
      <c r="N297"/>
    </row>
    <row r="298" spans="1:14" x14ac:dyDescent="0.25">
      <c r="A298" s="7" t="s">
        <v>297</v>
      </c>
      <c r="B298" s="4" t="s">
        <v>20</v>
      </c>
      <c r="C298" s="4">
        <v>44165</v>
      </c>
      <c r="D298" s="6">
        <v>11686</v>
      </c>
      <c r="E298" s="3" t="str">
        <f>VLOOKUP(A298,Cleaned_Location_Data!$B$1:$C$55,2,FALSE)</f>
        <v>GEO1004</v>
      </c>
      <c r="F298" s="3" t="str">
        <f>INDEX(Cleaned_Location_Data!$C:$C,MATCH(A298,Cleaned_Location_Data!$B:$B,0))</f>
        <v>GEO1004</v>
      </c>
      <c r="G298" s="3" t="b">
        <f t="shared" si="20"/>
        <v>1</v>
      </c>
      <c r="H298" s="3" t="str">
        <f>INDEX(Cleaned_Location_Data!$I$1:$I$5,MATCH(F298,Cleaned_Location_Data!$H$1:$H$5,0))</f>
        <v>LATAM</v>
      </c>
      <c r="I298" s="3" t="str">
        <f t="shared" si="21"/>
        <v>Q4 2020</v>
      </c>
      <c r="J298" s="3" t="str">
        <f t="shared" si="22"/>
        <v>Q4 2020</v>
      </c>
      <c r="K298" s="3" t="str">
        <f t="shared" si="23"/>
        <v>Q4 2020</v>
      </c>
      <c r="L298" s="5" t="b">
        <f t="shared" si="24"/>
        <v>1</v>
      </c>
      <c r="N298"/>
    </row>
    <row r="299" spans="1:14" x14ac:dyDescent="0.25">
      <c r="A299" s="7" t="s">
        <v>297</v>
      </c>
      <c r="B299" s="4" t="s">
        <v>22</v>
      </c>
      <c r="C299" s="4">
        <v>44196</v>
      </c>
      <c r="D299" s="6">
        <v>13239</v>
      </c>
      <c r="E299" s="3" t="str">
        <f>VLOOKUP(A299,Cleaned_Location_Data!$B$1:$C$55,2,FALSE)</f>
        <v>GEO1004</v>
      </c>
      <c r="F299" s="3" t="str">
        <f>INDEX(Cleaned_Location_Data!$C:$C,MATCH(A299,Cleaned_Location_Data!$B:$B,0))</f>
        <v>GEO1004</v>
      </c>
      <c r="G299" s="3" t="b">
        <f t="shared" si="20"/>
        <v>1</v>
      </c>
      <c r="H299" s="3" t="str">
        <f>INDEX(Cleaned_Location_Data!$I$1:$I$5,MATCH(F299,Cleaned_Location_Data!$H$1:$H$5,0))</f>
        <v>LATAM</v>
      </c>
      <c r="I299" s="3" t="str">
        <f t="shared" si="21"/>
        <v>Q4 2020</v>
      </c>
      <c r="J299" s="3" t="str">
        <f t="shared" si="22"/>
        <v>Q4 2020</v>
      </c>
      <c r="K299" s="3" t="str">
        <f t="shared" si="23"/>
        <v>Q4 2020</v>
      </c>
      <c r="L299" s="5" t="b">
        <f t="shared" si="24"/>
        <v>1</v>
      </c>
      <c r="N299"/>
    </row>
    <row r="300" spans="1:14" x14ac:dyDescent="0.25">
      <c r="A300" s="7" t="s">
        <v>297</v>
      </c>
      <c r="B300" s="4" t="s">
        <v>34</v>
      </c>
      <c r="C300" s="4">
        <v>44227</v>
      </c>
      <c r="D300" s="6">
        <v>11799</v>
      </c>
      <c r="E300" s="3" t="str">
        <f>VLOOKUP(A300,Cleaned_Location_Data!$B$1:$C$55,2,FALSE)</f>
        <v>GEO1004</v>
      </c>
      <c r="F300" s="3" t="str">
        <f>INDEX(Cleaned_Location_Data!$C:$C,MATCH(A300,Cleaned_Location_Data!$B:$B,0))</f>
        <v>GEO1004</v>
      </c>
      <c r="G300" s="3" t="b">
        <f t="shared" si="20"/>
        <v>1</v>
      </c>
      <c r="H300" s="3" t="str">
        <f>INDEX(Cleaned_Location_Data!$I$1:$I$5,MATCH(F300,Cleaned_Location_Data!$H$1:$H$5,0))</f>
        <v>LATAM</v>
      </c>
      <c r="I300" s="3" t="str">
        <f t="shared" si="21"/>
        <v>Q1 2021</v>
      </c>
      <c r="J300" s="3" t="str">
        <f t="shared" si="22"/>
        <v>Q1 2021</v>
      </c>
      <c r="K300" s="3" t="str">
        <f t="shared" si="23"/>
        <v>Q1 2021</v>
      </c>
      <c r="L300" s="5" t="b">
        <f t="shared" si="24"/>
        <v>1</v>
      </c>
      <c r="N300"/>
    </row>
    <row r="301" spans="1:14" x14ac:dyDescent="0.25">
      <c r="A301" s="7" t="s">
        <v>297</v>
      </c>
      <c r="B301" s="4" t="s">
        <v>32</v>
      </c>
      <c r="C301" s="4">
        <v>44255</v>
      </c>
      <c r="D301" s="6">
        <v>15094</v>
      </c>
      <c r="E301" s="3" t="str">
        <f>VLOOKUP(A301,Cleaned_Location_Data!$B$1:$C$55,2,FALSE)</f>
        <v>GEO1004</v>
      </c>
      <c r="F301" s="3" t="str">
        <f>INDEX(Cleaned_Location_Data!$C:$C,MATCH(A301,Cleaned_Location_Data!$B:$B,0))</f>
        <v>GEO1004</v>
      </c>
      <c r="G301" s="3" t="b">
        <f t="shared" si="20"/>
        <v>1</v>
      </c>
      <c r="H301" s="3" t="str">
        <f>INDEX(Cleaned_Location_Data!$I$1:$I$5,MATCH(F301,Cleaned_Location_Data!$H$1:$H$5,0))</f>
        <v>LATAM</v>
      </c>
      <c r="I301" s="3" t="str">
        <f t="shared" si="21"/>
        <v>Q1 2021</v>
      </c>
      <c r="J301" s="3" t="str">
        <f t="shared" si="22"/>
        <v>Q1 2021</v>
      </c>
      <c r="K301" s="3" t="str">
        <f t="shared" si="23"/>
        <v>Q1 2021</v>
      </c>
      <c r="L301" s="5" t="b">
        <f t="shared" si="24"/>
        <v>1</v>
      </c>
      <c r="N301"/>
    </row>
    <row r="302" spans="1:14" x14ac:dyDescent="0.25">
      <c r="A302" s="7" t="s">
        <v>297</v>
      </c>
      <c r="B302" s="4" t="s">
        <v>30</v>
      </c>
      <c r="C302" s="4">
        <v>44286</v>
      </c>
      <c r="D302" s="6">
        <v>15092</v>
      </c>
      <c r="E302" s="3" t="str">
        <f>VLOOKUP(A302,Cleaned_Location_Data!$B$1:$C$55,2,FALSE)</f>
        <v>GEO1004</v>
      </c>
      <c r="F302" s="3" t="str">
        <f>INDEX(Cleaned_Location_Data!$C:$C,MATCH(A302,Cleaned_Location_Data!$B:$B,0))</f>
        <v>GEO1004</v>
      </c>
      <c r="G302" s="3" t="b">
        <f t="shared" si="20"/>
        <v>1</v>
      </c>
      <c r="H302" s="3" t="str">
        <f>INDEX(Cleaned_Location_Data!$I$1:$I$5,MATCH(F302,Cleaned_Location_Data!$H$1:$H$5,0))</f>
        <v>LATAM</v>
      </c>
      <c r="I302" s="3" t="str">
        <f t="shared" si="21"/>
        <v>Q1 2021</v>
      </c>
      <c r="J302" s="3" t="str">
        <f t="shared" si="22"/>
        <v>Q1 2021</v>
      </c>
      <c r="K302" s="3" t="str">
        <f t="shared" si="23"/>
        <v>Q1 2021</v>
      </c>
      <c r="L302" s="5" t="b">
        <f t="shared" si="24"/>
        <v>1</v>
      </c>
      <c r="N302"/>
    </row>
    <row r="303" spans="1:14" x14ac:dyDescent="0.25">
      <c r="A303" s="7" t="s">
        <v>297</v>
      </c>
      <c r="B303" s="4" t="s">
        <v>28</v>
      </c>
      <c r="C303" s="4">
        <v>44316</v>
      </c>
      <c r="D303" s="6">
        <v>20251</v>
      </c>
      <c r="E303" s="3" t="str">
        <f>VLOOKUP(A303,Cleaned_Location_Data!$B$1:$C$55,2,FALSE)</f>
        <v>GEO1004</v>
      </c>
      <c r="F303" s="3" t="str">
        <f>INDEX(Cleaned_Location_Data!$C:$C,MATCH(A303,Cleaned_Location_Data!$B:$B,0))</f>
        <v>GEO1004</v>
      </c>
      <c r="G303" s="3" t="b">
        <f t="shared" si="20"/>
        <v>1</v>
      </c>
      <c r="H303" s="3" t="str">
        <f>INDEX(Cleaned_Location_Data!$I$1:$I$5,MATCH(F303,Cleaned_Location_Data!$H$1:$H$5,0))</f>
        <v>LATAM</v>
      </c>
      <c r="I303" s="3" t="str">
        <f t="shared" si="21"/>
        <v>Q2 2021</v>
      </c>
      <c r="J303" s="3" t="str">
        <f t="shared" si="22"/>
        <v>Q2 2021</v>
      </c>
      <c r="K303" s="3" t="str">
        <f t="shared" si="23"/>
        <v>Q2 2021</v>
      </c>
      <c r="L303" s="5" t="b">
        <f t="shared" si="24"/>
        <v>1</v>
      </c>
      <c r="N303"/>
    </row>
    <row r="304" spans="1:14" x14ac:dyDescent="0.25">
      <c r="A304" s="7" t="s">
        <v>297</v>
      </c>
      <c r="B304" s="4" t="s">
        <v>26</v>
      </c>
      <c r="C304" s="4">
        <v>44347</v>
      </c>
      <c r="D304" s="6">
        <v>16273</v>
      </c>
      <c r="E304" s="3" t="str">
        <f>VLOOKUP(A304,Cleaned_Location_Data!$B$1:$C$55,2,FALSE)</f>
        <v>GEO1004</v>
      </c>
      <c r="F304" s="3" t="str">
        <f>INDEX(Cleaned_Location_Data!$C:$C,MATCH(A304,Cleaned_Location_Data!$B:$B,0))</f>
        <v>GEO1004</v>
      </c>
      <c r="G304" s="3" t="b">
        <f t="shared" si="20"/>
        <v>1</v>
      </c>
      <c r="H304" s="3" t="str">
        <f>INDEX(Cleaned_Location_Data!$I$1:$I$5,MATCH(F304,Cleaned_Location_Data!$H$1:$H$5,0))</f>
        <v>LATAM</v>
      </c>
      <c r="I304" s="3" t="str">
        <f t="shared" si="21"/>
        <v>Q2 2021</v>
      </c>
      <c r="J304" s="3" t="str">
        <f t="shared" si="22"/>
        <v>Q2 2021</v>
      </c>
      <c r="K304" s="3" t="str">
        <f t="shared" si="23"/>
        <v>Q2 2021</v>
      </c>
      <c r="L304" s="5" t="b">
        <f t="shared" si="24"/>
        <v>1</v>
      </c>
      <c r="N304"/>
    </row>
    <row r="305" spans="1:14" x14ac:dyDescent="0.25">
      <c r="A305" s="7" t="s">
        <v>297</v>
      </c>
      <c r="B305" s="4" t="s">
        <v>24</v>
      </c>
      <c r="C305" s="4">
        <v>44377</v>
      </c>
      <c r="D305" s="6">
        <v>13905</v>
      </c>
      <c r="E305" s="3" t="str">
        <f>VLOOKUP(A305,Cleaned_Location_Data!$B$1:$C$55,2,FALSE)</f>
        <v>GEO1004</v>
      </c>
      <c r="F305" s="3" t="str">
        <f>INDEX(Cleaned_Location_Data!$C:$C,MATCH(A305,Cleaned_Location_Data!$B:$B,0))</f>
        <v>GEO1004</v>
      </c>
      <c r="G305" s="3" t="b">
        <f t="shared" si="20"/>
        <v>1</v>
      </c>
      <c r="H305" s="3" t="str">
        <f>INDEX(Cleaned_Location_Data!$I$1:$I$5,MATCH(F305,Cleaned_Location_Data!$H$1:$H$5,0))</f>
        <v>LATAM</v>
      </c>
      <c r="I305" s="3" t="str">
        <f t="shared" si="21"/>
        <v>Q2 2021</v>
      </c>
      <c r="J305" s="3" t="str">
        <f t="shared" si="22"/>
        <v>Q2 2021</v>
      </c>
      <c r="K305" s="3" t="str">
        <f t="shared" si="23"/>
        <v>Q2 2021</v>
      </c>
      <c r="L305" s="5" t="b">
        <f t="shared" si="24"/>
        <v>1</v>
      </c>
      <c r="N305"/>
    </row>
    <row r="306" spans="1:14" x14ac:dyDescent="0.25">
      <c r="A306" s="7" t="s">
        <v>315</v>
      </c>
      <c r="B306" s="4" t="s">
        <v>12</v>
      </c>
      <c r="C306" s="4">
        <v>44043</v>
      </c>
      <c r="D306" s="6">
        <v>326</v>
      </c>
      <c r="E306" s="3" t="str">
        <f>VLOOKUP(A306,Cleaned_Location_Data!$B$1:$C$55,2,FALSE)</f>
        <v>GEO1002</v>
      </c>
      <c r="F306" s="3" t="str">
        <f>INDEX(Cleaned_Location_Data!$C:$C,MATCH(A306,Cleaned_Location_Data!$B:$B,0))</f>
        <v>GEO1002</v>
      </c>
      <c r="G306" s="3" t="b">
        <f t="shared" si="20"/>
        <v>1</v>
      </c>
      <c r="H306" s="3" t="str">
        <f>INDEX(Cleaned_Location_Data!$I$1:$I$5,MATCH(F306,Cleaned_Location_Data!$H$1:$H$5,0))</f>
        <v>APAC</v>
      </c>
      <c r="I306" s="3" t="str">
        <f t="shared" si="21"/>
        <v>Q3 2020</v>
      </c>
      <c r="J306" s="3" t="str">
        <f t="shared" si="22"/>
        <v>Q3 2020</v>
      </c>
      <c r="K306" s="3" t="str">
        <f t="shared" si="23"/>
        <v>Q3 2020</v>
      </c>
      <c r="L306" s="5" t="b">
        <f t="shared" si="24"/>
        <v>1</v>
      </c>
      <c r="N306"/>
    </row>
    <row r="307" spans="1:14" x14ac:dyDescent="0.25">
      <c r="A307" s="7" t="s">
        <v>315</v>
      </c>
      <c r="B307" s="4" t="s">
        <v>14</v>
      </c>
      <c r="C307" s="4">
        <v>44074</v>
      </c>
      <c r="D307" s="6">
        <v>202</v>
      </c>
      <c r="E307" s="3" t="str">
        <f>VLOOKUP(A307,Cleaned_Location_Data!$B$1:$C$55,2,FALSE)</f>
        <v>GEO1002</v>
      </c>
      <c r="F307" s="3" t="str">
        <f>INDEX(Cleaned_Location_Data!$C:$C,MATCH(A307,Cleaned_Location_Data!$B:$B,0))</f>
        <v>GEO1002</v>
      </c>
      <c r="G307" s="3" t="b">
        <f t="shared" si="20"/>
        <v>1</v>
      </c>
      <c r="H307" s="3" t="str">
        <f>INDEX(Cleaned_Location_Data!$I$1:$I$5,MATCH(F307,Cleaned_Location_Data!$H$1:$H$5,0))</f>
        <v>APAC</v>
      </c>
      <c r="I307" s="3" t="str">
        <f t="shared" si="21"/>
        <v>Q3 2020</v>
      </c>
      <c r="J307" s="3" t="str">
        <f t="shared" si="22"/>
        <v>Q3 2020</v>
      </c>
      <c r="K307" s="3" t="str">
        <f t="shared" si="23"/>
        <v>Q3 2020</v>
      </c>
      <c r="L307" s="5" t="b">
        <f t="shared" si="24"/>
        <v>1</v>
      </c>
      <c r="N307"/>
    </row>
    <row r="308" spans="1:14" x14ac:dyDescent="0.25">
      <c r="A308" s="7" t="s">
        <v>315</v>
      </c>
      <c r="B308" s="4" t="s">
        <v>16</v>
      </c>
      <c r="C308" s="4">
        <v>44104</v>
      </c>
      <c r="D308" s="6">
        <v>283</v>
      </c>
      <c r="E308" s="3" t="str">
        <f>VLOOKUP(A308,Cleaned_Location_Data!$B$1:$C$55,2,FALSE)</f>
        <v>GEO1002</v>
      </c>
      <c r="F308" s="3" t="str">
        <f>INDEX(Cleaned_Location_Data!$C:$C,MATCH(A308,Cleaned_Location_Data!$B:$B,0))</f>
        <v>GEO1002</v>
      </c>
      <c r="G308" s="3" t="b">
        <f t="shared" si="20"/>
        <v>1</v>
      </c>
      <c r="H308" s="3" t="str">
        <f>INDEX(Cleaned_Location_Data!$I$1:$I$5,MATCH(F308,Cleaned_Location_Data!$H$1:$H$5,0))</f>
        <v>APAC</v>
      </c>
      <c r="I308" s="3" t="str">
        <f t="shared" si="21"/>
        <v>Q3 2020</v>
      </c>
      <c r="J308" s="3" t="str">
        <f t="shared" si="22"/>
        <v>Q3 2020</v>
      </c>
      <c r="K308" s="3" t="str">
        <f t="shared" si="23"/>
        <v>Q3 2020</v>
      </c>
      <c r="L308" s="5" t="b">
        <f t="shared" si="24"/>
        <v>1</v>
      </c>
      <c r="N308"/>
    </row>
    <row r="309" spans="1:14" x14ac:dyDescent="0.25">
      <c r="A309" s="7" t="s">
        <v>315</v>
      </c>
      <c r="B309" s="4" t="s">
        <v>18</v>
      </c>
      <c r="C309" s="4">
        <v>44135</v>
      </c>
      <c r="D309" s="6">
        <v>243</v>
      </c>
      <c r="E309" s="3" t="str">
        <f>VLOOKUP(A309,Cleaned_Location_Data!$B$1:$C$55,2,FALSE)</f>
        <v>GEO1002</v>
      </c>
      <c r="F309" s="3" t="str">
        <f>INDEX(Cleaned_Location_Data!$C:$C,MATCH(A309,Cleaned_Location_Data!$B:$B,0))</f>
        <v>GEO1002</v>
      </c>
      <c r="G309" s="3" t="b">
        <f t="shared" si="20"/>
        <v>1</v>
      </c>
      <c r="H309" s="3" t="str">
        <f>INDEX(Cleaned_Location_Data!$I$1:$I$5,MATCH(F309,Cleaned_Location_Data!$H$1:$H$5,0))</f>
        <v>APAC</v>
      </c>
      <c r="I309" s="3" t="str">
        <f t="shared" si="21"/>
        <v>Q4 2020</v>
      </c>
      <c r="J309" s="3" t="str">
        <f t="shared" si="22"/>
        <v>Q4 2020</v>
      </c>
      <c r="K309" s="3" t="str">
        <f t="shared" si="23"/>
        <v>Q4 2020</v>
      </c>
      <c r="L309" s="5" t="b">
        <f t="shared" si="24"/>
        <v>1</v>
      </c>
      <c r="N309"/>
    </row>
    <row r="310" spans="1:14" x14ac:dyDescent="0.25">
      <c r="A310" s="7" t="s">
        <v>315</v>
      </c>
      <c r="B310" s="4" t="s">
        <v>20</v>
      </c>
      <c r="C310" s="4">
        <v>44165</v>
      </c>
      <c r="D310" s="6">
        <v>368</v>
      </c>
      <c r="E310" s="3" t="str">
        <f>VLOOKUP(A310,Cleaned_Location_Data!$B$1:$C$55,2,FALSE)</f>
        <v>GEO1002</v>
      </c>
      <c r="F310" s="3" t="str">
        <f>INDEX(Cleaned_Location_Data!$C:$C,MATCH(A310,Cleaned_Location_Data!$B:$B,0))</f>
        <v>GEO1002</v>
      </c>
      <c r="G310" s="3" t="b">
        <f t="shared" si="20"/>
        <v>1</v>
      </c>
      <c r="H310" s="3" t="str">
        <f>INDEX(Cleaned_Location_Data!$I$1:$I$5,MATCH(F310,Cleaned_Location_Data!$H$1:$H$5,0))</f>
        <v>APAC</v>
      </c>
      <c r="I310" s="3" t="str">
        <f t="shared" si="21"/>
        <v>Q4 2020</v>
      </c>
      <c r="J310" s="3" t="str">
        <f t="shared" si="22"/>
        <v>Q4 2020</v>
      </c>
      <c r="K310" s="3" t="str">
        <f t="shared" si="23"/>
        <v>Q4 2020</v>
      </c>
      <c r="L310" s="5" t="b">
        <f t="shared" si="24"/>
        <v>1</v>
      </c>
      <c r="N310"/>
    </row>
    <row r="311" spans="1:14" x14ac:dyDescent="0.25">
      <c r="A311" s="7" t="s">
        <v>315</v>
      </c>
      <c r="B311" s="4" t="s">
        <v>22</v>
      </c>
      <c r="C311" s="4">
        <v>44196</v>
      </c>
      <c r="D311" s="6">
        <v>285</v>
      </c>
      <c r="E311" s="3" t="str">
        <f>VLOOKUP(A311,Cleaned_Location_Data!$B$1:$C$55,2,FALSE)</f>
        <v>GEO1002</v>
      </c>
      <c r="F311" s="3" t="str">
        <f>INDEX(Cleaned_Location_Data!$C:$C,MATCH(A311,Cleaned_Location_Data!$B:$B,0))</f>
        <v>GEO1002</v>
      </c>
      <c r="G311" s="3" t="b">
        <f t="shared" si="20"/>
        <v>1</v>
      </c>
      <c r="H311" s="3" t="str">
        <f>INDEX(Cleaned_Location_Data!$I$1:$I$5,MATCH(F311,Cleaned_Location_Data!$H$1:$H$5,0))</f>
        <v>APAC</v>
      </c>
      <c r="I311" s="3" t="str">
        <f t="shared" si="21"/>
        <v>Q4 2020</v>
      </c>
      <c r="J311" s="3" t="str">
        <f t="shared" si="22"/>
        <v>Q4 2020</v>
      </c>
      <c r="K311" s="3" t="str">
        <f t="shared" si="23"/>
        <v>Q4 2020</v>
      </c>
      <c r="L311" s="5" t="b">
        <f t="shared" si="24"/>
        <v>1</v>
      </c>
      <c r="N311"/>
    </row>
    <row r="312" spans="1:14" x14ac:dyDescent="0.25">
      <c r="A312" s="7" t="s">
        <v>315</v>
      </c>
      <c r="B312" s="4" t="s">
        <v>34</v>
      </c>
      <c r="C312" s="4">
        <v>44227</v>
      </c>
      <c r="D312" s="6">
        <v>361</v>
      </c>
      <c r="E312" s="3" t="str">
        <f>VLOOKUP(A312,Cleaned_Location_Data!$B$1:$C$55,2,FALSE)</f>
        <v>GEO1002</v>
      </c>
      <c r="F312" s="3" t="str">
        <f>INDEX(Cleaned_Location_Data!$C:$C,MATCH(A312,Cleaned_Location_Data!$B:$B,0))</f>
        <v>GEO1002</v>
      </c>
      <c r="G312" s="3" t="b">
        <f t="shared" si="20"/>
        <v>1</v>
      </c>
      <c r="H312" s="3" t="str">
        <f>INDEX(Cleaned_Location_Data!$I$1:$I$5,MATCH(F312,Cleaned_Location_Data!$H$1:$H$5,0))</f>
        <v>APAC</v>
      </c>
      <c r="I312" s="3" t="str">
        <f t="shared" si="21"/>
        <v>Q1 2021</v>
      </c>
      <c r="J312" s="3" t="str">
        <f t="shared" si="22"/>
        <v>Q1 2021</v>
      </c>
      <c r="K312" s="3" t="str">
        <f t="shared" si="23"/>
        <v>Q1 2021</v>
      </c>
      <c r="L312" s="5" t="b">
        <f t="shared" si="24"/>
        <v>1</v>
      </c>
      <c r="N312"/>
    </row>
    <row r="313" spans="1:14" x14ac:dyDescent="0.25">
      <c r="A313" s="7" t="s">
        <v>315</v>
      </c>
      <c r="B313" s="4" t="s">
        <v>32</v>
      </c>
      <c r="C313" s="4">
        <v>44255</v>
      </c>
      <c r="D313" s="6">
        <v>320</v>
      </c>
      <c r="E313" s="3" t="str">
        <f>VLOOKUP(A313,Cleaned_Location_Data!$B$1:$C$55,2,FALSE)</f>
        <v>GEO1002</v>
      </c>
      <c r="F313" s="3" t="str">
        <f>INDEX(Cleaned_Location_Data!$C:$C,MATCH(A313,Cleaned_Location_Data!$B:$B,0))</f>
        <v>GEO1002</v>
      </c>
      <c r="G313" s="3" t="b">
        <f t="shared" si="20"/>
        <v>1</v>
      </c>
      <c r="H313" s="3" t="str">
        <f>INDEX(Cleaned_Location_Data!$I$1:$I$5,MATCH(F313,Cleaned_Location_Data!$H$1:$H$5,0))</f>
        <v>APAC</v>
      </c>
      <c r="I313" s="3" t="str">
        <f t="shared" si="21"/>
        <v>Q1 2021</v>
      </c>
      <c r="J313" s="3" t="str">
        <f t="shared" si="22"/>
        <v>Q1 2021</v>
      </c>
      <c r="K313" s="3" t="str">
        <f t="shared" si="23"/>
        <v>Q1 2021</v>
      </c>
      <c r="L313" s="5" t="b">
        <f t="shared" si="24"/>
        <v>1</v>
      </c>
      <c r="N313"/>
    </row>
    <row r="314" spans="1:14" x14ac:dyDescent="0.25">
      <c r="A314" s="7" t="s">
        <v>315</v>
      </c>
      <c r="B314" s="4" t="s">
        <v>30</v>
      </c>
      <c r="C314" s="4">
        <v>44286</v>
      </c>
      <c r="D314" s="6">
        <v>451</v>
      </c>
      <c r="E314" s="3" t="str">
        <f>VLOOKUP(A314,Cleaned_Location_Data!$B$1:$C$55,2,FALSE)</f>
        <v>GEO1002</v>
      </c>
      <c r="F314" s="3" t="str">
        <f>INDEX(Cleaned_Location_Data!$C:$C,MATCH(A314,Cleaned_Location_Data!$B:$B,0))</f>
        <v>GEO1002</v>
      </c>
      <c r="G314" s="3" t="b">
        <f t="shared" si="20"/>
        <v>1</v>
      </c>
      <c r="H314" s="3" t="str">
        <f>INDEX(Cleaned_Location_Data!$I$1:$I$5,MATCH(F314,Cleaned_Location_Data!$H$1:$H$5,0))</f>
        <v>APAC</v>
      </c>
      <c r="I314" s="3" t="str">
        <f t="shared" si="21"/>
        <v>Q1 2021</v>
      </c>
      <c r="J314" s="3" t="str">
        <f t="shared" si="22"/>
        <v>Q1 2021</v>
      </c>
      <c r="K314" s="3" t="str">
        <f t="shared" si="23"/>
        <v>Q1 2021</v>
      </c>
      <c r="L314" s="5" t="b">
        <f t="shared" si="24"/>
        <v>1</v>
      </c>
      <c r="N314"/>
    </row>
    <row r="315" spans="1:14" x14ac:dyDescent="0.25">
      <c r="A315" s="7" t="s">
        <v>315</v>
      </c>
      <c r="B315" s="4" t="s">
        <v>28</v>
      </c>
      <c r="C315" s="4">
        <v>44316</v>
      </c>
      <c r="D315" s="6">
        <v>467</v>
      </c>
      <c r="E315" s="3" t="str">
        <f>VLOOKUP(A315,Cleaned_Location_Data!$B$1:$C$55,2,FALSE)</f>
        <v>GEO1002</v>
      </c>
      <c r="F315" s="3" t="str">
        <f>INDEX(Cleaned_Location_Data!$C:$C,MATCH(A315,Cleaned_Location_Data!$B:$B,0))</f>
        <v>GEO1002</v>
      </c>
      <c r="G315" s="3" t="b">
        <f t="shared" si="20"/>
        <v>1</v>
      </c>
      <c r="H315" s="3" t="str">
        <f>INDEX(Cleaned_Location_Data!$I$1:$I$5,MATCH(F315,Cleaned_Location_Data!$H$1:$H$5,0))</f>
        <v>APAC</v>
      </c>
      <c r="I315" s="3" t="str">
        <f t="shared" si="21"/>
        <v>Q2 2021</v>
      </c>
      <c r="J315" s="3" t="str">
        <f t="shared" si="22"/>
        <v>Q2 2021</v>
      </c>
      <c r="K315" s="3" t="str">
        <f t="shared" si="23"/>
        <v>Q2 2021</v>
      </c>
      <c r="L315" s="5" t="b">
        <f t="shared" si="24"/>
        <v>1</v>
      </c>
      <c r="N315"/>
    </row>
    <row r="316" spans="1:14" x14ac:dyDescent="0.25">
      <c r="A316" s="7" t="s">
        <v>315</v>
      </c>
      <c r="B316" s="4" t="s">
        <v>26</v>
      </c>
      <c r="C316" s="4">
        <v>44347</v>
      </c>
      <c r="D316" s="6">
        <v>495</v>
      </c>
      <c r="E316" s="3" t="str">
        <f>VLOOKUP(A316,Cleaned_Location_Data!$B$1:$C$55,2,FALSE)</f>
        <v>GEO1002</v>
      </c>
      <c r="F316" s="3" t="str">
        <f>INDEX(Cleaned_Location_Data!$C:$C,MATCH(A316,Cleaned_Location_Data!$B:$B,0))</f>
        <v>GEO1002</v>
      </c>
      <c r="G316" s="3" t="b">
        <f t="shared" si="20"/>
        <v>1</v>
      </c>
      <c r="H316" s="3" t="str">
        <f>INDEX(Cleaned_Location_Data!$I$1:$I$5,MATCH(F316,Cleaned_Location_Data!$H$1:$H$5,0))</f>
        <v>APAC</v>
      </c>
      <c r="I316" s="3" t="str">
        <f t="shared" si="21"/>
        <v>Q2 2021</v>
      </c>
      <c r="J316" s="3" t="str">
        <f t="shared" si="22"/>
        <v>Q2 2021</v>
      </c>
      <c r="K316" s="3" t="str">
        <f t="shared" si="23"/>
        <v>Q2 2021</v>
      </c>
      <c r="L316" s="5" t="b">
        <f t="shared" si="24"/>
        <v>1</v>
      </c>
      <c r="N316"/>
    </row>
    <row r="317" spans="1:14" x14ac:dyDescent="0.25">
      <c r="A317" s="7" t="s">
        <v>315</v>
      </c>
      <c r="B317" s="4" t="s">
        <v>24</v>
      </c>
      <c r="C317" s="4">
        <v>44377</v>
      </c>
      <c r="D317" s="6">
        <v>292</v>
      </c>
      <c r="E317" s="3" t="str">
        <f>VLOOKUP(A317,Cleaned_Location_Data!$B$1:$C$55,2,FALSE)</f>
        <v>GEO1002</v>
      </c>
      <c r="F317" s="3" t="str">
        <f>INDEX(Cleaned_Location_Data!$C:$C,MATCH(A317,Cleaned_Location_Data!$B:$B,0))</f>
        <v>GEO1002</v>
      </c>
      <c r="G317" s="3" t="b">
        <f t="shared" si="20"/>
        <v>1</v>
      </c>
      <c r="H317" s="3" t="str">
        <f>INDEX(Cleaned_Location_Data!$I$1:$I$5,MATCH(F317,Cleaned_Location_Data!$H$1:$H$5,0))</f>
        <v>APAC</v>
      </c>
      <c r="I317" s="3" t="str">
        <f t="shared" si="21"/>
        <v>Q2 2021</v>
      </c>
      <c r="J317" s="3" t="str">
        <f t="shared" si="22"/>
        <v>Q2 2021</v>
      </c>
      <c r="K317" s="3" t="str">
        <f t="shared" si="23"/>
        <v>Q2 2021</v>
      </c>
      <c r="L317" s="5" t="b">
        <f t="shared" si="24"/>
        <v>1</v>
      </c>
      <c r="N317"/>
    </row>
    <row r="318" spans="1:14" x14ac:dyDescent="0.25">
      <c r="A318" s="7" t="s">
        <v>328</v>
      </c>
      <c r="B318" s="4" t="s">
        <v>37</v>
      </c>
      <c r="C318" s="4">
        <v>43861</v>
      </c>
      <c r="D318" s="6">
        <v>2691</v>
      </c>
      <c r="E318" s="3" t="str">
        <f>VLOOKUP(A318,Cleaned_Location_Data!$B$1:$C$55,2,FALSE)</f>
        <v>GEO1001</v>
      </c>
      <c r="F318" s="3" t="str">
        <f>INDEX(Cleaned_Location_Data!$C:$C,MATCH(A318,Cleaned_Location_Data!$B:$B,0))</f>
        <v>GEO1001</v>
      </c>
      <c r="G318" s="3" t="b">
        <f t="shared" si="20"/>
        <v>1</v>
      </c>
      <c r="H318" s="3" t="str">
        <f>INDEX(Cleaned_Location_Data!$I$1:$I$5,MATCH(F318,Cleaned_Location_Data!$H$1:$H$5,0))</f>
        <v>NAM</v>
      </c>
      <c r="I318" s="3" t="str">
        <f t="shared" si="21"/>
        <v>Q1 2020</v>
      </c>
      <c r="J318" s="3" t="str">
        <f t="shared" si="22"/>
        <v>Q1 2020</v>
      </c>
      <c r="K318" s="3" t="str">
        <f t="shared" si="23"/>
        <v>Q1 2020</v>
      </c>
      <c r="L318" s="5" t="b">
        <f t="shared" si="24"/>
        <v>1</v>
      </c>
      <c r="N318"/>
    </row>
    <row r="319" spans="1:14" x14ac:dyDescent="0.25">
      <c r="A319" s="7" t="s">
        <v>328</v>
      </c>
      <c r="B319" s="4" t="s">
        <v>39</v>
      </c>
      <c r="C319" s="4">
        <v>43890</v>
      </c>
      <c r="D319" s="6">
        <v>2129</v>
      </c>
      <c r="E319" s="3" t="str">
        <f>VLOOKUP(A319,Cleaned_Location_Data!$B$1:$C$55,2,FALSE)</f>
        <v>GEO1001</v>
      </c>
      <c r="F319" s="3" t="str">
        <f>INDEX(Cleaned_Location_Data!$C:$C,MATCH(A319,Cleaned_Location_Data!$B:$B,0))</f>
        <v>GEO1001</v>
      </c>
      <c r="G319" s="3" t="b">
        <f t="shared" si="20"/>
        <v>1</v>
      </c>
      <c r="H319" s="3" t="str">
        <f>INDEX(Cleaned_Location_Data!$I$1:$I$5,MATCH(F319,Cleaned_Location_Data!$H$1:$H$5,0))</f>
        <v>NAM</v>
      </c>
      <c r="I319" s="3" t="str">
        <f t="shared" si="21"/>
        <v>Q1 2020</v>
      </c>
      <c r="J319" s="3" t="str">
        <f t="shared" si="22"/>
        <v>Q1 2020</v>
      </c>
      <c r="K319" s="3" t="str">
        <f t="shared" si="23"/>
        <v>Q1 2020</v>
      </c>
      <c r="L319" s="5" t="b">
        <f t="shared" si="24"/>
        <v>1</v>
      </c>
      <c r="N319"/>
    </row>
    <row r="320" spans="1:14" x14ac:dyDescent="0.25">
      <c r="A320" s="7" t="s">
        <v>328</v>
      </c>
      <c r="B320" s="4" t="s">
        <v>4</v>
      </c>
      <c r="C320" s="4">
        <v>43921</v>
      </c>
      <c r="D320" s="6">
        <v>3258</v>
      </c>
      <c r="E320" s="3" t="str">
        <f>VLOOKUP(A320,Cleaned_Location_Data!$B$1:$C$55,2,FALSE)</f>
        <v>GEO1001</v>
      </c>
      <c r="F320" s="3" t="str">
        <f>INDEX(Cleaned_Location_Data!$C:$C,MATCH(A320,Cleaned_Location_Data!$B:$B,0))</f>
        <v>GEO1001</v>
      </c>
      <c r="G320" s="3" t="b">
        <f t="shared" si="20"/>
        <v>1</v>
      </c>
      <c r="H320" s="3" t="str">
        <f>INDEX(Cleaned_Location_Data!$I$1:$I$5,MATCH(F320,Cleaned_Location_Data!$H$1:$H$5,0))</f>
        <v>NAM</v>
      </c>
      <c r="I320" s="3" t="str">
        <f t="shared" si="21"/>
        <v>Q1 2020</v>
      </c>
      <c r="J320" s="3" t="str">
        <f t="shared" si="22"/>
        <v>Q1 2020</v>
      </c>
      <c r="K320" s="3" t="str">
        <f t="shared" si="23"/>
        <v>Q1 2020</v>
      </c>
      <c r="L320" s="5" t="b">
        <f t="shared" si="24"/>
        <v>1</v>
      </c>
      <c r="N320"/>
    </row>
    <row r="321" spans="1:14" x14ac:dyDescent="0.25">
      <c r="A321" s="7" t="s">
        <v>328</v>
      </c>
      <c r="B321" s="4" t="s">
        <v>6</v>
      </c>
      <c r="C321" s="4">
        <v>43951</v>
      </c>
      <c r="D321" s="6">
        <v>2978</v>
      </c>
      <c r="E321" s="3" t="str">
        <f>VLOOKUP(A321,Cleaned_Location_Data!$B$1:$C$55,2,FALSE)</f>
        <v>GEO1001</v>
      </c>
      <c r="F321" s="3" t="str">
        <f>INDEX(Cleaned_Location_Data!$C:$C,MATCH(A321,Cleaned_Location_Data!$B:$B,0))</f>
        <v>GEO1001</v>
      </c>
      <c r="G321" s="3" t="b">
        <f t="shared" si="20"/>
        <v>1</v>
      </c>
      <c r="H321" s="3" t="str">
        <f>INDEX(Cleaned_Location_Data!$I$1:$I$5,MATCH(F321,Cleaned_Location_Data!$H$1:$H$5,0))</f>
        <v>NAM</v>
      </c>
      <c r="I321" s="3" t="str">
        <f t="shared" si="21"/>
        <v>Q2 2020</v>
      </c>
      <c r="J321" s="3" t="str">
        <f t="shared" si="22"/>
        <v>Q2 2020</v>
      </c>
      <c r="K321" s="3" t="str">
        <f t="shared" si="23"/>
        <v>Q2 2020</v>
      </c>
      <c r="L321" s="5" t="b">
        <f t="shared" si="24"/>
        <v>1</v>
      </c>
      <c r="N321"/>
    </row>
    <row r="322" spans="1:14" x14ac:dyDescent="0.25">
      <c r="A322" s="7" t="s">
        <v>328</v>
      </c>
      <c r="B322" s="4" t="s">
        <v>8</v>
      </c>
      <c r="C322" s="4">
        <v>43982</v>
      </c>
      <c r="D322" s="6">
        <v>3544</v>
      </c>
      <c r="E322" s="3" t="str">
        <f>VLOOKUP(A322,Cleaned_Location_Data!$B$1:$C$55,2,FALSE)</f>
        <v>GEO1001</v>
      </c>
      <c r="F322" s="3" t="str">
        <f>INDEX(Cleaned_Location_Data!$C:$C,MATCH(A322,Cleaned_Location_Data!$B:$B,0))</f>
        <v>GEO1001</v>
      </c>
      <c r="G322" s="3" t="b">
        <f t="shared" ref="G322:G385" si="25">E322=F322</f>
        <v>1</v>
      </c>
      <c r="H322" s="3" t="str">
        <f>INDEX(Cleaned_Location_Data!$I$1:$I$5,MATCH(F322,Cleaned_Location_Data!$H$1:$H$5,0))</f>
        <v>NAM</v>
      </c>
      <c r="I322" s="3" t="str">
        <f t="shared" ref="I322:I385" si="26">"Q"&amp;ROUNDUP(MONTH(C322)/3,0)&amp;" "&amp;YEAR(C322)</f>
        <v>Q2 2020</v>
      </c>
      <c r="J322" s="3" t="str">
        <f t="shared" ref="J322:J385" si="27">"Q"&amp;ROUNDUP(LEFT(B322,2)/3,0)&amp;" "&amp;RIGHT(B322,4)</f>
        <v>Q2 2020</v>
      </c>
      <c r="K322" s="3" t="str">
        <f t="shared" ref="K322:K385" si="28">VLOOKUP(C322,$P$1:$R$7,3,TRUE)</f>
        <v>Q2 2020</v>
      </c>
      <c r="L322" s="5" t="b">
        <f t="shared" ref="L322:L385" si="29">(I322=J322)=(J322=K322)</f>
        <v>1</v>
      </c>
      <c r="N322"/>
    </row>
    <row r="323" spans="1:14" x14ac:dyDescent="0.25">
      <c r="A323" s="7" t="s">
        <v>328</v>
      </c>
      <c r="B323" s="4" t="s">
        <v>10</v>
      </c>
      <c r="C323" s="4">
        <v>44012</v>
      </c>
      <c r="D323" s="6">
        <v>1845</v>
      </c>
      <c r="E323" s="3" t="str">
        <f>VLOOKUP(A323,Cleaned_Location_Data!$B$1:$C$55,2,FALSE)</f>
        <v>GEO1001</v>
      </c>
      <c r="F323" s="3" t="str">
        <f>INDEX(Cleaned_Location_Data!$C:$C,MATCH(A323,Cleaned_Location_Data!$B:$B,0))</f>
        <v>GEO1001</v>
      </c>
      <c r="G323" s="3" t="b">
        <f t="shared" si="25"/>
        <v>1</v>
      </c>
      <c r="H323" s="3" t="str">
        <f>INDEX(Cleaned_Location_Data!$I$1:$I$5,MATCH(F323,Cleaned_Location_Data!$H$1:$H$5,0))</f>
        <v>NAM</v>
      </c>
      <c r="I323" s="3" t="str">
        <f t="shared" si="26"/>
        <v>Q2 2020</v>
      </c>
      <c r="J323" s="3" t="str">
        <f t="shared" si="27"/>
        <v>Q2 2020</v>
      </c>
      <c r="K323" s="3" t="str">
        <f t="shared" si="28"/>
        <v>Q2 2020</v>
      </c>
      <c r="L323" s="5" t="b">
        <f t="shared" si="29"/>
        <v>1</v>
      </c>
      <c r="N323"/>
    </row>
    <row r="324" spans="1:14" x14ac:dyDescent="0.25">
      <c r="A324" s="7" t="s">
        <v>328</v>
      </c>
      <c r="B324" s="4" t="s">
        <v>12</v>
      </c>
      <c r="C324" s="4">
        <v>44043</v>
      </c>
      <c r="D324" s="6">
        <v>2414</v>
      </c>
      <c r="E324" s="3" t="str">
        <f>VLOOKUP(A324,Cleaned_Location_Data!$B$1:$C$55,2,FALSE)</f>
        <v>GEO1001</v>
      </c>
      <c r="F324" s="3" t="str">
        <f>INDEX(Cleaned_Location_Data!$C:$C,MATCH(A324,Cleaned_Location_Data!$B:$B,0))</f>
        <v>GEO1001</v>
      </c>
      <c r="G324" s="3" t="b">
        <f t="shared" si="25"/>
        <v>1</v>
      </c>
      <c r="H324" s="3" t="str">
        <f>INDEX(Cleaned_Location_Data!$I$1:$I$5,MATCH(F324,Cleaned_Location_Data!$H$1:$H$5,0))</f>
        <v>NAM</v>
      </c>
      <c r="I324" s="3" t="str">
        <f t="shared" si="26"/>
        <v>Q3 2020</v>
      </c>
      <c r="J324" s="3" t="str">
        <f t="shared" si="27"/>
        <v>Q3 2020</v>
      </c>
      <c r="K324" s="3" t="str">
        <f t="shared" si="28"/>
        <v>Q3 2020</v>
      </c>
      <c r="L324" s="5" t="b">
        <f t="shared" si="29"/>
        <v>1</v>
      </c>
      <c r="N324"/>
    </row>
    <row r="325" spans="1:14" x14ac:dyDescent="0.25">
      <c r="A325" s="7" t="s">
        <v>328</v>
      </c>
      <c r="B325" s="4" t="s">
        <v>14</v>
      </c>
      <c r="C325" s="4">
        <v>44074</v>
      </c>
      <c r="D325" s="6">
        <v>1281</v>
      </c>
      <c r="E325" s="3" t="str">
        <f>VLOOKUP(A325,Cleaned_Location_Data!$B$1:$C$55,2,FALSE)</f>
        <v>GEO1001</v>
      </c>
      <c r="F325" s="3" t="str">
        <f>INDEX(Cleaned_Location_Data!$C:$C,MATCH(A325,Cleaned_Location_Data!$B:$B,0))</f>
        <v>GEO1001</v>
      </c>
      <c r="G325" s="3" t="b">
        <f t="shared" si="25"/>
        <v>1</v>
      </c>
      <c r="H325" s="3" t="str">
        <f>INDEX(Cleaned_Location_Data!$I$1:$I$5,MATCH(F325,Cleaned_Location_Data!$H$1:$H$5,0))</f>
        <v>NAM</v>
      </c>
      <c r="I325" s="3" t="str">
        <f t="shared" si="26"/>
        <v>Q3 2020</v>
      </c>
      <c r="J325" s="3" t="str">
        <f t="shared" si="27"/>
        <v>Q3 2020</v>
      </c>
      <c r="K325" s="3" t="str">
        <f t="shared" si="28"/>
        <v>Q3 2020</v>
      </c>
      <c r="L325" s="5" t="b">
        <f t="shared" si="29"/>
        <v>1</v>
      </c>
      <c r="N325"/>
    </row>
    <row r="326" spans="1:14" x14ac:dyDescent="0.25">
      <c r="A326" s="7" t="s">
        <v>328</v>
      </c>
      <c r="B326" s="4" t="s">
        <v>16</v>
      </c>
      <c r="C326" s="4">
        <v>44104</v>
      </c>
      <c r="D326" s="6">
        <v>2131</v>
      </c>
      <c r="E326" s="3" t="str">
        <f>VLOOKUP(A326,Cleaned_Location_Data!$B$1:$C$55,2,FALSE)</f>
        <v>GEO1001</v>
      </c>
      <c r="F326" s="3" t="str">
        <f>INDEX(Cleaned_Location_Data!$C:$C,MATCH(A326,Cleaned_Location_Data!$B:$B,0))</f>
        <v>GEO1001</v>
      </c>
      <c r="G326" s="3" t="b">
        <f t="shared" si="25"/>
        <v>1</v>
      </c>
      <c r="H326" s="3" t="str">
        <f>INDEX(Cleaned_Location_Data!$I$1:$I$5,MATCH(F326,Cleaned_Location_Data!$H$1:$H$5,0))</f>
        <v>NAM</v>
      </c>
      <c r="I326" s="3" t="str">
        <f t="shared" si="26"/>
        <v>Q3 2020</v>
      </c>
      <c r="J326" s="3" t="str">
        <f t="shared" si="27"/>
        <v>Q3 2020</v>
      </c>
      <c r="K326" s="3" t="str">
        <f t="shared" si="28"/>
        <v>Q3 2020</v>
      </c>
      <c r="L326" s="5" t="b">
        <f t="shared" si="29"/>
        <v>1</v>
      </c>
      <c r="N326"/>
    </row>
    <row r="327" spans="1:14" x14ac:dyDescent="0.25">
      <c r="A327" s="7" t="s">
        <v>328</v>
      </c>
      <c r="B327" s="4" t="s">
        <v>18</v>
      </c>
      <c r="C327" s="4">
        <v>44135</v>
      </c>
      <c r="D327" s="6">
        <v>1560</v>
      </c>
      <c r="E327" s="3" t="str">
        <f>VLOOKUP(A327,Cleaned_Location_Data!$B$1:$C$55,2,FALSE)</f>
        <v>GEO1001</v>
      </c>
      <c r="F327" s="3" t="str">
        <f>INDEX(Cleaned_Location_Data!$C:$C,MATCH(A327,Cleaned_Location_Data!$B:$B,0))</f>
        <v>GEO1001</v>
      </c>
      <c r="G327" s="3" t="b">
        <f t="shared" si="25"/>
        <v>1</v>
      </c>
      <c r="H327" s="3" t="str">
        <f>INDEX(Cleaned_Location_Data!$I$1:$I$5,MATCH(F327,Cleaned_Location_Data!$H$1:$H$5,0))</f>
        <v>NAM</v>
      </c>
      <c r="I327" s="3" t="str">
        <f t="shared" si="26"/>
        <v>Q4 2020</v>
      </c>
      <c r="J327" s="3" t="str">
        <f t="shared" si="27"/>
        <v>Q4 2020</v>
      </c>
      <c r="K327" s="3" t="str">
        <f t="shared" si="28"/>
        <v>Q4 2020</v>
      </c>
      <c r="L327" s="5" t="b">
        <f t="shared" si="29"/>
        <v>1</v>
      </c>
      <c r="N327"/>
    </row>
    <row r="328" spans="1:14" x14ac:dyDescent="0.25">
      <c r="A328" s="7" t="s">
        <v>328</v>
      </c>
      <c r="B328" s="4" t="s">
        <v>20</v>
      </c>
      <c r="C328" s="4">
        <v>44165</v>
      </c>
      <c r="D328" s="6">
        <v>2691</v>
      </c>
      <c r="E328" s="3" t="str">
        <f>VLOOKUP(A328,Cleaned_Location_Data!$B$1:$C$55,2,FALSE)</f>
        <v>GEO1001</v>
      </c>
      <c r="F328" s="3" t="str">
        <f>INDEX(Cleaned_Location_Data!$C:$C,MATCH(A328,Cleaned_Location_Data!$B:$B,0))</f>
        <v>GEO1001</v>
      </c>
      <c r="G328" s="3" t="b">
        <f t="shared" si="25"/>
        <v>1</v>
      </c>
      <c r="H328" s="3" t="str">
        <f>INDEX(Cleaned_Location_Data!$I$1:$I$5,MATCH(F328,Cleaned_Location_Data!$H$1:$H$5,0))</f>
        <v>NAM</v>
      </c>
      <c r="I328" s="3" t="str">
        <f t="shared" si="26"/>
        <v>Q4 2020</v>
      </c>
      <c r="J328" s="3" t="str">
        <f t="shared" si="27"/>
        <v>Q4 2020</v>
      </c>
      <c r="K328" s="3" t="str">
        <f t="shared" si="28"/>
        <v>Q4 2020</v>
      </c>
      <c r="L328" s="5" t="b">
        <f t="shared" si="29"/>
        <v>1</v>
      </c>
      <c r="N328"/>
    </row>
    <row r="329" spans="1:14" x14ac:dyDescent="0.25">
      <c r="A329" s="7" t="s">
        <v>328</v>
      </c>
      <c r="B329" s="4" t="s">
        <v>22</v>
      </c>
      <c r="C329" s="4">
        <v>44196</v>
      </c>
      <c r="D329" s="6">
        <v>1843</v>
      </c>
      <c r="E329" s="3" t="str">
        <f>VLOOKUP(A329,Cleaned_Location_Data!$B$1:$C$55,2,FALSE)</f>
        <v>GEO1001</v>
      </c>
      <c r="F329" s="3" t="str">
        <f>INDEX(Cleaned_Location_Data!$C:$C,MATCH(A329,Cleaned_Location_Data!$B:$B,0))</f>
        <v>GEO1001</v>
      </c>
      <c r="G329" s="3" t="b">
        <f t="shared" si="25"/>
        <v>1</v>
      </c>
      <c r="H329" s="3" t="str">
        <f>INDEX(Cleaned_Location_Data!$I$1:$I$5,MATCH(F329,Cleaned_Location_Data!$H$1:$H$5,0))</f>
        <v>NAM</v>
      </c>
      <c r="I329" s="3" t="str">
        <f t="shared" si="26"/>
        <v>Q4 2020</v>
      </c>
      <c r="J329" s="3" t="str">
        <f t="shared" si="27"/>
        <v>Q4 2020</v>
      </c>
      <c r="K329" s="3" t="str">
        <f t="shared" si="28"/>
        <v>Q4 2020</v>
      </c>
      <c r="L329" s="5" t="b">
        <f t="shared" si="29"/>
        <v>1</v>
      </c>
      <c r="N329"/>
    </row>
    <row r="330" spans="1:14" x14ac:dyDescent="0.25">
      <c r="A330" s="7" t="s">
        <v>328</v>
      </c>
      <c r="B330" s="4" t="s">
        <v>34</v>
      </c>
      <c r="C330" s="4">
        <v>44227</v>
      </c>
      <c r="D330" s="6">
        <v>2719</v>
      </c>
      <c r="E330" s="3" t="str">
        <f>VLOOKUP(A330,Cleaned_Location_Data!$B$1:$C$55,2,FALSE)</f>
        <v>GEO1001</v>
      </c>
      <c r="F330" s="3" t="str">
        <f>INDEX(Cleaned_Location_Data!$C:$C,MATCH(A330,Cleaned_Location_Data!$B:$B,0))</f>
        <v>GEO1001</v>
      </c>
      <c r="G330" s="3" t="b">
        <f t="shared" si="25"/>
        <v>1</v>
      </c>
      <c r="H330" s="3" t="str">
        <f>INDEX(Cleaned_Location_Data!$I$1:$I$5,MATCH(F330,Cleaned_Location_Data!$H$1:$H$5,0))</f>
        <v>NAM</v>
      </c>
      <c r="I330" s="3" t="str">
        <f t="shared" si="26"/>
        <v>Q1 2021</v>
      </c>
      <c r="J330" s="3" t="str">
        <f t="shared" si="27"/>
        <v>Q1 2021</v>
      </c>
      <c r="K330" s="3" t="str">
        <f t="shared" si="28"/>
        <v>Q1 2021</v>
      </c>
      <c r="L330" s="5" t="b">
        <f t="shared" si="29"/>
        <v>1</v>
      </c>
      <c r="N330"/>
    </row>
    <row r="331" spans="1:14" x14ac:dyDescent="0.25">
      <c r="A331" s="7" t="s">
        <v>328</v>
      </c>
      <c r="B331" s="4" t="s">
        <v>32</v>
      </c>
      <c r="C331" s="4">
        <v>44255</v>
      </c>
      <c r="D331" s="6">
        <v>2190</v>
      </c>
      <c r="E331" s="3" t="str">
        <f>VLOOKUP(A331,Cleaned_Location_Data!$B$1:$C$55,2,FALSE)</f>
        <v>GEO1001</v>
      </c>
      <c r="F331" s="3" t="str">
        <f>INDEX(Cleaned_Location_Data!$C:$C,MATCH(A331,Cleaned_Location_Data!$B:$B,0))</f>
        <v>GEO1001</v>
      </c>
      <c r="G331" s="3" t="b">
        <f t="shared" si="25"/>
        <v>1</v>
      </c>
      <c r="H331" s="3" t="str">
        <f>INDEX(Cleaned_Location_Data!$I$1:$I$5,MATCH(F331,Cleaned_Location_Data!$H$1:$H$5,0))</f>
        <v>NAM</v>
      </c>
      <c r="I331" s="3" t="str">
        <f t="shared" si="26"/>
        <v>Q1 2021</v>
      </c>
      <c r="J331" s="3" t="str">
        <f t="shared" si="27"/>
        <v>Q1 2021</v>
      </c>
      <c r="K331" s="3" t="str">
        <f t="shared" si="28"/>
        <v>Q1 2021</v>
      </c>
      <c r="L331" s="5" t="b">
        <f t="shared" si="29"/>
        <v>1</v>
      </c>
      <c r="N331"/>
    </row>
    <row r="332" spans="1:14" x14ac:dyDescent="0.25">
      <c r="A332" s="7" t="s">
        <v>328</v>
      </c>
      <c r="B332" s="4" t="s">
        <v>30</v>
      </c>
      <c r="C332" s="4">
        <v>44286</v>
      </c>
      <c r="D332" s="6">
        <v>3387</v>
      </c>
      <c r="E332" s="3" t="str">
        <f>VLOOKUP(A332,Cleaned_Location_Data!$B$1:$C$55,2,FALSE)</f>
        <v>GEO1001</v>
      </c>
      <c r="F332" s="3" t="str">
        <f>INDEX(Cleaned_Location_Data!$C:$C,MATCH(A332,Cleaned_Location_Data!$B:$B,0))</f>
        <v>GEO1001</v>
      </c>
      <c r="G332" s="3" t="b">
        <f t="shared" si="25"/>
        <v>1</v>
      </c>
      <c r="H332" s="3" t="str">
        <f>INDEX(Cleaned_Location_Data!$I$1:$I$5,MATCH(F332,Cleaned_Location_Data!$H$1:$H$5,0))</f>
        <v>NAM</v>
      </c>
      <c r="I332" s="3" t="str">
        <f t="shared" si="26"/>
        <v>Q1 2021</v>
      </c>
      <c r="J332" s="3" t="str">
        <f t="shared" si="27"/>
        <v>Q1 2021</v>
      </c>
      <c r="K332" s="3" t="str">
        <f t="shared" si="28"/>
        <v>Q1 2021</v>
      </c>
      <c r="L332" s="5" t="b">
        <f t="shared" si="29"/>
        <v>1</v>
      </c>
      <c r="N332"/>
    </row>
    <row r="333" spans="1:14" x14ac:dyDescent="0.25">
      <c r="A333" s="7" t="s">
        <v>328</v>
      </c>
      <c r="B333" s="4" t="s">
        <v>28</v>
      </c>
      <c r="C333" s="4">
        <v>44316</v>
      </c>
      <c r="D333" s="6">
        <v>3010</v>
      </c>
      <c r="E333" s="3" t="str">
        <f>VLOOKUP(A333,Cleaned_Location_Data!$B$1:$C$55,2,FALSE)</f>
        <v>GEO1001</v>
      </c>
      <c r="F333" s="3" t="str">
        <f>INDEX(Cleaned_Location_Data!$C:$C,MATCH(A333,Cleaned_Location_Data!$B:$B,0))</f>
        <v>GEO1001</v>
      </c>
      <c r="G333" s="3" t="b">
        <f t="shared" si="25"/>
        <v>1</v>
      </c>
      <c r="H333" s="3" t="str">
        <f>INDEX(Cleaned_Location_Data!$I$1:$I$5,MATCH(F333,Cleaned_Location_Data!$H$1:$H$5,0))</f>
        <v>NAM</v>
      </c>
      <c r="I333" s="3" t="str">
        <f t="shared" si="26"/>
        <v>Q2 2021</v>
      </c>
      <c r="J333" s="3" t="str">
        <f t="shared" si="27"/>
        <v>Q2 2021</v>
      </c>
      <c r="K333" s="3" t="str">
        <f t="shared" si="28"/>
        <v>Q2 2021</v>
      </c>
      <c r="L333" s="5" t="b">
        <f t="shared" si="29"/>
        <v>1</v>
      </c>
      <c r="N333"/>
    </row>
    <row r="334" spans="1:14" x14ac:dyDescent="0.25">
      <c r="A334" s="7" t="s">
        <v>328</v>
      </c>
      <c r="B334" s="4" t="s">
        <v>26</v>
      </c>
      <c r="C334" s="4">
        <v>44347</v>
      </c>
      <c r="D334" s="6">
        <v>3527</v>
      </c>
      <c r="E334" s="3" t="str">
        <f>VLOOKUP(A334,Cleaned_Location_Data!$B$1:$C$55,2,FALSE)</f>
        <v>GEO1001</v>
      </c>
      <c r="F334" s="3" t="str">
        <f>INDEX(Cleaned_Location_Data!$C:$C,MATCH(A334,Cleaned_Location_Data!$B:$B,0))</f>
        <v>GEO1001</v>
      </c>
      <c r="G334" s="3" t="b">
        <f t="shared" si="25"/>
        <v>1</v>
      </c>
      <c r="H334" s="3" t="str">
        <f>INDEX(Cleaned_Location_Data!$I$1:$I$5,MATCH(F334,Cleaned_Location_Data!$H$1:$H$5,0))</f>
        <v>NAM</v>
      </c>
      <c r="I334" s="3" t="str">
        <f t="shared" si="26"/>
        <v>Q2 2021</v>
      </c>
      <c r="J334" s="3" t="str">
        <f t="shared" si="27"/>
        <v>Q2 2021</v>
      </c>
      <c r="K334" s="3" t="str">
        <f t="shared" si="28"/>
        <v>Q2 2021</v>
      </c>
      <c r="L334" s="5" t="b">
        <f t="shared" si="29"/>
        <v>1</v>
      </c>
      <c r="N334"/>
    </row>
    <row r="335" spans="1:14" x14ac:dyDescent="0.25">
      <c r="A335" s="7" t="s">
        <v>328</v>
      </c>
      <c r="B335" s="4" t="s">
        <v>24</v>
      </c>
      <c r="C335" s="4">
        <v>44377</v>
      </c>
      <c r="D335" s="6">
        <v>1864</v>
      </c>
      <c r="E335" s="3" t="str">
        <f>VLOOKUP(A335,Cleaned_Location_Data!$B$1:$C$55,2,FALSE)</f>
        <v>GEO1001</v>
      </c>
      <c r="F335" s="3" t="str">
        <f>INDEX(Cleaned_Location_Data!$C:$C,MATCH(A335,Cleaned_Location_Data!$B:$B,0))</f>
        <v>GEO1001</v>
      </c>
      <c r="G335" s="3" t="b">
        <f t="shared" si="25"/>
        <v>1</v>
      </c>
      <c r="H335" s="3" t="str">
        <f>INDEX(Cleaned_Location_Data!$I$1:$I$5,MATCH(F335,Cleaned_Location_Data!$H$1:$H$5,0))</f>
        <v>NAM</v>
      </c>
      <c r="I335" s="3" t="str">
        <f t="shared" si="26"/>
        <v>Q2 2021</v>
      </c>
      <c r="J335" s="3" t="str">
        <f t="shared" si="27"/>
        <v>Q2 2021</v>
      </c>
      <c r="K335" s="3" t="str">
        <f t="shared" si="28"/>
        <v>Q2 2021</v>
      </c>
      <c r="L335" s="5" t="b">
        <f t="shared" si="29"/>
        <v>1</v>
      </c>
      <c r="N335"/>
    </row>
    <row r="336" spans="1:14" x14ac:dyDescent="0.25">
      <c r="A336" s="7" t="s">
        <v>346</v>
      </c>
      <c r="B336" s="4" t="s">
        <v>37</v>
      </c>
      <c r="C336" s="4">
        <v>43861</v>
      </c>
      <c r="D336" s="6">
        <v>484</v>
      </c>
      <c r="E336" s="3" t="str">
        <f>VLOOKUP(A336,Cleaned_Location_Data!$B$1:$C$55,2,FALSE)</f>
        <v>GEO1004</v>
      </c>
      <c r="F336" s="3" t="str">
        <f>INDEX(Cleaned_Location_Data!$C:$C,MATCH(A336,Cleaned_Location_Data!$B:$B,0))</f>
        <v>GEO1004</v>
      </c>
      <c r="G336" s="3" t="b">
        <f t="shared" si="25"/>
        <v>1</v>
      </c>
      <c r="H336" s="3" t="str">
        <f>INDEX(Cleaned_Location_Data!$I$1:$I$5,MATCH(F336,Cleaned_Location_Data!$H$1:$H$5,0))</f>
        <v>LATAM</v>
      </c>
      <c r="I336" s="3" t="str">
        <f t="shared" si="26"/>
        <v>Q1 2020</v>
      </c>
      <c r="J336" s="3" t="str">
        <f t="shared" si="27"/>
        <v>Q1 2020</v>
      </c>
      <c r="K336" s="3" t="str">
        <f t="shared" si="28"/>
        <v>Q1 2020</v>
      </c>
      <c r="L336" s="5" t="b">
        <f t="shared" si="29"/>
        <v>1</v>
      </c>
      <c r="N336"/>
    </row>
    <row r="337" spans="1:14" x14ac:dyDescent="0.25">
      <c r="A337" s="7" t="s">
        <v>346</v>
      </c>
      <c r="B337" s="4" t="s">
        <v>39</v>
      </c>
      <c r="C337" s="4">
        <v>43890</v>
      </c>
      <c r="D337" s="6">
        <v>546</v>
      </c>
      <c r="E337" s="3" t="str">
        <f>VLOOKUP(A337,Cleaned_Location_Data!$B$1:$C$55,2,FALSE)</f>
        <v>GEO1004</v>
      </c>
      <c r="F337" s="3" t="str">
        <f>INDEX(Cleaned_Location_Data!$C:$C,MATCH(A337,Cleaned_Location_Data!$B:$B,0))</f>
        <v>GEO1004</v>
      </c>
      <c r="G337" s="3" t="b">
        <f t="shared" si="25"/>
        <v>1</v>
      </c>
      <c r="H337" s="3" t="str">
        <f>INDEX(Cleaned_Location_Data!$I$1:$I$5,MATCH(F337,Cleaned_Location_Data!$H$1:$H$5,0))</f>
        <v>LATAM</v>
      </c>
      <c r="I337" s="3" t="str">
        <f t="shared" si="26"/>
        <v>Q1 2020</v>
      </c>
      <c r="J337" s="3" t="str">
        <f t="shared" si="27"/>
        <v>Q1 2020</v>
      </c>
      <c r="K337" s="3" t="str">
        <f t="shared" si="28"/>
        <v>Q1 2020</v>
      </c>
      <c r="L337" s="5" t="b">
        <f t="shared" si="29"/>
        <v>1</v>
      </c>
      <c r="N337"/>
    </row>
    <row r="338" spans="1:14" x14ac:dyDescent="0.25">
      <c r="A338" s="7" t="s">
        <v>346</v>
      </c>
      <c r="B338" s="4" t="s">
        <v>4</v>
      </c>
      <c r="C338" s="4">
        <v>43921</v>
      </c>
      <c r="D338" s="6">
        <v>609</v>
      </c>
      <c r="E338" s="3" t="str">
        <f>VLOOKUP(A338,Cleaned_Location_Data!$B$1:$C$55,2,FALSE)</f>
        <v>GEO1004</v>
      </c>
      <c r="F338" s="3" t="str">
        <f>INDEX(Cleaned_Location_Data!$C:$C,MATCH(A338,Cleaned_Location_Data!$B:$B,0))</f>
        <v>GEO1004</v>
      </c>
      <c r="G338" s="3" t="b">
        <f t="shared" si="25"/>
        <v>1</v>
      </c>
      <c r="H338" s="3" t="str">
        <f>INDEX(Cleaned_Location_Data!$I$1:$I$5,MATCH(F338,Cleaned_Location_Data!$H$1:$H$5,0))</f>
        <v>LATAM</v>
      </c>
      <c r="I338" s="3" t="str">
        <f t="shared" si="26"/>
        <v>Q1 2020</v>
      </c>
      <c r="J338" s="3" t="str">
        <f t="shared" si="27"/>
        <v>Q1 2020</v>
      </c>
      <c r="K338" s="3" t="str">
        <f t="shared" si="28"/>
        <v>Q1 2020</v>
      </c>
      <c r="L338" s="5" t="b">
        <f t="shared" si="29"/>
        <v>1</v>
      </c>
      <c r="N338"/>
    </row>
    <row r="339" spans="1:14" x14ac:dyDescent="0.25">
      <c r="A339" s="7" t="s">
        <v>346</v>
      </c>
      <c r="B339" s="4" t="s">
        <v>6</v>
      </c>
      <c r="C339" s="4">
        <v>43951</v>
      </c>
      <c r="D339" s="6">
        <v>727</v>
      </c>
      <c r="E339" s="3" t="str">
        <f>VLOOKUP(A339,Cleaned_Location_Data!$B$1:$C$55,2,FALSE)</f>
        <v>GEO1004</v>
      </c>
      <c r="F339" s="3" t="str">
        <f>INDEX(Cleaned_Location_Data!$C:$C,MATCH(A339,Cleaned_Location_Data!$B:$B,0))</f>
        <v>GEO1004</v>
      </c>
      <c r="G339" s="3" t="b">
        <f t="shared" si="25"/>
        <v>1</v>
      </c>
      <c r="H339" s="3" t="str">
        <f>INDEX(Cleaned_Location_Data!$I$1:$I$5,MATCH(F339,Cleaned_Location_Data!$H$1:$H$5,0))</f>
        <v>LATAM</v>
      </c>
      <c r="I339" s="3" t="str">
        <f t="shared" si="26"/>
        <v>Q2 2020</v>
      </c>
      <c r="J339" s="3" t="str">
        <f t="shared" si="27"/>
        <v>Q2 2020</v>
      </c>
      <c r="K339" s="3" t="str">
        <f t="shared" si="28"/>
        <v>Q2 2020</v>
      </c>
      <c r="L339" s="5" t="b">
        <f t="shared" si="29"/>
        <v>1</v>
      </c>
      <c r="N339"/>
    </row>
    <row r="340" spans="1:14" x14ac:dyDescent="0.25">
      <c r="A340" s="7" t="s">
        <v>346</v>
      </c>
      <c r="B340" s="4" t="s">
        <v>8</v>
      </c>
      <c r="C340" s="4">
        <v>43982</v>
      </c>
      <c r="D340" s="6">
        <v>663</v>
      </c>
      <c r="E340" s="3" t="str">
        <f>VLOOKUP(A340,Cleaned_Location_Data!$B$1:$C$55,2,FALSE)</f>
        <v>GEO1004</v>
      </c>
      <c r="F340" s="3" t="str">
        <f>INDEX(Cleaned_Location_Data!$C:$C,MATCH(A340,Cleaned_Location_Data!$B:$B,0))</f>
        <v>GEO1004</v>
      </c>
      <c r="G340" s="3" t="b">
        <f t="shared" si="25"/>
        <v>1</v>
      </c>
      <c r="H340" s="3" t="str">
        <f>INDEX(Cleaned_Location_Data!$I$1:$I$5,MATCH(F340,Cleaned_Location_Data!$H$1:$H$5,0))</f>
        <v>LATAM</v>
      </c>
      <c r="I340" s="3" t="str">
        <f t="shared" si="26"/>
        <v>Q2 2020</v>
      </c>
      <c r="J340" s="3" t="str">
        <f t="shared" si="27"/>
        <v>Q2 2020</v>
      </c>
      <c r="K340" s="3" t="str">
        <f t="shared" si="28"/>
        <v>Q2 2020</v>
      </c>
      <c r="L340" s="5" t="b">
        <f t="shared" si="29"/>
        <v>1</v>
      </c>
      <c r="N340"/>
    </row>
    <row r="341" spans="1:14" x14ac:dyDescent="0.25">
      <c r="A341" s="7" t="s">
        <v>346</v>
      </c>
      <c r="B341" s="4" t="s">
        <v>10</v>
      </c>
      <c r="C341" s="4">
        <v>44012</v>
      </c>
      <c r="D341" s="6">
        <v>489</v>
      </c>
      <c r="E341" s="3" t="str">
        <f>VLOOKUP(A341,Cleaned_Location_Data!$B$1:$C$55,2,FALSE)</f>
        <v>GEO1004</v>
      </c>
      <c r="F341" s="3" t="str">
        <f>INDEX(Cleaned_Location_Data!$C:$C,MATCH(A341,Cleaned_Location_Data!$B:$B,0))</f>
        <v>GEO1004</v>
      </c>
      <c r="G341" s="3" t="b">
        <f t="shared" si="25"/>
        <v>1</v>
      </c>
      <c r="H341" s="3" t="str">
        <f>INDEX(Cleaned_Location_Data!$I$1:$I$5,MATCH(F341,Cleaned_Location_Data!$H$1:$H$5,0))</f>
        <v>LATAM</v>
      </c>
      <c r="I341" s="3" t="str">
        <f t="shared" si="26"/>
        <v>Q2 2020</v>
      </c>
      <c r="J341" s="3" t="str">
        <f t="shared" si="27"/>
        <v>Q2 2020</v>
      </c>
      <c r="K341" s="3" t="str">
        <f t="shared" si="28"/>
        <v>Q2 2020</v>
      </c>
      <c r="L341" s="5" t="b">
        <f t="shared" si="29"/>
        <v>1</v>
      </c>
      <c r="N341"/>
    </row>
    <row r="342" spans="1:14" x14ac:dyDescent="0.25">
      <c r="A342" s="7" t="s">
        <v>346</v>
      </c>
      <c r="B342" s="4" t="s">
        <v>12</v>
      </c>
      <c r="C342" s="4">
        <v>44043</v>
      </c>
      <c r="D342" s="6">
        <v>422</v>
      </c>
      <c r="E342" s="3" t="str">
        <f>VLOOKUP(A342,Cleaned_Location_Data!$B$1:$C$55,2,FALSE)</f>
        <v>GEO1004</v>
      </c>
      <c r="F342" s="3" t="str">
        <f>INDEX(Cleaned_Location_Data!$C:$C,MATCH(A342,Cleaned_Location_Data!$B:$B,0))</f>
        <v>GEO1004</v>
      </c>
      <c r="G342" s="3" t="b">
        <f t="shared" si="25"/>
        <v>1</v>
      </c>
      <c r="H342" s="3" t="str">
        <f>INDEX(Cleaned_Location_Data!$I$1:$I$5,MATCH(F342,Cleaned_Location_Data!$H$1:$H$5,0))</f>
        <v>LATAM</v>
      </c>
      <c r="I342" s="3" t="str">
        <f t="shared" si="26"/>
        <v>Q3 2020</v>
      </c>
      <c r="J342" s="3" t="str">
        <f t="shared" si="27"/>
        <v>Q3 2020</v>
      </c>
      <c r="K342" s="3" t="str">
        <f t="shared" si="28"/>
        <v>Q3 2020</v>
      </c>
      <c r="L342" s="5" t="b">
        <f t="shared" si="29"/>
        <v>1</v>
      </c>
      <c r="N342"/>
    </row>
    <row r="343" spans="1:14" x14ac:dyDescent="0.25">
      <c r="A343" s="7" t="s">
        <v>346</v>
      </c>
      <c r="B343" s="4" t="s">
        <v>14</v>
      </c>
      <c r="C343" s="4">
        <v>44074</v>
      </c>
      <c r="D343" s="6">
        <v>366</v>
      </c>
      <c r="E343" s="3" t="str">
        <f>VLOOKUP(A343,Cleaned_Location_Data!$B$1:$C$55,2,FALSE)</f>
        <v>GEO1004</v>
      </c>
      <c r="F343" s="3" t="str">
        <f>INDEX(Cleaned_Location_Data!$C:$C,MATCH(A343,Cleaned_Location_Data!$B:$B,0))</f>
        <v>GEO1004</v>
      </c>
      <c r="G343" s="3" t="b">
        <f t="shared" si="25"/>
        <v>1</v>
      </c>
      <c r="H343" s="3" t="str">
        <f>INDEX(Cleaned_Location_Data!$I$1:$I$5,MATCH(F343,Cleaned_Location_Data!$H$1:$H$5,0))</f>
        <v>LATAM</v>
      </c>
      <c r="I343" s="3" t="str">
        <f t="shared" si="26"/>
        <v>Q3 2020</v>
      </c>
      <c r="J343" s="3" t="str">
        <f t="shared" si="27"/>
        <v>Q3 2020</v>
      </c>
      <c r="K343" s="3" t="str">
        <f t="shared" si="28"/>
        <v>Q3 2020</v>
      </c>
      <c r="L343" s="5" t="b">
        <f t="shared" si="29"/>
        <v>1</v>
      </c>
      <c r="N343"/>
    </row>
    <row r="344" spans="1:14" x14ac:dyDescent="0.25">
      <c r="A344" s="7" t="s">
        <v>346</v>
      </c>
      <c r="B344" s="4" t="s">
        <v>16</v>
      </c>
      <c r="C344" s="4">
        <v>44104</v>
      </c>
      <c r="D344" s="6">
        <v>365</v>
      </c>
      <c r="E344" s="3" t="str">
        <f>VLOOKUP(A344,Cleaned_Location_Data!$B$1:$C$55,2,FALSE)</f>
        <v>GEO1004</v>
      </c>
      <c r="F344" s="3" t="str">
        <f>INDEX(Cleaned_Location_Data!$C:$C,MATCH(A344,Cleaned_Location_Data!$B:$B,0))</f>
        <v>GEO1004</v>
      </c>
      <c r="G344" s="3" t="b">
        <f t="shared" si="25"/>
        <v>1</v>
      </c>
      <c r="H344" s="3" t="str">
        <f>INDEX(Cleaned_Location_Data!$I$1:$I$5,MATCH(F344,Cleaned_Location_Data!$H$1:$H$5,0))</f>
        <v>LATAM</v>
      </c>
      <c r="I344" s="3" t="str">
        <f t="shared" si="26"/>
        <v>Q3 2020</v>
      </c>
      <c r="J344" s="3" t="str">
        <f t="shared" si="27"/>
        <v>Q3 2020</v>
      </c>
      <c r="K344" s="3" t="str">
        <f t="shared" si="28"/>
        <v>Q3 2020</v>
      </c>
      <c r="L344" s="5" t="b">
        <f t="shared" si="29"/>
        <v>1</v>
      </c>
      <c r="N344"/>
    </row>
    <row r="345" spans="1:14" x14ac:dyDescent="0.25">
      <c r="A345" s="7" t="s">
        <v>346</v>
      </c>
      <c r="B345" s="4" t="s">
        <v>18</v>
      </c>
      <c r="C345" s="4">
        <v>44135</v>
      </c>
      <c r="D345" s="6">
        <v>428</v>
      </c>
      <c r="E345" s="3" t="str">
        <f>VLOOKUP(A345,Cleaned_Location_Data!$B$1:$C$55,2,FALSE)</f>
        <v>GEO1004</v>
      </c>
      <c r="F345" s="3" t="str">
        <f>INDEX(Cleaned_Location_Data!$C:$C,MATCH(A345,Cleaned_Location_Data!$B:$B,0))</f>
        <v>GEO1004</v>
      </c>
      <c r="G345" s="3" t="b">
        <f t="shared" si="25"/>
        <v>1</v>
      </c>
      <c r="H345" s="3" t="str">
        <f>INDEX(Cleaned_Location_Data!$I$1:$I$5,MATCH(F345,Cleaned_Location_Data!$H$1:$H$5,0))</f>
        <v>LATAM</v>
      </c>
      <c r="I345" s="3" t="str">
        <f t="shared" si="26"/>
        <v>Q4 2020</v>
      </c>
      <c r="J345" s="3" t="str">
        <f t="shared" si="27"/>
        <v>Q4 2020</v>
      </c>
      <c r="K345" s="3" t="str">
        <f t="shared" si="28"/>
        <v>Q4 2020</v>
      </c>
      <c r="L345" s="5" t="b">
        <f t="shared" si="29"/>
        <v>1</v>
      </c>
      <c r="N345"/>
    </row>
    <row r="346" spans="1:14" x14ac:dyDescent="0.25">
      <c r="A346" s="7" t="s">
        <v>346</v>
      </c>
      <c r="B346" s="4" t="s">
        <v>20</v>
      </c>
      <c r="C346" s="4">
        <v>44165</v>
      </c>
      <c r="D346" s="6">
        <v>486</v>
      </c>
      <c r="E346" s="3" t="str">
        <f>VLOOKUP(A346,Cleaned_Location_Data!$B$1:$C$55,2,FALSE)</f>
        <v>GEO1004</v>
      </c>
      <c r="F346" s="3" t="str">
        <f>INDEX(Cleaned_Location_Data!$C:$C,MATCH(A346,Cleaned_Location_Data!$B:$B,0))</f>
        <v>GEO1004</v>
      </c>
      <c r="G346" s="3" t="b">
        <f t="shared" si="25"/>
        <v>1</v>
      </c>
      <c r="H346" s="3" t="str">
        <f>INDEX(Cleaned_Location_Data!$I$1:$I$5,MATCH(F346,Cleaned_Location_Data!$H$1:$H$5,0))</f>
        <v>LATAM</v>
      </c>
      <c r="I346" s="3" t="str">
        <f t="shared" si="26"/>
        <v>Q4 2020</v>
      </c>
      <c r="J346" s="3" t="str">
        <f t="shared" si="27"/>
        <v>Q4 2020</v>
      </c>
      <c r="K346" s="3" t="str">
        <f t="shared" si="28"/>
        <v>Q4 2020</v>
      </c>
      <c r="L346" s="5" t="b">
        <f t="shared" si="29"/>
        <v>1</v>
      </c>
      <c r="N346"/>
    </row>
    <row r="347" spans="1:14" x14ac:dyDescent="0.25">
      <c r="A347" s="7" t="s">
        <v>346</v>
      </c>
      <c r="B347" s="4" t="s">
        <v>22</v>
      </c>
      <c r="C347" s="4">
        <v>44196</v>
      </c>
      <c r="D347" s="6">
        <v>488</v>
      </c>
      <c r="E347" s="3" t="str">
        <f>VLOOKUP(A347,Cleaned_Location_Data!$B$1:$C$55,2,FALSE)</f>
        <v>GEO1004</v>
      </c>
      <c r="F347" s="3" t="str">
        <f>INDEX(Cleaned_Location_Data!$C:$C,MATCH(A347,Cleaned_Location_Data!$B:$B,0))</f>
        <v>GEO1004</v>
      </c>
      <c r="G347" s="3" t="b">
        <f t="shared" si="25"/>
        <v>1</v>
      </c>
      <c r="H347" s="3" t="str">
        <f>INDEX(Cleaned_Location_Data!$I$1:$I$5,MATCH(F347,Cleaned_Location_Data!$H$1:$H$5,0))</f>
        <v>LATAM</v>
      </c>
      <c r="I347" s="3" t="str">
        <f t="shared" si="26"/>
        <v>Q4 2020</v>
      </c>
      <c r="J347" s="3" t="str">
        <f t="shared" si="27"/>
        <v>Q4 2020</v>
      </c>
      <c r="K347" s="3" t="str">
        <f t="shared" si="28"/>
        <v>Q4 2020</v>
      </c>
      <c r="L347" s="5" t="b">
        <f t="shared" si="29"/>
        <v>1</v>
      </c>
      <c r="N347"/>
    </row>
    <row r="348" spans="1:14" x14ac:dyDescent="0.25">
      <c r="A348" s="7" t="s">
        <v>346</v>
      </c>
      <c r="B348" s="4" t="s">
        <v>34</v>
      </c>
      <c r="C348" s="4">
        <v>44227</v>
      </c>
      <c r="D348" s="6">
        <v>483</v>
      </c>
      <c r="E348" s="3" t="str">
        <f>VLOOKUP(A348,Cleaned_Location_Data!$B$1:$C$55,2,FALSE)</f>
        <v>GEO1004</v>
      </c>
      <c r="F348" s="3" t="str">
        <f>INDEX(Cleaned_Location_Data!$C:$C,MATCH(A348,Cleaned_Location_Data!$B:$B,0))</f>
        <v>GEO1004</v>
      </c>
      <c r="G348" s="3" t="b">
        <f t="shared" si="25"/>
        <v>1</v>
      </c>
      <c r="H348" s="3" t="str">
        <f>INDEX(Cleaned_Location_Data!$I$1:$I$5,MATCH(F348,Cleaned_Location_Data!$H$1:$H$5,0))</f>
        <v>LATAM</v>
      </c>
      <c r="I348" s="3" t="str">
        <f t="shared" si="26"/>
        <v>Q1 2021</v>
      </c>
      <c r="J348" s="3" t="str">
        <f t="shared" si="27"/>
        <v>Q1 2021</v>
      </c>
      <c r="K348" s="3" t="str">
        <f t="shared" si="28"/>
        <v>Q1 2021</v>
      </c>
      <c r="L348" s="5" t="b">
        <f t="shared" si="29"/>
        <v>1</v>
      </c>
      <c r="N348"/>
    </row>
    <row r="349" spans="1:14" x14ac:dyDescent="0.25">
      <c r="A349" s="7" t="s">
        <v>359</v>
      </c>
      <c r="B349" s="4" t="s">
        <v>37</v>
      </c>
      <c r="C349" s="4">
        <v>43861</v>
      </c>
      <c r="D349" s="6">
        <v>13597</v>
      </c>
      <c r="E349" s="3" t="str">
        <f>VLOOKUP(A349,Cleaned_Location_Data!$B$1:$C$55,2,FALSE)</f>
        <v>GEO1002</v>
      </c>
      <c r="F349" s="3" t="str">
        <f>INDEX(Cleaned_Location_Data!$C:$C,MATCH(A349,Cleaned_Location_Data!$B:$B,0))</f>
        <v>GEO1002</v>
      </c>
      <c r="G349" s="3" t="b">
        <f t="shared" si="25"/>
        <v>1</v>
      </c>
      <c r="H349" s="3" t="str">
        <f>INDEX(Cleaned_Location_Data!$I$1:$I$5,MATCH(F349,Cleaned_Location_Data!$H$1:$H$5,0))</f>
        <v>APAC</v>
      </c>
      <c r="I349" s="3" t="str">
        <f t="shared" si="26"/>
        <v>Q1 2020</v>
      </c>
      <c r="J349" s="3" t="str">
        <f t="shared" si="27"/>
        <v>Q1 2020</v>
      </c>
      <c r="K349" s="3" t="str">
        <f t="shared" si="28"/>
        <v>Q1 2020</v>
      </c>
      <c r="L349" s="5" t="b">
        <f t="shared" si="29"/>
        <v>1</v>
      </c>
      <c r="N349"/>
    </row>
    <row r="350" spans="1:14" x14ac:dyDescent="0.25">
      <c r="A350" s="7" t="s">
        <v>359</v>
      </c>
      <c r="B350" s="4" t="s">
        <v>39</v>
      </c>
      <c r="C350" s="4">
        <v>43890</v>
      </c>
      <c r="D350" s="6">
        <v>15298</v>
      </c>
      <c r="E350" s="3" t="str">
        <f>VLOOKUP(A350,Cleaned_Location_Data!$B$1:$C$55,2,FALSE)</f>
        <v>GEO1002</v>
      </c>
      <c r="F350" s="3" t="str">
        <f>INDEX(Cleaned_Location_Data!$C:$C,MATCH(A350,Cleaned_Location_Data!$B:$B,0))</f>
        <v>GEO1002</v>
      </c>
      <c r="G350" s="3" t="b">
        <f t="shared" si="25"/>
        <v>1</v>
      </c>
      <c r="H350" s="3" t="str">
        <f>INDEX(Cleaned_Location_Data!$I$1:$I$5,MATCH(F350,Cleaned_Location_Data!$H$1:$H$5,0))</f>
        <v>APAC</v>
      </c>
      <c r="I350" s="3" t="str">
        <f t="shared" si="26"/>
        <v>Q1 2020</v>
      </c>
      <c r="J350" s="3" t="str">
        <f t="shared" si="27"/>
        <v>Q1 2020</v>
      </c>
      <c r="K350" s="3" t="str">
        <f t="shared" si="28"/>
        <v>Q1 2020</v>
      </c>
      <c r="L350" s="5" t="b">
        <f t="shared" si="29"/>
        <v>1</v>
      </c>
      <c r="N350"/>
    </row>
    <row r="351" spans="1:14" x14ac:dyDescent="0.25">
      <c r="A351" s="7" t="s">
        <v>359</v>
      </c>
      <c r="B351" s="4" t="s">
        <v>4</v>
      </c>
      <c r="C351" s="4">
        <v>43921</v>
      </c>
      <c r="D351" s="6">
        <v>16992</v>
      </c>
      <c r="E351" s="3" t="str">
        <f>VLOOKUP(A351,Cleaned_Location_Data!$B$1:$C$55,2,FALSE)</f>
        <v>GEO1002</v>
      </c>
      <c r="F351" s="3" t="str">
        <f>INDEX(Cleaned_Location_Data!$C:$C,MATCH(A351,Cleaned_Location_Data!$B:$B,0))</f>
        <v>GEO1002</v>
      </c>
      <c r="G351" s="3" t="b">
        <f t="shared" si="25"/>
        <v>1</v>
      </c>
      <c r="H351" s="3" t="str">
        <f>INDEX(Cleaned_Location_Data!$I$1:$I$5,MATCH(F351,Cleaned_Location_Data!$H$1:$H$5,0))</f>
        <v>APAC</v>
      </c>
      <c r="I351" s="3" t="str">
        <f t="shared" si="26"/>
        <v>Q1 2020</v>
      </c>
      <c r="J351" s="3" t="str">
        <f t="shared" si="27"/>
        <v>Q1 2020</v>
      </c>
      <c r="K351" s="3" t="str">
        <f t="shared" si="28"/>
        <v>Q1 2020</v>
      </c>
      <c r="L351" s="5" t="b">
        <f t="shared" si="29"/>
        <v>1</v>
      </c>
      <c r="N351"/>
    </row>
    <row r="352" spans="1:14" x14ac:dyDescent="0.25">
      <c r="A352" s="7" t="s">
        <v>359</v>
      </c>
      <c r="B352" s="4" t="s">
        <v>6</v>
      </c>
      <c r="C352" s="4">
        <v>43951</v>
      </c>
      <c r="D352" s="6">
        <v>20394</v>
      </c>
      <c r="E352" s="3" t="str">
        <f>VLOOKUP(A352,Cleaned_Location_Data!$B$1:$C$55,2,FALSE)</f>
        <v>GEO1002</v>
      </c>
      <c r="F352" s="3" t="str">
        <f>INDEX(Cleaned_Location_Data!$C:$C,MATCH(A352,Cleaned_Location_Data!$B:$B,0))</f>
        <v>GEO1002</v>
      </c>
      <c r="G352" s="3" t="b">
        <f t="shared" si="25"/>
        <v>1</v>
      </c>
      <c r="H352" s="3" t="str">
        <f>INDEX(Cleaned_Location_Data!$I$1:$I$5,MATCH(F352,Cleaned_Location_Data!$H$1:$H$5,0))</f>
        <v>APAC</v>
      </c>
      <c r="I352" s="3" t="str">
        <f t="shared" si="26"/>
        <v>Q2 2020</v>
      </c>
      <c r="J352" s="3" t="str">
        <f t="shared" si="27"/>
        <v>Q2 2020</v>
      </c>
      <c r="K352" s="3" t="str">
        <f t="shared" si="28"/>
        <v>Q2 2020</v>
      </c>
      <c r="L352" s="5" t="b">
        <f t="shared" si="29"/>
        <v>1</v>
      </c>
      <c r="N352"/>
    </row>
    <row r="353" spans="1:14" x14ac:dyDescent="0.25">
      <c r="A353" s="7" t="s">
        <v>359</v>
      </c>
      <c r="B353" s="4" t="s">
        <v>8</v>
      </c>
      <c r="C353" s="4">
        <v>43982</v>
      </c>
      <c r="D353" s="6">
        <v>18695</v>
      </c>
      <c r="E353" s="3" t="str">
        <f>VLOOKUP(A353,Cleaned_Location_Data!$B$1:$C$55,2,FALSE)</f>
        <v>GEO1002</v>
      </c>
      <c r="F353" s="3" t="str">
        <f>INDEX(Cleaned_Location_Data!$C:$C,MATCH(A353,Cleaned_Location_Data!$B:$B,0))</f>
        <v>GEO1002</v>
      </c>
      <c r="G353" s="3" t="b">
        <f t="shared" si="25"/>
        <v>1</v>
      </c>
      <c r="H353" s="3" t="str">
        <f>INDEX(Cleaned_Location_Data!$I$1:$I$5,MATCH(F353,Cleaned_Location_Data!$H$1:$H$5,0))</f>
        <v>APAC</v>
      </c>
      <c r="I353" s="3" t="str">
        <f t="shared" si="26"/>
        <v>Q2 2020</v>
      </c>
      <c r="J353" s="3" t="str">
        <f t="shared" si="27"/>
        <v>Q2 2020</v>
      </c>
      <c r="K353" s="3" t="str">
        <f t="shared" si="28"/>
        <v>Q2 2020</v>
      </c>
      <c r="L353" s="5" t="b">
        <f t="shared" si="29"/>
        <v>1</v>
      </c>
      <c r="N353"/>
    </row>
    <row r="354" spans="1:14" x14ac:dyDescent="0.25">
      <c r="A354" s="7" t="s">
        <v>359</v>
      </c>
      <c r="B354" s="4" t="s">
        <v>10</v>
      </c>
      <c r="C354" s="4">
        <v>44012</v>
      </c>
      <c r="D354" s="6">
        <v>13597</v>
      </c>
      <c r="E354" s="3" t="str">
        <f>VLOOKUP(A354,Cleaned_Location_Data!$B$1:$C$55,2,FALSE)</f>
        <v>GEO1002</v>
      </c>
      <c r="F354" s="3" t="str">
        <f>INDEX(Cleaned_Location_Data!$C:$C,MATCH(A354,Cleaned_Location_Data!$B:$B,0))</f>
        <v>GEO1002</v>
      </c>
      <c r="G354" s="3" t="b">
        <f t="shared" si="25"/>
        <v>1</v>
      </c>
      <c r="H354" s="3" t="str">
        <f>INDEX(Cleaned_Location_Data!$I$1:$I$5,MATCH(F354,Cleaned_Location_Data!$H$1:$H$5,0))</f>
        <v>APAC</v>
      </c>
      <c r="I354" s="3" t="str">
        <f t="shared" si="26"/>
        <v>Q2 2020</v>
      </c>
      <c r="J354" s="3" t="str">
        <f t="shared" si="27"/>
        <v>Q2 2020</v>
      </c>
      <c r="K354" s="3" t="str">
        <f t="shared" si="28"/>
        <v>Q2 2020</v>
      </c>
      <c r="L354" s="5" t="b">
        <f t="shared" si="29"/>
        <v>1</v>
      </c>
      <c r="N354"/>
    </row>
    <row r="355" spans="1:14" x14ac:dyDescent="0.25">
      <c r="A355" s="7" t="s">
        <v>359</v>
      </c>
      <c r="B355" s="4" t="s">
        <v>12</v>
      </c>
      <c r="C355" s="4">
        <v>44043</v>
      </c>
      <c r="D355" s="6">
        <v>11899</v>
      </c>
      <c r="E355" s="3" t="str">
        <f>VLOOKUP(A355,Cleaned_Location_Data!$B$1:$C$55,2,FALSE)</f>
        <v>GEO1002</v>
      </c>
      <c r="F355" s="3" t="str">
        <f>INDEX(Cleaned_Location_Data!$C:$C,MATCH(A355,Cleaned_Location_Data!$B:$B,0))</f>
        <v>GEO1002</v>
      </c>
      <c r="G355" s="3" t="b">
        <f t="shared" si="25"/>
        <v>1</v>
      </c>
      <c r="H355" s="3" t="str">
        <f>INDEX(Cleaned_Location_Data!$I$1:$I$5,MATCH(F355,Cleaned_Location_Data!$H$1:$H$5,0))</f>
        <v>APAC</v>
      </c>
      <c r="I355" s="3" t="str">
        <f t="shared" si="26"/>
        <v>Q3 2020</v>
      </c>
      <c r="J355" s="3" t="str">
        <f t="shared" si="27"/>
        <v>Q3 2020</v>
      </c>
      <c r="K355" s="3" t="str">
        <f t="shared" si="28"/>
        <v>Q3 2020</v>
      </c>
      <c r="L355" s="5" t="b">
        <f t="shared" si="29"/>
        <v>1</v>
      </c>
      <c r="N355"/>
    </row>
    <row r="356" spans="1:14" x14ac:dyDescent="0.25">
      <c r="A356" s="7" t="s">
        <v>359</v>
      </c>
      <c r="B356" s="4" t="s">
        <v>14</v>
      </c>
      <c r="C356" s="4">
        <v>44074</v>
      </c>
      <c r="D356" s="6">
        <v>10197</v>
      </c>
      <c r="E356" s="3" t="str">
        <f>VLOOKUP(A356,Cleaned_Location_Data!$B$1:$C$55,2,FALSE)</f>
        <v>GEO1002</v>
      </c>
      <c r="F356" s="3" t="str">
        <f>INDEX(Cleaned_Location_Data!$C:$C,MATCH(A356,Cleaned_Location_Data!$B:$B,0))</f>
        <v>GEO1002</v>
      </c>
      <c r="G356" s="3" t="b">
        <f t="shared" si="25"/>
        <v>1</v>
      </c>
      <c r="H356" s="3" t="str">
        <f>INDEX(Cleaned_Location_Data!$I$1:$I$5,MATCH(F356,Cleaned_Location_Data!$H$1:$H$5,0))</f>
        <v>APAC</v>
      </c>
      <c r="I356" s="3" t="str">
        <f t="shared" si="26"/>
        <v>Q3 2020</v>
      </c>
      <c r="J356" s="3" t="str">
        <f t="shared" si="27"/>
        <v>Q3 2020</v>
      </c>
      <c r="K356" s="3" t="str">
        <f t="shared" si="28"/>
        <v>Q3 2020</v>
      </c>
      <c r="L356" s="5" t="b">
        <f t="shared" si="29"/>
        <v>1</v>
      </c>
      <c r="N356"/>
    </row>
    <row r="357" spans="1:14" x14ac:dyDescent="0.25">
      <c r="A357" s="7" t="s">
        <v>359</v>
      </c>
      <c r="B357" s="4" t="s">
        <v>16</v>
      </c>
      <c r="C357" s="4">
        <v>44104</v>
      </c>
      <c r="D357" s="6">
        <v>10196</v>
      </c>
      <c r="E357" s="3" t="str">
        <f>VLOOKUP(A357,Cleaned_Location_Data!$B$1:$C$55,2,FALSE)</f>
        <v>GEO1002</v>
      </c>
      <c r="F357" s="3" t="str">
        <f>INDEX(Cleaned_Location_Data!$C:$C,MATCH(A357,Cleaned_Location_Data!$B:$B,0))</f>
        <v>GEO1002</v>
      </c>
      <c r="G357" s="3" t="b">
        <f t="shared" si="25"/>
        <v>1</v>
      </c>
      <c r="H357" s="3" t="str">
        <f>INDEX(Cleaned_Location_Data!$I$1:$I$5,MATCH(F357,Cleaned_Location_Data!$H$1:$H$5,0))</f>
        <v>APAC</v>
      </c>
      <c r="I357" s="3" t="str">
        <f t="shared" si="26"/>
        <v>Q3 2020</v>
      </c>
      <c r="J357" s="3" t="str">
        <f t="shared" si="27"/>
        <v>Q3 2020</v>
      </c>
      <c r="K357" s="3" t="str">
        <f t="shared" si="28"/>
        <v>Q3 2020</v>
      </c>
      <c r="L357" s="5" t="b">
        <f t="shared" si="29"/>
        <v>1</v>
      </c>
      <c r="N357"/>
    </row>
    <row r="358" spans="1:14" x14ac:dyDescent="0.25">
      <c r="A358" s="7" t="s">
        <v>359</v>
      </c>
      <c r="B358" s="4" t="s">
        <v>18</v>
      </c>
      <c r="C358" s="4">
        <v>44135</v>
      </c>
      <c r="D358" s="6">
        <v>11895</v>
      </c>
      <c r="E358" s="3" t="str">
        <f>VLOOKUP(A358,Cleaned_Location_Data!$B$1:$C$55,2,FALSE)</f>
        <v>GEO1002</v>
      </c>
      <c r="F358" s="3" t="str">
        <f>INDEX(Cleaned_Location_Data!$C:$C,MATCH(A358,Cleaned_Location_Data!$B:$B,0))</f>
        <v>GEO1002</v>
      </c>
      <c r="G358" s="3" t="b">
        <f t="shared" si="25"/>
        <v>1</v>
      </c>
      <c r="H358" s="3" t="str">
        <f>INDEX(Cleaned_Location_Data!$I$1:$I$5,MATCH(F358,Cleaned_Location_Data!$H$1:$H$5,0))</f>
        <v>APAC</v>
      </c>
      <c r="I358" s="3" t="str">
        <f t="shared" si="26"/>
        <v>Q4 2020</v>
      </c>
      <c r="J358" s="3" t="str">
        <f t="shared" si="27"/>
        <v>Q4 2020</v>
      </c>
      <c r="K358" s="3" t="str">
        <f t="shared" si="28"/>
        <v>Q4 2020</v>
      </c>
      <c r="L358" s="5" t="b">
        <f t="shared" si="29"/>
        <v>1</v>
      </c>
      <c r="N358"/>
    </row>
    <row r="359" spans="1:14" x14ac:dyDescent="0.25">
      <c r="A359" s="7" t="s">
        <v>359</v>
      </c>
      <c r="B359" s="4" t="s">
        <v>20</v>
      </c>
      <c r="C359" s="4">
        <v>44165</v>
      </c>
      <c r="D359" s="6">
        <v>13596</v>
      </c>
      <c r="E359" s="3" t="str">
        <f>VLOOKUP(A359,Cleaned_Location_Data!$B$1:$C$55,2,FALSE)</f>
        <v>GEO1002</v>
      </c>
      <c r="F359" s="3" t="str">
        <f>INDEX(Cleaned_Location_Data!$C:$C,MATCH(A359,Cleaned_Location_Data!$B:$B,0))</f>
        <v>GEO1002</v>
      </c>
      <c r="G359" s="3" t="b">
        <f t="shared" si="25"/>
        <v>1</v>
      </c>
      <c r="H359" s="3" t="str">
        <f>INDEX(Cleaned_Location_Data!$I$1:$I$5,MATCH(F359,Cleaned_Location_Data!$H$1:$H$5,0))</f>
        <v>APAC</v>
      </c>
      <c r="I359" s="3" t="str">
        <f t="shared" si="26"/>
        <v>Q4 2020</v>
      </c>
      <c r="J359" s="3" t="str">
        <f t="shared" si="27"/>
        <v>Q4 2020</v>
      </c>
      <c r="K359" s="3" t="str">
        <f t="shared" si="28"/>
        <v>Q4 2020</v>
      </c>
      <c r="L359" s="5" t="b">
        <f t="shared" si="29"/>
        <v>1</v>
      </c>
      <c r="N359"/>
    </row>
    <row r="360" spans="1:14" x14ac:dyDescent="0.25">
      <c r="A360" s="7" t="s">
        <v>359</v>
      </c>
      <c r="B360" s="4" t="s">
        <v>22</v>
      </c>
      <c r="C360" s="4">
        <v>44196</v>
      </c>
      <c r="D360" s="6">
        <v>13595</v>
      </c>
      <c r="E360" s="3" t="str">
        <f>VLOOKUP(A360,Cleaned_Location_Data!$B$1:$C$55,2,FALSE)</f>
        <v>GEO1002</v>
      </c>
      <c r="F360" s="3" t="str">
        <f>INDEX(Cleaned_Location_Data!$C:$C,MATCH(A360,Cleaned_Location_Data!$B:$B,0))</f>
        <v>GEO1002</v>
      </c>
      <c r="G360" s="3" t="b">
        <f t="shared" si="25"/>
        <v>1</v>
      </c>
      <c r="H360" s="3" t="str">
        <f>INDEX(Cleaned_Location_Data!$I$1:$I$5,MATCH(F360,Cleaned_Location_Data!$H$1:$H$5,0))</f>
        <v>APAC</v>
      </c>
      <c r="I360" s="3" t="str">
        <f t="shared" si="26"/>
        <v>Q4 2020</v>
      </c>
      <c r="J360" s="3" t="str">
        <f t="shared" si="27"/>
        <v>Q4 2020</v>
      </c>
      <c r="K360" s="3" t="str">
        <f t="shared" si="28"/>
        <v>Q4 2020</v>
      </c>
      <c r="L360" s="5" t="b">
        <f t="shared" si="29"/>
        <v>1</v>
      </c>
      <c r="N360"/>
    </row>
    <row r="361" spans="1:14" x14ac:dyDescent="0.25">
      <c r="A361" s="7" t="s">
        <v>359</v>
      </c>
      <c r="B361" s="4" t="s">
        <v>34</v>
      </c>
      <c r="C361" s="4">
        <v>44227</v>
      </c>
      <c r="D361" s="6">
        <v>14276</v>
      </c>
      <c r="E361" s="3" t="str">
        <f>VLOOKUP(A361,Cleaned_Location_Data!$B$1:$C$55,2,FALSE)</f>
        <v>GEO1002</v>
      </c>
      <c r="F361" s="3" t="str">
        <f>INDEX(Cleaned_Location_Data!$C:$C,MATCH(A361,Cleaned_Location_Data!$B:$B,0))</f>
        <v>GEO1002</v>
      </c>
      <c r="G361" s="3" t="b">
        <f t="shared" si="25"/>
        <v>1</v>
      </c>
      <c r="H361" s="3" t="str">
        <f>INDEX(Cleaned_Location_Data!$I$1:$I$5,MATCH(F361,Cleaned_Location_Data!$H$1:$H$5,0))</f>
        <v>APAC</v>
      </c>
      <c r="I361" s="3" t="str">
        <f t="shared" si="26"/>
        <v>Q1 2021</v>
      </c>
      <c r="J361" s="3" t="str">
        <f t="shared" si="27"/>
        <v>Q1 2021</v>
      </c>
      <c r="K361" s="3" t="str">
        <f t="shared" si="28"/>
        <v>Q1 2021</v>
      </c>
      <c r="L361" s="5" t="b">
        <f t="shared" si="29"/>
        <v>1</v>
      </c>
      <c r="N361"/>
    </row>
    <row r="362" spans="1:14" x14ac:dyDescent="0.25">
      <c r="A362" s="7" t="s">
        <v>359</v>
      </c>
      <c r="B362" s="4" t="s">
        <v>32</v>
      </c>
      <c r="C362" s="4">
        <v>44255</v>
      </c>
      <c r="D362" s="6">
        <v>16057</v>
      </c>
      <c r="E362" s="3" t="str">
        <f>VLOOKUP(A362,Cleaned_Location_Data!$B$1:$C$55,2,FALSE)</f>
        <v>GEO1002</v>
      </c>
      <c r="F362" s="3" t="str">
        <f>INDEX(Cleaned_Location_Data!$C:$C,MATCH(A362,Cleaned_Location_Data!$B:$B,0))</f>
        <v>GEO1002</v>
      </c>
      <c r="G362" s="3" t="b">
        <f t="shared" si="25"/>
        <v>1</v>
      </c>
      <c r="H362" s="3" t="str">
        <f>INDEX(Cleaned_Location_Data!$I$1:$I$5,MATCH(F362,Cleaned_Location_Data!$H$1:$H$5,0))</f>
        <v>APAC</v>
      </c>
      <c r="I362" s="3" t="str">
        <f t="shared" si="26"/>
        <v>Q1 2021</v>
      </c>
      <c r="J362" s="3" t="str">
        <f t="shared" si="27"/>
        <v>Q1 2021</v>
      </c>
      <c r="K362" s="3" t="str">
        <f t="shared" si="28"/>
        <v>Q1 2021</v>
      </c>
      <c r="L362" s="5" t="b">
        <f t="shared" si="29"/>
        <v>1</v>
      </c>
      <c r="N362"/>
    </row>
    <row r="363" spans="1:14" x14ac:dyDescent="0.25">
      <c r="A363" s="7" t="s">
        <v>359</v>
      </c>
      <c r="B363" s="4" t="s">
        <v>30</v>
      </c>
      <c r="C363" s="4">
        <v>44286</v>
      </c>
      <c r="D363" s="6">
        <v>17502</v>
      </c>
      <c r="E363" s="3" t="str">
        <f>VLOOKUP(A363,Cleaned_Location_Data!$B$1:$C$55,2,FALSE)</f>
        <v>GEO1002</v>
      </c>
      <c r="F363" s="3" t="str">
        <f>INDEX(Cleaned_Location_Data!$C:$C,MATCH(A363,Cleaned_Location_Data!$B:$B,0))</f>
        <v>GEO1002</v>
      </c>
      <c r="G363" s="3" t="b">
        <f t="shared" si="25"/>
        <v>1</v>
      </c>
      <c r="H363" s="3" t="str">
        <f>INDEX(Cleaned_Location_Data!$I$1:$I$5,MATCH(F363,Cleaned_Location_Data!$H$1:$H$5,0))</f>
        <v>APAC</v>
      </c>
      <c r="I363" s="3" t="str">
        <f t="shared" si="26"/>
        <v>Q1 2021</v>
      </c>
      <c r="J363" s="3" t="str">
        <f t="shared" si="27"/>
        <v>Q1 2021</v>
      </c>
      <c r="K363" s="3" t="str">
        <f t="shared" si="28"/>
        <v>Q1 2021</v>
      </c>
      <c r="L363" s="5" t="b">
        <f t="shared" si="29"/>
        <v>1</v>
      </c>
      <c r="N363"/>
    </row>
    <row r="364" spans="1:14" x14ac:dyDescent="0.25">
      <c r="A364" s="7" t="s">
        <v>359</v>
      </c>
      <c r="B364" s="4" t="s">
        <v>28</v>
      </c>
      <c r="C364" s="4">
        <v>44316</v>
      </c>
      <c r="D364" s="6">
        <v>20185</v>
      </c>
      <c r="E364" s="3" t="str">
        <f>VLOOKUP(A364,Cleaned_Location_Data!$B$1:$C$55,2,FALSE)</f>
        <v>GEO1002</v>
      </c>
      <c r="F364" s="3" t="str">
        <f>INDEX(Cleaned_Location_Data!$C:$C,MATCH(A364,Cleaned_Location_Data!$B:$B,0))</f>
        <v>GEO1002</v>
      </c>
      <c r="G364" s="3" t="b">
        <f t="shared" si="25"/>
        <v>1</v>
      </c>
      <c r="H364" s="3" t="str">
        <f>INDEX(Cleaned_Location_Data!$I$1:$I$5,MATCH(F364,Cleaned_Location_Data!$H$1:$H$5,0))</f>
        <v>APAC</v>
      </c>
      <c r="I364" s="3" t="str">
        <f t="shared" si="26"/>
        <v>Q2 2021</v>
      </c>
      <c r="J364" s="3" t="str">
        <f t="shared" si="27"/>
        <v>Q2 2021</v>
      </c>
      <c r="K364" s="3" t="str">
        <f t="shared" si="28"/>
        <v>Q2 2021</v>
      </c>
      <c r="L364" s="5" t="b">
        <f t="shared" si="29"/>
        <v>1</v>
      </c>
      <c r="N364"/>
    </row>
    <row r="365" spans="1:14" x14ac:dyDescent="0.25">
      <c r="A365" s="7" t="s">
        <v>359</v>
      </c>
      <c r="B365" s="4" t="s">
        <v>26</v>
      </c>
      <c r="C365" s="4">
        <v>44347</v>
      </c>
      <c r="D365" s="6">
        <v>19253</v>
      </c>
      <c r="E365" s="3" t="str">
        <f>VLOOKUP(A365,Cleaned_Location_Data!$B$1:$C$55,2,FALSE)</f>
        <v>GEO1002</v>
      </c>
      <c r="F365" s="3" t="str">
        <f>INDEX(Cleaned_Location_Data!$C:$C,MATCH(A365,Cleaned_Location_Data!$B:$B,0))</f>
        <v>GEO1002</v>
      </c>
      <c r="G365" s="3" t="b">
        <f t="shared" si="25"/>
        <v>1</v>
      </c>
      <c r="H365" s="3" t="str">
        <f>INDEX(Cleaned_Location_Data!$I$1:$I$5,MATCH(F365,Cleaned_Location_Data!$H$1:$H$5,0))</f>
        <v>APAC</v>
      </c>
      <c r="I365" s="3" t="str">
        <f t="shared" si="26"/>
        <v>Q2 2021</v>
      </c>
      <c r="J365" s="3" t="str">
        <f t="shared" si="27"/>
        <v>Q2 2021</v>
      </c>
      <c r="K365" s="3" t="str">
        <f t="shared" si="28"/>
        <v>Q2 2021</v>
      </c>
      <c r="L365" s="5" t="b">
        <f t="shared" si="29"/>
        <v>1</v>
      </c>
      <c r="N365"/>
    </row>
    <row r="366" spans="1:14" x14ac:dyDescent="0.25">
      <c r="A366" s="7" t="s">
        <v>359</v>
      </c>
      <c r="B366" s="4" t="s">
        <v>24</v>
      </c>
      <c r="C366" s="4">
        <v>44377</v>
      </c>
      <c r="D366" s="6">
        <v>13732</v>
      </c>
      <c r="E366" s="3" t="str">
        <f>VLOOKUP(A366,Cleaned_Location_Data!$B$1:$C$55,2,FALSE)</f>
        <v>GEO1002</v>
      </c>
      <c r="F366" s="3" t="str">
        <f>INDEX(Cleaned_Location_Data!$C:$C,MATCH(A366,Cleaned_Location_Data!$B:$B,0))</f>
        <v>GEO1002</v>
      </c>
      <c r="G366" s="3" t="b">
        <f t="shared" si="25"/>
        <v>1</v>
      </c>
      <c r="H366" s="3" t="str">
        <f>INDEX(Cleaned_Location_Data!$I$1:$I$5,MATCH(F366,Cleaned_Location_Data!$H$1:$H$5,0))</f>
        <v>APAC</v>
      </c>
      <c r="I366" s="3" t="str">
        <f t="shared" si="26"/>
        <v>Q2 2021</v>
      </c>
      <c r="J366" s="3" t="str">
        <f t="shared" si="27"/>
        <v>Q2 2021</v>
      </c>
      <c r="K366" s="3" t="str">
        <f t="shared" si="28"/>
        <v>Q2 2021</v>
      </c>
      <c r="L366" s="5" t="b">
        <f t="shared" si="29"/>
        <v>1</v>
      </c>
      <c r="N366"/>
    </row>
    <row r="367" spans="1:14" x14ac:dyDescent="0.25">
      <c r="A367" s="7" t="s">
        <v>373</v>
      </c>
      <c r="B367" s="4" t="s">
        <v>37</v>
      </c>
      <c r="C367" s="4">
        <v>43861</v>
      </c>
      <c r="D367" s="6">
        <v>864</v>
      </c>
      <c r="E367" s="3" t="str">
        <f>VLOOKUP(A367,Cleaned_Location_Data!$B$1:$C$55,2,FALSE)</f>
        <v>GEO1001</v>
      </c>
      <c r="F367" s="3" t="str">
        <f>INDEX(Cleaned_Location_Data!$C:$C,MATCH(A367,Cleaned_Location_Data!$B:$B,0))</f>
        <v>GEO1001</v>
      </c>
      <c r="G367" s="3" t="b">
        <f t="shared" si="25"/>
        <v>1</v>
      </c>
      <c r="H367" s="3" t="str">
        <f>INDEX(Cleaned_Location_Data!$I$1:$I$5,MATCH(F367,Cleaned_Location_Data!$H$1:$H$5,0))</f>
        <v>NAM</v>
      </c>
      <c r="I367" s="3" t="str">
        <f t="shared" si="26"/>
        <v>Q1 2020</v>
      </c>
      <c r="J367" s="3" t="str">
        <f t="shared" si="27"/>
        <v>Q1 2020</v>
      </c>
      <c r="K367" s="3" t="str">
        <f t="shared" si="28"/>
        <v>Q1 2020</v>
      </c>
      <c r="L367" s="5" t="b">
        <f t="shared" si="29"/>
        <v>1</v>
      </c>
      <c r="N367"/>
    </row>
    <row r="368" spans="1:14" x14ac:dyDescent="0.25">
      <c r="A368" s="7" t="s">
        <v>373</v>
      </c>
      <c r="B368" s="4" t="s">
        <v>39</v>
      </c>
      <c r="C368" s="4">
        <v>43890</v>
      </c>
      <c r="D368" s="6">
        <v>765</v>
      </c>
      <c r="E368" s="3" t="str">
        <f>VLOOKUP(A368,Cleaned_Location_Data!$B$1:$C$55,2,FALSE)</f>
        <v>GEO1001</v>
      </c>
      <c r="F368" s="3" t="str">
        <f>INDEX(Cleaned_Location_Data!$C:$C,MATCH(A368,Cleaned_Location_Data!$B:$B,0))</f>
        <v>GEO1001</v>
      </c>
      <c r="G368" s="3" t="b">
        <f t="shared" si="25"/>
        <v>1</v>
      </c>
      <c r="H368" s="3" t="str">
        <f>INDEX(Cleaned_Location_Data!$I$1:$I$5,MATCH(F368,Cleaned_Location_Data!$H$1:$H$5,0))</f>
        <v>NAM</v>
      </c>
      <c r="I368" s="3" t="str">
        <f t="shared" si="26"/>
        <v>Q1 2020</v>
      </c>
      <c r="J368" s="3" t="str">
        <f t="shared" si="27"/>
        <v>Q1 2020</v>
      </c>
      <c r="K368" s="3" t="str">
        <f t="shared" si="28"/>
        <v>Q1 2020</v>
      </c>
      <c r="L368" s="5" t="b">
        <f t="shared" si="29"/>
        <v>1</v>
      </c>
      <c r="N368"/>
    </row>
    <row r="369" spans="1:14" x14ac:dyDescent="0.25">
      <c r="A369" s="7" t="s">
        <v>373</v>
      </c>
      <c r="B369" s="4" t="s">
        <v>4</v>
      </c>
      <c r="C369" s="4">
        <v>43921</v>
      </c>
      <c r="D369" s="6">
        <v>1051</v>
      </c>
      <c r="E369" s="3" t="str">
        <f>VLOOKUP(A369,Cleaned_Location_Data!$B$1:$C$55,2,FALSE)</f>
        <v>GEO1001</v>
      </c>
      <c r="F369" s="3" t="str">
        <f>INDEX(Cleaned_Location_Data!$C:$C,MATCH(A369,Cleaned_Location_Data!$B:$B,0))</f>
        <v>GEO1001</v>
      </c>
      <c r="G369" s="3" t="b">
        <f t="shared" si="25"/>
        <v>1</v>
      </c>
      <c r="H369" s="3" t="str">
        <f>INDEX(Cleaned_Location_Data!$I$1:$I$5,MATCH(F369,Cleaned_Location_Data!$H$1:$H$5,0))</f>
        <v>NAM</v>
      </c>
      <c r="I369" s="3" t="str">
        <f t="shared" si="26"/>
        <v>Q1 2020</v>
      </c>
      <c r="J369" s="3" t="str">
        <f t="shared" si="27"/>
        <v>Q1 2020</v>
      </c>
      <c r="K369" s="3" t="str">
        <f t="shared" si="28"/>
        <v>Q1 2020</v>
      </c>
      <c r="L369" s="5" t="b">
        <f t="shared" si="29"/>
        <v>1</v>
      </c>
      <c r="N369"/>
    </row>
    <row r="370" spans="1:14" x14ac:dyDescent="0.25">
      <c r="A370" s="7" t="s">
        <v>373</v>
      </c>
      <c r="B370" s="4" t="s">
        <v>6</v>
      </c>
      <c r="C370" s="4">
        <v>43951</v>
      </c>
      <c r="D370" s="6">
        <v>1053</v>
      </c>
      <c r="E370" s="3" t="str">
        <f>VLOOKUP(A370,Cleaned_Location_Data!$B$1:$C$55,2,FALSE)</f>
        <v>GEO1001</v>
      </c>
      <c r="F370" s="3" t="str">
        <f>INDEX(Cleaned_Location_Data!$C:$C,MATCH(A370,Cleaned_Location_Data!$B:$B,0))</f>
        <v>GEO1001</v>
      </c>
      <c r="G370" s="3" t="b">
        <f t="shared" si="25"/>
        <v>1</v>
      </c>
      <c r="H370" s="3" t="str">
        <f>INDEX(Cleaned_Location_Data!$I$1:$I$5,MATCH(F370,Cleaned_Location_Data!$H$1:$H$5,0))</f>
        <v>NAM</v>
      </c>
      <c r="I370" s="3" t="str">
        <f t="shared" si="26"/>
        <v>Q2 2020</v>
      </c>
      <c r="J370" s="3" t="str">
        <f t="shared" si="27"/>
        <v>Q2 2020</v>
      </c>
      <c r="K370" s="3" t="str">
        <f t="shared" si="28"/>
        <v>Q2 2020</v>
      </c>
      <c r="L370" s="5" t="b">
        <f t="shared" si="29"/>
        <v>1</v>
      </c>
      <c r="N370"/>
    </row>
    <row r="371" spans="1:14" x14ac:dyDescent="0.25">
      <c r="A371" s="7" t="s">
        <v>373</v>
      </c>
      <c r="B371" s="4" t="s">
        <v>8</v>
      </c>
      <c r="C371" s="4">
        <v>43982</v>
      </c>
      <c r="D371" s="6">
        <v>1146</v>
      </c>
      <c r="E371" s="3" t="str">
        <f>VLOOKUP(A371,Cleaned_Location_Data!$B$1:$C$55,2,FALSE)</f>
        <v>GEO1001</v>
      </c>
      <c r="F371" s="3" t="str">
        <f>INDEX(Cleaned_Location_Data!$C:$C,MATCH(A371,Cleaned_Location_Data!$B:$B,0))</f>
        <v>GEO1001</v>
      </c>
      <c r="G371" s="3" t="b">
        <f t="shared" si="25"/>
        <v>1</v>
      </c>
      <c r="H371" s="3" t="str">
        <f>INDEX(Cleaned_Location_Data!$I$1:$I$5,MATCH(F371,Cleaned_Location_Data!$H$1:$H$5,0))</f>
        <v>NAM</v>
      </c>
      <c r="I371" s="3" t="str">
        <f t="shared" si="26"/>
        <v>Q2 2020</v>
      </c>
      <c r="J371" s="3" t="str">
        <f t="shared" si="27"/>
        <v>Q2 2020</v>
      </c>
      <c r="K371" s="3" t="str">
        <f t="shared" si="28"/>
        <v>Q2 2020</v>
      </c>
      <c r="L371" s="5" t="b">
        <f t="shared" si="29"/>
        <v>1</v>
      </c>
      <c r="N371"/>
    </row>
    <row r="372" spans="1:14" x14ac:dyDescent="0.25">
      <c r="A372" s="7" t="s">
        <v>373</v>
      </c>
      <c r="B372" s="4" t="s">
        <v>10</v>
      </c>
      <c r="C372" s="4">
        <v>44012</v>
      </c>
      <c r="D372" s="6">
        <v>674</v>
      </c>
      <c r="E372" s="3" t="str">
        <f>VLOOKUP(A372,Cleaned_Location_Data!$B$1:$C$55,2,FALSE)</f>
        <v>GEO1001</v>
      </c>
      <c r="F372" s="3" t="str">
        <f>INDEX(Cleaned_Location_Data!$C:$C,MATCH(A372,Cleaned_Location_Data!$B:$B,0))</f>
        <v>GEO1001</v>
      </c>
      <c r="G372" s="3" t="b">
        <f t="shared" si="25"/>
        <v>1</v>
      </c>
      <c r="H372" s="3" t="str">
        <f>INDEX(Cleaned_Location_Data!$I$1:$I$5,MATCH(F372,Cleaned_Location_Data!$H$1:$H$5,0))</f>
        <v>NAM</v>
      </c>
      <c r="I372" s="3" t="str">
        <f t="shared" si="26"/>
        <v>Q2 2020</v>
      </c>
      <c r="J372" s="3" t="str">
        <f t="shared" si="27"/>
        <v>Q2 2020</v>
      </c>
      <c r="K372" s="3" t="str">
        <f t="shared" si="28"/>
        <v>Q2 2020</v>
      </c>
      <c r="L372" s="5" t="b">
        <f t="shared" si="29"/>
        <v>1</v>
      </c>
      <c r="N372"/>
    </row>
    <row r="373" spans="1:14" x14ac:dyDescent="0.25">
      <c r="A373" s="7" t="s">
        <v>373</v>
      </c>
      <c r="B373" s="4" t="s">
        <v>12</v>
      </c>
      <c r="C373" s="4">
        <v>44043</v>
      </c>
      <c r="D373" s="6">
        <v>764</v>
      </c>
      <c r="E373" s="3" t="str">
        <f>VLOOKUP(A373,Cleaned_Location_Data!$B$1:$C$55,2,FALSE)</f>
        <v>GEO1001</v>
      </c>
      <c r="F373" s="3" t="str">
        <f>INDEX(Cleaned_Location_Data!$C:$C,MATCH(A373,Cleaned_Location_Data!$B:$B,0))</f>
        <v>GEO1001</v>
      </c>
      <c r="G373" s="3" t="b">
        <f t="shared" si="25"/>
        <v>1</v>
      </c>
      <c r="H373" s="3" t="str">
        <f>INDEX(Cleaned_Location_Data!$I$1:$I$5,MATCH(F373,Cleaned_Location_Data!$H$1:$H$5,0))</f>
        <v>NAM</v>
      </c>
      <c r="I373" s="3" t="str">
        <f t="shared" si="26"/>
        <v>Q3 2020</v>
      </c>
      <c r="J373" s="3" t="str">
        <f t="shared" si="27"/>
        <v>Q3 2020</v>
      </c>
      <c r="K373" s="3" t="str">
        <f t="shared" si="28"/>
        <v>Q3 2020</v>
      </c>
      <c r="L373" s="5" t="b">
        <f t="shared" si="29"/>
        <v>1</v>
      </c>
      <c r="N373"/>
    </row>
    <row r="374" spans="1:14" x14ac:dyDescent="0.25">
      <c r="A374" s="7" t="s">
        <v>373</v>
      </c>
      <c r="B374" s="4" t="s">
        <v>14</v>
      </c>
      <c r="C374" s="4">
        <v>44074</v>
      </c>
      <c r="D374" s="6">
        <v>482</v>
      </c>
      <c r="E374" s="3" t="str">
        <f>VLOOKUP(A374,Cleaned_Location_Data!$B$1:$C$55,2,FALSE)</f>
        <v>GEO1001</v>
      </c>
      <c r="F374" s="3" t="str">
        <f>INDEX(Cleaned_Location_Data!$C:$C,MATCH(A374,Cleaned_Location_Data!$B:$B,0))</f>
        <v>GEO1001</v>
      </c>
      <c r="G374" s="3" t="b">
        <f t="shared" si="25"/>
        <v>1</v>
      </c>
      <c r="H374" s="3" t="str">
        <f>INDEX(Cleaned_Location_Data!$I$1:$I$5,MATCH(F374,Cleaned_Location_Data!$H$1:$H$5,0))</f>
        <v>NAM</v>
      </c>
      <c r="I374" s="3" t="str">
        <f t="shared" si="26"/>
        <v>Q3 2020</v>
      </c>
      <c r="J374" s="3" t="str">
        <f t="shared" si="27"/>
        <v>Q3 2020</v>
      </c>
      <c r="K374" s="3" t="str">
        <f t="shared" si="28"/>
        <v>Q3 2020</v>
      </c>
      <c r="L374" s="5" t="b">
        <f t="shared" si="29"/>
        <v>1</v>
      </c>
      <c r="N374"/>
    </row>
    <row r="375" spans="1:14" x14ac:dyDescent="0.25">
      <c r="A375" s="7" t="s">
        <v>373</v>
      </c>
      <c r="B375" s="4" t="s">
        <v>16</v>
      </c>
      <c r="C375" s="4">
        <v>44104</v>
      </c>
      <c r="D375" s="6">
        <v>673</v>
      </c>
      <c r="E375" s="3" t="str">
        <f>VLOOKUP(A375,Cleaned_Location_Data!$B$1:$C$55,2,FALSE)</f>
        <v>GEO1001</v>
      </c>
      <c r="F375" s="3" t="str">
        <f>INDEX(Cleaned_Location_Data!$C:$C,MATCH(A375,Cleaned_Location_Data!$B:$B,0))</f>
        <v>GEO1001</v>
      </c>
      <c r="G375" s="3" t="b">
        <f t="shared" si="25"/>
        <v>1</v>
      </c>
      <c r="H375" s="3" t="str">
        <f>INDEX(Cleaned_Location_Data!$I$1:$I$5,MATCH(F375,Cleaned_Location_Data!$H$1:$H$5,0))</f>
        <v>NAM</v>
      </c>
      <c r="I375" s="3" t="str">
        <f t="shared" si="26"/>
        <v>Q3 2020</v>
      </c>
      <c r="J375" s="3" t="str">
        <f t="shared" si="27"/>
        <v>Q3 2020</v>
      </c>
      <c r="K375" s="3" t="str">
        <f t="shared" si="28"/>
        <v>Q3 2020</v>
      </c>
      <c r="L375" s="5" t="b">
        <f t="shared" si="29"/>
        <v>1</v>
      </c>
      <c r="N375"/>
    </row>
    <row r="376" spans="1:14" x14ac:dyDescent="0.25">
      <c r="A376" s="7" t="s">
        <v>373</v>
      </c>
      <c r="B376" s="4" t="s">
        <v>18</v>
      </c>
      <c r="C376" s="4">
        <v>44135</v>
      </c>
      <c r="D376" s="6">
        <v>575</v>
      </c>
      <c r="E376" s="3" t="str">
        <f>VLOOKUP(A376,Cleaned_Location_Data!$B$1:$C$55,2,FALSE)</f>
        <v>GEO1001</v>
      </c>
      <c r="F376" s="3" t="str">
        <f>INDEX(Cleaned_Location_Data!$C:$C,MATCH(A376,Cleaned_Location_Data!$B:$B,0))</f>
        <v>GEO1001</v>
      </c>
      <c r="G376" s="3" t="b">
        <f t="shared" si="25"/>
        <v>1</v>
      </c>
      <c r="H376" s="3" t="str">
        <f>INDEX(Cleaned_Location_Data!$I$1:$I$5,MATCH(F376,Cleaned_Location_Data!$H$1:$H$5,0))</f>
        <v>NAM</v>
      </c>
      <c r="I376" s="3" t="str">
        <f t="shared" si="26"/>
        <v>Q4 2020</v>
      </c>
      <c r="J376" s="3" t="str">
        <f t="shared" si="27"/>
        <v>Q4 2020</v>
      </c>
      <c r="K376" s="3" t="str">
        <f t="shared" si="28"/>
        <v>Q4 2020</v>
      </c>
      <c r="L376" s="5" t="b">
        <f t="shared" si="29"/>
        <v>1</v>
      </c>
      <c r="N376"/>
    </row>
    <row r="377" spans="1:14" x14ac:dyDescent="0.25">
      <c r="A377" s="7" t="s">
        <v>373</v>
      </c>
      <c r="B377" s="4" t="s">
        <v>20</v>
      </c>
      <c r="C377" s="4">
        <v>44165</v>
      </c>
      <c r="D377" s="6">
        <v>865</v>
      </c>
      <c r="E377" s="3" t="str">
        <f>VLOOKUP(A377,Cleaned_Location_Data!$B$1:$C$55,2,FALSE)</f>
        <v>GEO1001</v>
      </c>
      <c r="F377" s="3" t="str">
        <f>INDEX(Cleaned_Location_Data!$C:$C,MATCH(A377,Cleaned_Location_Data!$B:$B,0))</f>
        <v>GEO1001</v>
      </c>
      <c r="G377" s="3" t="b">
        <f t="shared" si="25"/>
        <v>1</v>
      </c>
      <c r="H377" s="3" t="str">
        <f>INDEX(Cleaned_Location_Data!$I$1:$I$5,MATCH(F377,Cleaned_Location_Data!$H$1:$H$5,0))</f>
        <v>NAM</v>
      </c>
      <c r="I377" s="3" t="str">
        <f t="shared" si="26"/>
        <v>Q4 2020</v>
      </c>
      <c r="J377" s="3" t="str">
        <f t="shared" si="27"/>
        <v>Q4 2020</v>
      </c>
      <c r="K377" s="3" t="str">
        <f t="shared" si="28"/>
        <v>Q4 2020</v>
      </c>
      <c r="L377" s="5" t="b">
        <f t="shared" si="29"/>
        <v>1</v>
      </c>
      <c r="N377"/>
    </row>
    <row r="378" spans="1:14" x14ac:dyDescent="0.25">
      <c r="A378" s="7" t="s">
        <v>373</v>
      </c>
      <c r="B378" s="4" t="s">
        <v>22</v>
      </c>
      <c r="C378" s="4">
        <v>44196</v>
      </c>
      <c r="D378" s="6">
        <v>674</v>
      </c>
      <c r="E378" s="3" t="str">
        <f>VLOOKUP(A378,Cleaned_Location_Data!$B$1:$C$55,2,FALSE)</f>
        <v>GEO1001</v>
      </c>
      <c r="F378" s="3" t="str">
        <f>INDEX(Cleaned_Location_Data!$C:$C,MATCH(A378,Cleaned_Location_Data!$B:$B,0))</f>
        <v>GEO1001</v>
      </c>
      <c r="G378" s="3" t="b">
        <f t="shared" si="25"/>
        <v>1</v>
      </c>
      <c r="H378" s="3" t="str">
        <f>INDEX(Cleaned_Location_Data!$I$1:$I$5,MATCH(F378,Cleaned_Location_Data!$H$1:$H$5,0))</f>
        <v>NAM</v>
      </c>
      <c r="I378" s="3" t="str">
        <f t="shared" si="26"/>
        <v>Q4 2020</v>
      </c>
      <c r="J378" s="3" t="str">
        <f t="shared" si="27"/>
        <v>Q4 2020</v>
      </c>
      <c r="K378" s="3" t="str">
        <f t="shared" si="28"/>
        <v>Q4 2020</v>
      </c>
      <c r="L378" s="5" t="b">
        <f t="shared" si="29"/>
        <v>1</v>
      </c>
      <c r="N378"/>
    </row>
    <row r="379" spans="1:14" x14ac:dyDescent="0.25">
      <c r="A379" s="7" t="s">
        <v>373</v>
      </c>
      <c r="B379" s="4" t="s">
        <v>34</v>
      </c>
      <c r="C379" s="4">
        <v>44227</v>
      </c>
      <c r="D379" s="6">
        <v>859</v>
      </c>
      <c r="E379" s="3" t="str">
        <f>VLOOKUP(A379,Cleaned_Location_Data!$B$1:$C$55,2,FALSE)</f>
        <v>GEO1001</v>
      </c>
      <c r="F379" s="3" t="str">
        <f>INDEX(Cleaned_Location_Data!$C:$C,MATCH(A379,Cleaned_Location_Data!$B:$B,0))</f>
        <v>GEO1001</v>
      </c>
      <c r="G379" s="3" t="b">
        <f t="shared" si="25"/>
        <v>1</v>
      </c>
      <c r="H379" s="3" t="str">
        <f>INDEX(Cleaned_Location_Data!$I$1:$I$5,MATCH(F379,Cleaned_Location_Data!$H$1:$H$5,0))</f>
        <v>NAM</v>
      </c>
      <c r="I379" s="3" t="str">
        <f t="shared" si="26"/>
        <v>Q1 2021</v>
      </c>
      <c r="J379" s="3" t="str">
        <f t="shared" si="27"/>
        <v>Q1 2021</v>
      </c>
      <c r="K379" s="3" t="str">
        <f t="shared" si="28"/>
        <v>Q1 2021</v>
      </c>
      <c r="L379" s="5" t="b">
        <f t="shared" si="29"/>
        <v>1</v>
      </c>
      <c r="N379"/>
    </row>
    <row r="380" spans="1:14" x14ac:dyDescent="0.25">
      <c r="A380" s="7" t="s">
        <v>373</v>
      </c>
      <c r="B380" s="4" t="s">
        <v>32</v>
      </c>
      <c r="C380" s="4">
        <v>44255</v>
      </c>
      <c r="D380" s="6">
        <v>797</v>
      </c>
      <c r="E380" s="3" t="str">
        <f>VLOOKUP(A380,Cleaned_Location_Data!$B$1:$C$55,2,FALSE)</f>
        <v>GEO1001</v>
      </c>
      <c r="F380" s="3" t="str">
        <f>INDEX(Cleaned_Location_Data!$C:$C,MATCH(A380,Cleaned_Location_Data!$B:$B,0))</f>
        <v>GEO1001</v>
      </c>
      <c r="G380" s="3" t="b">
        <f t="shared" si="25"/>
        <v>1</v>
      </c>
      <c r="H380" s="3" t="str">
        <f>INDEX(Cleaned_Location_Data!$I$1:$I$5,MATCH(F380,Cleaned_Location_Data!$H$1:$H$5,0))</f>
        <v>NAM</v>
      </c>
      <c r="I380" s="3" t="str">
        <f t="shared" si="26"/>
        <v>Q1 2021</v>
      </c>
      <c r="J380" s="3" t="str">
        <f t="shared" si="27"/>
        <v>Q1 2021</v>
      </c>
      <c r="K380" s="3" t="str">
        <f t="shared" si="28"/>
        <v>Q1 2021</v>
      </c>
      <c r="L380" s="5" t="b">
        <f t="shared" si="29"/>
        <v>1</v>
      </c>
      <c r="N380"/>
    </row>
    <row r="381" spans="1:14" x14ac:dyDescent="0.25">
      <c r="A381" s="7" t="s">
        <v>373</v>
      </c>
      <c r="B381" s="4" t="s">
        <v>30</v>
      </c>
      <c r="C381" s="4">
        <v>44286</v>
      </c>
      <c r="D381" s="6">
        <v>1043</v>
      </c>
      <c r="E381" s="3" t="str">
        <f>VLOOKUP(A381,Cleaned_Location_Data!$B$1:$C$55,2,FALSE)</f>
        <v>GEO1001</v>
      </c>
      <c r="F381" s="3" t="str">
        <f>INDEX(Cleaned_Location_Data!$C:$C,MATCH(A381,Cleaned_Location_Data!$B:$B,0))</f>
        <v>GEO1001</v>
      </c>
      <c r="G381" s="3" t="b">
        <f t="shared" si="25"/>
        <v>1</v>
      </c>
      <c r="H381" s="3" t="str">
        <f>INDEX(Cleaned_Location_Data!$I$1:$I$5,MATCH(F381,Cleaned_Location_Data!$H$1:$H$5,0))</f>
        <v>NAM</v>
      </c>
      <c r="I381" s="3" t="str">
        <f t="shared" si="26"/>
        <v>Q1 2021</v>
      </c>
      <c r="J381" s="3" t="str">
        <f t="shared" si="27"/>
        <v>Q1 2021</v>
      </c>
      <c r="K381" s="3" t="str">
        <f t="shared" si="28"/>
        <v>Q1 2021</v>
      </c>
      <c r="L381" s="5" t="b">
        <f t="shared" si="29"/>
        <v>1</v>
      </c>
      <c r="N381"/>
    </row>
    <row r="382" spans="1:14" x14ac:dyDescent="0.25">
      <c r="A382" s="7" t="s">
        <v>373</v>
      </c>
      <c r="B382" s="4" t="s">
        <v>28</v>
      </c>
      <c r="C382" s="4">
        <v>44316</v>
      </c>
      <c r="D382" s="6">
        <v>1095</v>
      </c>
      <c r="E382" s="3" t="str">
        <f>VLOOKUP(A382,Cleaned_Location_Data!$B$1:$C$55,2,FALSE)</f>
        <v>GEO1001</v>
      </c>
      <c r="F382" s="3" t="str">
        <f>INDEX(Cleaned_Location_Data!$C:$C,MATCH(A382,Cleaned_Location_Data!$B:$B,0))</f>
        <v>GEO1001</v>
      </c>
      <c r="G382" s="3" t="b">
        <f t="shared" si="25"/>
        <v>1</v>
      </c>
      <c r="H382" s="3" t="str">
        <f>INDEX(Cleaned_Location_Data!$I$1:$I$5,MATCH(F382,Cleaned_Location_Data!$H$1:$H$5,0))</f>
        <v>NAM</v>
      </c>
      <c r="I382" s="3" t="str">
        <f t="shared" si="26"/>
        <v>Q2 2021</v>
      </c>
      <c r="J382" s="3" t="str">
        <f t="shared" si="27"/>
        <v>Q2 2021</v>
      </c>
      <c r="K382" s="3" t="str">
        <f t="shared" si="28"/>
        <v>Q2 2021</v>
      </c>
      <c r="L382" s="5" t="b">
        <f t="shared" si="29"/>
        <v>1</v>
      </c>
      <c r="N382"/>
    </row>
    <row r="383" spans="1:14" x14ac:dyDescent="0.25">
      <c r="A383" s="7" t="s">
        <v>373</v>
      </c>
      <c r="B383" s="4" t="s">
        <v>26</v>
      </c>
      <c r="C383" s="4">
        <v>44347</v>
      </c>
      <c r="D383" s="6">
        <v>1136</v>
      </c>
      <c r="E383" s="3" t="str">
        <f>VLOOKUP(A383,Cleaned_Location_Data!$B$1:$C$55,2,FALSE)</f>
        <v>GEO1001</v>
      </c>
      <c r="F383" s="3" t="str">
        <f>INDEX(Cleaned_Location_Data!$C:$C,MATCH(A383,Cleaned_Location_Data!$B:$B,0))</f>
        <v>GEO1001</v>
      </c>
      <c r="G383" s="3" t="b">
        <f t="shared" si="25"/>
        <v>1</v>
      </c>
      <c r="H383" s="3" t="str">
        <f>INDEX(Cleaned_Location_Data!$I$1:$I$5,MATCH(F383,Cleaned_Location_Data!$H$1:$H$5,0))</f>
        <v>NAM</v>
      </c>
      <c r="I383" s="3" t="str">
        <f t="shared" si="26"/>
        <v>Q2 2021</v>
      </c>
      <c r="J383" s="3" t="str">
        <f t="shared" si="27"/>
        <v>Q2 2021</v>
      </c>
      <c r="K383" s="3" t="str">
        <f t="shared" si="28"/>
        <v>Q2 2021</v>
      </c>
      <c r="L383" s="5" t="b">
        <f t="shared" si="29"/>
        <v>1</v>
      </c>
      <c r="N383"/>
    </row>
    <row r="384" spans="1:14" x14ac:dyDescent="0.25">
      <c r="A384" s="7" t="s">
        <v>373</v>
      </c>
      <c r="B384" s="4" t="s">
        <v>24</v>
      </c>
      <c r="C384" s="4">
        <v>44377</v>
      </c>
      <c r="D384" s="6">
        <v>681</v>
      </c>
      <c r="E384" s="3" t="str">
        <f>VLOOKUP(A384,Cleaned_Location_Data!$B$1:$C$55,2,FALSE)</f>
        <v>GEO1001</v>
      </c>
      <c r="F384" s="3" t="str">
        <f>INDEX(Cleaned_Location_Data!$C:$C,MATCH(A384,Cleaned_Location_Data!$B:$B,0))</f>
        <v>GEO1001</v>
      </c>
      <c r="G384" s="3" t="b">
        <f t="shared" si="25"/>
        <v>1</v>
      </c>
      <c r="H384" s="3" t="str">
        <f>INDEX(Cleaned_Location_Data!$I$1:$I$5,MATCH(F384,Cleaned_Location_Data!$H$1:$H$5,0))</f>
        <v>NAM</v>
      </c>
      <c r="I384" s="3" t="str">
        <f t="shared" si="26"/>
        <v>Q2 2021</v>
      </c>
      <c r="J384" s="3" t="str">
        <f t="shared" si="27"/>
        <v>Q2 2021</v>
      </c>
      <c r="K384" s="3" t="str">
        <f t="shared" si="28"/>
        <v>Q2 2021</v>
      </c>
      <c r="L384" s="5" t="b">
        <f t="shared" si="29"/>
        <v>1</v>
      </c>
      <c r="N384"/>
    </row>
    <row r="385" spans="1:14" x14ac:dyDescent="0.25">
      <c r="A385" s="7" t="s">
        <v>388</v>
      </c>
      <c r="B385" s="4" t="s">
        <v>20</v>
      </c>
      <c r="C385" s="4">
        <v>44165</v>
      </c>
      <c r="D385" s="6">
        <v>916</v>
      </c>
      <c r="E385" s="3" t="str">
        <f>VLOOKUP(A385,Cleaned_Location_Data!$B$1:$C$55,2,FALSE)</f>
        <v>GEO1001</v>
      </c>
      <c r="F385" s="3" t="str">
        <f>INDEX(Cleaned_Location_Data!$C:$C,MATCH(A385,Cleaned_Location_Data!$B:$B,0))</f>
        <v>GEO1001</v>
      </c>
      <c r="G385" s="3" t="b">
        <f t="shared" si="25"/>
        <v>1</v>
      </c>
      <c r="H385" s="3" t="str">
        <f>INDEX(Cleaned_Location_Data!$I$1:$I$5,MATCH(F385,Cleaned_Location_Data!$H$1:$H$5,0))</f>
        <v>NAM</v>
      </c>
      <c r="I385" s="3" t="str">
        <f t="shared" si="26"/>
        <v>Q4 2020</v>
      </c>
      <c r="J385" s="3" t="str">
        <f t="shared" si="27"/>
        <v>Q4 2020</v>
      </c>
      <c r="K385" s="3" t="str">
        <f t="shared" si="28"/>
        <v>Q4 2020</v>
      </c>
      <c r="L385" s="5" t="b">
        <f t="shared" si="29"/>
        <v>1</v>
      </c>
      <c r="N385"/>
    </row>
    <row r="386" spans="1:14" x14ac:dyDescent="0.25">
      <c r="A386" s="7" t="s">
        <v>388</v>
      </c>
      <c r="B386" s="4" t="s">
        <v>22</v>
      </c>
      <c r="C386" s="4">
        <v>44196</v>
      </c>
      <c r="D386" s="6">
        <v>1176</v>
      </c>
      <c r="E386" s="3" t="str">
        <f>VLOOKUP(A386,Cleaned_Location_Data!$B$1:$C$55,2,FALSE)</f>
        <v>GEO1001</v>
      </c>
      <c r="F386" s="3" t="str">
        <f>INDEX(Cleaned_Location_Data!$C:$C,MATCH(A386,Cleaned_Location_Data!$B:$B,0))</f>
        <v>GEO1001</v>
      </c>
      <c r="G386" s="3" t="b">
        <f t="shared" ref="G386:G449" si="30">E386=F386</f>
        <v>1</v>
      </c>
      <c r="H386" s="3" t="str">
        <f>INDEX(Cleaned_Location_Data!$I$1:$I$5,MATCH(F386,Cleaned_Location_Data!$H$1:$H$5,0))</f>
        <v>NAM</v>
      </c>
      <c r="I386" s="3" t="str">
        <f t="shared" ref="I386:I449" si="31">"Q"&amp;ROUNDUP(MONTH(C386)/3,0)&amp;" "&amp;YEAR(C386)</f>
        <v>Q4 2020</v>
      </c>
      <c r="J386" s="3" t="str">
        <f t="shared" ref="J386:J449" si="32">"Q"&amp;ROUNDUP(LEFT(B386,2)/3,0)&amp;" "&amp;RIGHT(B386,4)</f>
        <v>Q4 2020</v>
      </c>
      <c r="K386" s="3" t="str">
        <f t="shared" ref="K386:K449" si="33">VLOOKUP(C386,$P$1:$R$7,3,TRUE)</f>
        <v>Q4 2020</v>
      </c>
      <c r="L386" s="5" t="b">
        <f t="shared" ref="L386:L449" si="34">(I386=J386)=(J386=K386)</f>
        <v>1</v>
      </c>
      <c r="N386"/>
    </row>
    <row r="387" spans="1:14" x14ac:dyDescent="0.25">
      <c r="A387" s="7" t="s">
        <v>388</v>
      </c>
      <c r="B387" s="4" t="s">
        <v>34</v>
      </c>
      <c r="C387" s="4">
        <v>44227</v>
      </c>
      <c r="D387" s="6">
        <v>941</v>
      </c>
      <c r="E387" s="3" t="str">
        <f>VLOOKUP(A387,Cleaned_Location_Data!$B$1:$C$55,2,FALSE)</f>
        <v>GEO1001</v>
      </c>
      <c r="F387" s="3" t="str">
        <f>INDEX(Cleaned_Location_Data!$C:$C,MATCH(A387,Cleaned_Location_Data!$B:$B,0))</f>
        <v>GEO1001</v>
      </c>
      <c r="G387" s="3" t="b">
        <f t="shared" si="30"/>
        <v>1</v>
      </c>
      <c r="H387" s="3" t="str">
        <f>INDEX(Cleaned_Location_Data!$I$1:$I$5,MATCH(F387,Cleaned_Location_Data!$H$1:$H$5,0))</f>
        <v>NAM</v>
      </c>
      <c r="I387" s="3" t="str">
        <f t="shared" si="31"/>
        <v>Q1 2021</v>
      </c>
      <c r="J387" s="3" t="str">
        <f t="shared" si="32"/>
        <v>Q1 2021</v>
      </c>
      <c r="K387" s="3" t="str">
        <f t="shared" si="33"/>
        <v>Q1 2021</v>
      </c>
      <c r="L387" s="5" t="b">
        <f t="shared" si="34"/>
        <v>1</v>
      </c>
      <c r="N387"/>
    </row>
    <row r="388" spans="1:14" x14ac:dyDescent="0.25">
      <c r="A388" s="7" t="s">
        <v>388</v>
      </c>
      <c r="B388" s="4" t="s">
        <v>32</v>
      </c>
      <c r="C388" s="4">
        <v>44255</v>
      </c>
      <c r="D388" s="6">
        <v>1332</v>
      </c>
      <c r="E388" s="3" t="str">
        <f>VLOOKUP(A388,Cleaned_Location_Data!$B$1:$C$55,2,FALSE)</f>
        <v>GEO1001</v>
      </c>
      <c r="F388" s="3" t="str">
        <f>INDEX(Cleaned_Location_Data!$C:$C,MATCH(A388,Cleaned_Location_Data!$B:$B,0))</f>
        <v>GEO1001</v>
      </c>
      <c r="G388" s="3" t="b">
        <f t="shared" si="30"/>
        <v>1</v>
      </c>
      <c r="H388" s="3" t="str">
        <f>INDEX(Cleaned_Location_Data!$I$1:$I$5,MATCH(F388,Cleaned_Location_Data!$H$1:$H$5,0))</f>
        <v>NAM</v>
      </c>
      <c r="I388" s="3" t="str">
        <f t="shared" si="31"/>
        <v>Q1 2021</v>
      </c>
      <c r="J388" s="3" t="str">
        <f t="shared" si="32"/>
        <v>Q1 2021</v>
      </c>
      <c r="K388" s="3" t="str">
        <f t="shared" si="33"/>
        <v>Q1 2021</v>
      </c>
      <c r="L388" s="5" t="b">
        <f t="shared" si="34"/>
        <v>1</v>
      </c>
      <c r="N388"/>
    </row>
    <row r="389" spans="1:14" x14ac:dyDescent="0.25">
      <c r="A389" s="7" t="s">
        <v>388</v>
      </c>
      <c r="B389" s="4" t="s">
        <v>30</v>
      </c>
      <c r="C389" s="4">
        <v>44286</v>
      </c>
      <c r="D389" s="6">
        <v>1192</v>
      </c>
      <c r="E389" s="3" t="str">
        <f>VLOOKUP(A389,Cleaned_Location_Data!$B$1:$C$55,2,FALSE)</f>
        <v>GEO1001</v>
      </c>
      <c r="F389" s="3" t="str">
        <f>INDEX(Cleaned_Location_Data!$C:$C,MATCH(A389,Cleaned_Location_Data!$B:$B,0))</f>
        <v>GEO1001</v>
      </c>
      <c r="G389" s="3" t="b">
        <f t="shared" si="30"/>
        <v>1</v>
      </c>
      <c r="H389" s="3" t="str">
        <f>INDEX(Cleaned_Location_Data!$I$1:$I$5,MATCH(F389,Cleaned_Location_Data!$H$1:$H$5,0))</f>
        <v>NAM</v>
      </c>
      <c r="I389" s="3" t="str">
        <f t="shared" si="31"/>
        <v>Q1 2021</v>
      </c>
      <c r="J389" s="3" t="str">
        <f t="shared" si="32"/>
        <v>Q1 2021</v>
      </c>
      <c r="K389" s="3" t="str">
        <f t="shared" si="33"/>
        <v>Q1 2021</v>
      </c>
      <c r="L389" s="5" t="b">
        <f t="shared" si="34"/>
        <v>1</v>
      </c>
      <c r="N389"/>
    </row>
    <row r="390" spans="1:14" x14ac:dyDescent="0.25">
      <c r="A390" s="7" t="s">
        <v>388</v>
      </c>
      <c r="B390" s="4" t="s">
        <v>28</v>
      </c>
      <c r="C390" s="4">
        <v>44316</v>
      </c>
      <c r="D390" s="6">
        <v>1768</v>
      </c>
      <c r="E390" s="3" t="str">
        <f>VLOOKUP(A390,Cleaned_Location_Data!$B$1:$C$55,2,FALSE)</f>
        <v>GEO1001</v>
      </c>
      <c r="F390" s="3" t="str">
        <f>INDEX(Cleaned_Location_Data!$C:$C,MATCH(A390,Cleaned_Location_Data!$B:$B,0))</f>
        <v>GEO1001</v>
      </c>
      <c r="G390" s="3" t="b">
        <f t="shared" si="30"/>
        <v>1</v>
      </c>
      <c r="H390" s="3" t="str">
        <f>INDEX(Cleaned_Location_Data!$I$1:$I$5,MATCH(F390,Cleaned_Location_Data!$H$1:$H$5,0))</f>
        <v>NAM</v>
      </c>
      <c r="I390" s="3" t="str">
        <f t="shared" si="31"/>
        <v>Q2 2021</v>
      </c>
      <c r="J390" s="3" t="str">
        <f t="shared" si="32"/>
        <v>Q2 2021</v>
      </c>
      <c r="K390" s="3" t="str">
        <f t="shared" si="33"/>
        <v>Q2 2021</v>
      </c>
      <c r="L390" s="5" t="b">
        <f t="shared" si="34"/>
        <v>1</v>
      </c>
      <c r="N390"/>
    </row>
    <row r="391" spans="1:14" x14ac:dyDescent="0.25">
      <c r="A391" s="7" t="s">
        <v>388</v>
      </c>
      <c r="B391" s="4" t="s">
        <v>26</v>
      </c>
      <c r="C391" s="4">
        <v>44347</v>
      </c>
      <c r="D391" s="6">
        <v>1360</v>
      </c>
      <c r="E391" s="3" t="str">
        <f>VLOOKUP(A391,Cleaned_Location_Data!$B$1:$C$55,2,FALSE)</f>
        <v>GEO1001</v>
      </c>
      <c r="F391" s="3" t="str">
        <f>INDEX(Cleaned_Location_Data!$C:$C,MATCH(A391,Cleaned_Location_Data!$B:$B,0))</f>
        <v>GEO1001</v>
      </c>
      <c r="G391" s="3" t="b">
        <f t="shared" si="30"/>
        <v>1</v>
      </c>
      <c r="H391" s="3" t="str">
        <f>INDEX(Cleaned_Location_Data!$I$1:$I$5,MATCH(F391,Cleaned_Location_Data!$H$1:$H$5,0))</f>
        <v>NAM</v>
      </c>
      <c r="I391" s="3" t="str">
        <f t="shared" si="31"/>
        <v>Q2 2021</v>
      </c>
      <c r="J391" s="3" t="str">
        <f t="shared" si="32"/>
        <v>Q2 2021</v>
      </c>
      <c r="K391" s="3" t="str">
        <f t="shared" si="33"/>
        <v>Q2 2021</v>
      </c>
      <c r="L391" s="5" t="b">
        <f t="shared" si="34"/>
        <v>1</v>
      </c>
      <c r="N391"/>
    </row>
    <row r="392" spans="1:14" x14ac:dyDescent="0.25">
      <c r="A392" s="7" t="s">
        <v>388</v>
      </c>
      <c r="B392" s="4" t="s">
        <v>24</v>
      </c>
      <c r="C392" s="4">
        <v>44377</v>
      </c>
      <c r="D392" s="6">
        <v>1193</v>
      </c>
      <c r="E392" s="3" t="str">
        <f>VLOOKUP(A392,Cleaned_Location_Data!$B$1:$C$55,2,FALSE)</f>
        <v>GEO1001</v>
      </c>
      <c r="F392" s="3" t="str">
        <f>INDEX(Cleaned_Location_Data!$C:$C,MATCH(A392,Cleaned_Location_Data!$B:$B,0))</f>
        <v>GEO1001</v>
      </c>
      <c r="G392" s="3" t="b">
        <f t="shared" si="30"/>
        <v>1</v>
      </c>
      <c r="H392" s="3" t="str">
        <f>INDEX(Cleaned_Location_Data!$I$1:$I$5,MATCH(F392,Cleaned_Location_Data!$H$1:$H$5,0))</f>
        <v>NAM</v>
      </c>
      <c r="I392" s="3" t="str">
        <f t="shared" si="31"/>
        <v>Q2 2021</v>
      </c>
      <c r="J392" s="3" t="str">
        <f t="shared" si="32"/>
        <v>Q2 2021</v>
      </c>
      <c r="K392" s="3" t="str">
        <f t="shared" si="33"/>
        <v>Q2 2021</v>
      </c>
      <c r="L392" s="5" t="b">
        <f t="shared" si="34"/>
        <v>1</v>
      </c>
      <c r="N392"/>
    </row>
    <row r="393" spans="1:14" x14ac:dyDescent="0.25">
      <c r="A393" s="7" t="s">
        <v>396</v>
      </c>
      <c r="B393" s="4" t="s">
        <v>37</v>
      </c>
      <c r="C393" s="4">
        <v>43861</v>
      </c>
      <c r="D393" s="6">
        <v>1131</v>
      </c>
      <c r="E393" s="3" t="str">
        <f>VLOOKUP(A393,Cleaned_Location_Data!$B$1:$C$55,2,FALSE)</f>
        <v>GEO1001</v>
      </c>
      <c r="F393" s="3" t="str">
        <f>INDEX(Cleaned_Location_Data!$C:$C,MATCH(A393,Cleaned_Location_Data!$B:$B,0))</f>
        <v>GEO1001</v>
      </c>
      <c r="G393" s="3" t="b">
        <f t="shared" si="30"/>
        <v>1</v>
      </c>
      <c r="H393" s="3" t="str">
        <f>INDEX(Cleaned_Location_Data!$I$1:$I$5,MATCH(F393,Cleaned_Location_Data!$H$1:$H$5,0))</f>
        <v>NAM</v>
      </c>
      <c r="I393" s="3" t="str">
        <f t="shared" si="31"/>
        <v>Q1 2020</v>
      </c>
      <c r="J393" s="3" t="str">
        <f t="shared" si="32"/>
        <v>Q1 2020</v>
      </c>
      <c r="K393" s="3" t="str">
        <f t="shared" si="33"/>
        <v>Q1 2020</v>
      </c>
      <c r="L393" s="5" t="b">
        <f t="shared" si="34"/>
        <v>1</v>
      </c>
      <c r="N393"/>
    </row>
    <row r="394" spans="1:14" x14ac:dyDescent="0.25">
      <c r="A394" s="7" t="s">
        <v>396</v>
      </c>
      <c r="B394" s="4" t="s">
        <v>39</v>
      </c>
      <c r="C394" s="4">
        <v>43890</v>
      </c>
      <c r="D394" s="6">
        <v>1268</v>
      </c>
      <c r="E394" s="3" t="str">
        <f>VLOOKUP(A394,Cleaned_Location_Data!$B$1:$C$55,2,FALSE)</f>
        <v>GEO1001</v>
      </c>
      <c r="F394" s="3" t="str">
        <f>INDEX(Cleaned_Location_Data!$C:$C,MATCH(A394,Cleaned_Location_Data!$B:$B,0))</f>
        <v>GEO1001</v>
      </c>
      <c r="G394" s="3" t="b">
        <f t="shared" si="30"/>
        <v>1</v>
      </c>
      <c r="H394" s="3" t="str">
        <f>INDEX(Cleaned_Location_Data!$I$1:$I$5,MATCH(F394,Cleaned_Location_Data!$H$1:$H$5,0))</f>
        <v>NAM</v>
      </c>
      <c r="I394" s="3" t="str">
        <f t="shared" si="31"/>
        <v>Q1 2020</v>
      </c>
      <c r="J394" s="3" t="str">
        <f t="shared" si="32"/>
        <v>Q1 2020</v>
      </c>
      <c r="K394" s="3" t="str">
        <f t="shared" si="33"/>
        <v>Q1 2020</v>
      </c>
      <c r="L394" s="5" t="b">
        <f t="shared" si="34"/>
        <v>1</v>
      </c>
      <c r="N394"/>
    </row>
    <row r="395" spans="1:14" x14ac:dyDescent="0.25">
      <c r="A395" s="7" t="s">
        <v>396</v>
      </c>
      <c r="B395" s="4" t="s">
        <v>4</v>
      </c>
      <c r="C395" s="4">
        <v>43921</v>
      </c>
      <c r="D395" s="6">
        <v>1410</v>
      </c>
      <c r="E395" s="3" t="str">
        <f>VLOOKUP(A395,Cleaned_Location_Data!$B$1:$C$55,2,FALSE)</f>
        <v>GEO1001</v>
      </c>
      <c r="F395" s="3" t="str">
        <f>INDEX(Cleaned_Location_Data!$C:$C,MATCH(A395,Cleaned_Location_Data!$B:$B,0))</f>
        <v>GEO1001</v>
      </c>
      <c r="G395" s="3" t="b">
        <f t="shared" si="30"/>
        <v>1</v>
      </c>
      <c r="H395" s="3" t="str">
        <f>INDEX(Cleaned_Location_Data!$I$1:$I$5,MATCH(F395,Cleaned_Location_Data!$H$1:$H$5,0))</f>
        <v>NAM</v>
      </c>
      <c r="I395" s="3" t="str">
        <f t="shared" si="31"/>
        <v>Q1 2020</v>
      </c>
      <c r="J395" s="3" t="str">
        <f t="shared" si="32"/>
        <v>Q1 2020</v>
      </c>
      <c r="K395" s="3" t="str">
        <f t="shared" si="33"/>
        <v>Q1 2020</v>
      </c>
      <c r="L395" s="5" t="b">
        <f t="shared" si="34"/>
        <v>1</v>
      </c>
      <c r="N395"/>
    </row>
    <row r="396" spans="1:14" x14ac:dyDescent="0.25">
      <c r="A396" s="7" t="s">
        <v>396</v>
      </c>
      <c r="B396" s="4" t="s">
        <v>6</v>
      </c>
      <c r="C396" s="4">
        <v>43951</v>
      </c>
      <c r="D396" s="6">
        <v>1688</v>
      </c>
      <c r="E396" s="3" t="str">
        <f>VLOOKUP(A396,Cleaned_Location_Data!$B$1:$C$55,2,FALSE)</f>
        <v>GEO1001</v>
      </c>
      <c r="F396" s="3" t="str">
        <f>INDEX(Cleaned_Location_Data!$C:$C,MATCH(A396,Cleaned_Location_Data!$B:$B,0))</f>
        <v>GEO1001</v>
      </c>
      <c r="G396" s="3" t="b">
        <f t="shared" si="30"/>
        <v>1</v>
      </c>
      <c r="H396" s="3" t="str">
        <f>INDEX(Cleaned_Location_Data!$I$1:$I$5,MATCH(F396,Cleaned_Location_Data!$H$1:$H$5,0))</f>
        <v>NAM</v>
      </c>
      <c r="I396" s="3" t="str">
        <f t="shared" si="31"/>
        <v>Q2 2020</v>
      </c>
      <c r="J396" s="3" t="str">
        <f t="shared" si="32"/>
        <v>Q2 2020</v>
      </c>
      <c r="K396" s="3" t="str">
        <f t="shared" si="33"/>
        <v>Q2 2020</v>
      </c>
      <c r="L396" s="5" t="b">
        <f t="shared" si="34"/>
        <v>1</v>
      </c>
      <c r="N396"/>
    </row>
    <row r="397" spans="1:14" x14ac:dyDescent="0.25">
      <c r="A397" s="7" t="s">
        <v>396</v>
      </c>
      <c r="B397" s="4" t="s">
        <v>8</v>
      </c>
      <c r="C397" s="4">
        <v>43982</v>
      </c>
      <c r="D397" s="6">
        <v>1548</v>
      </c>
      <c r="E397" s="3" t="str">
        <f>VLOOKUP(A397,Cleaned_Location_Data!$B$1:$C$55,2,FALSE)</f>
        <v>GEO1001</v>
      </c>
      <c r="F397" s="3" t="str">
        <f>INDEX(Cleaned_Location_Data!$C:$C,MATCH(A397,Cleaned_Location_Data!$B:$B,0))</f>
        <v>GEO1001</v>
      </c>
      <c r="G397" s="3" t="b">
        <f t="shared" si="30"/>
        <v>1</v>
      </c>
      <c r="H397" s="3" t="str">
        <f>INDEX(Cleaned_Location_Data!$I$1:$I$5,MATCH(F397,Cleaned_Location_Data!$H$1:$H$5,0))</f>
        <v>NAM</v>
      </c>
      <c r="I397" s="3" t="str">
        <f t="shared" si="31"/>
        <v>Q2 2020</v>
      </c>
      <c r="J397" s="3" t="str">
        <f t="shared" si="32"/>
        <v>Q2 2020</v>
      </c>
      <c r="K397" s="3" t="str">
        <f t="shared" si="33"/>
        <v>Q2 2020</v>
      </c>
      <c r="L397" s="5" t="b">
        <f t="shared" si="34"/>
        <v>1</v>
      </c>
      <c r="N397"/>
    </row>
    <row r="398" spans="1:14" x14ac:dyDescent="0.25">
      <c r="A398" s="7" t="s">
        <v>396</v>
      </c>
      <c r="B398" s="4" t="s">
        <v>10</v>
      </c>
      <c r="C398" s="4">
        <v>44012</v>
      </c>
      <c r="D398" s="6">
        <v>1127</v>
      </c>
      <c r="E398" s="3" t="str">
        <f>VLOOKUP(A398,Cleaned_Location_Data!$B$1:$C$55,2,FALSE)</f>
        <v>GEO1001</v>
      </c>
      <c r="F398" s="3" t="str">
        <f>INDEX(Cleaned_Location_Data!$C:$C,MATCH(A398,Cleaned_Location_Data!$B:$B,0))</f>
        <v>GEO1001</v>
      </c>
      <c r="G398" s="3" t="b">
        <f t="shared" si="30"/>
        <v>1</v>
      </c>
      <c r="H398" s="3" t="str">
        <f>INDEX(Cleaned_Location_Data!$I$1:$I$5,MATCH(F398,Cleaned_Location_Data!$H$1:$H$5,0))</f>
        <v>NAM</v>
      </c>
      <c r="I398" s="3" t="str">
        <f t="shared" si="31"/>
        <v>Q2 2020</v>
      </c>
      <c r="J398" s="3" t="str">
        <f t="shared" si="32"/>
        <v>Q2 2020</v>
      </c>
      <c r="K398" s="3" t="str">
        <f t="shared" si="33"/>
        <v>Q2 2020</v>
      </c>
      <c r="L398" s="5" t="b">
        <f t="shared" si="34"/>
        <v>1</v>
      </c>
      <c r="N398"/>
    </row>
    <row r="399" spans="1:14" x14ac:dyDescent="0.25">
      <c r="A399" s="7" t="s">
        <v>396</v>
      </c>
      <c r="B399" s="4" t="s">
        <v>12</v>
      </c>
      <c r="C399" s="4">
        <v>44043</v>
      </c>
      <c r="D399" s="6">
        <v>984</v>
      </c>
      <c r="E399" s="3" t="str">
        <f>VLOOKUP(A399,Cleaned_Location_Data!$B$1:$C$55,2,FALSE)</f>
        <v>GEO1001</v>
      </c>
      <c r="F399" s="3" t="str">
        <f>INDEX(Cleaned_Location_Data!$C:$C,MATCH(A399,Cleaned_Location_Data!$B:$B,0))</f>
        <v>GEO1001</v>
      </c>
      <c r="G399" s="3" t="b">
        <f t="shared" si="30"/>
        <v>1</v>
      </c>
      <c r="H399" s="3" t="str">
        <f>INDEX(Cleaned_Location_Data!$I$1:$I$5,MATCH(F399,Cleaned_Location_Data!$H$1:$H$5,0))</f>
        <v>NAM</v>
      </c>
      <c r="I399" s="3" t="str">
        <f t="shared" si="31"/>
        <v>Q3 2020</v>
      </c>
      <c r="J399" s="3" t="str">
        <f t="shared" si="32"/>
        <v>Q3 2020</v>
      </c>
      <c r="K399" s="3" t="str">
        <f t="shared" si="33"/>
        <v>Q3 2020</v>
      </c>
      <c r="L399" s="5" t="b">
        <f t="shared" si="34"/>
        <v>1</v>
      </c>
      <c r="N399"/>
    </row>
    <row r="400" spans="1:14" x14ac:dyDescent="0.25">
      <c r="A400" s="7" t="s">
        <v>396</v>
      </c>
      <c r="B400" s="4" t="s">
        <v>14</v>
      </c>
      <c r="C400" s="4">
        <v>44074</v>
      </c>
      <c r="D400" s="6">
        <v>850</v>
      </c>
      <c r="E400" s="3" t="str">
        <f>VLOOKUP(A400,Cleaned_Location_Data!$B$1:$C$55,2,FALSE)</f>
        <v>GEO1001</v>
      </c>
      <c r="F400" s="3" t="str">
        <f>INDEX(Cleaned_Location_Data!$C:$C,MATCH(A400,Cleaned_Location_Data!$B:$B,0))</f>
        <v>GEO1001</v>
      </c>
      <c r="G400" s="3" t="b">
        <f t="shared" si="30"/>
        <v>1</v>
      </c>
      <c r="H400" s="3" t="str">
        <f>INDEX(Cleaned_Location_Data!$I$1:$I$5,MATCH(F400,Cleaned_Location_Data!$H$1:$H$5,0))</f>
        <v>NAM</v>
      </c>
      <c r="I400" s="3" t="str">
        <f t="shared" si="31"/>
        <v>Q3 2020</v>
      </c>
      <c r="J400" s="3" t="str">
        <f t="shared" si="32"/>
        <v>Q3 2020</v>
      </c>
      <c r="K400" s="3" t="str">
        <f t="shared" si="33"/>
        <v>Q3 2020</v>
      </c>
      <c r="L400" s="5" t="b">
        <f t="shared" si="34"/>
        <v>1</v>
      </c>
      <c r="N400"/>
    </row>
    <row r="401" spans="1:14" x14ac:dyDescent="0.25">
      <c r="A401" s="7" t="s">
        <v>396</v>
      </c>
      <c r="B401" s="4" t="s">
        <v>16</v>
      </c>
      <c r="C401" s="4">
        <v>44104</v>
      </c>
      <c r="D401" s="6">
        <v>850</v>
      </c>
      <c r="E401" s="3" t="str">
        <f>VLOOKUP(A401,Cleaned_Location_Data!$B$1:$C$55,2,FALSE)</f>
        <v>GEO1001</v>
      </c>
      <c r="F401" s="3" t="str">
        <f>INDEX(Cleaned_Location_Data!$C:$C,MATCH(A401,Cleaned_Location_Data!$B:$B,0))</f>
        <v>GEO1001</v>
      </c>
      <c r="G401" s="3" t="b">
        <f t="shared" si="30"/>
        <v>1</v>
      </c>
      <c r="H401" s="3" t="str">
        <f>INDEX(Cleaned_Location_Data!$I$1:$I$5,MATCH(F401,Cleaned_Location_Data!$H$1:$H$5,0))</f>
        <v>NAM</v>
      </c>
      <c r="I401" s="3" t="str">
        <f t="shared" si="31"/>
        <v>Q3 2020</v>
      </c>
      <c r="J401" s="3" t="str">
        <f t="shared" si="32"/>
        <v>Q3 2020</v>
      </c>
      <c r="K401" s="3" t="str">
        <f t="shared" si="33"/>
        <v>Q3 2020</v>
      </c>
      <c r="L401" s="5" t="b">
        <f t="shared" si="34"/>
        <v>1</v>
      </c>
      <c r="N401"/>
    </row>
    <row r="402" spans="1:14" x14ac:dyDescent="0.25">
      <c r="A402" s="7" t="s">
        <v>396</v>
      </c>
      <c r="B402" s="4" t="s">
        <v>18</v>
      </c>
      <c r="C402" s="4">
        <v>44135</v>
      </c>
      <c r="D402" s="6">
        <v>986</v>
      </c>
      <c r="E402" s="3" t="str">
        <f>VLOOKUP(A402,Cleaned_Location_Data!$B$1:$C$55,2,FALSE)</f>
        <v>GEO1001</v>
      </c>
      <c r="F402" s="3" t="str">
        <f>INDEX(Cleaned_Location_Data!$C:$C,MATCH(A402,Cleaned_Location_Data!$B:$B,0))</f>
        <v>GEO1001</v>
      </c>
      <c r="G402" s="3" t="b">
        <f t="shared" si="30"/>
        <v>1</v>
      </c>
      <c r="H402" s="3" t="str">
        <f>INDEX(Cleaned_Location_Data!$I$1:$I$5,MATCH(F402,Cleaned_Location_Data!$H$1:$H$5,0))</f>
        <v>NAM</v>
      </c>
      <c r="I402" s="3" t="str">
        <f t="shared" si="31"/>
        <v>Q4 2020</v>
      </c>
      <c r="J402" s="3" t="str">
        <f t="shared" si="32"/>
        <v>Q4 2020</v>
      </c>
      <c r="K402" s="3" t="str">
        <f t="shared" si="33"/>
        <v>Q4 2020</v>
      </c>
      <c r="L402" s="5" t="b">
        <f t="shared" si="34"/>
        <v>1</v>
      </c>
      <c r="N402"/>
    </row>
    <row r="403" spans="1:14" x14ac:dyDescent="0.25">
      <c r="A403" s="7" t="s">
        <v>396</v>
      </c>
      <c r="B403" s="4" t="s">
        <v>20</v>
      </c>
      <c r="C403" s="4">
        <v>44165</v>
      </c>
      <c r="D403" s="6">
        <v>1129</v>
      </c>
      <c r="E403" s="3" t="str">
        <f>VLOOKUP(A403,Cleaned_Location_Data!$B$1:$C$55,2,FALSE)</f>
        <v>GEO1001</v>
      </c>
      <c r="F403" s="3" t="str">
        <f>INDEX(Cleaned_Location_Data!$C:$C,MATCH(A403,Cleaned_Location_Data!$B:$B,0))</f>
        <v>GEO1001</v>
      </c>
      <c r="G403" s="3" t="b">
        <f t="shared" si="30"/>
        <v>1</v>
      </c>
      <c r="H403" s="3" t="str">
        <f>INDEX(Cleaned_Location_Data!$I$1:$I$5,MATCH(F403,Cleaned_Location_Data!$H$1:$H$5,0))</f>
        <v>NAM</v>
      </c>
      <c r="I403" s="3" t="str">
        <f t="shared" si="31"/>
        <v>Q4 2020</v>
      </c>
      <c r="J403" s="3" t="str">
        <f t="shared" si="32"/>
        <v>Q4 2020</v>
      </c>
      <c r="K403" s="3" t="str">
        <f t="shared" si="33"/>
        <v>Q4 2020</v>
      </c>
      <c r="L403" s="5" t="b">
        <f t="shared" si="34"/>
        <v>1</v>
      </c>
      <c r="N403"/>
    </row>
    <row r="404" spans="1:14" x14ac:dyDescent="0.25">
      <c r="A404" s="7" t="s">
        <v>396</v>
      </c>
      <c r="B404" s="4" t="s">
        <v>22</v>
      </c>
      <c r="C404" s="4">
        <v>44196</v>
      </c>
      <c r="D404" s="6">
        <v>1131</v>
      </c>
      <c r="E404" s="3" t="str">
        <f>VLOOKUP(A404,Cleaned_Location_Data!$B$1:$C$55,2,FALSE)</f>
        <v>GEO1001</v>
      </c>
      <c r="F404" s="3" t="str">
        <f>INDEX(Cleaned_Location_Data!$C:$C,MATCH(A404,Cleaned_Location_Data!$B:$B,0))</f>
        <v>GEO1001</v>
      </c>
      <c r="G404" s="3" t="b">
        <f t="shared" si="30"/>
        <v>1</v>
      </c>
      <c r="H404" s="3" t="str">
        <f>INDEX(Cleaned_Location_Data!$I$1:$I$5,MATCH(F404,Cleaned_Location_Data!$H$1:$H$5,0))</f>
        <v>NAM</v>
      </c>
      <c r="I404" s="3" t="str">
        <f t="shared" si="31"/>
        <v>Q4 2020</v>
      </c>
      <c r="J404" s="3" t="str">
        <f t="shared" si="32"/>
        <v>Q4 2020</v>
      </c>
      <c r="K404" s="3" t="str">
        <f t="shared" si="33"/>
        <v>Q4 2020</v>
      </c>
      <c r="L404" s="5" t="b">
        <f t="shared" si="34"/>
        <v>1</v>
      </c>
      <c r="N404"/>
    </row>
    <row r="405" spans="1:14" x14ac:dyDescent="0.25">
      <c r="A405" s="7" t="s">
        <v>396</v>
      </c>
      <c r="B405" s="4" t="s">
        <v>34</v>
      </c>
      <c r="C405" s="4">
        <v>44227</v>
      </c>
      <c r="D405" s="6">
        <v>1119</v>
      </c>
      <c r="E405" s="3" t="str">
        <f>VLOOKUP(A405,Cleaned_Location_Data!$B$1:$C$55,2,FALSE)</f>
        <v>GEO1001</v>
      </c>
      <c r="F405" s="3" t="str">
        <f>INDEX(Cleaned_Location_Data!$C:$C,MATCH(A405,Cleaned_Location_Data!$B:$B,0))</f>
        <v>GEO1001</v>
      </c>
      <c r="G405" s="3" t="b">
        <f t="shared" si="30"/>
        <v>1</v>
      </c>
      <c r="H405" s="3" t="str">
        <f>INDEX(Cleaned_Location_Data!$I$1:$I$5,MATCH(F405,Cleaned_Location_Data!$H$1:$H$5,0))</f>
        <v>NAM</v>
      </c>
      <c r="I405" s="3" t="str">
        <f t="shared" si="31"/>
        <v>Q1 2021</v>
      </c>
      <c r="J405" s="3" t="str">
        <f t="shared" si="32"/>
        <v>Q1 2021</v>
      </c>
      <c r="K405" s="3" t="str">
        <f t="shared" si="33"/>
        <v>Q1 2021</v>
      </c>
      <c r="L405" s="5" t="b">
        <f t="shared" si="34"/>
        <v>1</v>
      </c>
      <c r="N405"/>
    </row>
    <row r="406" spans="1:14" x14ac:dyDescent="0.25">
      <c r="A406" s="7" t="s">
        <v>396</v>
      </c>
      <c r="B406" s="4" t="s">
        <v>32</v>
      </c>
      <c r="C406" s="4">
        <v>44255</v>
      </c>
      <c r="D406" s="6">
        <v>1252</v>
      </c>
      <c r="E406" s="3" t="str">
        <f>VLOOKUP(A406,Cleaned_Location_Data!$B$1:$C$55,2,FALSE)</f>
        <v>GEO1001</v>
      </c>
      <c r="F406" s="3" t="str">
        <f>INDEX(Cleaned_Location_Data!$C:$C,MATCH(A406,Cleaned_Location_Data!$B:$B,0))</f>
        <v>GEO1001</v>
      </c>
      <c r="G406" s="3" t="b">
        <f t="shared" si="30"/>
        <v>1</v>
      </c>
      <c r="H406" s="3" t="str">
        <f>INDEX(Cleaned_Location_Data!$I$1:$I$5,MATCH(F406,Cleaned_Location_Data!$H$1:$H$5,0))</f>
        <v>NAM</v>
      </c>
      <c r="I406" s="3" t="str">
        <f t="shared" si="31"/>
        <v>Q1 2021</v>
      </c>
      <c r="J406" s="3" t="str">
        <f t="shared" si="32"/>
        <v>Q1 2021</v>
      </c>
      <c r="K406" s="3" t="str">
        <f t="shared" si="33"/>
        <v>Q1 2021</v>
      </c>
      <c r="L406" s="5" t="b">
        <f t="shared" si="34"/>
        <v>1</v>
      </c>
      <c r="N406"/>
    </row>
    <row r="407" spans="1:14" x14ac:dyDescent="0.25">
      <c r="A407" s="7" t="s">
        <v>396</v>
      </c>
      <c r="B407" s="4" t="s">
        <v>30</v>
      </c>
      <c r="C407" s="4">
        <v>44286</v>
      </c>
      <c r="D407" s="6">
        <v>1404</v>
      </c>
      <c r="E407" s="3" t="str">
        <f>VLOOKUP(A407,Cleaned_Location_Data!$B$1:$C$55,2,FALSE)</f>
        <v>GEO1001</v>
      </c>
      <c r="F407" s="3" t="str">
        <f>INDEX(Cleaned_Location_Data!$C:$C,MATCH(A407,Cleaned_Location_Data!$B:$B,0))</f>
        <v>GEO1001</v>
      </c>
      <c r="G407" s="3" t="b">
        <f t="shared" si="30"/>
        <v>1</v>
      </c>
      <c r="H407" s="3" t="str">
        <f>INDEX(Cleaned_Location_Data!$I$1:$I$5,MATCH(F407,Cleaned_Location_Data!$H$1:$H$5,0))</f>
        <v>NAM</v>
      </c>
      <c r="I407" s="3" t="str">
        <f t="shared" si="31"/>
        <v>Q1 2021</v>
      </c>
      <c r="J407" s="3" t="str">
        <f t="shared" si="32"/>
        <v>Q1 2021</v>
      </c>
      <c r="K407" s="3" t="str">
        <f t="shared" si="33"/>
        <v>Q1 2021</v>
      </c>
      <c r="L407" s="5" t="b">
        <f t="shared" si="34"/>
        <v>1</v>
      </c>
      <c r="N407"/>
    </row>
    <row r="408" spans="1:14" x14ac:dyDescent="0.25">
      <c r="A408" s="7" t="s">
        <v>396</v>
      </c>
      <c r="B408" s="4" t="s">
        <v>28</v>
      </c>
      <c r="C408" s="4">
        <v>44316</v>
      </c>
      <c r="D408" s="6">
        <v>1707</v>
      </c>
      <c r="E408" s="3" t="str">
        <f>VLOOKUP(A408,Cleaned_Location_Data!$B$1:$C$55,2,FALSE)</f>
        <v>GEO1001</v>
      </c>
      <c r="F408" s="3" t="str">
        <f>INDEX(Cleaned_Location_Data!$C:$C,MATCH(A408,Cleaned_Location_Data!$B:$B,0))</f>
        <v>GEO1001</v>
      </c>
      <c r="G408" s="3" t="b">
        <f t="shared" si="30"/>
        <v>1</v>
      </c>
      <c r="H408" s="3" t="str">
        <f>INDEX(Cleaned_Location_Data!$I$1:$I$5,MATCH(F408,Cleaned_Location_Data!$H$1:$H$5,0))</f>
        <v>NAM</v>
      </c>
      <c r="I408" s="3" t="str">
        <f t="shared" si="31"/>
        <v>Q2 2021</v>
      </c>
      <c r="J408" s="3" t="str">
        <f t="shared" si="32"/>
        <v>Q2 2021</v>
      </c>
      <c r="K408" s="3" t="str">
        <f t="shared" si="33"/>
        <v>Q2 2021</v>
      </c>
      <c r="L408" s="5" t="b">
        <f t="shared" si="34"/>
        <v>1</v>
      </c>
      <c r="N408"/>
    </row>
    <row r="409" spans="1:14" x14ac:dyDescent="0.25">
      <c r="A409" s="7" t="s">
        <v>396</v>
      </c>
      <c r="B409" s="4" t="s">
        <v>26</v>
      </c>
      <c r="C409" s="4">
        <v>44347</v>
      </c>
      <c r="D409" s="6">
        <v>1598</v>
      </c>
      <c r="E409" s="3" t="str">
        <f>VLOOKUP(A409,Cleaned_Location_Data!$B$1:$C$55,2,FALSE)</f>
        <v>GEO1001</v>
      </c>
      <c r="F409" s="3" t="str">
        <f>INDEX(Cleaned_Location_Data!$C:$C,MATCH(A409,Cleaned_Location_Data!$B:$B,0))</f>
        <v>GEO1001</v>
      </c>
      <c r="G409" s="3" t="b">
        <f t="shared" si="30"/>
        <v>1</v>
      </c>
      <c r="H409" s="3" t="str">
        <f>INDEX(Cleaned_Location_Data!$I$1:$I$5,MATCH(F409,Cleaned_Location_Data!$H$1:$H$5,0))</f>
        <v>NAM</v>
      </c>
      <c r="I409" s="3" t="str">
        <f t="shared" si="31"/>
        <v>Q2 2021</v>
      </c>
      <c r="J409" s="3" t="str">
        <f t="shared" si="32"/>
        <v>Q2 2021</v>
      </c>
      <c r="K409" s="3" t="str">
        <f t="shared" si="33"/>
        <v>Q2 2021</v>
      </c>
      <c r="L409" s="5" t="b">
        <f t="shared" si="34"/>
        <v>1</v>
      </c>
      <c r="N409"/>
    </row>
    <row r="410" spans="1:14" x14ac:dyDescent="0.25">
      <c r="A410" s="7" t="s">
        <v>396</v>
      </c>
      <c r="B410" s="4" t="s">
        <v>24</v>
      </c>
      <c r="C410" s="4">
        <v>44377</v>
      </c>
      <c r="D410" s="6">
        <v>1119</v>
      </c>
      <c r="E410" s="3" t="str">
        <f>VLOOKUP(A410,Cleaned_Location_Data!$B$1:$C$55,2,FALSE)</f>
        <v>GEO1001</v>
      </c>
      <c r="F410" s="3" t="str">
        <f>INDEX(Cleaned_Location_Data!$C:$C,MATCH(A410,Cleaned_Location_Data!$B:$B,0))</f>
        <v>GEO1001</v>
      </c>
      <c r="G410" s="3" t="b">
        <f t="shared" si="30"/>
        <v>1</v>
      </c>
      <c r="H410" s="3" t="str">
        <f>INDEX(Cleaned_Location_Data!$I$1:$I$5,MATCH(F410,Cleaned_Location_Data!$H$1:$H$5,0))</f>
        <v>NAM</v>
      </c>
      <c r="I410" s="3" t="str">
        <f t="shared" si="31"/>
        <v>Q2 2021</v>
      </c>
      <c r="J410" s="3" t="str">
        <f t="shared" si="32"/>
        <v>Q2 2021</v>
      </c>
      <c r="K410" s="3" t="str">
        <f t="shared" si="33"/>
        <v>Q2 2021</v>
      </c>
      <c r="L410" s="5" t="b">
        <f t="shared" si="34"/>
        <v>1</v>
      </c>
      <c r="N410"/>
    </row>
    <row r="411" spans="1:14" x14ac:dyDescent="0.25">
      <c r="A411" s="7" t="s">
        <v>411</v>
      </c>
      <c r="B411" s="4" t="s">
        <v>37</v>
      </c>
      <c r="C411" s="4">
        <v>43861</v>
      </c>
      <c r="D411" s="6">
        <v>318</v>
      </c>
      <c r="E411" s="3" t="str">
        <f>VLOOKUP(A411,Cleaned_Location_Data!$B$1:$C$55,2,FALSE)</f>
        <v>GEO1002</v>
      </c>
      <c r="F411" s="3" t="str">
        <f>INDEX(Cleaned_Location_Data!$C:$C,MATCH(A411,Cleaned_Location_Data!$B:$B,0))</f>
        <v>GEO1002</v>
      </c>
      <c r="G411" s="3" t="b">
        <f t="shared" si="30"/>
        <v>1</v>
      </c>
      <c r="H411" s="3" t="str">
        <f>INDEX(Cleaned_Location_Data!$I$1:$I$5,MATCH(F411,Cleaned_Location_Data!$H$1:$H$5,0))</f>
        <v>APAC</v>
      </c>
      <c r="I411" s="3" t="str">
        <f t="shared" si="31"/>
        <v>Q1 2020</v>
      </c>
      <c r="J411" s="3" t="str">
        <f t="shared" si="32"/>
        <v>Q1 2020</v>
      </c>
      <c r="K411" s="3" t="str">
        <f t="shared" si="33"/>
        <v>Q1 2020</v>
      </c>
      <c r="L411" s="5" t="b">
        <f t="shared" si="34"/>
        <v>1</v>
      </c>
      <c r="N411"/>
    </row>
    <row r="412" spans="1:14" x14ac:dyDescent="0.25">
      <c r="A412" s="7" t="s">
        <v>411</v>
      </c>
      <c r="B412" s="4" t="s">
        <v>39</v>
      </c>
      <c r="C412" s="4">
        <v>43890</v>
      </c>
      <c r="D412" s="6">
        <v>453</v>
      </c>
      <c r="E412" s="3" t="str">
        <f>VLOOKUP(A412,Cleaned_Location_Data!$B$1:$C$55,2,FALSE)</f>
        <v>GEO1002</v>
      </c>
      <c r="F412" s="3" t="str">
        <f>INDEX(Cleaned_Location_Data!$C:$C,MATCH(A412,Cleaned_Location_Data!$B:$B,0))</f>
        <v>GEO1002</v>
      </c>
      <c r="G412" s="3" t="b">
        <f t="shared" si="30"/>
        <v>1</v>
      </c>
      <c r="H412" s="3" t="str">
        <f>INDEX(Cleaned_Location_Data!$I$1:$I$5,MATCH(F412,Cleaned_Location_Data!$H$1:$H$5,0))</f>
        <v>APAC</v>
      </c>
      <c r="I412" s="3" t="str">
        <f t="shared" si="31"/>
        <v>Q1 2020</v>
      </c>
      <c r="J412" s="3" t="str">
        <f t="shared" si="32"/>
        <v>Q1 2020</v>
      </c>
      <c r="K412" s="3" t="str">
        <f t="shared" si="33"/>
        <v>Q1 2020</v>
      </c>
      <c r="L412" s="5" t="b">
        <f t="shared" si="34"/>
        <v>1</v>
      </c>
      <c r="N412"/>
    </row>
    <row r="413" spans="1:14" x14ac:dyDescent="0.25">
      <c r="A413" s="7" t="s">
        <v>411</v>
      </c>
      <c r="B413" s="4" t="s">
        <v>4</v>
      </c>
      <c r="C413" s="4">
        <v>43921</v>
      </c>
      <c r="D413" s="6">
        <v>411</v>
      </c>
      <c r="E413" s="3" t="str">
        <f>VLOOKUP(A413,Cleaned_Location_Data!$B$1:$C$55,2,FALSE)</f>
        <v>GEO1002</v>
      </c>
      <c r="F413" s="3" t="str">
        <f>INDEX(Cleaned_Location_Data!$C:$C,MATCH(A413,Cleaned_Location_Data!$B:$B,0))</f>
        <v>GEO1002</v>
      </c>
      <c r="G413" s="3" t="b">
        <f t="shared" si="30"/>
        <v>1</v>
      </c>
      <c r="H413" s="3" t="str">
        <f>INDEX(Cleaned_Location_Data!$I$1:$I$5,MATCH(F413,Cleaned_Location_Data!$H$1:$H$5,0))</f>
        <v>APAC</v>
      </c>
      <c r="I413" s="3" t="str">
        <f t="shared" si="31"/>
        <v>Q1 2020</v>
      </c>
      <c r="J413" s="3" t="str">
        <f t="shared" si="32"/>
        <v>Q1 2020</v>
      </c>
      <c r="K413" s="3" t="str">
        <f t="shared" si="33"/>
        <v>Q1 2020</v>
      </c>
      <c r="L413" s="5" t="b">
        <f t="shared" si="34"/>
        <v>1</v>
      </c>
      <c r="N413"/>
    </row>
    <row r="414" spans="1:14" x14ac:dyDescent="0.25">
      <c r="A414" s="7" t="s">
        <v>411</v>
      </c>
      <c r="B414" s="4" t="s">
        <v>6</v>
      </c>
      <c r="C414" s="4">
        <v>43951</v>
      </c>
      <c r="D414" s="6">
        <v>588</v>
      </c>
      <c r="E414" s="3" t="str">
        <f>VLOOKUP(A414,Cleaned_Location_Data!$B$1:$C$55,2,FALSE)</f>
        <v>GEO1002</v>
      </c>
      <c r="F414" s="3" t="str">
        <f>INDEX(Cleaned_Location_Data!$C:$C,MATCH(A414,Cleaned_Location_Data!$B:$B,0))</f>
        <v>GEO1002</v>
      </c>
      <c r="G414" s="3" t="b">
        <f t="shared" si="30"/>
        <v>1</v>
      </c>
      <c r="H414" s="3" t="str">
        <f>INDEX(Cleaned_Location_Data!$I$1:$I$5,MATCH(F414,Cleaned_Location_Data!$H$1:$H$5,0))</f>
        <v>APAC</v>
      </c>
      <c r="I414" s="3" t="str">
        <f t="shared" si="31"/>
        <v>Q2 2020</v>
      </c>
      <c r="J414" s="3" t="str">
        <f t="shared" si="32"/>
        <v>Q2 2020</v>
      </c>
      <c r="K414" s="3" t="str">
        <f t="shared" si="33"/>
        <v>Q2 2020</v>
      </c>
      <c r="L414" s="5" t="b">
        <f t="shared" si="34"/>
        <v>1</v>
      </c>
      <c r="N414"/>
    </row>
    <row r="415" spans="1:14" x14ac:dyDescent="0.25">
      <c r="A415" s="7" t="s">
        <v>411</v>
      </c>
      <c r="B415" s="4" t="s">
        <v>8</v>
      </c>
      <c r="C415" s="4">
        <v>43982</v>
      </c>
      <c r="D415" s="6">
        <v>457</v>
      </c>
      <c r="E415" s="3" t="str">
        <f>VLOOKUP(A415,Cleaned_Location_Data!$B$1:$C$55,2,FALSE)</f>
        <v>GEO1002</v>
      </c>
      <c r="F415" s="3" t="str">
        <f>INDEX(Cleaned_Location_Data!$C:$C,MATCH(A415,Cleaned_Location_Data!$B:$B,0))</f>
        <v>GEO1002</v>
      </c>
      <c r="G415" s="3" t="b">
        <f t="shared" si="30"/>
        <v>1</v>
      </c>
      <c r="H415" s="3" t="str">
        <f>INDEX(Cleaned_Location_Data!$I$1:$I$5,MATCH(F415,Cleaned_Location_Data!$H$1:$H$5,0))</f>
        <v>APAC</v>
      </c>
      <c r="I415" s="3" t="str">
        <f t="shared" si="31"/>
        <v>Q2 2020</v>
      </c>
      <c r="J415" s="3" t="str">
        <f t="shared" si="32"/>
        <v>Q2 2020</v>
      </c>
      <c r="K415" s="3" t="str">
        <f t="shared" si="33"/>
        <v>Q2 2020</v>
      </c>
      <c r="L415" s="5" t="b">
        <f t="shared" si="34"/>
        <v>1</v>
      </c>
      <c r="N415"/>
    </row>
    <row r="416" spans="1:14" x14ac:dyDescent="0.25">
      <c r="A416" s="7" t="s">
        <v>411</v>
      </c>
      <c r="B416" s="4" t="s">
        <v>10</v>
      </c>
      <c r="C416" s="4">
        <v>44012</v>
      </c>
      <c r="D416" s="6">
        <v>410</v>
      </c>
      <c r="E416" s="3" t="str">
        <f>VLOOKUP(A416,Cleaned_Location_Data!$B$1:$C$55,2,FALSE)</f>
        <v>GEO1002</v>
      </c>
      <c r="F416" s="3" t="str">
        <f>INDEX(Cleaned_Location_Data!$C:$C,MATCH(A416,Cleaned_Location_Data!$B:$B,0))</f>
        <v>GEO1002</v>
      </c>
      <c r="G416" s="3" t="b">
        <f t="shared" si="30"/>
        <v>1</v>
      </c>
      <c r="H416" s="3" t="str">
        <f>INDEX(Cleaned_Location_Data!$I$1:$I$5,MATCH(F416,Cleaned_Location_Data!$H$1:$H$5,0))</f>
        <v>APAC</v>
      </c>
      <c r="I416" s="3" t="str">
        <f t="shared" si="31"/>
        <v>Q2 2020</v>
      </c>
      <c r="J416" s="3" t="str">
        <f t="shared" si="32"/>
        <v>Q2 2020</v>
      </c>
      <c r="K416" s="3" t="str">
        <f t="shared" si="33"/>
        <v>Q2 2020</v>
      </c>
      <c r="L416" s="5" t="b">
        <f t="shared" si="34"/>
        <v>1</v>
      </c>
      <c r="N416"/>
    </row>
    <row r="417" spans="1:14" x14ac:dyDescent="0.25">
      <c r="A417" s="7" t="s">
        <v>411</v>
      </c>
      <c r="B417" s="4" t="s">
        <v>12</v>
      </c>
      <c r="C417" s="4">
        <v>44043</v>
      </c>
      <c r="D417" s="6">
        <v>273</v>
      </c>
      <c r="E417" s="3" t="str">
        <f>VLOOKUP(A417,Cleaned_Location_Data!$B$1:$C$55,2,FALSE)</f>
        <v>GEO1002</v>
      </c>
      <c r="F417" s="3" t="str">
        <f>INDEX(Cleaned_Location_Data!$C:$C,MATCH(A417,Cleaned_Location_Data!$B:$B,0))</f>
        <v>GEO1002</v>
      </c>
      <c r="G417" s="3" t="b">
        <f t="shared" si="30"/>
        <v>1</v>
      </c>
      <c r="H417" s="3" t="str">
        <f>INDEX(Cleaned_Location_Data!$I$1:$I$5,MATCH(F417,Cleaned_Location_Data!$H$1:$H$5,0))</f>
        <v>APAC</v>
      </c>
      <c r="I417" s="3" t="str">
        <f t="shared" si="31"/>
        <v>Q3 2020</v>
      </c>
      <c r="J417" s="3" t="str">
        <f t="shared" si="32"/>
        <v>Q3 2020</v>
      </c>
      <c r="K417" s="3" t="str">
        <f t="shared" si="33"/>
        <v>Q3 2020</v>
      </c>
      <c r="L417" s="5" t="b">
        <f t="shared" si="34"/>
        <v>1</v>
      </c>
      <c r="N417"/>
    </row>
    <row r="418" spans="1:14" x14ac:dyDescent="0.25">
      <c r="A418" s="7" t="s">
        <v>411</v>
      </c>
      <c r="B418" s="4" t="s">
        <v>14</v>
      </c>
      <c r="C418" s="4">
        <v>44074</v>
      </c>
      <c r="D418" s="6">
        <v>317</v>
      </c>
      <c r="E418" s="3" t="str">
        <f>VLOOKUP(A418,Cleaned_Location_Data!$B$1:$C$55,2,FALSE)</f>
        <v>GEO1002</v>
      </c>
      <c r="F418" s="3" t="str">
        <f>INDEX(Cleaned_Location_Data!$C:$C,MATCH(A418,Cleaned_Location_Data!$B:$B,0))</f>
        <v>GEO1002</v>
      </c>
      <c r="G418" s="3" t="b">
        <f t="shared" si="30"/>
        <v>1</v>
      </c>
      <c r="H418" s="3" t="str">
        <f>INDEX(Cleaned_Location_Data!$I$1:$I$5,MATCH(F418,Cleaned_Location_Data!$H$1:$H$5,0))</f>
        <v>APAC</v>
      </c>
      <c r="I418" s="3" t="str">
        <f t="shared" si="31"/>
        <v>Q3 2020</v>
      </c>
      <c r="J418" s="3" t="str">
        <f t="shared" si="32"/>
        <v>Q3 2020</v>
      </c>
      <c r="K418" s="3" t="str">
        <f t="shared" si="33"/>
        <v>Q3 2020</v>
      </c>
      <c r="L418" s="5" t="b">
        <f t="shared" si="34"/>
        <v>1</v>
      </c>
      <c r="N418"/>
    </row>
    <row r="419" spans="1:14" x14ac:dyDescent="0.25">
      <c r="A419" s="7" t="s">
        <v>411</v>
      </c>
      <c r="B419" s="4" t="s">
        <v>16</v>
      </c>
      <c r="C419" s="4">
        <v>44104</v>
      </c>
      <c r="D419" s="6">
        <v>233</v>
      </c>
      <c r="E419" s="3" t="str">
        <f>VLOOKUP(A419,Cleaned_Location_Data!$B$1:$C$55,2,FALSE)</f>
        <v>GEO1002</v>
      </c>
      <c r="F419" s="3" t="str">
        <f>INDEX(Cleaned_Location_Data!$C:$C,MATCH(A419,Cleaned_Location_Data!$B:$B,0))</f>
        <v>GEO1002</v>
      </c>
      <c r="G419" s="3" t="b">
        <f t="shared" si="30"/>
        <v>1</v>
      </c>
      <c r="H419" s="3" t="str">
        <f>INDEX(Cleaned_Location_Data!$I$1:$I$5,MATCH(F419,Cleaned_Location_Data!$H$1:$H$5,0))</f>
        <v>APAC</v>
      </c>
      <c r="I419" s="3" t="str">
        <f t="shared" si="31"/>
        <v>Q3 2020</v>
      </c>
      <c r="J419" s="3" t="str">
        <f t="shared" si="32"/>
        <v>Q3 2020</v>
      </c>
      <c r="K419" s="3" t="str">
        <f t="shared" si="33"/>
        <v>Q3 2020</v>
      </c>
      <c r="L419" s="5" t="b">
        <f t="shared" si="34"/>
        <v>1</v>
      </c>
      <c r="N419"/>
    </row>
    <row r="420" spans="1:14" x14ac:dyDescent="0.25">
      <c r="A420" s="7" t="s">
        <v>411</v>
      </c>
      <c r="B420" s="4" t="s">
        <v>18</v>
      </c>
      <c r="C420" s="4">
        <v>44135</v>
      </c>
      <c r="D420" s="6">
        <v>367</v>
      </c>
      <c r="E420" s="3" t="str">
        <f>VLOOKUP(A420,Cleaned_Location_Data!$B$1:$C$55,2,FALSE)</f>
        <v>GEO1002</v>
      </c>
      <c r="F420" s="3" t="str">
        <f>INDEX(Cleaned_Location_Data!$C:$C,MATCH(A420,Cleaned_Location_Data!$B:$B,0))</f>
        <v>GEO1002</v>
      </c>
      <c r="G420" s="3" t="b">
        <f t="shared" si="30"/>
        <v>1</v>
      </c>
      <c r="H420" s="3" t="str">
        <f>INDEX(Cleaned_Location_Data!$I$1:$I$5,MATCH(F420,Cleaned_Location_Data!$H$1:$H$5,0))</f>
        <v>APAC</v>
      </c>
      <c r="I420" s="3" t="str">
        <f t="shared" si="31"/>
        <v>Q4 2020</v>
      </c>
      <c r="J420" s="3" t="str">
        <f t="shared" si="32"/>
        <v>Q4 2020</v>
      </c>
      <c r="K420" s="3" t="str">
        <f t="shared" si="33"/>
        <v>Q4 2020</v>
      </c>
      <c r="L420" s="5" t="b">
        <f t="shared" si="34"/>
        <v>1</v>
      </c>
      <c r="N420"/>
    </row>
    <row r="421" spans="1:14" x14ac:dyDescent="0.25">
      <c r="A421" s="7" t="s">
        <v>411</v>
      </c>
      <c r="B421" s="4" t="s">
        <v>20</v>
      </c>
      <c r="C421" s="4">
        <v>44165</v>
      </c>
      <c r="D421" s="6">
        <v>322</v>
      </c>
      <c r="E421" s="3" t="str">
        <f>VLOOKUP(A421,Cleaned_Location_Data!$B$1:$C$55,2,FALSE)</f>
        <v>GEO1002</v>
      </c>
      <c r="F421" s="3" t="str">
        <f>INDEX(Cleaned_Location_Data!$C:$C,MATCH(A421,Cleaned_Location_Data!$B:$B,0))</f>
        <v>GEO1002</v>
      </c>
      <c r="G421" s="3" t="b">
        <f t="shared" si="30"/>
        <v>1</v>
      </c>
      <c r="H421" s="3" t="str">
        <f>INDEX(Cleaned_Location_Data!$I$1:$I$5,MATCH(F421,Cleaned_Location_Data!$H$1:$H$5,0))</f>
        <v>APAC</v>
      </c>
      <c r="I421" s="3" t="str">
        <f t="shared" si="31"/>
        <v>Q4 2020</v>
      </c>
      <c r="J421" s="3" t="str">
        <f t="shared" si="32"/>
        <v>Q4 2020</v>
      </c>
      <c r="K421" s="3" t="str">
        <f t="shared" si="33"/>
        <v>Q4 2020</v>
      </c>
      <c r="L421" s="5" t="b">
        <f t="shared" si="34"/>
        <v>1</v>
      </c>
      <c r="N421"/>
    </row>
    <row r="422" spans="1:14" x14ac:dyDescent="0.25">
      <c r="A422" s="7" t="s">
        <v>411</v>
      </c>
      <c r="B422" s="4" t="s">
        <v>22</v>
      </c>
      <c r="C422" s="4">
        <v>44196</v>
      </c>
      <c r="D422" s="6">
        <v>407</v>
      </c>
      <c r="E422" s="3" t="str">
        <f>VLOOKUP(A422,Cleaned_Location_Data!$B$1:$C$55,2,FALSE)</f>
        <v>GEO1002</v>
      </c>
      <c r="F422" s="3" t="str">
        <f>INDEX(Cleaned_Location_Data!$C:$C,MATCH(A422,Cleaned_Location_Data!$B:$B,0))</f>
        <v>GEO1002</v>
      </c>
      <c r="G422" s="3" t="b">
        <f t="shared" si="30"/>
        <v>1</v>
      </c>
      <c r="H422" s="3" t="str">
        <f>INDEX(Cleaned_Location_Data!$I$1:$I$5,MATCH(F422,Cleaned_Location_Data!$H$1:$H$5,0))</f>
        <v>APAC</v>
      </c>
      <c r="I422" s="3" t="str">
        <f t="shared" si="31"/>
        <v>Q4 2020</v>
      </c>
      <c r="J422" s="3" t="str">
        <f t="shared" si="32"/>
        <v>Q4 2020</v>
      </c>
      <c r="K422" s="3" t="str">
        <f t="shared" si="33"/>
        <v>Q4 2020</v>
      </c>
      <c r="L422" s="5" t="b">
        <f t="shared" si="34"/>
        <v>1</v>
      </c>
      <c r="N422"/>
    </row>
    <row r="423" spans="1:14" x14ac:dyDescent="0.25">
      <c r="A423" s="7" t="s">
        <v>411</v>
      </c>
      <c r="B423" s="4" t="s">
        <v>34</v>
      </c>
      <c r="C423" s="4">
        <v>44227</v>
      </c>
      <c r="D423" s="6">
        <v>316</v>
      </c>
      <c r="E423" s="3" t="str">
        <f>VLOOKUP(A423,Cleaned_Location_Data!$B$1:$C$55,2,FALSE)</f>
        <v>GEO1002</v>
      </c>
      <c r="F423" s="3" t="str">
        <f>INDEX(Cleaned_Location_Data!$C:$C,MATCH(A423,Cleaned_Location_Data!$B:$B,0))</f>
        <v>GEO1002</v>
      </c>
      <c r="G423" s="3" t="b">
        <f t="shared" si="30"/>
        <v>1</v>
      </c>
      <c r="H423" s="3" t="str">
        <f>INDEX(Cleaned_Location_Data!$I$1:$I$5,MATCH(F423,Cleaned_Location_Data!$H$1:$H$5,0))</f>
        <v>APAC</v>
      </c>
      <c r="I423" s="3" t="str">
        <f t="shared" si="31"/>
        <v>Q1 2021</v>
      </c>
      <c r="J423" s="3" t="str">
        <f t="shared" si="32"/>
        <v>Q1 2021</v>
      </c>
      <c r="K423" s="3" t="str">
        <f t="shared" si="33"/>
        <v>Q1 2021</v>
      </c>
      <c r="L423" s="5" t="b">
        <f t="shared" si="34"/>
        <v>1</v>
      </c>
      <c r="N423"/>
    </row>
    <row r="424" spans="1:14" x14ac:dyDescent="0.25">
      <c r="A424" s="7" t="s">
        <v>411</v>
      </c>
      <c r="B424" s="4" t="s">
        <v>32</v>
      </c>
      <c r="C424" s="4">
        <v>44255</v>
      </c>
      <c r="D424" s="6">
        <v>456</v>
      </c>
      <c r="E424" s="3" t="str">
        <f>VLOOKUP(A424,Cleaned_Location_Data!$B$1:$C$55,2,FALSE)</f>
        <v>GEO1002</v>
      </c>
      <c r="F424" s="3" t="str">
        <f>INDEX(Cleaned_Location_Data!$C:$C,MATCH(A424,Cleaned_Location_Data!$B:$B,0))</f>
        <v>GEO1002</v>
      </c>
      <c r="G424" s="3" t="b">
        <f t="shared" si="30"/>
        <v>1</v>
      </c>
      <c r="H424" s="3" t="str">
        <f>INDEX(Cleaned_Location_Data!$I$1:$I$5,MATCH(F424,Cleaned_Location_Data!$H$1:$H$5,0))</f>
        <v>APAC</v>
      </c>
      <c r="I424" s="3" t="str">
        <f t="shared" si="31"/>
        <v>Q1 2021</v>
      </c>
      <c r="J424" s="3" t="str">
        <f t="shared" si="32"/>
        <v>Q1 2021</v>
      </c>
      <c r="K424" s="3" t="str">
        <f t="shared" si="33"/>
        <v>Q1 2021</v>
      </c>
      <c r="L424" s="5" t="b">
        <f t="shared" si="34"/>
        <v>1</v>
      </c>
      <c r="N424"/>
    </row>
    <row r="425" spans="1:14" x14ac:dyDescent="0.25">
      <c r="A425" s="7" t="s">
        <v>411</v>
      </c>
      <c r="B425" s="4" t="s">
        <v>30</v>
      </c>
      <c r="C425" s="4">
        <v>44286</v>
      </c>
      <c r="D425" s="6">
        <v>421</v>
      </c>
      <c r="E425" s="3" t="str">
        <f>VLOOKUP(A425,Cleaned_Location_Data!$B$1:$C$55,2,FALSE)</f>
        <v>GEO1002</v>
      </c>
      <c r="F425" s="3" t="str">
        <f>INDEX(Cleaned_Location_Data!$C:$C,MATCH(A425,Cleaned_Location_Data!$B:$B,0))</f>
        <v>GEO1002</v>
      </c>
      <c r="G425" s="3" t="b">
        <f t="shared" si="30"/>
        <v>1</v>
      </c>
      <c r="H425" s="3" t="str">
        <f>INDEX(Cleaned_Location_Data!$I$1:$I$5,MATCH(F425,Cleaned_Location_Data!$H$1:$H$5,0))</f>
        <v>APAC</v>
      </c>
      <c r="I425" s="3" t="str">
        <f t="shared" si="31"/>
        <v>Q1 2021</v>
      </c>
      <c r="J425" s="3" t="str">
        <f t="shared" si="32"/>
        <v>Q1 2021</v>
      </c>
      <c r="K425" s="3" t="str">
        <f t="shared" si="33"/>
        <v>Q1 2021</v>
      </c>
      <c r="L425" s="5" t="b">
        <f t="shared" si="34"/>
        <v>1</v>
      </c>
      <c r="N425"/>
    </row>
    <row r="426" spans="1:14" x14ac:dyDescent="0.25">
      <c r="A426" s="7" t="s">
        <v>411</v>
      </c>
      <c r="B426" s="4" t="s">
        <v>28</v>
      </c>
      <c r="C426" s="4">
        <v>44316</v>
      </c>
      <c r="D426" s="6">
        <v>591</v>
      </c>
      <c r="E426" s="3" t="str">
        <f>VLOOKUP(A426,Cleaned_Location_Data!$B$1:$C$55,2,FALSE)</f>
        <v>GEO1002</v>
      </c>
      <c r="F426" s="3" t="str">
        <f>INDEX(Cleaned_Location_Data!$C:$C,MATCH(A426,Cleaned_Location_Data!$B:$B,0))</f>
        <v>GEO1002</v>
      </c>
      <c r="G426" s="3" t="b">
        <f t="shared" si="30"/>
        <v>1</v>
      </c>
      <c r="H426" s="3" t="str">
        <f>INDEX(Cleaned_Location_Data!$I$1:$I$5,MATCH(F426,Cleaned_Location_Data!$H$1:$H$5,0))</f>
        <v>APAC</v>
      </c>
      <c r="I426" s="3" t="str">
        <f t="shared" si="31"/>
        <v>Q2 2021</v>
      </c>
      <c r="J426" s="3" t="str">
        <f t="shared" si="32"/>
        <v>Q2 2021</v>
      </c>
      <c r="K426" s="3" t="str">
        <f t="shared" si="33"/>
        <v>Q2 2021</v>
      </c>
      <c r="L426" s="5" t="b">
        <f t="shared" si="34"/>
        <v>1</v>
      </c>
      <c r="N426"/>
    </row>
    <row r="427" spans="1:14" x14ac:dyDescent="0.25">
      <c r="A427" s="7" t="s">
        <v>411</v>
      </c>
      <c r="B427" s="4" t="s">
        <v>26</v>
      </c>
      <c r="C427" s="4">
        <v>44347</v>
      </c>
      <c r="D427" s="6">
        <v>459</v>
      </c>
      <c r="E427" s="3" t="str">
        <f>VLOOKUP(A427,Cleaned_Location_Data!$B$1:$C$55,2,FALSE)</f>
        <v>GEO1002</v>
      </c>
      <c r="F427" s="3" t="str">
        <f>INDEX(Cleaned_Location_Data!$C:$C,MATCH(A427,Cleaned_Location_Data!$B:$B,0))</f>
        <v>GEO1002</v>
      </c>
      <c r="G427" s="3" t="b">
        <f t="shared" si="30"/>
        <v>1</v>
      </c>
      <c r="H427" s="3" t="str">
        <f>INDEX(Cleaned_Location_Data!$I$1:$I$5,MATCH(F427,Cleaned_Location_Data!$H$1:$H$5,0))</f>
        <v>APAC</v>
      </c>
      <c r="I427" s="3" t="str">
        <f t="shared" si="31"/>
        <v>Q2 2021</v>
      </c>
      <c r="J427" s="3" t="str">
        <f t="shared" si="32"/>
        <v>Q2 2021</v>
      </c>
      <c r="K427" s="3" t="str">
        <f t="shared" si="33"/>
        <v>Q2 2021</v>
      </c>
      <c r="L427" s="5" t="b">
        <f t="shared" si="34"/>
        <v>1</v>
      </c>
      <c r="N427"/>
    </row>
    <row r="428" spans="1:14" x14ac:dyDescent="0.25">
      <c r="A428" s="7" t="s">
        <v>411</v>
      </c>
      <c r="B428" s="4" t="s">
        <v>24</v>
      </c>
      <c r="C428" s="4">
        <v>44377</v>
      </c>
      <c r="D428" s="6">
        <v>409</v>
      </c>
      <c r="E428" s="3" t="str">
        <f>VLOOKUP(A428,Cleaned_Location_Data!$B$1:$C$55,2,FALSE)</f>
        <v>GEO1002</v>
      </c>
      <c r="F428" s="3" t="str">
        <f>INDEX(Cleaned_Location_Data!$C:$C,MATCH(A428,Cleaned_Location_Data!$B:$B,0))</f>
        <v>GEO1002</v>
      </c>
      <c r="G428" s="3" t="b">
        <f t="shared" si="30"/>
        <v>1</v>
      </c>
      <c r="H428" s="3" t="str">
        <f>INDEX(Cleaned_Location_Data!$I$1:$I$5,MATCH(F428,Cleaned_Location_Data!$H$1:$H$5,0))</f>
        <v>APAC</v>
      </c>
      <c r="I428" s="3" t="str">
        <f t="shared" si="31"/>
        <v>Q2 2021</v>
      </c>
      <c r="J428" s="3" t="str">
        <f t="shared" si="32"/>
        <v>Q2 2021</v>
      </c>
      <c r="K428" s="3" t="str">
        <f t="shared" si="33"/>
        <v>Q2 2021</v>
      </c>
      <c r="L428" s="5" t="b">
        <f t="shared" si="34"/>
        <v>1</v>
      </c>
      <c r="N428"/>
    </row>
    <row r="429" spans="1:14" x14ac:dyDescent="0.25">
      <c r="A429" s="7" t="s">
        <v>428</v>
      </c>
      <c r="B429" s="4" t="s">
        <v>37</v>
      </c>
      <c r="C429" s="4">
        <v>43861</v>
      </c>
      <c r="D429" s="6">
        <v>1488</v>
      </c>
      <c r="E429" s="3" t="str">
        <f>VLOOKUP(A429,Cleaned_Location_Data!$B$1:$C$55,2,FALSE)</f>
        <v>GEO1001</v>
      </c>
      <c r="F429" s="3" t="str">
        <f>INDEX(Cleaned_Location_Data!$C:$C,MATCH(A429,Cleaned_Location_Data!$B:$B,0))</f>
        <v>GEO1001</v>
      </c>
      <c r="G429" s="3" t="b">
        <f t="shared" si="30"/>
        <v>1</v>
      </c>
      <c r="H429" s="3" t="str">
        <f>INDEX(Cleaned_Location_Data!$I$1:$I$5,MATCH(F429,Cleaned_Location_Data!$H$1:$H$5,0))</f>
        <v>NAM</v>
      </c>
      <c r="I429" s="3" t="str">
        <f t="shared" si="31"/>
        <v>Q1 2020</v>
      </c>
      <c r="J429" s="3" t="str">
        <f t="shared" si="32"/>
        <v>Q1 2020</v>
      </c>
      <c r="K429" s="3" t="str">
        <f t="shared" si="33"/>
        <v>Q1 2020</v>
      </c>
      <c r="L429" s="5" t="b">
        <f t="shared" si="34"/>
        <v>1</v>
      </c>
      <c r="N429"/>
    </row>
    <row r="430" spans="1:14" x14ac:dyDescent="0.25">
      <c r="A430" s="7" t="s">
        <v>428</v>
      </c>
      <c r="B430" s="4" t="s">
        <v>39</v>
      </c>
      <c r="C430" s="4">
        <v>43890</v>
      </c>
      <c r="D430" s="6">
        <v>1674</v>
      </c>
      <c r="E430" s="3" t="str">
        <f>VLOOKUP(A430,Cleaned_Location_Data!$B$1:$C$55,2,FALSE)</f>
        <v>GEO1001</v>
      </c>
      <c r="F430" s="3" t="str">
        <f>INDEX(Cleaned_Location_Data!$C:$C,MATCH(A430,Cleaned_Location_Data!$B:$B,0))</f>
        <v>GEO1001</v>
      </c>
      <c r="G430" s="3" t="b">
        <f t="shared" si="30"/>
        <v>1</v>
      </c>
      <c r="H430" s="3" t="str">
        <f>INDEX(Cleaned_Location_Data!$I$1:$I$5,MATCH(F430,Cleaned_Location_Data!$H$1:$H$5,0))</f>
        <v>NAM</v>
      </c>
      <c r="I430" s="3" t="str">
        <f t="shared" si="31"/>
        <v>Q1 2020</v>
      </c>
      <c r="J430" s="3" t="str">
        <f t="shared" si="32"/>
        <v>Q1 2020</v>
      </c>
      <c r="K430" s="3" t="str">
        <f t="shared" si="33"/>
        <v>Q1 2020</v>
      </c>
      <c r="L430" s="5" t="b">
        <f t="shared" si="34"/>
        <v>1</v>
      </c>
      <c r="N430"/>
    </row>
    <row r="431" spans="1:14" x14ac:dyDescent="0.25">
      <c r="A431" s="7" t="s">
        <v>428</v>
      </c>
      <c r="B431" s="4" t="s">
        <v>4</v>
      </c>
      <c r="C431" s="4">
        <v>43921</v>
      </c>
      <c r="D431" s="6">
        <v>1862</v>
      </c>
      <c r="E431" s="3" t="str">
        <f>VLOOKUP(A431,Cleaned_Location_Data!$B$1:$C$55,2,FALSE)</f>
        <v>GEO1001</v>
      </c>
      <c r="F431" s="3" t="str">
        <f>INDEX(Cleaned_Location_Data!$C:$C,MATCH(A431,Cleaned_Location_Data!$B:$B,0))</f>
        <v>GEO1001</v>
      </c>
      <c r="G431" s="3" t="b">
        <f t="shared" si="30"/>
        <v>1</v>
      </c>
      <c r="H431" s="3" t="str">
        <f>INDEX(Cleaned_Location_Data!$I$1:$I$5,MATCH(F431,Cleaned_Location_Data!$H$1:$H$5,0))</f>
        <v>NAM</v>
      </c>
      <c r="I431" s="3" t="str">
        <f t="shared" si="31"/>
        <v>Q1 2020</v>
      </c>
      <c r="J431" s="3" t="str">
        <f t="shared" si="32"/>
        <v>Q1 2020</v>
      </c>
      <c r="K431" s="3" t="str">
        <f t="shared" si="33"/>
        <v>Q1 2020</v>
      </c>
      <c r="L431" s="5" t="b">
        <f t="shared" si="34"/>
        <v>1</v>
      </c>
      <c r="N431"/>
    </row>
    <row r="432" spans="1:14" x14ac:dyDescent="0.25">
      <c r="A432" s="7" t="s">
        <v>428</v>
      </c>
      <c r="B432" s="4" t="s">
        <v>6</v>
      </c>
      <c r="C432" s="4">
        <v>43951</v>
      </c>
      <c r="D432" s="6">
        <v>2231</v>
      </c>
      <c r="E432" s="3" t="str">
        <f>VLOOKUP(A432,Cleaned_Location_Data!$B$1:$C$55,2,FALSE)</f>
        <v>GEO1001</v>
      </c>
      <c r="F432" s="3" t="str">
        <f>INDEX(Cleaned_Location_Data!$C:$C,MATCH(A432,Cleaned_Location_Data!$B:$B,0))</f>
        <v>GEO1001</v>
      </c>
      <c r="G432" s="3" t="b">
        <f t="shared" si="30"/>
        <v>1</v>
      </c>
      <c r="H432" s="3" t="str">
        <f>INDEX(Cleaned_Location_Data!$I$1:$I$5,MATCH(F432,Cleaned_Location_Data!$H$1:$H$5,0))</f>
        <v>NAM</v>
      </c>
      <c r="I432" s="3" t="str">
        <f t="shared" si="31"/>
        <v>Q2 2020</v>
      </c>
      <c r="J432" s="3" t="str">
        <f t="shared" si="32"/>
        <v>Q2 2020</v>
      </c>
      <c r="K432" s="3" t="str">
        <f t="shared" si="33"/>
        <v>Q2 2020</v>
      </c>
      <c r="L432" s="5" t="b">
        <f t="shared" si="34"/>
        <v>1</v>
      </c>
      <c r="N432"/>
    </row>
    <row r="433" spans="1:14" x14ac:dyDescent="0.25">
      <c r="A433" s="7" t="s">
        <v>428</v>
      </c>
      <c r="B433" s="4" t="s">
        <v>8</v>
      </c>
      <c r="C433" s="4">
        <v>43982</v>
      </c>
      <c r="D433" s="6">
        <v>2049</v>
      </c>
      <c r="E433" s="3" t="str">
        <f>VLOOKUP(A433,Cleaned_Location_Data!$B$1:$C$55,2,FALSE)</f>
        <v>GEO1001</v>
      </c>
      <c r="F433" s="3" t="str">
        <f>INDEX(Cleaned_Location_Data!$C:$C,MATCH(A433,Cleaned_Location_Data!$B:$B,0))</f>
        <v>GEO1001</v>
      </c>
      <c r="G433" s="3" t="b">
        <f t="shared" si="30"/>
        <v>1</v>
      </c>
      <c r="H433" s="3" t="str">
        <f>INDEX(Cleaned_Location_Data!$I$1:$I$5,MATCH(F433,Cleaned_Location_Data!$H$1:$H$5,0))</f>
        <v>NAM</v>
      </c>
      <c r="I433" s="3" t="str">
        <f t="shared" si="31"/>
        <v>Q2 2020</v>
      </c>
      <c r="J433" s="3" t="str">
        <f t="shared" si="32"/>
        <v>Q2 2020</v>
      </c>
      <c r="K433" s="3" t="str">
        <f t="shared" si="33"/>
        <v>Q2 2020</v>
      </c>
      <c r="L433" s="5" t="b">
        <f t="shared" si="34"/>
        <v>1</v>
      </c>
      <c r="N433"/>
    </row>
    <row r="434" spans="1:14" x14ac:dyDescent="0.25">
      <c r="A434" s="7" t="s">
        <v>428</v>
      </c>
      <c r="B434" s="4" t="s">
        <v>10</v>
      </c>
      <c r="C434" s="4">
        <v>44012</v>
      </c>
      <c r="D434" s="6">
        <v>1489</v>
      </c>
      <c r="E434" s="3" t="str">
        <f>VLOOKUP(A434,Cleaned_Location_Data!$B$1:$C$55,2,FALSE)</f>
        <v>GEO1001</v>
      </c>
      <c r="F434" s="3" t="str">
        <f>INDEX(Cleaned_Location_Data!$C:$C,MATCH(A434,Cleaned_Location_Data!$B:$B,0))</f>
        <v>GEO1001</v>
      </c>
      <c r="G434" s="3" t="b">
        <f t="shared" si="30"/>
        <v>1</v>
      </c>
      <c r="H434" s="3" t="str">
        <f>INDEX(Cleaned_Location_Data!$I$1:$I$5,MATCH(F434,Cleaned_Location_Data!$H$1:$H$5,0))</f>
        <v>NAM</v>
      </c>
      <c r="I434" s="3" t="str">
        <f t="shared" si="31"/>
        <v>Q2 2020</v>
      </c>
      <c r="J434" s="3" t="str">
        <f t="shared" si="32"/>
        <v>Q2 2020</v>
      </c>
      <c r="K434" s="3" t="str">
        <f t="shared" si="33"/>
        <v>Q2 2020</v>
      </c>
      <c r="L434" s="5" t="b">
        <f t="shared" si="34"/>
        <v>1</v>
      </c>
      <c r="N434"/>
    </row>
    <row r="435" spans="1:14" x14ac:dyDescent="0.25">
      <c r="A435" s="7" t="s">
        <v>428</v>
      </c>
      <c r="B435" s="4" t="s">
        <v>12</v>
      </c>
      <c r="C435" s="4">
        <v>44043</v>
      </c>
      <c r="D435" s="6">
        <v>1301</v>
      </c>
      <c r="E435" s="3" t="str">
        <f>VLOOKUP(A435,Cleaned_Location_Data!$B$1:$C$55,2,FALSE)</f>
        <v>GEO1001</v>
      </c>
      <c r="F435" s="3" t="str">
        <f>INDEX(Cleaned_Location_Data!$C:$C,MATCH(A435,Cleaned_Location_Data!$B:$B,0))</f>
        <v>GEO1001</v>
      </c>
      <c r="G435" s="3" t="b">
        <f t="shared" si="30"/>
        <v>1</v>
      </c>
      <c r="H435" s="3" t="str">
        <f>INDEX(Cleaned_Location_Data!$I$1:$I$5,MATCH(F435,Cleaned_Location_Data!$H$1:$H$5,0))</f>
        <v>NAM</v>
      </c>
      <c r="I435" s="3" t="str">
        <f t="shared" si="31"/>
        <v>Q3 2020</v>
      </c>
      <c r="J435" s="3" t="str">
        <f t="shared" si="32"/>
        <v>Q3 2020</v>
      </c>
      <c r="K435" s="3" t="str">
        <f t="shared" si="33"/>
        <v>Q3 2020</v>
      </c>
      <c r="L435" s="5" t="b">
        <f t="shared" si="34"/>
        <v>1</v>
      </c>
      <c r="N435"/>
    </row>
    <row r="436" spans="1:14" x14ac:dyDescent="0.25">
      <c r="A436" s="7" t="s">
        <v>428</v>
      </c>
      <c r="B436" s="4" t="s">
        <v>14</v>
      </c>
      <c r="C436" s="4">
        <v>44074</v>
      </c>
      <c r="D436" s="6">
        <v>1118</v>
      </c>
      <c r="E436" s="3" t="str">
        <f>VLOOKUP(A436,Cleaned_Location_Data!$B$1:$C$55,2,FALSE)</f>
        <v>GEO1001</v>
      </c>
      <c r="F436" s="3" t="str">
        <f>INDEX(Cleaned_Location_Data!$C:$C,MATCH(A436,Cleaned_Location_Data!$B:$B,0))</f>
        <v>GEO1001</v>
      </c>
      <c r="G436" s="3" t="b">
        <f t="shared" si="30"/>
        <v>1</v>
      </c>
      <c r="H436" s="3" t="str">
        <f>INDEX(Cleaned_Location_Data!$I$1:$I$5,MATCH(F436,Cleaned_Location_Data!$H$1:$H$5,0))</f>
        <v>NAM</v>
      </c>
      <c r="I436" s="3" t="str">
        <f t="shared" si="31"/>
        <v>Q3 2020</v>
      </c>
      <c r="J436" s="3" t="str">
        <f t="shared" si="32"/>
        <v>Q3 2020</v>
      </c>
      <c r="K436" s="3" t="str">
        <f t="shared" si="33"/>
        <v>Q3 2020</v>
      </c>
      <c r="L436" s="5" t="b">
        <f t="shared" si="34"/>
        <v>1</v>
      </c>
      <c r="N436"/>
    </row>
    <row r="437" spans="1:14" x14ac:dyDescent="0.25">
      <c r="A437" s="7" t="s">
        <v>428</v>
      </c>
      <c r="B437" s="4" t="s">
        <v>16</v>
      </c>
      <c r="C437" s="4">
        <v>44104</v>
      </c>
      <c r="D437" s="6">
        <v>1117</v>
      </c>
      <c r="E437" s="3" t="str">
        <f>VLOOKUP(A437,Cleaned_Location_Data!$B$1:$C$55,2,FALSE)</f>
        <v>GEO1001</v>
      </c>
      <c r="F437" s="3" t="str">
        <f>INDEX(Cleaned_Location_Data!$C:$C,MATCH(A437,Cleaned_Location_Data!$B:$B,0))</f>
        <v>GEO1001</v>
      </c>
      <c r="G437" s="3" t="b">
        <f t="shared" si="30"/>
        <v>1</v>
      </c>
      <c r="H437" s="3" t="str">
        <f>INDEX(Cleaned_Location_Data!$I$1:$I$5,MATCH(F437,Cleaned_Location_Data!$H$1:$H$5,0))</f>
        <v>NAM</v>
      </c>
      <c r="I437" s="3" t="str">
        <f t="shared" si="31"/>
        <v>Q3 2020</v>
      </c>
      <c r="J437" s="3" t="str">
        <f t="shared" si="32"/>
        <v>Q3 2020</v>
      </c>
      <c r="K437" s="3" t="str">
        <f t="shared" si="33"/>
        <v>Q3 2020</v>
      </c>
      <c r="L437" s="5" t="b">
        <f t="shared" si="34"/>
        <v>1</v>
      </c>
      <c r="N437"/>
    </row>
    <row r="438" spans="1:14" x14ac:dyDescent="0.25">
      <c r="A438" s="7" t="s">
        <v>428</v>
      </c>
      <c r="B438" s="4" t="s">
        <v>18</v>
      </c>
      <c r="C438" s="4">
        <v>44135</v>
      </c>
      <c r="D438" s="6">
        <v>1301</v>
      </c>
      <c r="E438" s="3" t="str">
        <f>VLOOKUP(A438,Cleaned_Location_Data!$B$1:$C$55,2,FALSE)</f>
        <v>GEO1001</v>
      </c>
      <c r="F438" s="3" t="str">
        <f>INDEX(Cleaned_Location_Data!$C:$C,MATCH(A438,Cleaned_Location_Data!$B:$B,0))</f>
        <v>GEO1001</v>
      </c>
      <c r="G438" s="3" t="b">
        <f t="shared" si="30"/>
        <v>1</v>
      </c>
      <c r="H438" s="3" t="str">
        <f>INDEX(Cleaned_Location_Data!$I$1:$I$5,MATCH(F438,Cleaned_Location_Data!$H$1:$H$5,0))</f>
        <v>NAM</v>
      </c>
      <c r="I438" s="3" t="str">
        <f t="shared" si="31"/>
        <v>Q4 2020</v>
      </c>
      <c r="J438" s="3" t="str">
        <f t="shared" si="32"/>
        <v>Q4 2020</v>
      </c>
      <c r="K438" s="3" t="str">
        <f t="shared" si="33"/>
        <v>Q4 2020</v>
      </c>
      <c r="L438" s="5" t="b">
        <f t="shared" si="34"/>
        <v>1</v>
      </c>
      <c r="N438"/>
    </row>
    <row r="439" spans="1:14" x14ac:dyDescent="0.25">
      <c r="A439" s="7" t="s">
        <v>428</v>
      </c>
      <c r="B439" s="4" t="s">
        <v>20</v>
      </c>
      <c r="C439" s="4">
        <v>44165</v>
      </c>
      <c r="D439" s="6">
        <v>1488</v>
      </c>
      <c r="E439" s="3" t="str">
        <f>VLOOKUP(A439,Cleaned_Location_Data!$B$1:$C$55,2,FALSE)</f>
        <v>GEO1001</v>
      </c>
      <c r="F439" s="3" t="str">
        <f>INDEX(Cleaned_Location_Data!$C:$C,MATCH(A439,Cleaned_Location_Data!$B:$B,0))</f>
        <v>GEO1001</v>
      </c>
      <c r="G439" s="3" t="b">
        <f t="shared" si="30"/>
        <v>1</v>
      </c>
      <c r="H439" s="3" t="str">
        <f>INDEX(Cleaned_Location_Data!$I$1:$I$5,MATCH(F439,Cleaned_Location_Data!$H$1:$H$5,0))</f>
        <v>NAM</v>
      </c>
      <c r="I439" s="3" t="str">
        <f t="shared" si="31"/>
        <v>Q4 2020</v>
      </c>
      <c r="J439" s="3" t="str">
        <f t="shared" si="32"/>
        <v>Q4 2020</v>
      </c>
      <c r="K439" s="3" t="str">
        <f t="shared" si="33"/>
        <v>Q4 2020</v>
      </c>
      <c r="L439" s="5" t="b">
        <f t="shared" si="34"/>
        <v>1</v>
      </c>
      <c r="N439"/>
    </row>
    <row r="440" spans="1:14" x14ac:dyDescent="0.25">
      <c r="A440" s="7" t="s">
        <v>428</v>
      </c>
      <c r="B440" s="4" t="s">
        <v>22</v>
      </c>
      <c r="C440" s="4">
        <v>44196</v>
      </c>
      <c r="D440" s="6">
        <v>1489</v>
      </c>
      <c r="E440" s="3" t="str">
        <f>VLOOKUP(A440,Cleaned_Location_Data!$B$1:$C$55,2,FALSE)</f>
        <v>GEO1001</v>
      </c>
      <c r="F440" s="3" t="str">
        <f>INDEX(Cleaned_Location_Data!$C:$C,MATCH(A440,Cleaned_Location_Data!$B:$B,0))</f>
        <v>GEO1001</v>
      </c>
      <c r="G440" s="3" t="b">
        <f t="shared" si="30"/>
        <v>1</v>
      </c>
      <c r="H440" s="3" t="str">
        <f>INDEX(Cleaned_Location_Data!$I$1:$I$5,MATCH(F440,Cleaned_Location_Data!$H$1:$H$5,0))</f>
        <v>NAM</v>
      </c>
      <c r="I440" s="3" t="str">
        <f t="shared" si="31"/>
        <v>Q4 2020</v>
      </c>
      <c r="J440" s="3" t="str">
        <f t="shared" si="32"/>
        <v>Q4 2020</v>
      </c>
      <c r="K440" s="3" t="str">
        <f t="shared" si="33"/>
        <v>Q4 2020</v>
      </c>
      <c r="L440" s="5" t="b">
        <f t="shared" si="34"/>
        <v>1</v>
      </c>
      <c r="N440"/>
    </row>
    <row r="441" spans="1:14" x14ac:dyDescent="0.25">
      <c r="A441" s="7" t="s">
        <v>428</v>
      </c>
      <c r="B441" s="4" t="s">
        <v>34</v>
      </c>
      <c r="C441" s="4">
        <v>44227</v>
      </c>
      <c r="D441" s="6">
        <v>1516</v>
      </c>
      <c r="E441" s="3" t="str">
        <f>VLOOKUP(A441,Cleaned_Location_Data!$B$1:$C$55,2,FALSE)</f>
        <v>GEO1001</v>
      </c>
      <c r="F441" s="3" t="str">
        <f>INDEX(Cleaned_Location_Data!$C:$C,MATCH(A441,Cleaned_Location_Data!$B:$B,0))</f>
        <v>GEO1001</v>
      </c>
      <c r="G441" s="3" t="b">
        <f t="shared" si="30"/>
        <v>1</v>
      </c>
      <c r="H441" s="3" t="str">
        <f>INDEX(Cleaned_Location_Data!$I$1:$I$5,MATCH(F441,Cleaned_Location_Data!$H$1:$H$5,0))</f>
        <v>NAM</v>
      </c>
      <c r="I441" s="3" t="str">
        <f t="shared" si="31"/>
        <v>Q1 2021</v>
      </c>
      <c r="J441" s="3" t="str">
        <f t="shared" si="32"/>
        <v>Q1 2021</v>
      </c>
      <c r="K441" s="3" t="str">
        <f t="shared" si="33"/>
        <v>Q1 2021</v>
      </c>
      <c r="L441" s="5" t="b">
        <f t="shared" si="34"/>
        <v>1</v>
      </c>
      <c r="N441"/>
    </row>
    <row r="442" spans="1:14" x14ac:dyDescent="0.25">
      <c r="A442" s="7" t="s">
        <v>428</v>
      </c>
      <c r="B442" s="4" t="s">
        <v>32</v>
      </c>
      <c r="C442" s="4">
        <v>44255</v>
      </c>
      <c r="D442" s="6">
        <v>1665</v>
      </c>
      <c r="E442" s="3" t="str">
        <f>VLOOKUP(A442,Cleaned_Location_Data!$B$1:$C$55,2,FALSE)</f>
        <v>GEO1001</v>
      </c>
      <c r="F442" s="3" t="str">
        <f>INDEX(Cleaned_Location_Data!$C:$C,MATCH(A442,Cleaned_Location_Data!$B:$B,0))</f>
        <v>GEO1001</v>
      </c>
      <c r="G442" s="3" t="b">
        <f t="shared" si="30"/>
        <v>1</v>
      </c>
      <c r="H442" s="3" t="str">
        <f>INDEX(Cleaned_Location_Data!$I$1:$I$5,MATCH(F442,Cleaned_Location_Data!$H$1:$H$5,0))</f>
        <v>NAM</v>
      </c>
      <c r="I442" s="3" t="str">
        <f t="shared" si="31"/>
        <v>Q1 2021</v>
      </c>
      <c r="J442" s="3" t="str">
        <f t="shared" si="32"/>
        <v>Q1 2021</v>
      </c>
      <c r="K442" s="3" t="str">
        <f t="shared" si="33"/>
        <v>Q1 2021</v>
      </c>
      <c r="L442" s="5" t="b">
        <f t="shared" si="34"/>
        <v>1</v>
      </c>
      <c r="N442"/>
    </row>
    <row r="443" spans="1:14" x14ac:dyDescent="0.25">
      <c r="A443" s="7" t="s">
        <v>428</v>
      </c>
      <c r="B443" s="4" t="s">
        <v>30</v>
      </c>
      <c r="C443" s="4">
        <v>44286</v>
      </c>
      <c r="D443" s="6">
        <v>1854</v>
      </c>
      <c r="E443" s="3" t="str">
        <f>VLOOKUP(A443,Cleaned_Location_Data!$B$1:$C$55,2,FALSE)</f>
        <v>GEO1001</v>
      </c>
      <c r="F443" s="3" t="str">
        <f>INDEX(Cleaned_Location_Data!$C:$C,MATCH(A443,Cleaned_Location_Data!$B:$B,0))</f>
        <v>GEO1001</v>
      </c>
      <c r="G443" s="3" t="b">
        <f t="shared" si="30"/>
        <v>1</v>
      </c>
      <c r="H443" s="3" t="str">
        <f>INDEX(Cleaned_Location_Data!$I$1:$I$5,MATCH(F443,Cleaned_Location_Data!$H$1:$H$5,0))</f>
        <v>NAM</v>
      </c>
      <c r="I443" s="3" t="str">
        <f t="shared" si="31"/>
        <v>Q1 2021</v>
      </c>
      <c r="J443" s="3" t="str">
        <f t="shared" si="32"/>
        <v>Q1 2021</v>
      </c>
      <c r="K443" s="3" t="str">
        <f t="shared" si="33"/>
        <v>Q1 2021</v>
      </c>
      <c r="L443" s="5" t="b">
        <f t="shared" si="34"/>
        <v>1</v>
      </c>
      <c r="N443"/>
    </row>
    <row r="444" spans="1:14" x14ac:dyDescent="0.25">
      <c r="A444" s="7" t="s">
        <v>428</v>
      </c>
      <c r="B444" s="4" t="s">
        <v>28</v>
      </c>
      <c r="C444" s="4">
        <v>44316</v>
      </c>
      <c r="D444" s="6">
        <v>2277</v>
      </c>
      <c r="E444" s="3" t="str">
        <f>VLOOKUP(A444,Cleaned_Location_Data!$B$1:$C$55,2,FALSE)</f>
        <v>GEO1001</v>
      </c>
      <c r="F444" s="3" t="str">
        <f>INDEX(Cleaned_Location_Data!$C:$C,MATCH(A444,Cleaned_Location_Data!$B:$B,0))</f>
        <v>GEO1001</v>
      </c>
      <c r="G444" s="3" t="b">
        <f t="shared" si="30"/>
        <v>1</v>
      </c>
      <c r="H444" s="3" t="str">
        <f>INDEX(Cleaned_Location_Data!$I$1:$I$5,MATCH(F444,Cleaned_Location_Data!$H$1:$H$5,0))</f>
        <v>NAM</v>
      </c>
      <c r="I444" s="3" t="str">
        <f t="shared" si="31"/>
        <v>Q2 2021</v>
      </c>
      <c r="J444" s="3" t="str">
        <f t="shared" si="32"/>
        <v>Q2 2021</v>
      </c>
      <c r="K444" s="3" t="str">
        <f t="shared" si="33"/>
        <v>Q2 2021</v>
      </c>
      <c r="L444" s="5" t="b">
        <f t="shared" si="34"/>
        <v>1</v>
      </c>
      <c r="N444"/>
    </row>
    <row r="445" spans="1:14" x14ac:dyDescent="0.25">
      <c r="A445" s="7" t="s">
        <v>428</v>
      </c>
      <c r="B445" s="4" t="s">
        <v>26</v>
      </c>
      <c r="C445" s="4">
        <v>44347</v>
      </c>
      <c r="D445" s="6">
        <v>2067</v>
      </c>
      <c r="E445" s="3" t="str">
        <f>VLOOKUP(A445,Cleaned_Location_Data!$B$1:$C$55,2,FALSE)</f>
        <v>GEO1001</v>
      </c>
      <c r="F445" s="3" t="str">
        <f>INDEX(Cleaned_Location_Data!$C:$C,MATCH(A445,Cleaned_Location_Data!$B:$B,0))</f>
        <v>GEO1001</v>
      </c>
      <c r="G445" s="3" t="b">
        <f t="shared" si="30"/>
        <v>1</v>
      </c>
      <c r="H445" s="3" t="str">
        <f>INDEX(Cleaned_Location_Data!$I$1:$I$5,MATCH(F445,Cleaned_Location_Data!$H$1:$H$5,0))</f>
        <v>NAM</v>
      </c>
      <c r="I445" s="3" t="str">
        <f t="shared" si="31"/>
        <v>Q2 2021</v>
      </c>
      <c r="J445" s="3" t="str">
        <f t="shared" si="32"/>
        <v>Q2 2021</v>
      </c>
      <c r="K445" s="3" t="str">
        <f t="shared" si="33"/>
        <v>Q2 2021</v>
      </c>
      <c r="L445" s="5" t="b">
        <f t="shared" si="34"/>
        <v>1</v>
      </c>
      <c r="N445"/>
    </row>
    <row r="446" spans="1:14" x14ac:dyDescent="0.25">
      <c r="A446" s="7" t="s">
        <v>428</v>
      </c>
      <c r="B446" s="4" t="s">
        <v>24</v>
      </c>
      <c r="C446" s="4">
        <v>44377</v>
      </c>
      <c r="D446" s="6">
        <v>1551</v>
      </c>
      <c r="E446" s="3" t="str">
        <f>VLOOKUP(A446,Cleaned_Location_Data!$B$1:$C$55,2,FALSE)</f>
        <v>GEO1001</v>
      </c>
      <c r="F446" s="3" t="str">
        <f>INDEX(Cleaned_Location_Data!$C:$C,MATCH(A446,Cleaned_Location_Data!$B:$B,0))</f>
        <v>GEO1001</v>
      </c>
      <c r="G446" s="3" t="b">
        <f t="shared" si="30"/>
        <v>1</v>
      </c>
      <c r="H446" s="3" t="str">
        <f>INDEX(Cleaned_Location_Data!$I$1:$I$5,MATCH(F446,Cleaned_Location_Data!$H$1:$H$5,0))</f>
        <v>NAM</v>
      </c>
      <c r="I446" s="3" t="str">
        <f t="shared" si="31"/>
        <v>Q2 2021</v>
      </c>
      <c r="J446" s="3" t="str">
        <f t="shared" si="32"/>
        <v>Q2 2021</v>
      </c>
      <c r="K446" s="3" t="str">
        <f t="shared" si="33"/>
        <v>Q2 2021</v>
      </c>
      <c r="L446" s="5" t="b">
        <f t="shared" si="34"/>
        <v>1</v>
      </c>
      <c r="N446"/>
    </row>
    <row r="447" spans="1:14" x14ac:dyDescent="0.25">
      <c r="A447" s="7" t="s">
        <v>444</v>
      </c>
      <c r="B447" s="4" t="s">
        <v>37</v>
      </c>
      <c r="C447" s="4">
        <v>43861</v>
      </c>
      <c r="D447" s="6">
        <v>644</v>
      </c>
      <c r="E447" s="3" t="str">
        <f>VLOOKUP(A447,Cleaned_Location_Data!$B$1:$C$55,2,FALSE)</f>
        <v>GEO1002</v>
      </c>
      <c r="F447" s="3" t="str">
        <f>INDEX(Cleaned_Location_Data!$C:$C,MATCH(A447,Cleaned_Location_Data!$B:$B,0))</f>
        <v>GEO1002</v>
      </c>
      <c r="G447" s="3" t="b">
        <f t="shared" si="30"/>
        <v>1</v>
      </c>
      <c r="H447" s="3" t="str">
        <f>INDEX(Cleaned_Location_Data!$I$1:$I$5,MATCH(F447,Cleaned_Location_Data!$H$1:$H$5,0))</f>
        <v>APAC</v>
      </c>
      <c r="I447" s="3" t="str">
        <f t="shared" si="31"/>
        <v>Q1 2020</v>
      </c>
      <c r="J447" s="3" t="str">
        <f t="shared" si="32"/>
        <v>Q1 2020</v>
      </c>
      <c r="K447" s="3" t="str">
        <f t="shared" si="33"/>
        <v>Q1 2020</v>
      </c>
      <c r="L447" s="5" t="b">
        <f t="shared" si="34"/>
        <v>1</v>
      </c>
      <c r="N447"/>
    </row>
    <row r="448" spans="1:14" x14ac:dyDescent="0.25">
      <c r="A448" s="7" t="s">
        <v>444</v>
      </c>
      <c r="B448" s="4" t="s">
        <v>39</v>
      </c>
      <c r="C448" s="4">
        <v>43890</v>
      </c>
      <c r="D448" s="6">
        <v>814</v>
      </c>
      <c r="E448" s="3" t="str">
        <f>VLOOKUP(A448,Cleaned_Location_Data!$B$1:$C$55,2,FALSE)</f>
        <v>GEO1002</v>
      </c>
      <c r="F448" s="3" t="str">
        <f>INDEX(Cleaned_Location_Data!$C:$C,MATCH(A448,Cleaned_Location_Data!$B:$B,0))</f>
        <v>GEO1002</v>
      </c>
      <c r="G448" s="3" t="b">
        <f t="shared" si="30"/>
        <v>1</v>
      </c>
      <c r="H448" s="3" t="str">
        <f>INDEX(Cleaned_Location_Data!$I$1:$I$5,MATCH(F448,Cleaned_Location_Data!$H$1:$H$5,0))</f>
        <v>APAC</v>
      </c>
      <c r="I448" s="3" t="str">
        <f t="shared" si="31"/>
        <v>Q1 2020</v>
      </c>
      <c r="J448" s="3" t="str">
        <f t="shared" si="32"/>
        <v>Q1 2020</v>
      </c>
      <c r="K448" s="3" t="str">
        <f t="shared" si="33"/>
        <v>Q1 2020</v>
      </c>
      <c r="L448" s="5" t="b">
        <f t="shared" si="34"/>
        <v>1</v>
      </c>
      <c r="N448"/>
    </row>
    <row r="449" spans="1:14" x14ac:dyDescent="0.25">
      <c r="A449" s="7" t="s">
        <v>444</v>
      </c>
      <c r="B449" s="4" t="s">
        <v>4</v>
      </c>
      <c r="C449" s="4">
        <v>43921</v>
      </c>
      <c r="D449" s="6">
        <v>814</v>
      </c>
      <c r="E449" s="3" t="str">
        <f>VLOOKUP(A449,Cleaned_Location_Data!$B$1:$C$55,2,FALSE)</f>
        <v>GEO1002</v>
      </c>
      <c r="F449" s="3" t="str">
        <f>INDEX(Cleaned_Location_Data!$C:$C,MATCH(A449,Cleaned_Location_Data!$B:$B,0))</f>
        <v>GEO1002</v>
      </c>
      <c r="G449" s="3" t="b">
        <f t="shared" si="30"/>
        <v>1</v>
      </c>
      <c r="H449" s="3" t="str">
        <f>INDEX(Cleaned_Location_Data!$I$1:$I$5,MATCH(F449,Cleaned_Location_Data!$H$1:$H$5,0))</f>
        <v>APAC</v>
      </c>
      <c r="I449" s="3" t="str">
        <f t="shared" si="31"/>
        <v>Q1 2020</v>
      </c>
      <c r="J449" s="3" t="str">
        <f t="shared" si="32"/>
        <v>Q1 2020</v>
      </c>
      <c r="K449" s="3" t="str">
        <f t="shared" si="33"/>
        <v>Q1 2020</v>
      </c>
      <c r="L449" s="5" t="b">
        <f t="shared" si="34"/>
        <v>1</v>
      </c>
      <c r="N449"/>
    </row>
    <row r="450" spans="1:14" x14ac:dyDescent="0.25">
      <c r="A450" s="7" t="s">
        <v>444</v>
      </c>
      <c r="B450" s="4" t="s">
        <v>6</v>
      </c>
      <c r="C450" s="4">
        <v>43951</v>
      </c>
      <c r="D450" s="6">
        <v>1068</v>
      </c>
      <c r="E450" s="3" t="str">
        <f>VLOOKUP(A450,Cleaned_Location_Data!$B$1:$C$55,2,FALSE)</f>
        <v>GEO1002</v>
      </c>
      <c r="F450" s="3" t="str">
        <f>INDEX(Cleaned_Location_Data!$C:$C,MATCH(A450,Cleaned_Location_Data!$B:$B,0))</f>
        <v>GEO1002</v>
      </c>
      <c r="G450" s="3" t="b">
        <f t="shared" ref="G450:G513" si="35">E450=F450</f>
        <v>1</v>
      </c>
      <c r="H450" s="3" t="str">
        <f>INDEX(Cleaned_Location_Data!$I$1:$I$5,MATCH(F450,Cleaned_Location_Data!$H$1:$H$5,0))</f>
        <v>APAC</v>
      </c>
      <c r="I450" s="3" t="str">
        <f t="shared" ref="I450:I513" si="36">"Q"&amp;ROUNDUP(MONTH(C450)/3,0)&amp;" "&amp;YEAR(C450)</f>
        <v>Q2 2020</v>
      </c>
      <c r="J450" s="3" t="str">
        <f t="shared" ref="J450:J513" si="37">"Q"&amp;ROUNDUP(LEFT(B450,2)/3,0)&amp;" "&amp;RIGHT(B450,4)</f>
        <v>Q2 2020</v>
      </c>
      <c r="K450" s="3" t="str">
        <f t="shared" ref="K450:K513" si="38">VLOOKUP(C450,$P$1:$R$7,3,TRUE)</f>
        <v>Q2 2020</v>
      </c>
      <c r="L450" s="5" t="b">
        <f t="shared" ref="L450:L513" si="39">(I450=J450)=(J450=K450)</f>
        <v>1</v>
      </c>
      <c r="N450"/>
    </row>
    <row r="451" spans="1:14" x14ac:dyDescent="0.25">
      <c r="A451" s="7" t="s">
        <v>444</v>
      </c>
      <c r="B451" s="4" t="s">
        <v>8</v>
      </c>
      <c r="C451" s="4">
        <v>43982</v>
      </c>
      <c r="D451" s="6">
        <v>899</v>
      </c>
      <c r="E451" s="3" t="str">
        <f>VLOOKUP(A451,Cleaned_Location_Data!$B$1:$C$55,2,FALSE)</f>
        <v>GEO1002</v>
      </c>
      <c r="F451" s="3" t="str">
        <f>INDEX(Cleaned_Location_Data!$C:$C,MATCH(A451,Cleaned_Location_Data!$B:$B,0))</f>
        <v>GEO1002</v>
      </c>
      <c r="G451" s="3" t="b">
        <f t="shared" si="35"/>
        <v>1</v>
      </c>
      <c r="H451" s="3" t="str">
        <f>INDEX(Cleaned_Location_Data!$I$1:$I$5,MATCH(F451,Cleaned_Location_Data!$H$1:$H$5,0))</f>
        <v>APAC</v>
      </c>
      <c r="I451" s="3" t="str">
        <f t="shared" si="36"/>
        <v>Q2 2020</v>
      </c>
      <c r="J451" s="3" t="str">
        <f t="shared" si="37"/>
        <v>Q2 2020</v>
      </c>
      <c r="K451" s="3" t="str">
        <f t="shared" si="38"/>
        <v>Q2 2020</v>
      </c>
      <c r="L451" s="5" t="b">
        <f t="shared" si="39"/>
        <v>1</v>
      </c>
      <c r="N451"/>
    </row>
    <row r="452" spans="1:14" x14ac:dyDescent="0.25">
      <c r="A452" s="7" t="s">
        <v>444</v>
      </c>
      <c r="B452" s="4" t="s">
        <v>10</v>
      </c>
      <c r="C452" s="4">
        <v>44012</v>
      </c>
      <c r="D452" s="6">
        <v>732</v>
      </c>
      <c r="E452" s="3" t="str">
        <f>VLOOKUP(A452,Cleaned_Location_Data!$B$1:$C$55,2,FALSE)</f>
        <v>GEO1002</v>
      </c>
      <c r="F452" s="3" t="str">
        <f>INDEX(Cleaned_Location_Data!$C:$C,MATCH(A452,Cleaned_Location_Data!$B:$B,0))</f>
        <v>GEO1002</v>
      </c>
      <c r="G452" s="3" t="b">
        <f t="shared" si="35"/>
        <v>1</v>
      </c>
      <c r="H452" s="3" t="str">
        <f>INDEX(Cleaned_Location_Data!$I$1:$I$5,MATCH(F452,Cleaned_Location_Data!$H$1:$H$5,0))</f>
        <v>APAC</v>
      </c>
      <c r="I452" s="3" t="str">
        <f t="shared" si="36"/>
        <v>Q2 2020</v>
      </c>
      <c r="J452" s="3" t="str">
        <f t="shared" si="37"/>
        <v>Q2 2020</v>
      </c>
      <c r="K452" s="3" t="str">
        <f t="shared" si="38"/>
        <v>Q2 2020</v>
      </c>
      <c r="L452" s="5" t="b">
        <f t="shared" si="39"/>
        <v>1</v>
      </c>
      <c r="N452"/>
    </row>
    <row r="453" spans="1:14" x14ac:dyDescent="0.25">
      <c r="A453" s="7" t="s">
        <v>444</v>
      </c>
      <c r="B453" s="4" t="s">
        <v>12</v>
      </c>
      <c r="C453" s="4">
        <v>44043</v>
      </c>
      <c r="D453" s="6">
        <v>560</v>
      </c>
      <c r="E453" s="3" t="str">
        <f>VLOOKUP(A453,Cleaned_Location_Data!$B$1:$C$55,2,FALSE)</f>
        <v>GEO1002</v>
      </c>
      <c r="F453" s="3" t="str">
        <f>INDEX(Cleaned_Location_Data!$C:$C,MATCH(A453,Cleaned_Location_Data!$B:$B,0))</f>
        <v>GEO1002</v>
      </c>
      <c r="G453" s="3" t="b">
        <f t="shared" si="35"/>
        <v>1</v>
      </c>
      <c r="H453" s="3" t="str">
        <f>INDEX(Cleaned_Location_Data!$I$1:$I$5,MATCH(F453,Cleaned_Location_Data!$H$1:$H$5,0))</f>
        <v>APAC</v>
      </c>
      <c r="I453" s="3" t="str">
        <f t="shared" si="36"/>
        <v>Q3 2020</v>
      </c>
      <c r="J453" s="3" t="str">
        <f t="shared" si="37"/>
        <v>Q3 2020</v>
      </c>
      <c r="K453" s="3" t="str">
        <f t="shared" si="38"/>
        <v>Q3 2020</v>
      </c>
      <c r="L453" s="5" t="b">
        <f t="shared" si="39"/>
        <v>1</v>
      </c>
      <c r="N453"/>
    </row>
    <row r="454" spans="1:14" x14ac:dyDescent="0.25">
      <c r="A454" s="7" t="s">
        <v>444</v>
      </c>
      <c r="B454" s="4" t="s">
        <v>14</v>
      </c>
      <c r="C454" s="4">
        <v>44074</v>
      </c>
      <c r="D454" s="6">
        <v>557</v>
      </c>
      <c r="E454" s="3" t="str">
        <f>VLOOKUP(A454,Cleaned_Location_Data!$B$1:$C$55,2,FALSE)</f>
        <v>GEO1002</v>
      </c>
      <c r="F454" s="3" t="str">
        <f>INDEX(Cleaned_Location_Data!$C:$C,MATCH(A454,Cleaned_Location_Data!$B:$B,0))</f>
        <v>GEO1002</v>
      </c>
      <c r="G454" s="3" t="b">
        <f t="shared" si="35"/>
        <v>1</v>
      </c>
      <c r="H454" s="3" t="str">
        <f>INDEX(Cleaned_Location_Data!$I$1:$I$5,MATCH(F454,Cleaned_Location_Data!$H$1:$H$5,0))</f>
        <v>APAC</v>
      </c>
      <c r="I454" s="3" t="str">
        <f t="shared" si="36"/>
        <v>Q3 2020</v>
      </c>
      <c r="J454" s="3" t="str">
        <f t="shared" si="37"/>
        <v>Q3 2020</v>
      </c>
      <c r="K454" s="3" t="str">
        <f t="shared" si="38"/>
        <v>Q3 2020</v>
      </c>
      <c r="L454" s="5" t="b">
        <f t="shared" si="39"/>
        <v>1</v>
      </c>
      <c r="N454"/>
    </row>
    <row r="455" spans="1:14" x14ac:dyDescent="0.25">
      <c r="A455" s="7" t="s">
        <v>444</v>
      </c>
      <c r="B455" s="4" t="s">
        <v>16</v>
      </c>
      <c r="C455" s="4">
        <v>44104</v>
      </c>
      <c r="D455" s="6">
        <v>473</v>
      </c>
      <c r="E455" s="3" t="str">
        <f>VLOOKUP(A455,Cleaned_Location_Data!$B$1:$C$55,2,FALSE)</f>
        <v>GEO1002</v>
      </c>
      <c r="F455" s="3" t="str">
        <f>INDEX(Cleaned_Location_Data!$C:$C,MATCH(A455,Cleaned_Location_Data!$B:$B,0))</f>
        <v>GEO1002</v>
      </c>
      <c r="G455" s="3" t="b">
        <f t="shared" si="35"/>
        <v>1</v>
      </c>
      <c r="H455" s="3" t="str">
        <f>INDEX(Cleaned_Location_Data!$I$1:$I$5,MATCH(F455,Cleaned_Location_Data!$H$1:$H$5,0))</f>
        <v>APAC</v>
      </c>
      <c r="I455" s="3" t="str">
        <f t="shared" si="36"/>
        <v>Q3 2020</v>
      </c>
      <c r="J455" s="3" t="str">
        <f t="shared" si="37"/>
        <v>Q3 2020</v>
      </c>
      <c r="K455" s="3" t="str">
        <f t="shared" si="38"/>
        <v>Q3 2020</v>
      </c>
      <c r="L455" s="5" t="b">
        <f t="shared" si="39"/>
        <v>1</v>
      </c>
      <c r="N455"/>
    </row>
    <row r="456" spans="1:14" x14ac:dyDescent="0.25">
      <c r="A456" s="7" t="s">
        <v>444</v>
      </c>
      <c r="B456" s="4" t="s">
        <v>18</v>
      </c>
      <c r="C456" s="4">
        <v>44135</v>
      </c>
      <c r="D456" s="6">
        <v>645</v>
      </c>
      <c r="E456" s="3" t="str">
        <f>VLOOKUP(A456,Cleaned_Location_Data!$B$1:$C$55,2,FALSE)</f>
        <v>GEO1002</v>
      </c>
      <c r="F456" s="3" t="str">
        <f>INDEX(Cleaned_Location_Data!$C:$C,MATCH(A456,Cleaned_Location_Data!$B:$B,0))</f>
        <v>GEO1002</v>
      </c>
      <c r="G456" s="3" t="b">
        <f t="shared" si="35"/>
        <v>1</v>
      </c>
      <c r="H456" s="3" t="str">
        <f>INDEX(Cleaned_Location_Data!$I$1:$I$5,MATCH(F456,Cleaned_Location_Data!$H$1:$H$5,0))</f>
        <v>APAC</v>
      </c>
      <c r="I456" s="3" t="str">
        <f t="shared" si="36"/>
        <v>Q4 2020</v>
      </c>
      <c r="J456" s="3" t="str">
        <f t="shared" si="37"/>
        <v>Q4 2020</v>
      </c>
      <c r="K456" s="3" t="str">
        <f t="shared" si="38"/>
        <v>Q4 2020</v>
      </c>
      <c r="L456" s="5" t="b">
        <f t="shared" si="39"/>
        <v>1</v>
      </c>
      <c r="N456"/>
    </row>
    <row r="457" spans="1:14" x14ac:dyDescent="0.25">
      <c r="A457" s="7" t="s">
        <v>444</v>
      </c>
      <c r="B457" s="4" t="s">
        <v>20</v>
      </c>
      <c r="C457" s="4">
        <v>44165</v>
      </c>
      <c r="D457" s="6">
        <v>643</v>
      </c>
      <c r="E457" s="3" t="str">
        <f>VLOOKUP(A457,Cleaned_Location_Data!$B$1:$C$55,2,FALSE)</f>
        <v>GEO1002</v>
      </c>
      <c r="F457" s="3" t="str">
        <f>INDEX(Cleaned_Location_Data!$C:$C,MATCH(A457,Cleaned_Location_Data!$B:$B,0))</f>
        <v>GEO1002</v>
      </c>
      <c r="G457" s="3" t="b">
        <f t="shared" si="35"/>
        <v>1</v>
      </c>
      <c r="H457" s="3" t="str">
        <f>INDEX(Cleaned_Location_Data!$I$1:$I$5,MATCH(F457,Cleaned_Location_Data!$H$1:$H$5,0))</f>
        <v>APAC</v>
      </c>
      <c r="I457" s="3" t="str">
        <f t="shared" si="36"/>
        <v>Q4 2020</v>
      </c>
      <c r="J457" s="3" t="str">
        <f t="shared" si="37"/>
        <v>Q4 2020</v>
      </c>
      <c r="K457" s="3" t="str">
        <f t="shared" si="38"/>
        <v>Q4 2020</v>
      </c>
      <c r="L457" s="5" t="b">
        <f t="shared" si="39"/>
        <v>1</v>
      </c>
      <c r="N457"/>
    </row>
    <row r="458" spans="1:14" x14ac:dyDescent="0.25">
      <c r="A458" s="7" t="s">
        <v>444</v>
      </c>
      <c r="B458" s="4" t="s">
        <v>22</v>
      </c>
      <c r="C458" s="4">
        <v>44196</v>
      </c>
      <c r="D458" s="6">
        <v>726</v>
      </c>
      <c r="E458" s="3" t="str">
        <f>VLOOKUP(A458,Cleaned_Location_Data!$B$1:$C$55,2,FALSE)</f>
        <v>GEO1002</v>
      </c>
      <c r="F458" s="3" t="str">
        <f>INDEX(Cleaned_Location_Data!$C:$C,MATCH(A458,Cleaned_Location_Data!$B:$B,0))</f>
        <v>GEO1002</v>
      </c>
      <c r="G458" s="3" t="b">
        <f t="shared" si="35"/>
        <v>1</v>
      </c>
      <c r="H458" s="3" t="str">
        <f>INDEX(Cleaned_Location_Data!$I$1:$I$5,MATCH(F458,Cleaned_Location_Data!$H$1:$H$5,0))</f>
        <v>APAC</v>
      </c>
      <c r="I458" s="3" t="str">
        <f t="shared" si="36"/>
        <v>Q4 2020</v>
      </c>
      <c r="J458" s="3" t="str">
        <f t="shared" si="37"/>
        <v>Q4 2020</v>
      </c>
      <c r="K458" s="3" t="str">
        <f t="shared" si="38"/>
        <v>Q4 2020</v>
      </c>
      <c r="L458" s="5" t="b">
        <f t="shared" si="39"/>
        <v>1</v>
      </c>
      <c r="N458"/>
    </row>
    <row r="459" spans="1:14" x14ac:dyDescent="0.25">
      <c r="A459" s="7" t="s">
        <v>444</v>
      </c>
      <c r="B459" s="4" t="s">
        <v>34</v>
      </c>
      <c r="C459" s="4">
        <v>44227</v>
      </c>
      <c r="D459" s="6">
        <v>668</v>
      </c>
      <c r="E459" s="3" t="str">
        <f>VLOOKUP(A459,Cleaned_Location_Data!$B$1:$C$55,2,FALSE)</f>
        <v>GEO1002</v>
      </c>
      <c r="F459" s="3" t="str">
        <f>INDEX(Cleaned_Location_Data!$C:$C,MATCH(A459,Cleaned_Location_Data!$B:$B,0))</f>
        <v>GEO1002</v>
      </c>
      <c r="G459" s="3" t="b">
        <f t="shared" si="35"/>
        <v>1</v>
      </c>
      <c r="H459" s="3" t="str">
        <f>INDEX(Cleaned_Location_Data!$I$1:$I$5,MATCH(F459,Cleaned_Location_Data!$H$1:$H$5,0))</f>
        <v>APAC</v>
      </c>
      <c r="I459" s="3" t="str">
        <f t="shared" si="36"/>
        <v>Q1 2021</v>
      </c>
      <c r="J459" s="3" t="str">
        <f t="shared" si="37"/>
        <v>Q1 2021</v>
      </c>
      <c r="K459" s="3" t="str">
        <f t="shared" si="38"/>
        <v>Q1 2021</v>
      </c>
      <c r="L459" s="5" t="b">
        <f t="shared" si="39"/>
        <v>1</v>
      </c>
      <c r="N459"/>
    </row>
    <row r="460" spans="1:14" x14ac:dyDescent="0.25">
      <c r="A460" s="7" t="s">
        <v>444</v>
      </c>
      <c r="B460" s="4" t="s">
        <v>32</v>
      </c>
      <c r="C460" s="4">
        <v>44255</v>
      </c>
      <c r="D460" s="6">
        <v>855</v>
      </c>
      <c r="E460" s="3" t="str">
        <f>VLOOKUP(A460,Cleaned_Location_Data!$B$1:$C$55,2,FALSE)</f>
        <v>GEO1002</v>
      </c>
      <c r="F460" s="3" t="str">
        <f>INDEX(Cleaned_Location_Data!$C:$C,MATCH(A460,Cleaned_Location_Data!$B:$B,0))</f>
        <v>GEO1002</v>
      </c>
      <c r="G460" s="3" t="b">
        <f t="shared" si="35"/>
        <v>1</v>
      </c>
      <c r="H460" s="3" t="str">
        <f>INDEX(Cleaned_Location_Data!$I$1:$I$5,MATCH(F460,Cleaned_Location_Data!$H$1:$H$5,0))</f>
        <v>APAC</v>
      </c>
      <c r="I460" s="3" t="str">
        <f t="shared" si="36"/>
        <v>Q1 2021</v>
      </c>
      <c r="J460" s="3" t="str">
        <f t="shared" si="37"/>
        <v>Q1 2021</v>
      </c>
      <c r="K460" s="3" t="str">
        <f t="shared" si="38"/>
        <v>Q1 2021</v>
      </c>
      <c r="L460" s="5" t="b">
        <f t="shared" si="39"/>
        <v>1</v>
      </c>
      <c r="N460"/>
    </row>
    <row r="461" spans="1:14" x14ac:dyDescent="0.25">
      <c r="A461" s="7" t="s">
        <v>444</v>
      </c>
      <c r="B461" s="4" t="s">
        <v>30</v>
      </c>
      <c r="C461" s="4">
        <v>44286</v>
      </c>
      <c r="D461" s="6">
        <v>828</v>
      </c>
      <c r="E461" s="3" t="str">
        <f>VLOOKUP(A461,Cleaned_Location_Data!$B$1:$C$55,2,FALSE)</f>
        <v>GEO1002</v>
      </c>
      <c r="F461" s="3" t="str">
        <f>INDEX(Cleaned_Location_Data!$C:$C,MATCH(A461,Cleaned_Location_Data!$B:$B,0))</f>
        <v>GEO1002</v>
      </c>
      <c r="G461" s="3" t="b">
        <f t="shared" si="35"/>
        <v>1</v>
      </c>
      <c r="H461" s="3" t="str">
        <f>INDEX(Cleaned_Location_Data!$I$1:$I$5,MATCH(F461,Cleaned_Location_Data!$H$1:$H$5,0))</f>
        <v>APAC</v>
      </c>
      <c r="I461" s="3" t="str">
        <f t="shared" si="36"/>
        <v>Q1 2021</v>
      </c>
      <c r="J461" s="3" t="str">
        <f t="shared" si="37"/>
        <v>Q1 2021</v>
      </c>
      <c r="K461" s="3" t="str">
        <f t="shared" si="38"/>
        <v>Q1 2021</v>
      </c>
      <c r="L461" s="5" t="b">
        <f t="shared" si="39"/>
        <v>1</v>
      </c>
      <c r="N461"/>
    </row>
    <row r="462" spans="1:14" x14ac:dyDescent="0.25">
      <c r="A462" s="7" t="s">
        <v>444</v>
      </c>
      <c r="B462" s="4" t="s">
        <v>28</v>
      </c>
      <c r="C462" s="4">
        <v>44316</v>
      </c>
      <c r="D462" s="6">
        <v>1125</v>
      </c>
      <c r="E462" s="3" t="str">
        <f>VLOOKUP(A462,Cleaned_Location_Data!$B$1:$C$55,2,FALSE)</f>
        <v>GEO1002</v>
      </c>
      <c r="F462" s="3" t="str">
        <f>INDEX(Cleaned_Location_Data!$C:$C,MATCH(A462,Cleaned_Location_Data!$B:$B,0))</f>
        <v>GEO1002</v>
      </c>
      <c r="G462" s="3" t="b">
        <f t="shared" si="35"/>
        <v>1</v>
      </c>
      <c r="H462" s="3" t="str">
        <f>INDEX(Cleaned_Location_Data!$I$1:$I$5,MATCH(F462,Cleaned_Location_Data!$H$1:$H$5,0))</f>
        <v>APAC</v>
      </c>
      <c r="I462" s="3" t="str">
        <f t="shared" si="36"/>
        <v>Q2 2021</v>
      </c>
      <c r="J462" s="3" t="str">
        <f t="shared" si="37"/>
        <v>Q2 2021</v>
      </c>
      <c r="K462" s="3" t="str">
        <f t="shared" si="38"/>
        <v>Q2 2021</v>
      </c>
      <c r="L462" s="5" t="b">
        <f t="shared" si="39"/>
        <v>1</v>
      </c>
      <c r="N462"/>
    </row>
    <row r="463" spans="1:14" x14ac:dyDescent="0.25">
      <c r="A463" s="7" t="s">
        <v>444</v>
      </c>
      <c r="B463" s="4" t="s">
        <v>26</v>
      </c>
      <c r="C463" s="4">
        <v>44347</v>
      </c>
      <c r="D463" s="6">
        <v>892</v>
      </c>
      <c r="E463" s="3" t="str">
        <f>VLOOKUP(A463,Cleaned_Location_Data!$B$1:$C$55,2,FALSE)</f>
        <v>GEO1002</v>
      </c>
      <c r="F463" s="3" t="str">
        <f>INDEX(Cleaned_Location_Data!$C:$C,MATCH(A463,Cleaned_Location_Data!$B:$B,0))</f>
        <v>GEO1002</v>
      </c>
      <c r="G463" s="3" t="b">
        <f t="shared" si="35"/>
        <v>1</v>
      </c>
      <c r="H463" s="3" t="str">
        <f>INDEX(Cleaned_Location_Data!$I$1:$I$5,MATCH(F463,Cleaned_Location_Data!$H$1:$H$5,0))</f>
        <v>APAC</v>
      </c>
      <c r="I463" s="3" t="str">
        <f t="shared" si="36"/>
        <v>Q2 2021</v>
      </c>
      <c r="J463" s="3" t="str">
        <f t="shared" si="37"/>
        <v>Q2 2021</v>
      </c>
      <c r="K463" s="3" t="str">
        <f t="shared" si="38"/>
        <v>Q2 2021</v>
      </c>
      <c r="L463" s="5" t="b">
        <f t="shared" si="39"/>
        <v>1</v>
      </c>
      <c r="N463"/>
    </row>
    <row r="464" spans="1:14" x14ac:dyDescent="0.25">
      <c r="A464" s="7" t="s">
        <v>444</v>
      </c>
      <c r="B464" s="4" t="s">
        <v>24</v>
      </c>
      <c r="C464" s="4">
        <v>44377</v>
      </c>
      <c r="D464" s="6">
        <v>755</v>
      </c>
      <c r="E464" s="3" t="str">
        <f>VLOOKUP(A464,Cleaned_Location_Data!$B$1:$C$55,2,FALSE)</f>
        <v>GEO1002</v>
      </c>
      <c r="F464" s="3" t="str">
        <f>INDEX(Cleaned_Location_Data!$C:$C,MATCH(A464,Cleaned_Location_Data!$B:$B,0))</f>
        <v>GEO1002</v>
      </c>
      <c r="G464" s="3" t="b">
        <f t="shared" si="35"/>
        <v>1</v>
      </c>
      <c r="H464" s="3" t="str">
        <f>INDEX(Cleaned_Location_Data!$I$1:$I$5,MATCH(F464,Cleaned_Location_Data!$H$1:$H$5,0))</f>
        <v>APAC</v>
      </c>
      <c r="I464" s="3" t="str">
        <f t="shared" si="36"/>
        <v>Q2 2021</v>
      </c>
      <c r="J464" s="3" t="str">
        <f t="shared" si="37"/>
        <v>Q2 2021</v>
      </c>
      <c r="K464" s="3" t="str">
        <f t="shared" si="38"/>
        <v>Q2 2021</v>
      </c>
      <c r="L464" s="5" t="b">
        <f t="shared" si="39"/>
        <v>1</v>
      </c>
      <c r="N464"/>
    </row>
    <row r="465" spans="1:14" x14ac:dyDescent="0.25">
      <c r="A465" s="7" t="s">
        <v>460</v>
      </c>
      <c r="B465" s="4" t="s">
        <v>37</v>
      </c>
      <c r="C465" s="4">
        <v>43861</v>
      </c>
      <c r="D465" s="6">
        <v>6731</v>
      </c>
      <c r="E465" s="3" t="str">
        <f>VLOOKUP(A465,Cleaned_Location_Data!$B$1:$C$55,2,FALSE)</f>
        <v>GEO1001</v>
      </c>
      <c r="F465" s="3" t="str">
        <f>INDEX(Cleaned_Location_Data!$C:$C,MATCH(A465,Cleaned_Location_Data!$B:$B,0))</f>
        <v>GEO1001</v>
      </c>
      <c r="G465" s="3" t="b">
        <f t="shared" si="35"/>
        <v>1</v>
      </c>
      <c r="H465" s="3" t="str">
        <f>INDEX(Cleaned_Location_Data!$I$1:$I$5,MATCH(F465,Cleaned_Location_Data!$H$1:$H$5,0))</f>
        <v>NAM</v>
      </c>
      <c r="I465" s="3" t="str">
        <f t="shared" si="36"/>
        <v>Q1 2020</v>
      </c>
      <c r="J465" s="3" t="str">
        <f t="shared" si="37"/>
        <v>Q1 2020</v>
      </c>
      <c r="K465" s="3" t="str">
        <f t="shared" si="38"/>
        <v>Q1 2020</v>
      </c>
      <c r="L465" s="5" t="b">
        <f t="shared" si="39"/>
        <v>1</v>
      </c>
      <c r="N465"/>
    </row>
    <row r="466" spans="1:14" x14ac:dyDescent="0.25">
      <c r="A466" s="7" t="s">
        <v>460</v>
      </c>
      <c r="B466" s="4" t="s">
        <v>39</v>
      </c>
      <c r="C466" s="4">
        <v>43890</v>
      </c>
      <c r="D466" s="6">
        <v>5312</v>
      </c>
      <c r="E466" s="3" t="str">
        <f>VLOOKUP(A466,Cleaned_Location_Data!$B$1:$C$55,2,FALSE)</f>
        <v>GEO1001</v>
      </c>
      <c r="F466" s="3" t="str">
        <f>INDEX(Cleaned_Location_Data!$C:$C,MATCH(A466,Cleaned_Location_Data!$B:$B,0))</f>
        <v>GEO1001</v>
      </c>
      <c r="G466" s="3" t="b">
        <f t="shared" si="35"/>
        <v>1</v>
      </c>
      <c r="H466" s="3" t="str">
        <f>INDEX(Cleaned_Location_Data!$I$1:$I$5,MATCH(F466,Cleaned_Location_Data!$H$1:$H$5,0))</f>
        <v>NAM</v>
      </c>
      <c r="I466" s="3" t="str">
        <f t="shared" si="36"/>
        <v>Q1 2020</v>
      </c>
      <c r="J466" s="3" t="str">
        <f t="shared" si="37"/>
        <v>Q1 2020</v>
      </c>
      <c r="K466" s="3" t="str">
        <f t="shared" si="38"/>
        <v>Q1 2020</v>
      </c>
      <c r="L466" s="5" t="b">
        <f t="shared" si="39"/>
        <v>1</v>
      </c>
      <c r="N466"/>
    </row>
    <row r="467" spans="1:14" x14ac:dyDescent="0.25">
      <c r="A467" s="7" t="s">
        <v>460</v>
      </c>
      <c r="B467" s="4" t="s">
        <v>4</v>
      </c>
      <c r="C467" s="4">
        <v>43921</v>
      </c>
      <c r="D467" s="6">
        <v>8146</v>
      </c>
      <c r="E467" s="3" t="str">
        <f>VLOOKUP(A467,Cleaned_Location_Data!$B$1:$C$55,2,FALSE)</f>
        <v>GEO1001</v>
      </c>
      <c r="F467" s="3" t="str">
        <f>INDEX(Cleaned_Location_Data!$C:$C,MATCH(A467,Cleaned_Location_Data!$B:$B,0))</f>
        <v>GEO1001</v>
      </c>
      <c r="G467" s="3" t="b">
        <f t="shared" si="35"/>
        <v>1</v>
      </c>
      <c r="H467" s="3" t="str">
        <f>INDEX(Cleaned_Location_Data!$I$1:$I$5,MATCH(F467,Cleaned_Location_Data!$H$1:$H$5,0))</f>
        <v>NAM</v>
      </c>
      <c r="I467" s="3" t="str">
        <f t="shared" si="36"/>
        <v>Q1 2020</v>
      </c>
      <c r="J467" s="3" t="str">
        <f t="shared" si="37"/>
        <v>Q1 2020</v>
      </c>
      <c r="K467" s="3" t="str">
        <f t="shared" si="38"/>
        <v>Q1 2020</v>
      </c>
      <c r="L467" s="5" t="b">
        <f t="shared" si="39"/>
        <v>1</v>
      </c>
      <c r="N467"/>
    </row>
    <row r="468" spans="1:14" x14ac:dyDescent="0.25">
      <c r="A468" s="7" t="s">
        <v>460</v>
      </c>
      <c r="B468" s="4" t="s">
        <v>6</v>
      </c>
      <c r="C468" s="4">
        <v>43951</v>
      </c>
      <c r="D468" s="6">
        <v>7438</v>
      </c>
      <c r="E468" s="3" t="str">
        <f>VLOOKUP(A468,Cleaned_Location_Data!$B$1:$C$55,2,FALSE)</f>
        <v>GEO1001</v>
      </c>
      <c r="F468" s="3" t="str">
        <f>INDEX(Cleaned_Location_Data!$C:$C,MATCH(A468,Cleaned_Location_Data!$B:$B,0))</f>
        <v>GEO1001</v>
      </c>
      <c r="G468" s="3" t="b">
        <f t="shared" si="35"/>
        <v>1</v>
      </c>
      <c r="H468" s="3" t="str">
        <f>INDEX(Cleaned_Location_Data!$I$1:$I$5,MATCH(F468,Cleaned_Location_Data!$H$1:$H$5,0))</f>
        <v>NAM</v>
      </c>
      <c r="I468" s="3" t="str">
        <f t="shared" si="36"/>
        <v>Q2 2020</v>
      </c>
      <c r="J468" s="3" t="str">
        <f t="shared" si="37"/>
        <v>Q2 2020</v>
      </c>
      <c r="K468" s="3" t="str">
        <f t="shared" si="38"/>
        <v>Q2 2020</v>
      </c>
      <c r="L468" s="5" t="b">
        <f t="shared" si="39"/>
        <v>1</v>
      </c>
      <c r="N468"/>
    </row>
    <row r="469" spans="1:14" x14ac:dyDescent="0.25">
      <c r="A469" s="7" t="s">
        <v>460</v>
      </c>
      <c r="B469" s="4" t="s">
        <v>8</v>
      </c>
      <c r="C469" s="4">
        <v>43982</v>
      </c>
      <c r="D469" s="6">
        <v>8850</v>
      </c>
      <c r="E469" s="3" t="str">
        <f>VLOOKUP(A469,Cleaned_Location_Data!$B$1:$C$55,2,FALSE)</f>
        <v>GEO1001</v>
      </c>
      <c r="F469" s="3" t="str">
        <f>INDEX(Cleaned_Location_Data!$C:$C,MATCH(A469,Cleaned_Location_Data!$B:$B,0))</f>
        <v>GEO1001</v>
      </c>
      <c r="G469" s="3" t="b">
        <f t="shared" si="35"/>
        <v>1</v>
      </c>
      <c r="H469" s="3" t="str">
        <f>INDEX(Cleaned_Location_Data!$I$1:$I$5,MATCH(F469,Cleaned_Location_Data!$H$1:$H$5,0))</f>
        <v>NAM</v>
      </c>
      <c r="I469" s="3" t="str">
        <f t="shared" si="36"/>
        <v>Q2 2020</v>
      </c>
      <c r="J469" s="3" t="str">
        <f t="shared" si="37"/>
        <v>Q2 2020</v>
      </c>
      <c r="K469" s="3" t="str">
        <f t="shared" si="38"/>
        <v>Q2 2020</v>
      </c>
      <c r="L469" s="5" t="b">
        <f t="shared" si="39"/>
        <v>1</v>
      </c>
      <c r="N469"/>
    </row>
    <row r="470" spans="1:14" x14ac:dyDescent="0.25">
      <c r="A470" s="7" t="s">
        <v>460</v>
      </c>
      <c r="B470" s="4" t="s">
        <v>10</v>
      </c>
      <c r="C470" s="4">
        <v>44012</v>
      </c>
      <c r="D470" s="6">
        <v>4608</v>
      </c>
      <c r="E470" s="3" t="str">
        <f>VLOOKUP(A470,Cleaned_Location_Data!$B$1:$C$55,2,FALSE)</f>
        <v>GEO1001</v>
      </c>
      <c r="F470" s="3" t="str">
        <f>INDEX(Cleaned_Location_Data!$C:$C,MATCH(A470,Cleaned_Location_Data!$B:$B,0))</f>
        <v>GEO1001</v>
      </c>
      <c r="G470" s="3" t="b">
        <f t="shared" si="35"/>
        <v>1</v>
      </c>
      <c r="H470" s="3" t="str">
        <f>INDEX(Cleaned_Location_Data!$I$1:$I$5,MATCH(F470,Cleaned_Location_Data!$H$1:$H$5,0))</f>
        <v>NAM</v>
      </c>
      <c r="I470" s="3" t="str">
        <f t="shared" si="36"/>
        <v>Q2 2020</v>
      </c>
      <c r="J470" s="3" t="str">
        <f t="shared" si="37"/>
        <v>Q2 2020</v>
      </c>
      <c r="K470" s="3" t="str">
        <f t="shared" si="38"/>
        <v>Q2 2020</v>
      </c>
      <c r="L470" s="5" t="b">
        <f t="shared" si="39"/>
        <v>1</v>
      </c>
      <c r="N470"/>
    </row>
    <row r="471" spans="1:14" x14ac:dyDescent="0.25">
      <c r="A471" s="7" t="s">
        <v>460</v>
      </c>
      <c r="B471" s="4" t="s">
        <v>12</v>
      </c>
      <c r="C471" s="4">
        <v>44043</v>
      </c>
      <c r="D471" s="6">
        <v>6024</v>
      </c>
      <c r="E471" s="3" t="str">
        <f>VLOOKUP(A471,Cleaned_Location_Data!$B$1:$C$55,2,FALSE)</f>
        <v>GEO1001</v>
      </c>
      <c r="F471" s="3" t="str">
        <f>INDEX(Cleaned_Location_Data!$C:$C,MATCH(A471,Cleaned_Location_Data!$B:$B,0))</f>
        <v>GEO1001</v>
      </c>
      <c r="G471" s="3" t="b">
        <f t="shared" si="35"/>
        <v>1</v>
      </c>
      <c r="H471" s="3" t="str">
        <f>INDEX(Cleaned_Location_Data!$I$1:$I$5,MATCH(F471,Cleaned_Location_Data!$H$1:$H$5,0))</f>
        <v>NAM</v>
      </c>
      <c r="I471" s="3" t="str">
        <f t="shared" si="36"/>
        <v>Q3 2020</v>
      </c>
      <c r="J471" s="3" t="str">
        <f t="shared" si="37"/>
        <v>Q3 2020</v>
      </c>
      <c r="K471" s="3" t="str">
        <f t="shared" si="38"/>
        <v>Q3 2020</v>
      </c>
      <c r="L471" s="5" t="b">
        <f t="shared" si="39"/>
        <v>1</v>
      </c>
      <c r="N471"/>
    </row>
    <row r="472" spans="1:14" x14ac:dyDescent="0.25">
      <c r="A472" s="7" t="s">
        <v>460</v>
      </c>
      <c r="B472" s="4" t="s">
        <v>14</v>
      </c>
      <c r="C472" s="4">
        <v>44074</v>
      </c>
      <c r="D472" s="6">
        <v>3188</v>
      </c>
      <c r="E472" s="3" t="str">
        <f>VLOOKUP(A472,Cleaned_Location_Data!$B$1:$C$55,2,FALSE)</f>
        <v>GEO1001</v>
      </c>
      <c r="F472" s="3" t="str">
        <f>INDEX(Cleaned_Location_Data!$C:$C,MATCH(A472,Cleaned_Location_Data!$B:$B,0))</f>
        <v>GEO1001</v>
      </c>
      <c r="G472" s="3" t="b">
        <f t="shared" si="35"/>
        <v>1</v>
      </c>
      <c r="H472" s="3" t="str">
        <f>INDEX(Cleaned_Location_Data!$I$1:$I$5,MATCH(F472,Cleaned_Location_Data!$H$1:$H$5,0))</f>
        <v>NAM</v>
      </c>
      <c r="I472" s="3" t="str">
        <f t="shared" si="36"/>
        <v>Q3 2020</v>
      </c>
      <c r="J472" s="3" t="str">
        <f t="shared" si="37"/>
        <v>Q3 2020</v>
      </c>
      <c r="K472" s="3" t="str">
        <f t="shared" si="38"/>
        <v>Q3 2020</v>
      </c>
      <c r="L472" s="5" t="b">
        <f t="shared" si="39"/>
        <v>1</v>
      </c>
      <c r="N472"/>
    </row>
    <row r="473" spans="1:14" x14ac:dyDescent="0.25">
      <c r="A473" s="7" t="s">
        <v>460</v>
      </c>
      <c r="B473" s="4" t="s">
        <v>16</v>
      </c>
      <c r="C473" s="4">
        <v>44104</v>
      </c>
      <c r="D473" s="6">
        <v>5313</v>
      </c>
      <c r="E473" s="3" t="str">
        <f>VLOOKUP(A473,Cleaned_Location_Data!$B$1:$C$55,2,FALSE)</f>
        <v>GEO1001</v>
      </c>
      <c r="F473" s="3" t="str">
        <f>INDEX(Cleaned_Location_Data!$C:$C,MATCH(A473,Cleaned_Location_Data!$B:$B,0))</f>
        <v>GEO1001</v>
      </c>
      <c r="G473" s="3" t="b">
        <f t="shared" si="35"/>
        <v>1</v>
      </c>
      <c r="H473" s="3" t="str">
        <f>INDEX(Cleaned_Location_Data!$I$1:$I$5,MATCH(F473,Cleaned_Location_Data!$H$1:$H$5,0))</f>
        <v>NAM</v>
      </c>
      <c r="I473" s="3" t="str">
        <f t="shared" si="36"/>
        <v>Q3 2020</v>
      </c>
      <c r="J473" s="3" t="str">
        <f t="shared" si="37"/>
        <v>Q3 2020</v>
      </c>
      <c r="K473" s="3" t="str">
        <f t="shared" si="38"/>
        <v>Q3 2020</v>
      </c>
      <c r="L473" s="5" t="b">
        <f t="shared" si="39"/>
        <v>1</v>
      </c>
      <c r="N473"/>
    </row>
    <row r="474" spans="1:14" x14ac:dyDescent="0.25">
      <c r="A474" s="7" t="s">
        <v>460</v>
      </c>
      <c r="B474" s="4" t="s">
        <v>18</v>
      </c>
      <c r="C474" s="4">
        <v>44135</v>
      </c>
      <c r="D474" s="6">
        <v>3897</v>
      </c>
      <c r="E474" s="3" t="str">
        <f>VLOOKUP(A474,Cleaned_Location_Data!$B$1:$C$55,2,FALSE)</f>
        <v>GEO1001</v>
      </c>
      <c r="F474" s="3" t="str">
        <f>INDEX(Cleaned_Location_Data!$C:$C,MATCH(A474,Cleaned_Location_Data!$B:$B,0))</f>
        <v>GEO1001</v>
      </c>
      <c r="G474" s="3" t="b">
        <f t="shared" si="35"/>
        <v>1</v>
      </c>
      <c r="H474" s="3" t="str">
        <f>INDEX(Cleaned_Location_Data!$I$1:$I$5,MATCH(F474,Cleaned_Location_Data!$H$1:$H$5,0))</f>
        <v>NAM</v>
      </c>
      <c r="I474" s="3" t="str">
        <f t="shared" si="36"/>
        <v>Q4 2020</v>
      </c>
      <c r="J474" s="3" t="str">
        <f t="shared" si="37"/>
        <v>Q4 2020</v>
      </c>
      <c r="K474" s="3" t="str">
        <f t="shared" si="38"/>
        <v>Q4 2020</v>
      </c>
      <c r="L474" s="5" t="b">
        <f t="shared" si="39"/>
        <v>1</v>
      </c>
      <c r="N474"/>
    </row>
    <row r="475" spans="1:14" x14ac:dyDescent="0.25">
      <c r="A475" s="7" t="s">
        <v>460</v>
      </c>
      <c r="B475" s="4" t="s">
        <v>20</v>
      </c>
      <c r="C475" s="4">
        <v>44165</v>
      </c>
      <c r="D475" s="6">
        <v>6730</v>
      </c>
      <c r="E475" s="3" t="str">
        <f>VLOOKUP(A475,Cleaned_Location_Data!$B$1:$C$55,2,FALSE)</f>
        <v>GEO1001</v>
      </c>
      <c r="F475" s="3" t="str">
        <f>INDEX(Cleaned_Location_Data!$C:$C,MATCH(A475,Cleaned_Location_Data!$B:$B,0))</f>
        <v>GEO1001</v>
      </c>
      <c r="G475" s="3" t="b">
        <f t="shared" si="35"/>
        <v>1</v>
      </c>
      <c r="H475" s="3" t="str">
        <f>INDEX(Cleaned_Location_Data!$I$1:$I$5,MATCH(F475,Cleaned_Location_Data!$H$1:$H$5,0))</f>
        <v>NAM</v>
      </c>
      <c r="I475" s="3" t="str">
        <f t="shared" si="36"/>
        <v>Q4 2020</v>
      </c>
      <c r="J475" s="3" t="str">
        <f t="shared" si="37"/>
        <v>Q4 2020</v>
      </c>
      <c r="K475" s="3" t="str">
        <f t="shared" si="38"/>
        <v>Q4 2020</v>
      </c>
      <c r="L475" s="5" t="b">
        <f t="shared" si="39"/>
        <v>1</v>
      </c>
      <c r="N475"/>
    </row>
    <row r="476" spans="1:14" x14ac:dyDescent="0.25">
      <c r="A476" s="7" t="s">
        <v>460</v>
      </c>
      <c r="B476" s="4" t="s">
        <v>22</v>
      </c>
      <c r="C476" s="4">
        <v>44196</v>
      </c>
      <c r="D476" s="6">
        <v>4607</v>
      </c>
      <c r="E476" s="3" t="str">
        <f>VLOOKUP(A476,Cleaned_Location_Data!$B$1:$C$55,2,FALSE)</f>
        <v>GEO1001</v>
      </c>
      <c r="F476" s="3" t="str">
        <f>INDEX(Cleaned_Location_Data!$C:$C,MATCH(A476,Cleaned_Location_Data!$B:$B,0))</f>
        <v>GEO1001</v>
      </c>
      <c r="G476" s="3" t="b">
        <f t="shared" si="35"/>
        <v>1</v>
      </c>
      <c r="H476" s="3" t="str">
        <f>INDEX(Cleaned_Location_Data!$I$1:$I$5,MATCH(F476,Cleaned_Location_Data!$H$1:$H$5,0))</f>
        <v>NAM</v>
      </c>
      <c r="I476" s="3" t="str">
        <f t="shared" si="36"/>
        <v>Q4 2020</v>
      </c>
      <c r="J476" s="3" t="str">
        <f t="shared" si="37"/>
        <v>Q4 2020</v>
      </c>
      <c r="K476" s="3" t="str">
        <f t="shared" si="38"/>
        <v>Q4 2020</v>
      </c>
      <c r="L476" s="5" t="b">
        <f t="shared" si="39"/>
        <v>1</v>
      </c>
      <c r="N476"/>
    </row>
    <row r="477" spans="1:14" x14ac:dyDescent="0.25">
      <c r="A477" s="7" t="s">
        <v>460</v>
      </c>
      <c r="B477" s="4" t="s">
        <v>34</v>
      </c>
      <c r="C477" s="4">
        <v>44227</v>
      </c>
      <c r="D477" s="6">
        <v>6996</v>
      </c>
      <c r="E477" s="3" t="str">
        <f>VLOOKUP(A477,Cleaned_Location_Data!$B$1:$C$55,2,FALSE)</f>
        <v>GEO1001</v>
      </c>
      <c r="F477" s="3" t="str">
        <f>INDEX(Cleaned_Location_Data!$C:$C,MATCH(A477,Cleaned_Location_Data!$B:$B,0))</f>
        <v>GEO1001</v>
      </c>
      <c r="G477" s="3" t="b">
        <f t="shared" si="35"/>
        <v>1</v>
      </c>
      <c r="H477" s="3" t="str">
        <f>INDEX(Cleaned_Location_Data!$I$1:$I$5,MATCH(F477,Cleaned_Location_Data!$H$1:$H$5,0))</f>
        <v>NAM</v>
      </c>
      <c r="I477" s="3" t="str">
        <f t="shared" si="36"/>
        <v>Q1 2021</v>
      </c>
      <c r="J477" s="3" t="str">
        <f t="shared" si="37"/>
        <v>Q1 2021</v>
      </c>
      <c r="K477" s="3" t="str">
        <f t="shared" si="38"/>
        <v>Q1 2021</v>
      </c>
      <c r="L477" s="5" t="b">
        <f t="shared" si="39"/>
        <v>1</v>
      </c>
      <c r="N477"/>
    </row>
    <row r="478" spans="1:14" x14ac:dyDescent="0.25">
      <c r="A478" s="7" t="s">
        <v>460</v>
      </c>
      <c r="B478" s="4" t="s">
        <v>32</v>
      </c>
      <c r="C478" s="4">
        <v>44255</v>
      </c>
      <c r="D478" s="6">
        <v>5257</v>
      </c>
      <c r="E478" s="3" t="str">
        <f>VLOOKUP(A478,Cleaned_Location_Data!$B$1:$C$55,2,FALSE)</f>
        <v>GEO1001</v>
      </c>
      <c r="F478" s="3" t="str">
        <f>INDEX(Cleaned_Location_Data!$C:$C,MATCH(A478,Cleaned_Location_Data!$B:$B,0))</f>
        <v>GEO1001</v>
      </c>
      <c r="G478" s="3" t="b">
        <f t="shared" si="35"/>
        <v>1</v>
      </c>
      <c r="H478" s="3" t="str">
        <f>INDEX(Cleaned_Location_Data!$I$1:$I$5,MATCH(F478,Cleaned_Location_Data!$H$1:$H$5,0))</f>
        <v>NAM</v>
      </c>
      <c r="I478" s="3" t="str">
        <f t="shared" si="36"/>
        <v>Q1 2021</v>
      </c>
      <c r="J478" s="3" t="str">
        <f t="shared" si="37"/>
        <v>Q1 2021</v>
      </c>
      <c r="K478" s="3" t="str">
        <f t="shared" si="38"/>
        <v>Q1 2021</v>
      </c>
      <c r="L478" s="5" t="b">
        <f t="shared" si="39"/>
        <v>1</v>
      </c>
      <c r="N478"/>
    </row>
    <row r="479" spans="1:14" x14ac:dyDescent="0.25">
      <c r="A479" s="7" t="s">
        <v>460</v>
      </c>
      <c r="B479" s="4" t="s">
        <v>30</v>
      </c>
      <c r="C479" s="4">
        <v>44286</v>
      </c>
      <c r="D479" s="6">
        <v>8064</v>
      </c>
      <c r="E479" s="3" t="str">
        <f>VLOOKUP(A479,Cleaned_Location_Data!$B$1:$C$55,2,FALSE)</f>
        <v>GEO1001</v>
      </c>
      <c r="F479" s="3" t="str">
        <f>INDEX(Cleaned_Location_Data!$C:$C,MATCH(A479,Cleaned_Location_Data!$B:$B,0))</f>
        <v>GEO1001</v>
      </c>
      <c r="G479" s="3" t="b">
        <f t="shared" si="35"/>
        <v>1</v>
      </c>
      <c r="H479" s="3" t="str">
        <f>INDEX(Cleaned_Location_Data!$I$1:$I$5,MATCH(F479,Cleaned_Location_Data!$H$1:$H$5,0))</f>
        <v>NAM</v>
      </c>
      <c r="I479" s="3" t="str">
        <f t="shared" si="36"/>
        <v>Q1 2021</v>
      </c>
      <c r="J479" s="3" t="str">
        <f t="shared" si="37"/>
        <v>Q1 2021</v>
      </c>
      <c r="K479" s="3" t="str">
        <f t="shared" si="38"/>
        <v>Q1 2021</v>
      </c>
      <c r="L479" s="5" t="b">
        <f t="shared" si="39"/>
        <v>1</v>
      </c>
      <c r="N479"/>
    </row>
    <row r="480" spans="1:14" x14ac:dyDescent="0.25">
      <c r="A480" s="7" t="s">
        <v>460</v>
      </c>
      <c r="B480" s="4" t="s">
        <v>28</v>
      </c>
      <c r="C480" s="4">
        <v>44316</v>
      </c>
      <c r="D480" s="6">
        <v>7735</v>
      </c>
      <c r="E480" s="3" t="str">
        <f>VLOOKUP(A480,Cleaned_Location_Data!$B$1:$C$55,2,FALSE)</f>
        <v>GEO1001</v>
      </c>
      <c r="F480" s="3" t="str">
        <f>INDEX(Cleaned_Location_Data!$C:$C,MATCH(A480,Cleaned_Location_Data!$B:$B,0))</f>
        <v>GEO1001</v>
      </c>
      <c r="G480" s="3" t="b">
        <f t="shared" si="35"/>
        <v>1</v>
      </c>
      <c r="H480" s="3" t="str">
        <f>INDEX(Cleaned_Location_Data!$I$1:$I$5,MATCH(F480,Cleaned_Location_Data!$H$1:$H$5,0))</f>
        <v>NAM</v>
      </c>
      <c r="I480" s="3" t="str">
        <f t="shared" si="36"/>
        <v>Q2 2021</v>
      </c>
      <c r="J480" s="3" t="str">
        <f t="shared" si="37"/>
        <v>Q2 2021</v>
      </c>
      <c r="K480" s="3" t="str">
        <f t="shared" si="38"/>
        <v>Q2 2021</v>
      </c>
      <c r="L480" s="5" t="b">
        <f t="shared" si="39"/>
        <v>1</v>
      </c>
      <c r="N480"/>
    </row>
    <row r="481" spans="1:14" x14ac:dyDescent="0.25">
      <c r="A481" s="7" t="s">
        <v>460</v>
      </c>
      <c r="B481" s="4" t="s">
        <v>26</v>
      </c>
      <c r="C481" s="4">
        <v>44347</v>
      </c>
      <c r="D481" s="6">
        <v>8806</v>
      </c>
      <c r="E481" s="3" t="str">
        <f>VLOOKUP(A481,Cleaned_Location_Data!$B$1:$C$55,2,FALSE)</f>
        <v>GEO1001</v>
      </c>
      <c r="F481" s="3" t="str">
        <f>INDEX(Cleaned_Location_Data!$C:$C,MATCH(A481,Cleaned_Location_Data!$B:$B,0))</f>
        <v>GEO1001</v>
      </c>
      <c r="G481" s="3" t="b">
        <f t="shared" si="35"/>
        <v>1</v>
      </c>
      <c r="H481" s="3" t="str">
        <f>INDEX(Cleaned_Location_Data!$I$1:$I$5,MATCH(F481,Cleaned_Location_Data!$H$1:$H$5,0))</f>
        <v>NAM</v>
      </c>
      <c r="I481" s="3" t="str">
        <f t="shared" si="36"/>
        <v>Q2 2021</v>
      </c>
      <c r="J481" s="3" t="str">
        <f t="shared" si="37"/>
        <v>Q2 2021</v>
      </c>
      <c r="K481" s="3" t="str">
        <f t="shared" si="38"/>
        <v>Q2 2021</v>
      </c>
      <c r="L481" s="5" t="b">
        <f t="shared" si="39"/>
        <v>1</v>
      </c>
      <c r="N481"/>
    </row>
    <row r="482" spans="1:14" x14ac:dyDescent="0.25">
      <c r="A482" s="7" t="s">
        <v>460</v>
      </c>
      <c r="B482" s="4" t="s">
        <v>24</v>
      </c>
      <c r="C482" s="4">
        <v>44377</v>
      </c>
      <c r="D482" s="6">
        <v>4556</v>
      </c>
      <c r="E482" s="3" t="str">
        <f>VLOOKUP(A482,Cleaned_Location_Data!$B$1:$C$55,2,FALSE)</f>
        <v>GEO1001</v>
      </c>
      <c r="F482" s="3" t="str">
        <f>INDEX(Cleaned_Location_Data!$C:$C,MATCH(A482,Cleaned_Location_Data!$B:$B,0))</f>
        <v>GEO1001</v>
      </c>
      <c r="G482" s="3" t="b">
        <f t="shared" si="35"/>
        <v>1</v>
      </c>
      <c r="H482" s="3" t="str">
        <f>INDEX(Cleaned_Location_Data!$I$1:$I$5,MATCH(F482,Cleaned_Location_Data!$H$1:$H$5,0))</f>
        <v>NAM</v>
      </c>
      <c r="I482" s="3" t="str">
        <f t="shared" si="36"/>
        <v>Q2 2021</v>
      </c>
      <c r="J482" s="3" t="str">
        <f t="shared" si="37"/>
        <v>Q2 2021</v>
      </c>
      <c r="K482" s="3" t="str">
        <f t="shared" si="38"/>
        <v>Q2 2021</v>
      </c>
      <c r="L482" s="5" t="b">
        <f t="shared" si="39"/>
        <v>1</v>
      </c>
      <c r="N482"/>
    </row>
    <row r="483" spans="1:14" x14ac:dyDescent="0.25">
      <c r="A483" s="7" t="s">
        <v>479</v>
      </c>
      <c r="B483" s="4" t="s">
        <v>37</v>
      </c>
      <c r="C483" s="4">
        <v>43861</v>
      </c>
      <c r="D483" s="6">
        <v>1087</v>
      </c>
      <c r="E483" s="3" t="str">
        <f>VLOOKUP(A483,Cleaned_Location_Data!$B$1:$C$55,2,FALSE)</f>
        <v>GEO1001</v>
      </c>
      <c r="F483" s="3" t="str">
        <f>INDEX(Cleaned_Location_Data!$C:$C,MATCH(A483,Cleaned_Location_Data!$B:$B,0))</f>
        <v>GEO1001</v>
      </c>
      <c r="G483" s="3" t="b">
        <f t="shared" si="35"/>
        <v>1</v>
      </c>
      <c r="H483" s="3" t="str">
        <f>INDEX(Cleaned_Location_Data!$I$1:$I$5,MATCH(F483,Cleaned_Location_Data!$H$1:$H$5,0))</f>
        <v>NAM</v>
      </c>
      <c r="I483" s="3" t="str">
        <f t="shared" si="36"/>
        <v>Q1 2020</v>
      </c>
      <c r="J483" s="3" t="str">
        <f t="shared" si="37"/>
        <v>Q1 2020</v>
      </c>
      <c r="K483" s="3" t="str">
        <f t="shared" si="38"/>
        <v>Q1 2020</v>
      </c>
      <c r="L483" s="5" t="b">
        <f t="shared" si="39"/>
        <v>1</v>
      </c>
      <c r="N483"/>
    </row>
    <row r="484" spans="1:14" x14ac:dyDescent="0.25">
      <c r="A484" s="7" t="s">
        <v>479</v>
      </c>
      <c r="B484" s="4" t="s">
        <v>39</v>
      </c>
      <c r="C484" s="4">
        <v>43890</v>
      </c>
      <c r="D484" s="6">
        <v>1224</v>
      </c>
      <c r="E484" s="3" t="str">
        <f>VLOOKUP(A484,Cleaned_Location_Data!$B$1:$C$55,2,FALSE)</f>
        <v>GEO1001</v>
      </c>
      <c r="F484" s="3" t="str">
        <f>INDEX(Cleaned_Location_Data!$C:$C,MATCH(A484,Cleaned_Location_Data!$B:$B,0))</f>
        <v>GEO1001</v>
      </c>
      <c r="G484" s="3" t="b">
        <f t="shared" si="35"/>
        <v>1</v>
      </c>
      <c r="H484" s="3" t="str">
        <f>INDEX(Cleaned_Location_Data!$I$1:$I$5,MATCH(F484,Cleaned_Location_Data!$H$1:$H$5,0))</f>
        <v>NAM</v>
      </c>
      <c r="I484" s="3" t="str">
        <f t="shared" si="36"/>
        <v>Q1 2020</v>
      </c>
      <c r="J484" s="3" t="str">
        <f t="shared" si="37"/>
        <v>Q1 2020</v>
      </c>
      <c r="K484" s="3" t="str">
        <f t="shared" si="38"/>
        <v>Q1 2020</v>
      </c>
      <c r="L484" s="5" t="b">
        <f t="shared" si="39"/>
        <v>1</v>
      </c>
      <c r="N484"/>
    </row>
    <row r="485" spans="1:14" x14ac:dyDescent="0.25">
      <c r="A485" s="7" t="s">
        <v>479</v>
      </c>
      <c r="B485" s="4" t="s">
        <v>4</v>
      </c>
      <c r="C485" s="4">
        <v>43921</v>
      </c>
      <c r="D485" s="6">
        <v>1362</v>
      </c>
      <c r="E485" s="3" t="str">
        <f>VLOOKUP(A485,Cleaned_Location_Data!$B$1:$C$55,2,FALSE)</f>
        <v>GEO1001</v>
      </c>
      <c r="F485" s="3" t="str">
        <f>INDEX(Cleaned_Location_Data!$C:$C,MATCH(A485,Cleaned_Location_Data!$B:$B,0))</f>
        <v>GEO1001</v>
      </c>
      <c r="G485" s="3" t="b">
        <f t="shared" si="35"/>
        <v>1</v>
      </c>
      <c r="H485" s="3" t="str">
        <f>INDEX(Cleaned_Location_Data!$I$1:$I$5,MATCH(F485,Cleaned_Location_Data!$H$1:$H$5,0))</f>
        <v>NAM</v>
      </c>
      <c r="I485" s="3" t="str">
        <f t="shared" si="36"/>
        <v>Q1 2020</v>
      </c>
      <c r="J485" s="3" t="str">
        <f t="shared" si="37"/>
        <v>Q1 2020</v>
      </c>
      <c r="K485" s="3" t="str">
        <f t="shared" si="38"/>
        <v>Q1 2020</v>
      </c>
      <c r="L485" s="5" t="b">
        <f t="shared" si="39"/>
        <v>1</v>
      </c>
      <c r="N485"/>
    </row>
    <row r="486" spans="1:14" x14ac:dyDescent="0.25">
      <c r="A486" s="7" t="s">
        <v>479</v>
      </c>
      <c r="B486" s="4" t="s">
        <v>6</v>
      </c>
      <c r="C486" s="4">
        <v>43951</v>
      </c>
      <c r="D486" s="6">
        <v>1633</v>
      </c>
      <c r="E486" s="3" t="str">
        <f>VLOOKUP(A486,Cleaned_Location_Data!$B$1:$C$55,2,FALSE)</f>
        <v>GEO1001</v>
      </c>
      <c r="F486" s="3" t="str">
        <f>INDEX(Cleaned_Location_Data!$C:$C,MATCH(A486,Cleaned_Location_Data!$B:$B,0))</f>
        <v>GEO1001</v>
      </c>
      <c r="G486" s="3" t="b">
        <f t="shared" si="35"/>
        <v>1</v>
      </c>
      <c r="H486" s="3" t="str">
        <f>INDEX(Cleaned_Location_Data!$I$1:$I$5,MATCH(F486,Cleaned_Location_Data!$H$1:$H$5,0))</f>
        <v>NAM</v>
      </c>
      <c r="I486" s="3" t="str">
        <f t="shared" si="36"/>
        <v>Q2 2020</v>
      </c>
      <c r="J486" s="3" t="str">
        <f t="shared" si="37"/>
        <v>Q2 2020</v>
      </c>
      <c r="K486" s="3" t="str">
        <f t="shared" si="38"/>
        <v>Q2 2020</v>
      </c>
      <c r="L486" s="5" t="b">
        <f t="shared" si="39"/>
        <v>1</v>
      </c>
      <c r="N486"/>
    </row>
    <row r="487" spans="1:14" x14ac:dyDescent="0.25">
      <c r="A487" s="7" t="s">
        <v>479</v>
      </c>
      <c r="B487" s="4" t="s">
        <v>8</v>
      </c>
      <c r="C487" s="4">
        <v>43982</v>
      </c>
      <c r="D487" s="6">
        <v>1492</v>
      </c>
      <c r="E487" s="3" t="str">
        <f>VLOOKUP(A487,Cleaned_Location_Data!$B$1:$C$55,2,FALSE)</f>
        <v>GEO1001</v>
      </c>
      <c r="F487" s="3" t="str">
        <f>INDEX(Cleaned_Location_Data!$C:$C,MATCH(A487,Cleaned_Location_Data!$B:$B,0))</f>
        <v>GEO1001</v>
      </c>
      <c r="G487" s="3" t="b">
        <f t="shared" si="35"/>
        <v>1</v>
      </c>
      <c r="H487" s="3" t="str">
        <f>INDEX(Cleaned_Location_Data!$I$1:$I$5,MATCH(F487,Cleaned_Location_Data!$H$1:$H$5,0))</f>
        <v>NAM</v>
      </c>
      <c r="I487" s="3" t="str">
        <f t="shared" si="36"/>
        <v>Q2 2020</v>
      </c>
      <c r="J487" s="3" t="str">
        <f t="shared" si="37"/>
        <v>Q2 2020</v>
      </c>
      <c r="K487" s="3" t="str">
        <f t="shared" si="38"/>
        <v>Q2 2020</v>
      </c>
      <c r="L487" s="5" t="b">
        <f t="shared" si="39"/>
        <v>1</v>
      </c>
      <c r="N487"/>
    </row>
    <row r="488" spans="1:14" x14ac:dyDescent="0.25">
      <c r="A488" s="7" t="s">
        <v>479</v>
      </c>
      <c r="B488" s="4" t="s">
        <v>10</v>
      </c>
      <c r="C488" s="4">
        <v>44012</v>
      </c>
      <c r="D488" s="6">
        <v>1091</v>
      </c>
      <c r="E488" s="3" t="str">
        <f>VLOOKUP(A488,Cleaned_Location_Data!$B$1:$C$55,2,FALSE)</f>
        <v>GEO1001</v>
      </c>
      <c r="F488" s="3" t="str">
        <f>INDEX(Cleaned_Location_Data!$C:$C,MATCH(A488,Cleaned_Location_Data!$B:$B,0))</f>
        <v>GEO1001</v>
      </c>
      <c r="G488" s="3" t="b">
        <f t="shared" si="35"/>
        <v>1</v>
      </c>
      <c r="H488" s="3" t="str">
        <f>INDEX(Cleaned_Location_Data!$I$1:$I$5,MATCH(F488,Cleaned_Location_Data!$H$1:$H$5,0))</f>
        <v>NAM</v>
      </c>
      <c r="I488" s="3" t="str">
        <f t="shared" si="36"/>
        <v>Q2 2020</v>
      </c>
      <c r="J488" s="3" t="str">
        <f t="shared" si="37"/>
        <v>Q2 2020</v>
      </c>
      <c r="K488" s="3" t="str">
        <f t="shared" si="38"/>
        <v>Q2 2020</v>
      </c>
      <c r="L488" s="5" t="b">
        <f t="shared" si="39"/>
        <v>1</v>
      </c>
      <c r="N488"/>
    </row>
    <row r="489" spans="1:14" x14ac:dyDescent="0.25">
      <c r="A489" s="7" t="s">
        <v>479</v>
      </c>
      <c r="B489" s="4" t="s">
        <v>12</v>
      </c>
      <c r="C489" s="4">
        <v>44043</v>
      </c>
      <c r="D489" s="6">
        <v>950</v>
      </c>
      <c r="E489" s="3" t="str">
        <f>VLOOKUP(A489,Cleaned_Location_Data!$B$1:$C$55,2,FALSE)</f>
        <v>GEO1001</v>
      </c>
      <c r="F489" s="3" t="str">
        <f>INDEX(Cleaned_Location_Data!$C:$C,MATCH(A489,Cleaned_Location_Data!$B:$B,0))</f>
        <v>GEO1001</v>
      </c>
      <c r="G489" s="3" t="b">
        <f t="shared" si="35"/>
        <v>1</v>
      </c>
      <c r="H489" s="3" t="str">
        <f>INDEX(Cleaned_Location_Data!$I$1:$I$5,MATCH(F489,Cleaned_Location_Data!$H$1:$H$5,0))</f>
        <v>NAM</v>
      </c>
      <c r="I489" s="3" t="str">
        <f t="shared" si="36"/>
        <v>Q3 2020</v>
      </c>
      <c r="J489" s="3" t="str">
        <f t="shared" si="37"/>
        <v>Q3 2020</v>
      </c>
      <c r="K489" s="3" t="str">
        <f t="shared" si="38"/>
        <v>Q3 2020</v>
      </c>
      <c r="L489" s="5" t="b">
        <f t="shared" si="39"/>
        <v>1</v>
      </c>
      <c r="N489"/>
    </row>
    <row r="490" spans="1:14" x14ac:dyDescent="0.25">
      <c r="A490" s="7" t="s">
        <v>479</v>
      </c>
      <c r="B490" s="4" t="s">
        <v>14</v>
      </c>
      <c r="C490" s="4">
        <v>44074</v>
      </c>
      <c r="D490" s="6">
        <v>818</v>
      </c>
      <c r="E490" s="3" t="str">
        <f>VLOOKUP(A490,Cleaned_Location_Data!$B$1:$C$55,2,FALSE)</f>
        <v>GEO1001</v>
      </c>
      <c r="F490" s="3" t="str">
        <f>INDEX(Cleaned_Location_Data!$C:$C,MATCH(A490,Cleaned_Location_Data!$B:$B,0))</f>
        <v>GEO1001</v>
      </c>
      <c r="G490" s="3" t="b">
        <f t="shared" si="35"/>
        <v>1</v>
      </c>
      <c r="H490" s="3" t="str">
        <f>INDEX(Cleaned_Location_Data!$I$1:$I$5,MATCH(F490,Cleaned_Location_Data!$H$1:$H$5,0))</f>
        <v>NAM</v>
      </c>
      <c r="I490" s="3" t="str">
        <f t="shared" si="36"/>
        <v>Q3 2020</v>
      </c>
      <c r="J490" s="3" t="str">
        <f t="shared" si="37"/>
        <v>Q3 2020</v>
      </c>
      <c r="K490" s="3" t="str">
        <f t="shared" si="38"/>
        <v>Q3 2020</v>
      </c>
      <c r="L490" s="5" t="b">
        <f t="shared" si="39"/>
        <v>1</v>
      </c>
      <c r="N490"/>
    </row>
    <row r="491" spans="1:14" x14ac:dyDescent="0.25">
      <c r="A491" s="7" t="s">
        <v>479</v>
      </c>
      <c r="B491" s="4" t="s">
        <v>16</v>
      </c>
      <c r="C491" s="4">
        <v>44104</v>
      </c>
      <c r="D491" s="6">
        <v>820</v>
      </c>
      <c r="E491" s="3" t="str">
        <f>VLOOKUP(A491,Cleaned_Location_Data!$B$1:$C$55,2,FALSE)</f>
        <v>GEO1001</v>
      </c>
      <c r="F491" s="3" t="str">
        <f>INDEX(Cleaned_Location_Data!$C:$C,MATCH(A491,Cleaned_Location_Data!$B:$B,0))</f>
        <v>GEO1001</v>
      </c>
      <c r="G491" s="3" t="b">
        <f t="shared" si="35"/>
        <v>1</v>
      </c>
      <c r="H491" s="3" t="str">
        <f>INDEX(Cleaned_Location_Data!$I$1:$I$5,MATCH(F491,Cleaned_Location_Data!$H$1:$H$5,0))</f>
        <v>NAM</v>
      </c>
      <c r="I491" s="3" t="str">
        <f t="shared" si="36"/>
        <v>Q3 2020</v>
      </c>
      <c r="J491" s="3" t="str">
        <f t="shared" si="37"/>
        <v>Q3 2020</v>
      </c>
      <c r="K491" s="3" t="str">
        <f t="shared" si="38"/>
        <v>Q3 2020</v>
      </c>
      <c r="L491" s="5" t="b">
        <f t="shared" si="39"/>
        <v>1</v>
      </c>
      <c r="N491"/>
    </row>
    <row r="492" spans="1:14" x14ac:dyDescent="0.25">
      <c r="A492" s="7" t="s">
        <v>479</v>
      </c>
      <c r="B492" s="4" t="s">
        <v>18</v>
      </c>
      <c r="C492" s="4">
        <v>44135</v>
      </c>
      <c r="D492" s="6">
        <v>954</v>
      </c>
      <c r="E492" s="3" t="str">
        <f>VLOOKUP(A492,Cleaned_Location_Data!$B$1:$C$55,2,FALSE)</f>
        <v>GEO1001</v>
      </c>
      <c r="F492" s="3" t="str">
        <f>INDEX(Cleaned_Location_Data!$C:$C,MATCH(A492,Cleaned_Location_Data!$B:$B,0))</f>
        <v>GEO1001</v>
      </c>
      <c r="G492" s="3" t="b">
        <f t="shared" si="35"/>
        <v>1</v>
      </c>
      <c r="H492" s="3" t="str">
        <f>INDEX(Cleaned_Location_Data!$I$1:$I$5,MATCH(F492,Cleaned_Location_Data!$H$1:$H$5,0))</f>
        <v>NAM</v>
      </c>
      <c r="I492" s="3" t="str">
        <f t="shared" si="36"/>
        <v>Q4 2020</v>
      </c>
      <c r="J492" s="3" t="str">
        <f t="shared" si="37"/>
        <v>Q4 2020</v>
      </c>
      <c r="K492" s="3" t="str">
        <f t="shared" si="38"/>
        <v>Q4 2020</v>
      </c>
      <c r="L492" s="5" t="b">
        <f t="shared" si="39"/>
        <v>1</v>
      </c>
      <c r="N492"/>
    </row>
    <row r="493" spans="1:14" x14ac:dyDescent="0.25">
      <c r="A493" s="7" t="s">
        <v>479</v>
      </c>
      <c r="B493" s="4" t="s">
        <v>20</v>
      </c>
      <c r="C493" s="4">
        <v>44165</v>
      </c>
      <c r="D493" s="6">
        <v>1086</v>
      </c>
      <c r="E493" s="3" t="str">
        <f>VLOOKUP(A493,Cleaned_Location_Data!$B$1:$C$55,2,FALSE)</f>
        <v>GEO1001</v>
      </c>
      <c r="F493" s="3" t="str">
        <f>INDEX(Cleaned_Location_Data!$C:$C,MATCH(A493,Cleaned_Location_Data!$B:$B,0))</f>
        <v>GEO1001</v>
      </c>
      <c r="G493" s="3" t="b">
        <f t="shared" si="35"/>
        <v>1</v>
      </c>
      <c r="H493" s="3" t="str">
        <f>INDEX(Cleaned_Location_Data!$I$1:$I$5,MATCH(F493,Cleaned_Location_Data!$H$1:$H$5,0))</f>
        <v>NAM</v>
      </c>
      <c r="I493" s="3" t="str">
        <f t="shared" si="36"/>
        <v>Q4 2020</v>
      </c>
      <c r="J493" s="3" t="str">
        <f t="shared" si="37"/>
        <v>Q4 2020</v>
      </c>
      <c r="K493" s="3" t="str">
        <f t="shared" si="38"/>
        <v>Q4 2020</v>
      </c>
      <c r="L493" s="5" t="b">
        <f t="shared" si="39"/>
        <v>1</v>
      </c>
      <c r="N493"/>
    </row>
    <row r="494" spans="1:14" x14ac:dyDescent="0.25">
      <c r="A494" s="7" t="s">
        <v>479</v>
      </c>
      <c r="B494" s="4" t="s">
        <v>22</v>
      </c>
      <c r="C494" s="4">
        <v>44196</v>
      </c>
      <c r="D494" s="6">
        <v>1091</v>
      </c>
      <c r="E494" s="3" t="str">
        <f>VLOOKUP(A494,Cleaned_Location_Data!$B$1:$C$55,2,FALSE)</f>
        <v>GEO1001</v>
      </c>
      <c r="F494" s="3" t="str">
        <f>INDEX(Cleaned_Location_Data!$C:$C,MATCH(A494,Cleaned_Location_Data!$B:$B,0))</f>
        <v>GEO1001</v>
      </c>
      <c r="G494" s="3" t="b">
        <f t="shared" si="35"/>
        <v>1</v>
      </c>
      <c r="H494" s="3" t="str">
        <f>INDEX(Cleaned_Location_Data!$I$1:$I$5,MATCH(F494,Cleaned_Location_Data!$H$1:$H$5,0))</f>
        <v>NAM</v>
      </c>
      <c r="I494" s="3" t="str">
        <f t="shared" si="36"/>
        <v>Q4 2020</v>
      </c>
      <c r="J494" s="3" t="str">
        <f t="shared" si="37"/>
        <v>Q4 2020</v>
      </c>
      <c r="K494" s="3" t="str">
        <f t="shared" si="38"/>
        <v>Q4 2020</v>
      </c>
      <c r="L494" s="5" t="b">
        <f t="shared" si="39"/>
        <v>1</v>
      </c>
      <c r="N494"/>
    </row>
    <row r="495" spans="1:14" x14ac:dyDescent="0.25">
      <c r="A495" s="7" t="s">
        <v>479</v>
      </c>
      <c r="B495" s="4" t="s">
        <v>34</v>
      </c>
      <c r="C495" s="4">
        <v>44227</v>
      </c>
      <c r="D495" s="6">
        <v>1113</v>
      </c>
      <c r="E495" s="3" t="str">
        <f>VLOOKUP(A495,Cleaned_Location_Data!$B$1:$C$55,2,FALSE)</f>
        <v>GEO1001</v>
      </c>
      <c r="F495" s="3" t="str">
        <f>INDEX(Cleaned_Location_Data!$C:$C,MATCH(A495,Cleaned_Location_Data!$B:$B,0))</f>
        <v>GEO1001</v>
      </c>
      <c r="G495" s="3" t="b">
        <f t="shared" si="35"/>
        <v>1</v>
      </c>
      <c r="H495" s="3" t="str">
        <f>INDEX(Cleaned_Location_Data!$I$1:$I$5,MATCH(F495,Cleaned_Location_Data!$H$1:$H$5,0))</f>
        <v>NAM</v>
      </c>
      <c r="I495" s="3" t="str">
        <f t="shared" si="36"/>
        <v>Q1 2021</v>
      </c>
      <c r="J495" s="3" t="str">
        <f t="shared" si="37"/>
        <v>Q1 2021</v>
      </c>
      <c r="K495" s="3" t="str">
        <f t="shared" si="38"/>
        <v>Q1 2021</v>
      </c>
      <c r="L495" s="5" t="b">
        <f t="shared" si="39"/>
        <v>1</v>
      </c>
      <c r="N495"/>
    </row>
    <row r="496" spans="1:14" x14ac:dyDescent="0.25">
      <c r="A496" s="7" t="s">
        <v>479</v>
      </c>
      <c r="B496" s="4" t="s">
        <v>32</v>
      </c>
      <c r="C496" s="4">
        <v>44255</v>
      </c>
      <c r="D496" s="6">
        <v>1220</v>
      </c>
      <c r="E496" s="3" t="str">
        <f>VLOOKUP(A496,Cleaned_Location_Data!$B$1:$C$55,2,FALSE)</f>
        <v>GEO1001</v>
      </c>
      <c r="F496" s="3" t="str">
        <f>INDEX(Cleaned_Location_Data!$C:$C,MATCH(A496,Cleaned_Location_Data!$B:$B,0))</f>
        <v>GEO1001</v>
      </c>
      <c r="G496" s="3" t="b">
        <f t="shared" si="35"/>
        <v>1</v>
      </c>
      <c r="H496" s="3" t="str">
        <f>INDEX(Cleaned_Location_Data!$I$1:$I$5,MATCH(F496,Cleaned_Location_Data!$H$1:$H$5,0))</f>
        <v>NAM</v>
      </c>
      <c r="I496" s="3" t="str">
        <f t="shared" si="36"/>
        <v>Q1 2021</v>
      </c>
      <c r="J496" s="3" t="str">
        <f t="shared" si="37"/>
        <v>Q1 2021</v>
      </c>
      <c r="K496" s="3" t="str">
        <f t="shared" si="38"/>
        <v>Q1 2021</v>
      </c>
      <c r="L496" s="5" t="b">
        <f t="shared" si="39"/>
        <v>1</v>
      </c>
      <c r="N496"/>
    </row>
    <row r="497" spans="1:14" x14ac:dyDescent="0.25">
      <c r="A497" s="7" t="s">
        <v>479</v>
      </c>
      <c r="B497" s="4" t="s">
        <v>30</v>
      </c>
      <c r="C497" s="4">
        <v>44286</v>
      </c>
      <c r="D497" s="6">
        <v>1426</v>
      </c>
      <c r="E497" s="3" t="str">
        <f>VLOOKUP(A497,Cleaned_Location_Data!$B$1:$C$55,2,FALSE)</f>
        <v>GEO1001</v>
      </c>
      <c r="F497" s="3" t="str">
        <f>INDEX(Cleaned_Location_Data!$C:$C,MATCH(A497,Cleaned_Location_Data!$B:$B,0))</f>
        <v>GEO1001</v>
      </c>
      <c r="G497" s="3" t="b">
        <f t="shared" si="35"/>
        <v>1</v>
      </c>
      <c r="H497" s="3" t="str">
        <f>INDEX(Cleaned_Location_Data!$I$1:$I$5,MATCH(F497,Cleaned_Location_Data!$H$1:$H$5,0))</f>
        <v>NAM</v>
      </c>
      <c r="I497" s="3" t="str">
        <f t="shared" si="36"/>
        <v>Q1 2021</v>
      </c>
      <c r="J497" s="3" t="str">
        <f t="shared" si="37"/>
        <v>Q1 2021</v>
      </c>
      <c r="K497" s="3" t="str">
        <f t="shared" si="38"/>
        <v>Q1 2021</v>
      </c>
      <c r="L497" s="5" t="b">
        <f t="shared" si="39"/>
        <v>1</v>
      </c>
      <c r="N497"/>
    </row>
    <row r="498" spans="1:14" x14ac:dyDescent="0.25">
      <c r="A498" s="7" t="s">
        <v>479</v>
      </c>
      <c r="B498" s="4" t="s">
        <v>28</v>
      </c>
      <c r="C498" s="4">
        <v>44316</v>
      </c>
      <c r="D498" s="6">
        <v>1614</v>
      </c>
      <c r="E498" s="3" t="str">
        <f>VLOOKUP(A498,Cleaned_Location_Data!$B$1:$C$55,2,FALSE)</f>
        <v>GEO1001</v>
      </c>
      <c r="F498" s="3" t="str">
        <f>INDEX(Cleaned_Location_Data!$C:$C,MATCH(A498,Cleaned_Location_Data!$B:$B,0))</f>
        <v>GEO1001</v>
      </c>
      <c r="G498" s="3" t="b">
        <f t="shared" si="35"/>
        <v>1</v>
      </c>
      <c r="H498" s="3" t="str">
        <f>INDEX(Cleaned_Location_Data!$I$1:$I$5,MATCH(F498,Cleaned_Location_Data!$H$1:$H$5,0))</f>
        <v>NAM</v>
      </c>
      <c r="I498" s="3" t="str">
        <f t="shared" si="36"/>
        <v>Q2 2021</v>
      </c>
      <c r="J498" s="3" t="str">
        <f t="shared" si="37"/>
        <v>Q2 2021</v>
      </c>
      <c r="K498" s="3" t="str">
        <f t="shared" si="38"/>
        <v>Q2 2021</v>
      </c>
      <c r="L498" s="5" t="b">
        <f t="shared" si="39"/>
        <v>1</v>
      </c>
      <c r="N498"/>
    </row>
    <row r="499" spans="1:14" x14ac:dyDescent="0.25">
      <c r="A499" s="7" t="s">
        <v>491</v>
      </c>
      <c r="B499" s="4" t="s">
        <v>37</v>
      </c>
      <c r="C499" s="4">
        <v>43861</v>
      </c>
      <c r="D499" s="6">
        <v>303</v>
      </c>
      <c r="E499" s="3" t="str">
        <f>VLOOKUP(A499,Cleaned_Location_Data!$B$1:$C$55,2,FALSE)</f>
        <v>GEO1004</v>
      </c>
      <c r="F499" s="3" t="str">
        <f>INDEX(Cleaned_Location_Data!$C:$C,MATCH(A499,Cleaned_Location_Data!$B:$B,0))</f>
        <v>GEO1004</v>
      </c>
      <c r="G499" s="3" t="b">
        <f t="shared" si="35"/>
        <v>1</v>
      </c>
      <c r="H499" s="3" t="str">
        <f>INDEX(Cleaned_Location_Data!$I$1:$I$5,MATCH(F499,Cleaned_Location_Data!$H$1:$H$5,0))</f>
        <v>LATAM</v>
      </c>
      <c r="I499" s="3" t="str">
        <f t="shared" si="36"/>
        <v>Q1 2020</v>
      </c>
      <c r="J499" s="3" t="str">
        <f t="shared" si="37"/>
        <v>Q1 2020</v>
      </c>
      <c r="K499" s="3" t="str">
        <f t="shared" si="38"/>
        <v>Q1 2020</v>
      </c>
      <c r="L499" s="5" t="b">
        <f t="shared" si="39"/>
        <v>1</v>
      </c>
      <c r="N499"/>
    </row>
    <row r="500" spans="1:14" x14ac:dyDescent="0.25">
      <c r="A500" s="7" t="s">
        <v>491</v>
      </c>
      <c r="B500" s="4" t="s">
        <v>39</v>
      </c>
      <c r="C500" s="4">
        <v>43890</v>
      </c>
      <c r="D500" s="6">
        <v>304</v>
      </c>
      <c r="E500" s="3" t="str">
        <f>VLOOKUP(A500,Cleaned_Location_Data!$B$1:$C$55,2,FALSE)</f>
        <v>GEO1004</v>
      </c>
      <c r="F500" s="3" t="str">
        <f>INDEX(Cleaned_Location_Data!$C:$C,MATCH(A500,Cleaned_Location_Data!$B:$B,0))</f>
        <v>GEO1004</v>
      </c>
      <c r="G500" s="3" t="b">
        <f t="shared" si="35"/>
        <v>1</v>
      </c>
      <c r="H500" s="3" t="str">
        <f>INDEX(Cleaned_Location_Data!$I$1:$I$5,MATCH(F500,Cleaned_Location_Data!$H$1:$H$5,0))</f>
        <v>LATAM</v>
      </c>
      <c r="I500" s="3" t="str">
        <f t="shared" si="36"/>
        <v>Q1 2020</v>
      </c>
      <c r="J500" s="3" t="str">
        <f t="shared" si="37"/>
        <v>Q1 2020</v>
      </c>
      <c r="K500" s="3" t="str">
        <f t="shared" si="38"/>
        <v>Q1 2020</v>
      </c>
      <c r="L500" s="5" t="b">
        <f t="shared" si="39"/>
        <v>1</v>
      </c>
      <c r="N500"/>
    </row>
    <row r="501" spans="1:14" x14ac:dyDescent="0.25">
      <c r="A501" s="7" t="s">
        <v>491</v>
      </c>
      <c r="B501" s="4" t="s">
        <v>4</v>
      </c>
      <c r="C501" s="4">
        <v>43921</v>
      </c>
      <c r="D501" s="6">
        <v>375</v>
      </c>
      <c r="E501" s="3" t="str">
        <f>VLOOKUP(A501,Cleaned_Location_Data!$B$1:$C$55,2,FALSE)</f>
        <v>GEO1004</v>
      </c>
      <c r="F501" s="3" t="str">
        <f>INDEX(Cleaned_Location_Data!$C:$C,MATCH(A501,Cleaned_Location_Data!$B:$B,0))</f>
        <v>GEO1004</v>
      </c>
      <c r="G501" s="3" t="b">
        <f t="shared" si="35"/>
        <v>1</v>
      </c>
      <c r="H501" s="3" t="str">
        <f>INDEX(Cleaned_Location_Data!$I$1:$I$5,MATCH(F501,Cleaned_Location_Data!$H$1:$H$5,0))</f>
        <v>LATAM</v>
      </c>
      <c r="I501" s="3" t="str">
        <f t="shared" si="36"/>
        <v>Q1 2020</v>
      </c>
      <c r="J501" s="3" t="str">
        <f t="shared" si="37"/>
        <v>Q1 2020</v>
      </c>
      <c r="K501" s="3" t="str">
        <f t="shared" si="38"/>
        <v>Q1 2020</v>
      </c>
      <c r="L501" s="5" t="b">
        <f t="shared" si="39"/>
        <v>1</v>
      </c>
      <c r="N501"/>
    </row>
    <row r="502" spans="1:14" x14ac:dyDescent="0.25">
      <c r="A502" s="7" t="s">
        <v>491</v>
      </c>
      <c r="B502" s="4" t="s">
        <v>6</v>
      </c>
      <c r="C502" s="4">
        <v>43951</v>
      </c>
      <c r="D502" s="6">
        <v>407</v>
      </c>
      <c r="E502" s="3" t="str">
        <f>VLOOKUP(A502,Cleaned_Location_Data!$B$1:$C$55,2,FALSE)</f>
        <v>GEO1004</v>
      </c>
      <c r="F502" s="3" t="str">
        <f>INDEX(Cleaned_Location_Data!$C:$C,MATCH(A502,Cleaned_Location_Data!$B:$B,0))</f>
        <v>GEO1004</v>
      </c>
      <c r="G502" s="3" t="b">
        <f t="shared" si="35"/>
        <v>1</v>
      </c>
      <c r="H502" s="3" t="str">
        <f>INDEX(Cleaned_Location_Data!$I$1:$I$5,MATCH(F502,Cleaned_Location_Data!$H$1:$H$5,0))</f>
        <v>LATAM</v>
      </c>
      <c r="I502" s="3" t="str">
        <f t="shared" si="36"/>
        <v>Q2 2020</v>
      </c>
      <c r="J502" s="3" t="str">
        <f t="shared" si="37"/>
        <v>Q2 2020</v>
      </c>
      <c r="K502" s="3" t="str">
        <f t="shared" si="38"/>
        <v>Q2 2020</v>
      </c>
      <c r="L502" s="5" t="b">
        <f t="shared" si="39"/>
        <v>1</v>
      </c>
      <c r="N502"/>
    </row>
    <row r="503" spans="1:14" x14ac:dyDescent="0.25">
      <c r="A503" s="7" t="s">
        <v>491</v>
      </c>
      <c r="B503" s="4" t="s">
        <v>8</v>
      </c>
      <c r="C503" s="4">
        <v>43982</v>
      </c>
      <c r="D503" s="6">
        <v>405</v>
      </c>
      <c r="E503" s="3" t="str">
        <f>VLOOKUP(A503,Cleaned_Location_Data!$B$1:$C$55,2,FALSE)</f>
        <v>GEO1004</v>
      </c>
      <c r="F503" s="3" t="str">
        <f>INDEX(Cleaned_Location_Data!$C:$C,MATCH(A503,Cleaned_Location_Data!$B:$B,0))</f>
        <v>GEO1004</v>
      </c>
      <c r="G503" s="3" t="b">
        <f t="shared" si="35"/>
        <v>1</v>
      </c>
      <c r="H503" s="3" t="str">
        <f>INDEX(Cleaned_Location_Data!$I$1:$I$5,MATCH(F503,Cleaned_Location_Data!$H$1:$H$5,0))</f>
        <v>LATAM</v>
      </c>
      <c r="I503" s="3" t="str">
        <f t="shared" si="36"/>
        <v>Q2 2020</v>
      </c>
      <c r="J503" s="3" t="str">
        <f t="shared" si="37"/>
        <v>Q2 2020</v>
      </c>
      <c r="K503" s="3" t="str">
        <f t="shared" si="38"/>
        <v>Q2 2020</v>
      </c>
      <c r="L503" s="5" t="b">
        <f t="shared" si="39"/>
        <v>1</v>
      </c>
      <c r="N503"/>
    </row>
    <row r="504" spans="1:14" x14ac:dyDescent="0.25">
      <c r="A504" s="7" t="s">
        <v>491</v>
      </c>
      <c r="B504" s="4" t="s">
        <v>10</v>
      </c>
      <c r="C504" s="4">
        <v>44012</v>
      </c>
      <c r="D504" s="6">
        <v>267</v>
      </c>
      <c r="E504" s="3" t="str">
        <f>VLOOKUP(A504,Cleaned_Location_Data!$B$1:$C$55,2,FALSE)</f>
        <v>GEO1004</v>
      </c>
      <c r="F504" s="3" t="str">
        <f>INDEX(Cleaned_Location_Data!$C:$C,MATCH(A504,Cleaned_Location_Data!$B:$B,0))</f>
        <v>GEO1004</v>
      </c>
      <c r="G504" s="3" t="b">
        <f t="shared" si="35"/>
        <v>1</v>
      </c>
      <c r="H504" s="3" t="str">
        <f>INDEX(Cleaned_Location_Data!$I$1:$I$5,MATCH(F504,Cleaned_Location_Data!$H$1:$H$5,0))</f>
        <v>LATAM</v>
      </c>
      <c r="I504" s="3" t="str">
        <f t="shared" si="36"/>
        <v>Q2 2020</v>
      </c>
      <c r="J504" s="3" t="str">
        <f t="shared" si="37"/>
        <v>Q2 2020</v>
      </c>
      <c r="K504" s="3" t="str">
        <f t="shared" si="38"/>
        <v>Q2 2020</v>
      </c>
      <c r="L504" s="5" t="b">
        <f t="shared" si="39"/>
        <v>1</v>
      </c>
      <c r="N504"/>
    </row>
    <row r="505" spans="1:14" x14ac:dyDescent="0.25">
      <c r="A505" s="7" t="s">
        <v>491</v>
      </c>
      <c r="B505" s="4" t="s">
        <v>12</v>
      </c>
      <c r="C505" s="4">
        <v>44043</v>
      </c>
      <c r="D505" s="6">
        <v>264</v>
      </c>
      <c r="E505" s="3" t="str">
        <f>VLOOKUP(A505,Cleaned_Location_Data!$B$1:$C$55,2,FALSE)</f>
        <v>GEO1004</v>
      </c>
      <c r="F505" s="3" t="str">
        <f>INDEX(Cleaned_Location_Data!$C:$C,MATCH(A505,Cleaned_Location_Data!$B:$B,0))</f>
        <v>GEO1004</v>
      </c>
      <c r="G505" s="3" t="b">
        <f t="shared" si="35"/>
        <v>1</v>
      </c>
      <c r="H505" s="3" t="str">
        <f>INDEX(Cleaned_Location_Data!$I$1:$I$5,MATCH(F505,Cleaned_Location_Data!$H$1:$H$5,0))</f>
        <v>LATAM</v>
      </c>
      <c r="I505" s="3" t="str">
        <f t="shared" si="36"/>
        <v>Q3 2020</v>
      </c>
      <c r="J505" s="3" t="str">
        <f t="shared" si="37"/>
        <v>Q3 2020</v>
      </c>
      <c r="K505" s="3" t="str">
        <f t="shared" si="38"/>
        <v>Q3 2020</v>
      </c>
      <c r="L505" s="5" t="b">
        <f t="shared" si="39"/>
        <v>1</v>
      </c>
      <c r="N505"/>
    </row>
    <row r="506" spans="1:14" x14ac:dyDescent="0.25">
      <c r="A506" s="7" t="s">
        <v>491</v>
      </c>
      <c r="B506" s="4" t="s">
        <v>14</v>
      </c>
      <c r="C506" s="4">
        <v>44074</v>
      </c>
      <c r="D506" s="6">
        <v>195</v>
      </c>
      <c r="E506" s="3" t="str">
        <f>VLOOKUP(A506,Cleaned_Location_Data!$B$1:$C$55,2,FALSE)</f>
        <v>GEO1004</v>
      </c>
      <c r="F506" s="3" t="str">
        <f>INDEX(Cleaned_Location_Data!$C:$C,MATCH(A506,Cleaned_Location_Data!$B:$B,0))</f>
        <v>GEO1004</v>
      </c>
      <c r="G506" s="3" t="b">
        <f t="shared" si="35"/>
        <v>1</v>
      </c>
      <c r="H506" s="3" t="str">
        <f>INDEX(Cleaned_Location_Data!$I$1:$I$5,MATCH(F506,Cleaned_Location_Data!$H$1:$H$5,0))</f>
        <v>LATAM</v>
      </c>
      <c r="I506" s="3" t="str">
        <f t="shared" si="36"/>
        <v>Q3 2020</v>
      </c>
      <c r="J506" s="3" t="str">
        <f t="shared" si="37"/>
        <v>Q3 2020</v>
      </c>
      <c r="K506" s="3" t="str">
        <f t="shared" si="38"/>
        <v>Q3 2020</v>
      </c>
      <c r="L506" s="5" t="b">
        <f t="shared" si="39"/>
        <v>1</v>
      </c>
      <c r="N506"/>
    </row>
    <row r="507" spans="1:14" x14ac:dyDescent="0.25">
      <c r="A507" s="7" t="s">
        <v>491</v>
      </c>
      <c r="B507" s="4" t="s">
        <v>16</v>
      </c>
      <c r="C507" s="4">
        <v>44104</v>
      </c>
      <c r="D507" s="6">
        <v>232</v>
      </c>
      <c r="E507" s="3" t="str">
        <f>VLOOKUP(A507,Cleaned_Location_Data!$B$1:$C$55,2,FALSE)</f>
        <v>GEO1004</v>
      </c>
      <c r="F507" s="3" t="str">
        <f>INDEX(Cleaned_Location_Data!$C:$C,MATCH(A507,Cleaned_Location_Data!$B:$B,0))</f>
        <v>GEO1004</v>
      </c>
      <c r="G507" s="3" t="b">
        <f t="shared" si="35"/>
        <v>1</v>
      </c>
      <c r="H507" s="3" t="str">
        <f>INDEX(Cleaned_Location_Data!$I$1:$I$5,MATCH(F507,Cleaned_Location_Data!$H$1:$H$5,0))</f>
        <v>LATAM</v>
      </c>
      <c r="I507" s="3" t="str">
        <f t="shared" si="36"/>
        <v>Q3 2020</v>
      </c>
      <c r="J507" s="3" t="str">
        <f t="shared" si="37"/>
        <v>Q3 2020</v>
      </c>
      <c r="K507" s="3" t="str">
        <f t="shared" si="38"/>
        <v>Q3 2020</v>
      </c>
      <c r="L507" s="5" t="b">
        <f t="shared" si="39"/>
        <v>1</v>
      </c>
      <c r="N507"/>
    </row>
    <row r="508" spans="1:14" x14ac:dyDescent="0.25">
      <c r="A508" s="7" t="s">
        <v>491</v>
      </c>
      <c r="B508" s="4" t="s">
        <v>18</v>
      </c>
      <c r="C508" s="4">
        <v>44135</v>
      </c>
      <c r="D508" s="6">
        <v>233</v>
      </c>
      <c r="E508" s="3" t="str">
        <f>VLOOKUP(A508,Cleaned_Location_Data!$B$1:$C$55,2,FALSE)</f>
        <v>GEO1004</v>
      </c>
      <c r="F508" s="3" t="str">
        <f>INDEX(Cleaned_Location_Data!$C:$C,MATCH(A508,Cleaned_Location_Data!$B:$B,0))</f>
        <v>GEO1004</v>
      </c>
      <c r="G508" s="3" t="b">
        <f t="shared" si="35"/>
        <v>1</v>
      </c>
      <c r="H508" s="3" t="str">
        <f>INDEX(Cleaned_Location_Data!$I$1:$I$5,MATCH(F508,Cleaned_Location_Data!$H$1:$H$5,0))</f>
        <v>LATAM</v>
      </c>
      <c r="I508" s="3" t="str">
        <f t="shared" si="36"/>
        <v>Q4 2020</v>
      </c>
      <c r="J508" s="3" t="str">
        <f t="shared" si="37"/>
        <v>Q4 2020</v>
      </c>
      <c r="K508" s="3" t="str">
        <f t="shared" si="38"/>
        <v>Q4 2020</v>
      </c>
      <c r="L508" s="5" t="b">
        <f t="shared" si="39"/>
        <v>1</v>
      </c>
      <c r="N508"/>
    </row>
    <row r="509" spans="1:14" x14ac:dyDescent="0.25">
      <c r="A509" s="7" t="s">
        <v>491</v>
      </c>
      <c r="B509" s="4" t="s">
        <v>20</v>
      </c>
      <c r="C509" s="4">
        <v>44165</v>
      </c>
      <c r="D509" s="6">
        <v>306</v>
      </c>
      <c r="E509" s="3" t="str">
        <f>VLOOKUP(A509,Cleaned_Location_Data!$B$1:$C$55,2,FALSE)</f>
        <v>GEO1004</v>
      </c>
      <c r="F509" s="3" t="str">
        <f>INDEX(Cleaned_Location_Data!$C:$C,MATCH(A509,Cleaned_Location_Data!$B:$B,0))</f>
        <v>GEO1004</v>
      </c>
      <c r="G509" s="3" t="b">
        <f t="shared" si="35"/>
        <v>1</v>
      </c>
      <c r="H509" s="3" t="str">
        <f>INDEX(Cleaned_Location_Data!$I$1:$I$5,MATCH(F509,Cleaned_Location_Data!$H$1:$H$5,0))</f>
        <v>LATAM</v>
      </c>
      <c r="I509" s="3" t="str">
        <f t="shared" si="36"/>
        <v>Q4 2020</v>
      </c>
      <c r="J509" s="3" t="str">
        <f t="shared" si="37"/>
        <v>Q4 2020</v>
      </c>
      <c r="K509" s="3" t="str">
        <f t="shared" si="38"/>
        <v>Q4 2020</v>
      </c>
      <c r="L509" s="5" t="b">
        <f t="shared" si="39"/>
        <v>1</v>
      </c>
      <c r="N509"/>
    </row>
    <row r="510" spans="1:14" x14ac:dyDescent="0.25">
      <c r="A510" s="7" t="s">
        <v>491</v>
      </c>
      <c r="B510" s="4" t="s">
        <v>22</v>
      </c>
      <c r="C510" s="4">
        <v>44196</v>
      </c>
      <c r="D510" s="6">
        <v>267</v>
      </c>
      <c r="E510" s="3" t="str">
        <f>VLOOKUP(A510,Cleaned_Location_Data!$B$1:$C$55,2,FALSE)</f>
        <v>GEO1004</v>
      </c>
      <c r="F510" s="3" t="str">
        <f>INDEX(Cleaned_Location_Data!$C:$C,MATCH(A510,Cleaned_Location_Data!$B:$B,0))</f>
        <v>GEO1004</v>
      </c>
      <c r="G510" s="3" t="b">
        <f t="shared" si="35"/>
        <v>1</v>
      </c>
      <c r="H510" s="3" t="str">
        <f>INDEX(Cleaned_Location_Data!$I$1:$I$5,MATCH(F510,Cleaned_Location_Data!$H$1:$H$5,0))</f>
        <v>LATAM</v>
      </c>
      <c r="I510" s="3" t="str">
        <f t="shared" si="36"/>
        <v>Q4 2020</v>
      </c>
      <c r="J510" s="3" t="str">
        <f t="shared" si="37"/>
        <v>Q4 2020</v>
      </c>
      <c r="K510" s="3" t="str">
        <f t="shared" si="38"/>
        <v>Q4 2020</v>
      </c>
      <c r="L510" s="5" t="b">
        <f t="shared" si="39"/>
        <v>1</v>
      </c>
      <c r="N510"/>
    </row>
    <row r="511" spans="1:14" x14ac:dyDescent="0.25">
      <c r="A511" s="7" t="s">
        <v>491</v>
      </c>
      <c r="B511" s="4" t="s">
        <v>34</v>
      </c>
      <c r="C511" s="4">
        <v>44227</v>
      </c>
      <c r="D511" s="6">
        <v>302</v>
      </c>
      <c r="E511" s="3" t="str">
        <f>VLOOKUP(A511,Cleaned_Location_Data!$B$1:$C$55,2,FALSE)</f>
        <v>GEO1004</v>
      </c>
      <c r="F511" s="3" t="str">
        <f>INDEX(Cleaned_Location_Data!$C:$C,MATCH(A511,Cleaned_Location_Data!$B:$B,0))</f>
        <v>GEO1004</v>
      </c>
      <c r="G511" s="3" t="b">
        <f t="shared" si="35"/>
        <v>1</v>
      </c>
      <c r="H511" s="3" t="str">
        <f>INDEX(Cleaned_Location_Data!$I$1:$I$5,MATCH(F511,Cleaned_Location_Data!$H$1:$H$5,0))</f>
        <v>LATAM</v>
      </c>
      <c r="I511" s="3" t="str">
        <f t="shared" si="36"/>
        <v>Q1 2021</v>
      </c>
      <c r="J511" s="3" t="str">
        <f t="shared" si="37"/>
        <v>Q1 2021</v>
      </c>
      <c r="K511" s="3" t="str">
        <f t="shared" si="38"/>
        <v>Q1 2021</v>
      </c>
      <c r="L511" s="5" t="b">
        <f t="shared" si="39"/>
        <v>1</v>
      </c>
      <c r="N511"/>
    </row>
    <row r="512" spans="1:14" x14ac:dyDescent="0.25">
      <c r="A512" s="7" t="s">
        <v>491</v>
      </c>
      <c r="B512" s="4" t="s">
        <v>32</v>
      </c>
      <c r="C512" s="4">
        <v>44255</v>
      </c>
      <c r="D512" s="6">
        <v>304</v>
      </c>
      <c r="E512" s="3" t="str">
        <f>VLOOKUP(A512,Cleaned_Location_Data!$B$1:$C$55,2,FALSE)</f>
        <v>GEO1004</v>
      </c>
      <c r="F512" s="3" t="str">
        <f>INDEX(Cleaned_Location_Data!$C:$C,MATCH(A512,Cleaned_Location_Data!$B:$B,0))</f>
        <v>GEO1004</v>
      </c>
      <c r="G512" s="3" t="b">
        <f t="shared" si="35"/>
        <v>1</v>
      </c>
      <c r="H512" s="3" t="str">
        <f>INDEX(Cleaned_Location_Data!$I$1:$I$5,MATCH(F512,Cleaned_Location_Data!$H$1:$H$5,0))</f>
        <v>LATAM</v>
      </c>
      <c r="I512" s="3" t="str">
        <f t="shared" si="36"/>
        <v>Q1 2021</v>
      </c>
      <c r="J512" s="3" t="str">
        <f t="shared" si="37"/>
        <v>Q1 2021</v>
      </c>
      <c r="K512" s="3" t="str">
        <f t="shared" si="38"/>
        <v>Q1 2021</v>
      </c>
      <c r="L512" s="5" t="b">
        <f t="shared" si="39"/>
        <v>1</v>
      </c>
      <c r="N512"/>
    </row>
    <row r="513" spans="1:14" x14ac:dyDescent="0.25">
      <c r="A513" s="7" t="s">
        <v>491</v>
      </c>
      <c r="B513" s="4" t="s">
        <v>30</v>
      </c>
      <c r="C513" s="4">
        <v>44286</v>
      </c>
      <c r="D513" s="6">
        <v>390</v>
      </c>
      <c r="E513" s="3" t="str">
        <f>VLOOKUP(A513,Cleaned_Location_Data!$B$1:$C$55,2,FALSE)</f>
        <v>GEO1004</v>
      </c>
      <c r="F513" s="3" t="str">
        <f>INDEX(Cleaned_Location_Data!$C:$C,MATCH(A513,Cleaned_Location_Data!$B:$B,0))</f>
        <v>GEO1004</v>
      </c>
      <c r="G513" s="3" t="b">
        <f t="shared" si="35"/>
        <v>1</v>
      </c>
      <c r="H513" s="3" t="str">
        <f>INDEX(Cleaned_Location_Data!$I$1:$I$5,MATCH(F513,Cleaned_Location_Data!$H$1:$H$5,0))</f>
        <v>LATAM</v>
      </c>
      <c r="I513" s="3" t="str">
        <f t="shared" si="36"/>
        <v>Q1 2021</v>
      </c>
      <c r="J513" s="3" t="str">
        <f t="shared" si="37"/>
        <v>Q1 2021</v>
      </c>
      <c r="K513" s="3" t="str">
        <f t="shared" si="38"/>
        <v>Q1 2021</v>
      </c>
      <c r="L513" s="5" t="b">
        <f t="shared" si="39"/>
        <v>1</v>
      </c>
      <c r="N513"/>
    </row>
    <row r="514" spans="1:14" x14ac:dyDescent="0.25">
      <c r="A514" s="7" t="s">
        <v>491</v>
      </c>
      <c r="B514" s="4" t="s">
        <v>28</v>
      </c>
      <c r="C514" s="4">
        <v>44316</v>
      </c>
      <c r="D514" s="6">
        <v>422</v>
      </c>
      <c r="E514" s="3" t="str">
        <f>VLOOKUP(A514,Cleaned_Location_Data!$B$1:$C$55,2,FALSE)</f>
        <v>GEO1004</v>
      </c>
      <c r="F514" s="3" t="str">
        <f>INDEX(Cleaned_Location_Data!$C:$C,MATCH(A514,Cleaned_Location_Data!$B:$B,0))</f>
        <v>GEO1004</v>
      </c>
      <c r="G514" s="3" t="b">
        <f t="shared" ref="G514:G577" si="40">E514=F514</f>
        <v>1</v>
      </c>
      <c r="H514" s="3" t="str">
        <f>INDEX(Cleaned_Location_Data!$I$1:$I$5,MATCH(F514,Cleaned_Location_Data!$H$1:$H$5,0))</f>
        <v>LATAM</v>
      </c>
      <c r="I514" s="3" t="str">
        <f t="shared" ref="I514:I577" si="41">"Q"&amp;ROUNDUP(MONTH(C514)/3,0)&amp;" "&amp;YEAR(C514)</f>
        <v>Q2 2021</v>
      </c>
      <c r="J514" s="3" t="str">
        <f t="shared" ref="J514:J577" si="42">"Q"&amp;ROUNDUP(LEFT(B514,2)/3,0)&amp;" "&amp;RIGHT(B514,4)</f>
        <v>Q2 2021</v>
      </c>
      <c r="K514" s="3" t="str">
        <f t="shared" ref="K514:K577" si="43">VLOOKUP(C514,$P$1:$R$7,3,TRUE)</f>
        <v>Q2 2021</v>
      </c>
      <c r="L514" s="5" t="b">
        <f t="shared" ref="L514:L577" si="44">(I514=J514)=(J514=K514)</f>
        <v>1</v>
      </c>
      <c r="N514"/>
    </row>
    <row r="515" spans="1:14" x14ac:dyDescent="0.25">
      <c r="A515" s="7" t="s">
        <v>491</v>
      </c>
      <c r="B515" s="4" t="s">
        <v>26</v>
      </c>
      <c r="C515" s="4">
        <v>44347</v>
      </c>
      <c r="D515" s="6">
        <v>405</v>
      </c>
      <c r="E515" s="3" t="str">
        <f>VLOOKUP(A515,Cleaned_Location_Data!$B$1:$C$55,2,FALSE)</f>
        <v>GEO1004</v>
      </c>
      <c r="F515" s="3" t="str">
        <f>INDEX(Cleaned_Location_Data!$C:$C,MATCH(A515,Cleaned_Location_Data!$B:$B,0))</f>
        <v>GEO1004</v>
      </c>
      <c r="G515" s="3" t="b">
        <f t="shared" si="40"/>
        <v>1</v>
      </c>
      <c r="H515" s="3" t="str">
        <f>INDEX(Cleaned_Location_Data!$I$1:$I$5,MATCH(F515,Cleaned_Location_Data!$H$1:$H$5,0))</f>
        <v>LATAM</v>
      </c>
      <c r="I515" s="3" t="str">
        <f t="shared" si="41"/>
        <v>Q2 2021</v>
      </c>
      <c r="J515" s="3" t="str">
        <f t="shared" si="42"/>
        <v>Q2 2021</v>
      </c>
      <c r="K515" s="3" t="str">
        <f t="shared" si="43"/>
        <v>Q2 2021</v>
      </c>
      <c r="L515" s="5" t="b">
        <f t="shared" si="44"/>
        <v>1</v>
      </c>
      <c r="N515"/>
    </row>
    <row r="516" spans="1:14" x14ac:dyDescent="0.25">
      <c r="A516" s="7" t="s">
        <v>491</v>
      </c>
      <c r="B516" s="4" t="s">
        <v>24</v>
      </c>
      <c r="C516" s="4">
        <v>44377</v>
      </c>
      <c r="D516" s="6">
        <v>261</v>
      </c>
      <c r="E516" s="3" t="str">
        <f>VLOOKUP(A516,Cleaned_Location_Data!$B$1:$C$55,2,FALSE)</f>
        <v>GEO1004</v>
      </c>
      <c r="F516" s="3" t="str">
        <f>INDEX(Cleaned_Location_Data!$C:$C,MATCH(A516,Cleaned_Location_Data!$B:$B,0))</f>
        <v>GEO1004</v>
      </c>
      <c r="G516" s="3" t="b">
        <f t="shared" si="40"/>
        <v>1</v>
      </c>
      <c r="H516" s="3" t="str">
        <f>INDEX(Cleaned_Location_Data!$I$1:$I$5,MATCH(F516,Cleaned_Location_Data!$H$1:$H$5,0))</f>
        <v>LATAM</v>
      </c>
      <c r="I516" s="3" t="str">
        <f t="shared" si="41"/>
        <v>Q2 2021</v>
      </c>
      <c r="J516" s="3" t="str">
        <f t="shared" si="42"/>
        <v>Q2 2021</v>
      </c>
      <c r="K516" s="3" t="str">
        <f t="shared" si="43"/>
        <v>Q2 2021</v>
      </c>
      <c r="L516" s="5" t="b">
        <f t="shared" si="44"/>
        <v>1</v>
      </c>
      <c r="N516"/>
    </row>
    <row r="517" spans="1:14" x14ac:dyDescent="0.25">
      <c r="A517" s="7" t="s">
        <v>503</v>
      </c>
      <c r="B517" s="4" t="s">
        <v>37</v>
      </c>
      <c r="C517" s="4">
        <v>43861</v>
      </c>
      <c r="D517" s="6">
        <v>30584</v>
      </c>
      <c r="E517" s="3" t="str">
        <f>VLOOKUP(A517,Cleaned_Location_Data!$B$1:$C$55,2,FALSE)</f>
        <v>GEO1001</v>
      </c>
      <c r="F517" s="3" t="str">
        <f>INDEX(Cleaned_Location_Data!$C:$C,MATCH(A517,Cleaned_Location_Data!$B:$B,0))</f>
        <v>GEO1001</v>
      </c>
      <c r="G517" s="3" t="b">
        <f t="shared" si="40"/>
        <v>1</v>
      </c>
      <c r="H517" s="3" t="str">
        <f>INDEX(Cleaned_Location_Data!$I$1:$I$5,MATCH(F517,Cleaned_Location_Data!$H$1:$H$5,0))</f>
        <v>NAM</v>
      </c>
      <c r="I517" s="3" t="str">
        <f t="shared" si="41"/>
        <v>Q1 2020</v>
      </c>
      <c r="J517" s="3" t="str">
        <f t="shared" si="42"/>
        <v>Q1 2020</v>
      </c>
      <c r="K517" s="3" t="str">
        <f t="shared" si="43"/>
        <v>Q1 2020</v>
      </c>
      <c r="L517" s="5" t="b">
        <f t="shared" si="44"/>
        <v>1</v>
      </c>
      <c r="N517"/>
    </row>
    <row r="518" spans="1:14" x14ac:dyDescent="0.25">
      <c r="A518" s="7" t="s">
        <v>503</v>
      </c>
      <c r="B518" s="4" t="s">
        <v>39</v>
      </c>
      <c r="C518" s="4">
        <v>43890</v>
      </c>
      <c r="D518" s="6">
        <v>27186</v>
      </c>
      <c r="E518" s="3" t="str">
        <f>VLOOKUP(A518,Cleaned_Location_Data!$B$1:$C$55,2,FALSE)</f>
        <v>GEO1001</v>
      </c>
      <c r="F518" s="3" t="str">
        <f>INDEX(Cleaned_Location_Data!$C:$C,MATCH(A518,Cleaned_Location_Data!$B:$B,0))</f>
        <v>GEO1001</v>
      </c>
      <c r="G518" s="3" t="b">
        <f t="shared" si="40"/>
        <v>1</v>
      </c>
      <c r="H518" s="3" t="str">
        <f>INDEX(Cleaned_Location_Data!$I$1:$I$5,MATCH(F518,Cleaned_Location_Data!$H$1:$H$5,0))</f>
        <v>NAM</v>
      </c>
      <c r="I518" s="3" t="str">
        <f t="shared" si="41"/>
        <v>Q1 2020</v>
      </c>
      <c r="J518" s="3" t="str">
        <f t="shared" si="42"/>
        <v>Q1 2020</v>
      </c>
      <c r="K518" s="3" t="str">
        <f t="shared" si="43"/>
        <v>Q1 2020</v>
      </c>
      <c r="L518" s="5" t="b">
        <f t="shared" si="44"/>
        <v>1</v>
      </c>
      <c r="N518"/>
    </row>
    <row r="519" spans="1:14" x14ac:dyDescent="0.25">
      <c r="A519" s="7" t="s">
        <v>503</v>
      </c>
      <c r="B519" s="4" t="s">
        <v>4</v>
      </c>
      <c r="C519" s="4">
        <v>43921</v>
      </c>
      <c r="D519" s="6">
        <v>37383</v>
      </c>
      <c r="E519" s="3" t="str">
        <f>VLOOKUP(A519,Cleaned_Location_Data!$B$1:$C$55,2,FALSE)</f>
        <v>GEO1001</v>
      </c>
      <c r="F519" s="3" t="str">
        <f>INDEX(Cleaned_Location_Data!$C:$C,MATCH(A519,Cleaned_Location_Data!$B:$B,0))</f>
        <v>GEO1001</v>
      </c>
      <c r="G519" s="3" t="b">
        <f t="shared" si="40"/>
        <v>1</v>
      </c>
      <c r="H519" s="3" t="str">
        <f>INDEX(Cleaned_Location_Data!$I$1:$I$5,MATCH(F519,Cleaned_Location_Data!$H$1:$H$5,0))</f>
        <v>NAM</v>
      </c>
      <c r="I519" s="3" t="str">
        <f t="shared" si="41"/>
        <v>Q1 2020</v>
      </c>
      <c r="J519" s="3" t="str">
        <f t="shared" si="42"/>
        <v>Q1 2020</v>
      </c>
      <c r="K519" s="3" t="str">
        <f t="shared" si="43"/>
        <v>Q1 2020</v>
      </c>
      <c r="L519" s="5" t="b">
        <f t="shared" si="44"/>
        <v>1</v>
      </c>
      <c r="N519"/>
    </row>
    <row r="520" spans="1:14" x14ac:dyDescent="0.25">
      <c r="A520" s="7" t="s">
        <v>503</v>
      </c>
      <c r="B520" s="4" t="s">
        <v>6</v>
      </c>
      <c r="C520" s="4">
        <v>43951</v>
      </c>
      <c r="D520" s="6">
        <v>37379</v>
      </c>
      <c r="E520" s="3" t="str">
        <f>VLOOKUP(A520,Cleaned_Location_Data!$B$1:$C$55,2,FALSE)</f>
        <v>GEO1001</v>
      </c>
      <c r="F520" s="3" t="str">
        <f>INDEX(Cleaned_Location_Data!$C:$C,MATCH(A520,Cleaned_Location_Data!$B:$B,0))</f>
        <v>GEO1001</v>
      </c>
      <c r="G520" s="3" t="b">
        <f t="shared" si="40"/>
        <v>1</v>
      </c>
      <c r="H520" s="3" t="str">
        <f>INDEX(Cleaned_Location_Data!$I$1:$I$5,MATCH(F520,Cleaned_Location_Data!$H$1:$H$5,0))</f>
        <v>NAM</v>
      </c>
      <c r="I520" s="3" t="str">
        <f t="shared" si="41"/>
        <v>Q2 2020</v>
      </c>
      <c r="J520" s="3" t="str">
        <f t="shared" si="42"/>
        <v>Q2 2020</v>
      </c>
      <c r="K520" s="3" t="str">
        <f t="shared" si="43"/>
        <v>Q2 2020</v>
      </c>
      <c r="L520" s="5" t="b">
        <f t="shared" si="44"/>
        <v>1</v>
      </c>
      <c r="N520"/>
    </row>
    <row r="521" spans="1:14" x14ac:dyDescent="0.25">
      <c r="A521" s="7" t="s">
        <v>503</v>
      </c>
      <c r="B521" s="4" t="s">
        <v>8</v>
      </c>
      <c r="C521" s="4">
        <v>43982</v>
      </c>
      <c r="D521" s="6">
        <v>40779</v>
      </c>
      <c r="E521" s="3" t="str">
        <f>VLOOKUP(A521,Cleaned_Location_Data!$B$1:$C$55,2,FALSE)</f>
        <v>GEO1001</v>
      </c>
      <c r="F521" s="3" t="str">
        <f>INDEX(Cleaned_Location_Data!$C:$C,MATCH(A521,Cleaned_Location_Data!$B:$B,0))</f>
        <v>GEO1001</v>
      </c>
      <c r="G521" s="3" t="b">
        <f t="shared" si="40"/>
        <v>1</v>
      </c>
      <c r="H521" s="3" t="str">
        <f>INDEX(Cleaned_Location_Data!$I$1:$I$5,MATCH(F521,Cleaned_Location_Data!$H$1:$H$5,0))</f>
        <v>NAM</v>
      </c>
      <c r="I521" s="3" t="str">
        <f t="shared" si="41"/>
        <v>Q2 2020</v>
      </c>
      <c r="J521" s="3" t="str">
        <f t="shared" si="42"/>
        <v>Q2 2020</v>
      </c>
      <c r="K521" s="3" t="str">
        <f t="shared" si="43"/>
        <v>Q2 2020</v>
      </c>
      <c r="L521" s="5" t="b">
        <f t="shared" si="44"/>
        <v>1</v>
      </c>
      <c r="N521"/>
    </row>
    <row r="522" spans="1:14" x14ac:dyDescent="0.25">
      <c r="A522" s="7" t="s">
        <v>503</v>
      </c>
      <c r="B522" s="4" t="s">
        <v>10</v>
      </c>
      <c r="C522" s="4">
        <v>44012</v>
      </c>
      <c r="D522" s="6">
        <v>23788</v>
      </c>
      <c r="E522" s="3" t="str">
        <f>VLOOKUP(A522,Cleaned_Location_Data!$B$1:$C$55,2,FALSE)</f>
        <v>GEO1001</v>
      </c>
      <c r="F522" s="3" t="str">
        <f>INDEX(Cleaned_Location_Data!$C:$C,MATCH(A522,Cleaned_Location_Data!$B:$B,0))</f>
        <v>GEO1001</v>
      </c>
      <c r="G522" s="3" t="b">
        <f t="shared" si="40"/>
        <v>1</v>
      </c>
      <c r="H522" s="3" t="str">
        <f>INDEX(Cleaned_Location_Data!$I$1:$I$5,MATCH(F522,Cleaned_Location_Data!$H$1:$H$5,0))</f>
        <v>NAM</v>
      </c>
      <c r="I522" s="3" t="str">
        <f t="shared" si="41"/>
        <v>Q2 2020</v>
      </c>
      <c r="J522" s="3" t="str">
        <f t="shared" si="42"/>
        <v>Q2 2020</v>
      </c>
      <c r="K522" s="3" t="str">
        <f t="shared" si="43"/>
        <v>Q2 2020</v>
      </c>
      <c r="L522" s="5" t="b">
        <f t="shared" si="44"/>
        <v>1</v>
      </c>
      <c r="N522"/>
    </row>
    <row r="523" spans="1:14" x14ac:dyDescent="0.25">
      <c r="A523" s="7" t="s">
        <v>503</v>
      </c>
      <c r="B523" s="4" t="s">
        <v>12</v>
      </c>
      <c r="C523" s="4">
        <v>44043</v>
      </c>
      <c r="D523" s="6">
        <v>27188</v>
      </c>
      <c r="E523" s="3" t="str">
        <f>VLOOKUP(A523,Cleaned_Location_Data!$B$1:$C$55,2,FALSE)</f>
        <v>GEO1001</v>
      </c>
      <c r="F523" s="3" t="str">
        <f>INDEX(Cleaned_Location_Data!$C:$C,MATCH(A523,Cleaned_Location_Data!$B:$B,0))</f>
        <v>GEO1001</v>
      </c>
      <c r="G523" s="3" t="b">
        <f t="shared" si="40"/>
        <v>1</v>
      </c>
      <c r="H523" s="3" t="str">
        <f>INDEX(Cleaned_Location_Data!$I$1:$I$5,MATCH(F523,Cleaned_Location_Data!$H$1:$H$5,0))</f>
        <v>NAM</v>
      </c>
      <c r="I523" s="3" t="str">
        <f t="shared" si="41"/>
        <v>Q3 2020</v>
      </c>
      <c r="J523" s="3" t="str">
        <f t="shared" si="42"/>
        <v>Q3 2020</v>
      </c>
      <c r="K523" s="3" t="str">
        <f t="shared" si="43"/>
        <v>Q3 2020</v>
      </c>
      <c r="L523" s="5" t="b">
        <f t="shared" si="44"/>
        <v>1</v>
      </c>
      <c r="N523"/>
    </row>
    <row r="524" spans="1:14" x14ac:dyDescent="0.25">
      <c r="A524" s="7" t="s">
        <v>503</v>
      </c>
      <c r="B524" s="4" t="s">
        <v>14</v>
      </c>
      <c r="C524" s="4">
        <v>44074</v>
      </c>
      <c r="D524" s="6">
        <v>16996</v>
      </c>
      <c r="E524" s="3" t="str">
        <f>VLOOKUP(A524,Cleaned_Location_Data!$B$1:$C$55,2,FALSE)</f>
        <v>GEO1001</v>
      </c>
      <c r="F524" s="3" t="str">
        <f>INDEX(Cleaned_Location_Data!$C:$C,MATCH(A524,Cleaned_Location_Data!$B:$B,0))</f>
        <v>GEO1001</v>
      </c>
      <c r="G524" s="3" t="b">
        <f t="shared" si="40"/>
        <v>1</v>
      </c>
      <c r="H524" s="3" t="str">
        <f>INDEX(Cleaned_Location_Data!$I$1:$I$5,MATCH(F524,Cleaned_Location_Data!$H$1:$H$5,0))</f>
        <v>NAM</v>
      </c>
      <c r="I524" s="3" t="str">
        <f t="shared" si="41"/>
        <v>Q3 2020</v>
      </c>
      <c r="J524" s="3" t="str">
        <f t="shared" si="42"/>
        <v>Q3 2020</v>
      </c>
      <c r="K524" s="3" t="str">
        <f t="shared" si="43"/>
        <v>Q3 2020</v>
      </c>
      <c r="L524" s="5" t="b">
        <f t="shared" si="44"/>
        <v>1</v>
      </c>
      <c r="N524"/>
    </row>
    <row r="525" spans="1:14" x14ac:dyDescent="0.25">
      <c r="A525" s="7" t="s">
        <v>503</v>
      </c>
      <c r="B525" s="4" t="s">
        <v>16</v>
      </c>
      <c r="C525" s="4">
        <v>44104</v>
      </c>
      <c r="D525" s="6">
        <v>23792</v>
      </c>
      <c r="E525" s="3" t="str">
        <f>VLOOKUP(A525,Cleaned_Location_Data!$B$1:$C$55,2,FALSE)</f>
        <v>GEO1001</v>
      </c>
      <c r="F525" s="3" t="str">
        <f>INDEX(Cleaned_Location_Data!$C:$C,MATCH(A525,Cleaned_Location_Data!$B:$B,0))</f>
        <v>GEO1001</v>
      </c>
      <c r="G525" s="3" t="b">
        <f t="shared" si="40"/>
        <v>1</v>
      </c>
      <c r="H525" s="3" t="str">
        <f>INDEX(Cleaned_Location_Data!$I$1:$I$5,MATCH(F525,Cleaned_Location_Data!$H$1:$H$5,0))</f>
        <v>NAM</v>
      </c>
      <c r="I525" s="3" t="str">
        <f t="shared" si="41"/>
        <v>Q3 2020</v>
      </c>
      <c r="J525" s="3" t="str">
        <f t="shared" si="42"/>
        <v>Q3 2020</v>
      </c>
      <c r="K525" s="3" t="str">
        <f t="shared" si="43"/>
        <v>Q3 2020</v>
      </c>
      <c r="L525" s="5" t="b">
        <f t="shared" si="44"/>
        <v>1</v>
      </c>
      <c r="N525"/>
    </row>
    <row r="526" spans="1:14" x14ac:dyDescent="0.25">
      <c r="A526" s="7" t="s">
        <v>503</v>
      </c>
      <c r="B526" s="4" t="s">
        <v>18</v>
      </c>
      <c r="C526" s="4">
        <v>44135</v>
      </c>
      <c r="D526" s="6">
        <v>20390</v>
      </c>
      <c r="E526" s="3" t="str">
        <f>VLOOKUP(A526,Cleaned_Location_Data!$B$1:$C$55,2,FALSE)</f>
        <v>GEO1001</v>
      </c>
      <c r="F526" s="3" t="str">
        <f>INDEX(Cleaned_Location_Data!$C:$C,MATCH(A526,Cleaned_Location_Data!$B:$B,0))</f>
        <v>GEO1001</v>
      </c>
      <c r="G526" s="3" t="b">
        <f t="shared" si="40"/>
        <v>1</v>
      </c>
      <c r="H526" s="3" t="str">
        <f>INDEX(Cleaned_Location_Data!$I$1:$I$5,MATCH(F526,Cleaned_Location_Data!$H$1:$H$5,0))</f>
        <v>NAM</v>
      </c>
      <c r="I526" s="3" t="str">
        <f t="shared" si="41"/>
        <v>Q4 2020</v>
      </c>
      <c r="J526" s="3" t="str">
        <f t="shared" si="42"/>
        <v>Q4 2020</v>
      </c>
      <c r="K526" s="3" t="str">
        <f t="shared" si="43"/>
        <v>Q4 2020</v>
      </c>
      <c r="L526" s="5" t="b">
        <f t="shared" si="44"/>
        <v>1</v>
      </c>
      <c r="N526"/>
    </row>
    <row r="527" spans="1:14" x14ac:dyDescent="0.25">
      <c r="A527" s="7" t="s">
        <v>503</v>
      </c>
      <c r="B527" s="4" t="s">
        <v>20</v>
      </c>
      <c r="C527" s="4">
        <v>44165</v>
      </c>
      <c r="D527" s="6">
        <v>30586</v>
      </c>
      <c r="E527" s="3" t="str">
        <f>VLOOKUP(A527,Cleaned_Location_Data!$B$1:$C$55,2,FALSE)</f>
        <v>GEO1001</v>
      </c>
      <c r="F527" s="3" t="str">
        <f>INDEX(Cleaned_Location_Data!$C:$C,MATCH(A527,Cleaned_Location_Data!$B:$B,0))</f>
        <v>GEO1001</v>
      </c>
      <c r="G527" s="3" t="b">
        <f t="shared" si="40"/>
        <v>1</v>
      </c>
      <c r="H527" s="3" t="str">
        <f>INDEX(Cleaned_Location_Data!$I$1:$I$5,MATCH(F527,Cleaned_Location_Data!$H$1:$H$5,0))</f>
        <v>NAM</v>
      </c>
      <c r="I527" s="3" t="str">
        <f t="shared" si="41"/>
        <v>Q4 2020</v>
      </c>
      <c r="J527" s="3" t="str">
        <f t="shared" si="42"/>
        <v>Q4 2020</v>
      </c>
      <c r="K527" s="3" t="str">
        <f t="shared" si="43"/>
        <v>Q4 2020</v>
      </c>
      <c r="L527" s="5" t="b">
        <f t="shared" si="44"/>
        <v>1</v>
      </c>
      <c r="N527"/>
    </row>
    <row r="528" spans="1:14" x14ac:dyDescent="0.25">
      <c r="A528" s="7" t="s">
        <v>503</v>
      </c>
      <c r="B528" s="4" t="s">
        <v>22</v>
      </c>
      <c r="C528" s="4">
        <v>44196</v>
      </c>
      <c r="D528" s="6">
        <v>23787</v>
      </c>
      <c r="E528" s="3" t="str">
        <f>VLOOKUP(A528,Cleaned_Location_Data!$B$1:$C$55,2,FALSE)</f>
        <v>GEO1001</v>
      </c>
      <c r="F528" s="3" t="str">
        <f>INDEX(Cleaned_Location_Data!$C:$C,MATCH(A528,Cleaned_Location_Data!$B:$B,0))</f>
        <v>GEO1001</v>
      </c>
      <c r="G528" s="3" t="b">
        <f t="shared" si="40"/>
        <v>1</v>
      </c>
      <c r="H528" s="3" t="str">
        <f>INDEX(Cleaned_Location_Data!$I$1:$I$5,MATCH(F528,Cleaned_Location_Data!$H$1:$H$5,0))</f>
        <v>NAM</v>
      </c>
      <c r="I528" s="3" t="str">
        <f t="shared" si="41"/>
        <v>Q4 2020</v>
      </c>
      <c r="J528" s="3" t="str">
        <f t="shared" si="42"/>
        <v>Q4 2020</v>
      </c>
      <c r="K528" s="3" t="str">
        <f t="shared" si="43"/>
        <v>Q4 2020</v>
      </c>
      <c r="L528" s="5" t="b">
        <f t="shared" si="44"/>
        <v>1</v>
      </c>
      <c r="N528"/>
    </row>
    <row r="529" spans="1:14" x14ac:dyDescent="0.25">
      <c r="A529" s="7" t="s">
        <v>503</v>
      </c>
      <c r="B529" s="4" t="s">
        <v>34</v>
      </c>
      <c r="C529" s="4">
        <v>44227</v>
      </c>
      <c r="D529" s="6">
        <v>32111</v>
      </c>
      <c r="E529" s="3" t="str">
        <f>VLOOKUP(A529,Cleaned_Location_Data!$B$1:$C$55,2,FALSE)</f>
        <v>GEO1001</v>
      </c>
      <c r="F529" s="3" t="str">
        <f>INDEX(Cleaned_Location_Data!$C:$C,MATCH(A529,Cleaned_Location_Data!$B:$B,0))</f>
        <v>GEO1001</v>
      </c>
      <c r="G529" s="3" t="b">
        <f t="shared" si="40"/>
        <v>1</v>
      </c>
      <c r="H529" s="3" t="str">
        <f>INDEX(Cleaned_Location_Data!$I$1:$I$5,MATCH(F529,Cleaned_Location_Data!$H$1:$H$5,0))</f>
        <v>NAM</v>
      </c>
      <c r="I529" s="3" t="str">
        <f t="shared" si="41"/>
        <v>Q1 2021</v>
      </c>
      <c r="J529" s="3" t="str">
        <f t="shared" si="42"/>
        <v>Q1 2021</v>
      </c>
      <c r="K529" s="3" t="str">
        <f t="shared" si="43"/>
        <v>Q1 2021</v>
      </c>
      <c r="L529" s="5" t="b">
        <f t="shared" si="44"/>
        <v>1</v>
      </c>
      <c r="N529"/>
    </row>
    <row r="530" spans="1:14" x14ac:dyDescent="0.25">
      <c r="A530" s="7" t="s">
        <v>503</v>
      </c>
      <c r="B530" s="4" t="s">
        <v>32</v>
      </c>
      <c r="C530" s="4">
        <v>44255</v>
      </c>
      <c r="D530" s="6">
        <v>27048</v>
      </c>
      <c r="E530" s="3" t="str">
        <f>VLOOKUP(A530,Cleaned_Location_Data!$B$1:$C$55,2,FALSE)</f>
        <v>GEO1001</v>
      </c>
      <c r="F530" s="3" t="str">
        <f>INDEX(Cleaned_Location_Data!$C:$C,MATCH(A530,Cleaned_Location_Data!$B:$B,0))</f>
        <v>GEO1001</v>
      </c>
      <c r="G530" s="3" t="b">
        <f t="shared" si="40"/>
        <v>1</v>
      </c>
      <c r="H530" s="3" t="str">
        <f>INDEX(Cleaned_Location_Data!$I$1:$I$5,MATCH(F530,Cleaned_Location_Data!$H$1:$H$5,0))</f>
        <v>NAM</v>
      </c>
      <c r="I530" s="3" t="str">
        <f t="shared" si="41"/>
        <v>Q1 2021</v>
      </c>
      <c r="J530" s="3" t="str">
        <f t="shared" si="42"/>
        <v>Q1 2021</v>
      </c>
      <c r="K530" s="3" t="str">
        <f t="shared" si="43"/>
        <v>Q1 2021</v>
      </c>
      <c r="L530" s="5" t="b">
        <f t="shared" si="44"/>
        <v>1</v>
      </c>
      <c r="N530"/>
    </row>
    <row r="531" spans="1:14" x14ac:dyDescent="0.25">
      <c r="A531" s="7" t="s">
        <v>503</v>
      </c>
      <c r="B531" s="4" t="s">
        <v>30</v>
      </c>
      <c r="C531" s="4">
        <v>44286</v>
      </c>
      <c r="D531" s="6">
        <v>39253</v>
      </c>
      <c r="E531" s="3" t="str">
        <f>VLOOKUP(A531,Cleaned_Location_Data!$B$1:$C$55,2,FALSE)</f>
        <v>GEO1001</v>
      </c>
      <c r="F531" s="3" t="str">
        <f>INDEX(Cleaned_Location_Data!$C:$C,MATCH(A531,Cleaned_Location_Data!$B:$B,0))</f>
        <v>GEO1001</v>
      </c>
      <c r="G531" s="3" t="b">
        <f t="shared" si="40"/>
        <v>1</v>
      </c>
      <c r="H531" s="3" t="str">
        <f>INDEX(Cleaned_Location_Data!$I$1:$I$5,MATCH(F531,Cleaned_Location_Data!$H$1:$H$5,0))</f>
        <v>NAM</v>
      </c>
      <c r="I531" s="3" t="str">
        <f t="shared" si="41"/>
        <v>Q1 2021</v>
      </c>
      <c r="J531" s="3" t="str">
        <f t="shared" si="42"/>
        <v>Q1 2021</v>
      </c>
      <c r="K531" s="3" t="str">
        <f t="shared" si="43"/>
        <v>Q1 2021</v>
      </c>
      <c r="L531" s="5" t="b">
        <f t="shared" si="44"/>
        <v>1</v>
      </c>
      <c r="N531"/>
    </row>
    <row r="532" spans="1:14" x14ac:dyDescent="0.25">
      <c r="A532" s="7" t="s">
        <v>503</v>
      </c>
      <c r="B532" s="4" t="s">
        <v>28</v>
      </c>
      <c r="C532" s="4">
        <v>44316</v>
      </c>
      <c r="D532" s="6">
        <v>38878</v>
      </c>
      <c r="E532" s="3" t="str">
        <f>VLOOKUP(A532,Cleaned_Location_Data!$B$1:$C$55,2,FALSE)</f>
        <v>GEO1001</v>
      </c>
      <c r="F532" s="3" t="str">
        <f>INDEX(Cleaned_Location_Data!$C:$C,MATCH(A532,Cleaned_Location_Data!$B:$B,0))</f>
        <v>GEO1001</v>
      </c>
      <c r="G532" s="3" t="b">
        <f t="shared" si="40"/>
        <v>1</v>
      </c>
      <c r="H532" s="3" t="str">
        <f>INDEX(Cleaned_Location_Data!$I$1:$I$5,MATCH(F532,Cleaned_Location_Data!$H$1:$H$5,0))</f>
        <v>NAM</v>
      </c>
      <c r="I532" s="3" t="str">
        <f t="shared" si="41"/>
        <v>Q2 2021</v>
      </c>
      <c r="J532" s="3" t="str">
        <f t="shared" si="42"/>
        <v>Q2 2021</v>
      </c>
      <c r="K532" s="3" t="str">
        <f t="shared" si="43"/>
        <v>Q2 2021</v>
      </c>
      <c r="L532" s="5" t="b">
        <f t="shared" si="44"/>
        <v>1</v>
      </c>
      <c r="N532"/>
    </row>
    <row r="533" spans="1:14" x14ac:dyDescent="0.25">
      <c r="A533" s="7" t="s">
        <v>503</v>
      </c>
      <c r="B533" s="4" t="s">
        <v>26</v>
      </c>
      <c r="C533" s="4">
        <v>44347</v>
      </c>
      <c r="D533" s="6">
        <v>41598</v>
      </c>
      <c r="E533" s="3" t="str">
        <f>VLOOKUP(A533,Cleaned_Location_Data!$B$1:$C$55,2,FALSE)</f>
        <v>GEO1001</v>
      </c>
      <c r="F533" s="3" t="str">
        <f>INDEX(Cleaned_Location_Data!$C:$C,MATCH(A533,Cleaned_Location_Data!$B:$B,0))</f>
        <v>GEO1001</v>
      </c>
      <c r="G533" s="3" t="b">
        <f t="shared" si="40"/>
        <v>1</v>
      </c>
      <c r="H533" s="3" t="str">
        <f>INDEX(Cleaned_Location_Data!$I$1:$I$5,MATCH(F533,Cleaned_Location_Data!$H$1:$H$5,0))</f>
        <v>NAM</v>
      </c>
      <c r="I533" s="3" t="str">
        <f t="shared" si="41"/>
        <v>Q2 2021</v>
      </c>
      <c r="J533" s="3" t="str">
        <f t="shared" si="42"/>
        <v>Q2 2021</v>
      </c>
      <c r="K533" s="3" t="str">
        <f t="shared" si="43"/>
        <v>Q2 2021</v>
      </c>
      <c r="L533" s="5" t="b">
        <f t="shared" si="44"/>
        <v>1</v>
      </c>
      <c r="N533"/>
    </row>
    <row r="534" spans="1:14" x14ac:dyDescent="0.25">
      <c r="A534" s="7" t="s">
        <v>503</v>
      </c>
      <c r="B534" s="4" t="s">
        <v>24</v>
      </c>
      <c r="C534" s="4">
        <v>44377</v>
      </c>
      <c r="D534" s="6">
        <v>24737</v>
      </c>
      <c r="E534" s="3" t="str">
        <f>VLOOKUP(A534,Cleaned_Location_Data!$B$1:$C$55,2,FALSE)</f>
        <v>GEO1001</v>
      </c>
      <c r="F534" s="3" t="str">
        <f>INDEX(Cleaned_Location_Data!$C:$C,MATCH(A534,Cleaned_Location_Data!$B:$B,0))</f>
        <v>GEO1001</v>
      </c>
      <c r="G534" s="3" t="b">
        <f t="shared" si="40"/>
        <v>1</v>
      </c>
      <c r="H534" s="3" t="str">
        <f>INDEX(Cleaned_Location_Data!$I$1:$I$5,MATCH(F534,Cleaned_Location_Data!$H$1:$H$5,0))</f>
        <v>NAM</v>
      </c>
      <c r="I534" s="3" t="str">
        <f t="shared" si="41"/>
        <v>Q2 2021</v>
      </c>
      <c r="J534" s="3" t="str">
        <f t="shared" si="42"/>
        <v>Q2 2021</v>
      </c>
      <c r="K534" s="3" t="str">
        <f t="shared" si="43"/>
        <v>Q2 2021</v>
      </c>
      <c r="L534" s="5" t="b">
        <f t="shared" si="44"/>
        <v>1</v>
      </c>
      <c r="N534"/>
    </row>
    <row r="535" spans="1:14" x14ac:dyDescent="0.25">
      <c r="A535" s="7" t="s">
        <v>520</v>
      </c>
      <c r="B535" s="4" t="s">
        <v>37</v>
      </c>
      <c r="C535" s="4">
        <v>43861</v>
      </c>
      <c r="D535" s="6">
        <v>866</v>
      </c>
      <c r="E535" s="3" t="str">
        <f>VLOOKUP(A535,Cleaned_Location_Data!$B$1:$C$55,2,FALSE)</f>
        <v>GEO1003</v>
      </c>
      <c r="F535" s="3" t="str">
        <f>INDEX(Cleaned_Location_Data!$C:$C,MATCH(A535,Cleaned_Location_Data!$B:$B,0))</f>
        <v>GEO1003</v>
      </c>
      <c r="G535" s="3" t="b">
        <f t="shared" si="40"/>
        <v>1</v>
      </c>
      <c r="H535" s="3" t="str">
        <f>INDEX(Cleaned_Location_Data!$I$1:$I$5,MATCH(F535,Cleaned_Location_Data!$H$1:$H$5,0))</f>
        <v>EMEA</v>
      </c>
      <c r="I535" s="3" t="str">
        <f t="shared" si="41"/>
        <v>Q1 2020</v>
      </c>
      <c r="J535" s="3" t="str">
        <f t="shared" si="42"/>
        <v>Q1 2020</v>
      </c>
      <c r="K535" s="3" t="str">
        <f t="shared" si="43"/>
        <v>Q1 2020</v>
      </c>
      <c r="L535" s="5" t="b">
        <f t="shared" si="44"/>
        <v>1</v>
      </c>
      <c r="N535"/>
    </row>
    <row r="536" spans="1:14" x14ac:dyDescent="0.25">
      <c r="A536" s="7" t="s">
        <v>520</v>
      </c>
      <c r="B536" s="4" t="s">
        <v>39</v>
      </c>
      <c r="C536" s="4">
        <v>43890</v>
      </c>
      <c r="D536" s="6">
        <v>1101</v>
      </c>
      <c r="E536" s="3" t="str">
        <f>VLOOKUP(A536,Cleaned_Location_Data!$B$1:$C$55,2,FALSE)</f>
        <v>GEO1003</v>
      </c>
      <c r="F536" s="3" t="str">
        <f>INDEX(Cleaned_Location_Data!$C:$C,MATCH(A536,Cleaned_Location_Data!$B:$B,0))</f>
        <v>GEO1003</v>
      </c>
      <c r="G536" s="3" t="b">
        <f t="shared" si="40"/>
        <v>1</v>
      </c>
      <c r="H536" s="3" t="str">
        <f>INDEX(Cleaned_Location_Data!$I$1:$I$5,MATCH(F536,Cleaned_Location_Data!$H$1:$H$5,0))</f>
        <v>EMEA</v>
      </c>
      <c r="I536" s="3" t="str">
        <f t="shared" si="41"/>
        <v>Q1 2020</v>
      </c>
      <c r="J536" s="3" t="str">
        <f t="shared" si="42"/>
        <v>Q1 2020</v>
      </c>
      <c r="K536" s="3" t="str">
        <f t="shared" si="43"/>
        <v>Q1 2020</v>
      </c>
      <c r="L536" s="5" t="b">
        <f t="shared" si="44"/>
        <v>1</v>
      </c>
      <c r="N536"/>
    </row>
    <row r="537" spans="1:14" x14ac:dyDescent="0.25">
      <c r="A537" s="7" t="s">
        <v>520</v>
      </c>
      <c r="B537" s="4" t="s">
        <v>4</v>
      </c>
      <c r="C537" s="4">
        <v>43921</v>
      </c>
      <c r="D537" s="6">
        <v>1103</v>
      </c>
      <c r="E537" s="3" t="str">
        <f>VLOOKUP(A537,Cleaned_Location_Data!$B$1:$C$55,2,FALSE)</f>
        <v>GEO1003</v>
      </c>
      <c r="F537" s="3" t="str">
        <f>INDEX(Cleaned_Location_Data!$C:$C,MATCH(A537,Cleaned_Location_Data!$B:$B,0))</f>
        <v>GEO1003</v>
      </c>
      <c r="G537" s="3" t="b">
        <f t="shared" si="40"/>
        <v>1</v>
      </c>
      <c r="H537" s="3" t="str">
        <f>INDEX(Cleaned_Location_Data!$I$1:$I$5,MATCH(F537,Cleaned_Location_Data!$H$1:$H$5,0))</f>
        <v>EMEA</v>
      </c>
      <c r="I537" s="3" t="str">
        <f t="shared" si="41"/>
        <v>Q1 2020</v>
      </c>
      <c r="J537" s="3" t="str">
        <f t="shared" si="42"/>
        <v>Q1 2020</v>
      </c>
      <c r="K537" s="3" t="str">
        <f t="shared" si="43"/>
        <v>Q1 2020</v>
      </c>
      <c r="L537" s="5" t="b">
        <f t="shared" si="44"/>
        <v>1</v>
      </c>
      <c r="N537"/>
    </row>
    <row r="538" spans="1:14" x14ac:dyDescent="0.25">
      <c r="A538" s="7" t="s">
        <v>520</v>
      </c>
      <c r="B538" s="4" t="s">
        <v>6</v>
      </c>
      <c r="C538" s="4">
        <v>43951</v>
      </c>
      <c r="D538" s="6">
        <v>1447</v>
      </c>
      <c r="E538" s="3" t="str">
        <f>VLOOKUP(A538,Cleaned_Location_Data!$B$1:$C$55,2,FALSE)</f>
        <v>GEO1003</v>
      </c>
      <c r="F538" s="3" t="str">
        <f>INDEX(Cleaned_Location_Data!$C:$C,MATCH(A538,Cleaned_Location_Data!$B:$B,0))</f>
        <v>GEO1003</v>
      </c>
      <c r="G538" s="3" t="b">
        <f t="shared" si="40"/>
        <v>1</v>
      </c>
      <c r="H538" s="3" t="str">
        <f>INDEX(Cleaned_Location_Data!$I$1:$I$5,MATCH(F538,Cleaned_Location_Data!$H$1:$H$5,0))</f>
        <v>EMEA</v>
      </c>
      <c r="I538" s="3" t="str">
        <f t="shared" si="41"/>
        <v>Q2 2020</v>
      </c>
      <c r="J538" s="3" t="str">
        <f t="shared" si="42"/>
        <v>Q2 2020</v>
      </c>
      <c r="K538" s="3" t="str">
        <f t="shared" si="43"/>
        <v>Q2 2020</v>
      </c>
      <c r="L538" s="5" t="b">
        <f t="shared" si="44"/>
        <v>1</v>
      </c>
      <c r="N538"/>
    </row>
    <row r="539" spans="1:14" x14ac:dyDescent="0.25">
      <c r="A539" s="7" t="s">
        <v>520</v>
      </c>
      <c r="B539" s="4" t="s">
        <v>8</v>
      </c>
      <c r="C539" s="4">
        <v>43982</v>
      </c>
      <c r="D539" s="6">
        <v>1213</v>
      </c>
      <c r="E539" s="3" t="str">
        <f>VLOOKUP(A539,Cleaned_Location_Data!$B$1:$C$55,2,FALSE)</f>
        <v>GEO1003</v>
      </c>
      <c r="F539" s="3" t="str">
        <f>INDEX(Cleaned_Location_Data!$C:$C,MATCH(A539,Cleaned_Location_Data!$B:$B,0))</f>
        <v>GEO1003</v>
      </c>
      <c r="G539" s="3" t="b">
        <f t="shared" si="40"/>
        <v>1</v>
      </c>
      <c r="H539" s="3" t="str">
        <f>INDEX(Cleaned_Location_Data!$I$1:$I$5,MATCH(F539,Cleaned_Location_Data!$H$1:$H$5,0))</f>
        <v>EMEA</v>
      </c>
      <c r="I539" s="3" t="str">
        <f t="shared" si="41"/>
        <v>Q2 2020</v>
      </c>
      <c r="J539" s="3" t="str">
        <f t="shared" si="42"/>
        <v>Q2 2020</v>
      </c>
      <c r="K539" s="3" t="str">
        <f t="shared" si="43"/>
        <v>Q2 2020</v>
      </c>
      <c r="L539" s="5" t="b">
        <f t="shared" si="44"/>
        <v>1</v>
      </c>
      <c r="N539"/>
    </row>
    <row r="540" spans="1:14" x14ac:dyDescent="0.25">
      <c r="A540" s="7" t="s">
        <v>520</v>
      </c>
      <c r="B540" s="4" t="s">
        <v>10</v>
      </c>
      <c r="C540" s="4">
        <v>44012</v>
      </c>
      <c r="D540" s="6">
        <v>988</v>
      </c>
      <c r="E540" s="3" t="str">
        <f>VLOOKUP(A540,Cleaned_Location_Data!$B$1:$C$55,2,FALSE)</f>
        <v>GEO1003</v>
      </c>
      <c r="F540" s="3" t="str">
        <f>INDEX(Cleaned_Location_Data!$C:$C,MATCH(A540,Cleaned_Location_Data!$B:$B,0))</f>
        <v>GEO1003</v>
      </c>
      <c r="G540" s="3" t="b">
        <f t="shared" si="40"/>
        <v>1</v>
      </c>
      <c r="H540" s="3" t="str">
        <f>INDEX(Cleaned_Location_Data!$I$1:$I$5,MATCH(F540,Cleaned_Location_Data!$H$1:$H$5,0))</f>
        <v>EMEA</v>
      </c>
      <c r="I540" s="3" t="str">
        <f t="shared" si="41"/>
        <v>Q2 2020</v>
      </c>
      <c r="J540" s="3" t="str">
        <f t="shared" si="42"/>
        <v>Q2 2020</v>
      </c>
      <c r="K540" s="3" t="str">
        <f t="shared" si="43"/>
        <v>Q2 2020</v>
      </c>
      <c r="L540" s="5" t="b">
        <f t="shared" si="44"/>
        <v>1</v>
      </c>
      <c r="N540"/>
    </row>
    <row r="541" spans="1:14" x14ac:dyDescent="0.25">
      <c r="A541" s="7" t="s">
        <v>520</v>
      </c>
      <c r="B541" s="4" t="s">
        <v>12</v>
      </c>
      <c r="C541" s="4">
        <v>44043</v>
      </c>
      <c r="D541" s="6">
        <v>752</v>
      </c>
      <c r="E541" s="3" t="str">
        <f>VLOOKUP(A541,Cleaned_Location_Data!$B$1:$C$55,2,FALSE)</f>
        <v>GEO1003</v>
      </c>
      <c r="F541" s="3" t="str">
        <f>INDEX(Cleaned_Location_Data!$C:$C,MATCH(A541,Cleaned_Location_Data!$B:$B,0))</f>
        <v>GEO1003</v>
      </c>
      <c r="G541" s="3" t="b">
        <f t="shared" si="40"/>
        <v>1</v>
      </c>
      <c r="H541" s="3" t="str">
        <f>INDEX(Cleaned_Location_Data!$I$1:$I$5,MATCH(F541,Cleaned_Location_Data!$H$1:$H$5,0))</f>
        <v>EMEA</v>
      </c>
      <c r="I541" s="3" t="str">
        <f t="shared" si="41"/>
        <v>Q3 2020</v>
      </c>
      <c r="J541" s="3" t="str">
        <f t="shared" si="42"/>
        <v>Q3 2020</v>
      </c>
      <c r="K541" s="3" t="str">
        <f t="shared" si="43"/>
        <v>Q3 2020</v>
      </c>
      <c r="L541" s="5" t="b">
        <f t="shared" si="44"/>
        <v>1</v>
      </c>
      <c r="N541"/>
    </row>
    <row r="542" spans="1:14" x14ac:dyDescent="0.25">
      <c r="A542" s="7" t="s">
        <v>520</v>
      </c>
      <c r="B542" s="4" t="s">
        <v>14</v>
      </c>
      <c r="C542" s="4">
        <v>44074</v>
      </c>
      <c r="D542" s="6">
        <v>756</v>
      </c>
      <c r="E542" s="3" t="str">
        <f>VLOOKUP(A542,Cleaned_Location_Data!$B$1:$C$55,2,FALSE)</f>
        <v>GEO1003</v>
      </c>
      <c r="F542" s="3" t="str">
        <f>INDEX(Cleaned_Location_Data!$C:$C,MATCH(A542,Cleaned_Location_Data!$B:$B,0))</f>
        <v>GEO1003</v>
      </c>
      <c r="G542" s="3" t="b">
        <f t="shared" si="40"/>
        <v>1</v>
      </c>
      <c r="H542" s="3" t="str">
        <f>INDEX(Cleaned_Location_Data!$I$1:$I$5,MATCH(F542,Cleaned_Location_Data!$H$1:$H$5,0))</f>
        <v>EMEA</v>
      </c>
      <c r="I542" s="3" t="str">
        <f t="shared" si="41"/>
        <v>Q3 2020</v>
      </c>
      <c r="J542" s="3" t="str">
        <f t="shared" si="42"/>
        <v>Q3 2020</v>
      </c>
      <c r="K542" s="3" t="str">
        <f t="shared" si="43"/>
        <v>Q3 2020</v>
      </c>
      <c r="L542" s="5" t="b">
        <f t="shared" si="44"/>
        <v>1</v>
      </c>
      <c r="N542"/>
    </row>
    <row r="543" spans="1:14" x14ac:dyDescent="0.25">
      <c r="A543" s="7" t="s">
        <v>520</v>
      </c>
      <c r="B543" s="4" t="s">
        <v>16</v>
      </c>
      <c r="C543" s="4">
        <v>44104</v>
      </c>
      <c r="D543" s="6">
        <v>641</v>
      </c>
      <c r="E543" s="3" t="str">
        <f>VLOOKUP(A543,Cleaned_Location_Data!$B$1:$C$55,2,FALSE)</f>
        <v>GEO1003</v>
      </c>
      <c r="F543" s="3" t="str">
        <f>INDEX(Cleaned_Location_Data!$C:$C,MATCH(A543,Cleaned_Location_Data!$B:$B,0))</f>
        <v>GEO1003</v>
      </c>
      <c r="G543" s="3" t="b">
        <f t="shared" si="40"/>
        <v>1</v>
      </c>
      <c r="H543" s="3" t="str">
        <f>INDEX(Cleaned_Location_Data!$I$1:$I$5,MATCH(F543,Cleaned_Location_Data!$H$1:$H$5,0))</f>
        <v>EMEA</v>
      </c>
      <c r="I543" s="3" t="str">
        <f t="shared" si="41"/>
        <v>Q3 2020</v>
      </c>
      <c r="J543" s="3" t="str">
        <f t="shared" si="42"/>
        <v>Q3 2020</v>
      </c>
      <c r="K543" s="3" t="str">
        <f t="shared" si="43"/>
        <v>Q3 2020</v>
      </c>
      <c r="L543" s="5" t="b">
        <f t="shared" si="44"/>
        <v>1</v>
      </c>
      <c r="N543"/>
    </row>
    <row r="544" spans="1:14" x14ac:dyDescent="0.25">
      <c r="A544" s="7" t="s">
        <v>520</v>
      </c>
      <c r="B544" s="4" t="s">
        <v>18</v>
      </c>
      <c r="C544" s="4">
        <v>44135</v>
      </c>
      <c r="D544" s="6">
        <v>867</v>
      </c>
      <c r="E544" s="3" t="str">
        <f>VLOOKUP(A544,Cleaned_Location_Data!$B$1:$C$55,2,FALSE)</f>
        <v>GEO1003</v>
      </c>
      <c r="F544" s="3" t="str">
        <f>INDEX(Cleaned_Location_Data!$C:$C,MATCH(A544,Cleaned_Location_Data!$B:$B,0))</f>
        <v>GEO1003</v>
      </c>
      <c r="G544" s="3" t="b">
        <f t="shared" si="40"/>
        <v>1</v>
      </c>
      <c r="H544" s="3" t="str">
        <f>INDEX(Cleaned_Location_Data!$I$1:$I$5,MATCH(F544,Cleaned_Location_Data!$H$1:$H$5,0))</f>
        <v>EMEA</v>
      </c>
      <c r="I544" s="3" t="str">
        <f t="shared" si="41"/>
        <v>Q4 2020</v>
      </c>
      <c r="J544" s="3" t="str">
        <f t="shared" si="42"/>
        <v>Q4 2020</v>
      </c>
      <c r="K544" s="3" t="str">
        <f t="shared" si="43"/>
        <v>Q4 2020</v>
      </c>
      <c r="L544" s="5" t="b">
        <f t="shared" si="44"/>
        <v>1</v>
      </c>
      <c r="N544"/>
    </row>
    <row r="545" spans="1:14" x14ac:dyDescent="0.25">
      <c r="A545" s="7" t="s">
        <v>520</v>
      </c>
      <c r="B545" s="4" t="s">
        <v>20</v>
      </c>
      <c r="C545" s="4">
        <v>44165</v>
      </c>
      <c r="D545" s="6">
        <v>866</v>
      </c>
      <c r="E545" s="3" t="str">
        <f>VLOOKUP(A545,Cleaned_Location_Data!$B$1:$C$55,2,FALSE)</f>
        <v>GEO1003</v>
      </c>
      <c r="F545" s="3" t="str">
        <f>INDEX(Cleaned_Location_Data!$C:$C,MATCH(A545,Cleaned_Location_Data!$B:$B,0))</f>
        <v>GEO1003</v>
      </c>
      <c r="G545" s="3" t="b">
        <f t="shared" si="40"/>
        <v>1</v>
      </c>
      <c r="H545" s="3" t="str">
        <f>INDEX(Cleaned_Location_Data!$I$1:$I$5,MATCH(F545,Cleaned_Location_Data!$H$1:$H$5,0))</f>
        <v>EMEA</v>
      </c>
      <c r="I545" s="3" t="str">
        <f t="shared" si="41"/>
        <v>Q4 2020</v>
      </c>
      <c r="J545" s="3" t="str">
        <f t="shared" si="42"/>
        <v>Q4 2020</v>
      </c>
      <c r="K545" s="3" t="str">
        <f t="shared" si="43"/>
        <v>Q4 2020</v>
      </c>
      <c r="L545" s="5" t="b">
        <f t="shared" si="44"/>
        <v>1</v>
      </c>
      <c r="N545"/>
    </row>
    <row r="546" spans="1:14" x14ac:dyDescent="0.25">
      <c r="A546" s="7" t="s">
        <v>520</v>
      </c>
      <c r="B546" s="4" t="s">
        <v>22</v>
      </c>
      <c r="C546" s="4">
        <v>44196</v>
      </c>
      <c r="D546" s="6">
        <v>986</v>
      </c>
      <c r="E546" s="3" t="str">
        <f>VLOOKUP(A546,Cleaned_Location_Data!$B$1:$C$55,2,FALSE)</f>
        <v>GEO1003</v>
      </c>
      <c r="F546" s="3" t="str">
        <f>INDEX(Cleaned_Location_Data!$C:$C,MATCH(A546,Cleaned_Location_Data!$B:$B,0))</f>
        <v>GEO1003</v>
      </c>
      <c r="G546" s="3" t="b">
        <f t="shared" si="40"/>
        <v>1</v>
      </c>
      <c r="H546" s="3" t="str">
        <f>INDEX(Cleaned_Location_Data!$I$1:$I$5,MATCH(F546,Cleaned_Location_Data!$H$1:$H$5,0))</f>
        <v>EMEA</v>
      </c>
      <c r="I546" s="3" t="str">
        <f t="shared" si="41"/>
        <v>Q4 2020</v>
      </c>
      <c r="J546" s="3" t="str">
        <f t="shared" si="42"/>
        <v>Q4 2020</v>
      </c>
      <c r="K546" s="3" t="str">
        <f t="shared" si="43"/>
        <v>Q4 2020</v>
      </c>
      <c r="L546" s="5" t="b">
        <f t="shared" si="44"/>
        <v>1</v>
      </c>
      <c r="N546"/>
    </row>
    <row r="547" spans="1:14" x14ac:dyDescent="0.25">
      <c r="A547" s="7" t="s">
        <v>520</v>
      </c>
      <c r="B547" s="4" t="s">
        <v>34</v>
      </c>
      <c r="C547" s="4">
        <v>44227</v>
      </c>
      <c r="D547" s="6">
        <v>880</v>
      </c>
      <c r="E547" s="3" t="str">
        <f>VLOOKUP(A547,Cleaned_Location_Data!$B$1:$C$55,2,FALSE)</f>
        <v>GEO1003</v>
      </c>
      <c r="F547" s="3" t="str">
        <f>INDEX(Cleaned_Location_Data!$C:$C,MATCH(A547,Cleaned_Location_Data!$B:$B,0))</f>
        <v>GEO1003</v>
      </c>
      <c r="G547" s="3" t="b">
        <f t="shared" si="40"/>
        <v>1</v>
      </c>
      <c r="H547" s="3" t="str">
        <f>INDEX(Cleaned_Location_Data!$I$1:$I$5,MATCH(F547,Cleaned_Location_Data!$H$1:$H$5,0))</f>
        <v>EMEA</v>
      </c>
      <c r="I547" s="3" t="str">
        <f t="shared" si="41"/>
        <v>Q1 2021</v>
      </c>
      <c r="J547" s="3" t="str">
        <f t="shared" si="42"/>
        <v>Q1 2021</v>
      </c>
      <c r="K547" s="3" t="str">
        <f t="shared" si="43"/>
        <v>Q1 2021</v>
      </c>
      <c r="L547" s="5" t="b">
        <f t="shared" si="44"/>
        <v>1</v>
      </c>
      <c r="N547"/>
    </row>
    <row r="548" spans="1:14" x14ac:dyDescent="0.25">
      <c r="A548" s="7" t="s">
        <v>520</v>
      </c>
      <c r="B548" s="4" t="s">
        <v>32</v>
      </c>
      <c r="C548" s="4">
        <v>44255</v>
      </c>
      <c r="D548" s="6">
        <v>1110</v>
      </c>
      <c r="E548" s="3" t="str">
        <f>VLOOKUP(A548,Cleaned_Location_Data!$B$1:$C$55,2,FALSE)</f>
        <v>GEO1003</v>
      </c>
      <c r="F548" s="3" t="str">
        <f>INDEX(Cleaned_Location_Data!$C:$C,MATCH(A548,Cleaned_Location_Data!$B:$B,0))</f>
        <v>GEO1003</v>
      </c>
      <c r="G548" s="3" t="b">
        <f t="shared" si="40"/>
        <v>1</v>
      </c>
      <c r="H548" s="3" t="str">
        <f>INDEX(Cleaned_Location_Data!$I$1:$I$5,MATCH(F548,Cleaned_Location_Data!$H$1:$H$5,0))</f>
        <v>EMEA</v>
      </c>
      <c r="I548" s="3" t="str">
        <f t="shared" si="41"/>
        <v>Q1 2021</v>
      </c>
      <c r="J548" s="3" t="str">
        <f t="shared" si="42"/>
        <v>Q1 2021</v>
      </c>
      <c r="K548" s="3" t="str">
        <f t="shared" si="43"/>
        <v>Q1 2021</v>
      </c>
      <c r="L548" s="5" t="b">
        <f t="shared" si="44"/>
        <v>1</v>
      </c>
      <c r="N548"/>
    </row>
    <row r="549" spans="1:14" x14ac:dyDescent="0.25">
      <c r="A549" s="7" t="s">
        <v>520</v>
      </c>
      <c r="B549" s="4" t="s">
        <v>30</v>
      </c>
      <c r="C549" s="4">
        <v>44286</v>
      </c>
      <c r="D549" s="6">
        <v>1096</v>
      </c>
      <c r="E549" s="3" t="str">
        <f>VLOOKUP(A549,Cleaned_Location_Data!$B$1:$C$55,2,FALSE)</f>
        <v>GEO1003</v>
      </c>
      <c r="F549" s="3" t="str">
        <f>INDEX(Cleaned_Location_Data!$C:$C,MATCH(A549,Cleaned_Location_Data!$B:$B,0))</f>
        <v>GEO1003</v>
      </c>
      <c r="G549" s="3" t="b">
        <f t="shared" si="40"/>
        <v>1</v>
      </c>
      <c r="H549" s="3" t="str">
        <f>INDEX(Cleaned_Location_Data!$I$1:$I$5,MATCH(F549,Cleaned_Location_Data!$H$1:$H$5,0))</f>
        <v>EMEA</v>
      </c>
      <c r="I549" s="3" t="str">
        <f t="shared" si="41"/>
        <v>Q1 2021</v>
      </c>
      <c r="J549" s="3" t="str">
        <f t="shared" si="42"/>
        <v>Q1 2021</v>
      </c>
      <c r="K549" s="3" t="str">
        <f t="shared" si="43"/>
        <v>Q1 2021</v>
      </c>
      <c r="L549" s="5" t="b">
        <f t="shared" si="44"/>
        <v>1</v>
      </c>
      <c r="N549"/>
    </row>
    <row r="550" spans="1:14" x14ac:dyDescent="0.25">
      <c r="A550" s="7" t="s">
        <v>520</v>
      </c>
      <c r="B550" s="4" t="s">
        <v>28</v>
      </c>
      <c r="C550" s="4">
        <v>44316</v>
      </c>
      <c r="D550" s="6">
        <v>1519</v>
      </c>
      <c r="E550" s="3" t="str">
        <f>VLOOKUP(A550,Cleaned_Location_Data!$B$1:$C$55,2,FALSE)</f>
        <v>GEO1003</v>
      </c>
      <c r="F550" s="3" t="str">
        <f>INDEX(Cleaned_Location_Data!$C:$C,MATCH(A550,Cleaned_Location_Data!$B:$B,0))</f>
        <v>GEO1003</v>
      </c>
      <c r="G550" s="3" t="b">
        <f t="shared" si="40"/>
        <v>1</v>
      </c>
      <c r="H550" s="3" t="str">
        <f>INDEX(Cleaned_Location_Data!$I$1:$I$5,MATCH(F550,Cleaned_Location_Data!$H$1:$H$5,0))</f>
        <v>EMEA</v>
      </c>
      <c r="I550" s="3" t="str">
        <f t="shared" si="41"/>
        <v>Q2 2021</v>
      </c>
      <c r="J550" s="3" t="str">
        <f t="shared" si="42"/>
        <v>Q2 2021</v>
      </c>
      <c r="K550" s="3" t="str">
        <f t="shared" si="43"/>
        <v>Q2 2021</v>
      </c>
      <c r="L550" s="5" t="b">
        <f t="shared" si="44"/>
        <v>1</v>
      </c>
      <c r="N550"/>
    </row>
    <row r="551" spans="1:14" x14ac:dyDescent="0.25">
      <c r="A551" s="7" t="s">
        <v>520</v>
      </c>
      <c r="B551" s="4" t="s">
        <v>26</v>
      </c>
      <c r="C551" s="4">
        <v>44347</v>
      </c>
      <c r="D551" s="6">
        <v>1206</v>
      </c>
      <c r="E551" s="3" t="str">
        <f>VLOOKUP(A551,Cleaned_Location_Data!$B$1:$C$55,2,FALSE)</f>
        <v>GEO1003</v>
      </c>
      <c r="F551" s="3" t="str">
        <f>INDEX(Cleaned_Location_Data!$C:$C,MATCH(A551,Cleaned_Location_Data!$B:$B,0))</f>
        <v>GEO1003</v>
      </c>
      <c r="G551" s="3" t="b">
        <f t="shared" si="40"/>
        <v>1</v>
      </c>
      <c r="H551" s="3" t="str">
        <f>INDEX(Cleaned_Location_Data!$I$1:$I$5,MATCH(F551,Cleaned_Location_Data!$H$1:$H$5,0))</f>
        <v>EMEA</v>
      </c>
      <c r="I551" s="3" t="str">
        <f t="shared" si="41"/>
        <v>Q2 2021</v>
      </c>
      <c r="J551" s="3" t="str">
        <f t="shared" si="42"/>
        <v>Q2 2021</v>
      </c>
      <c r="K551" s="3" t="str">
        <f t="shared" si="43"/>
        <v>Q2 2021</v>
      </c>
      <c r="L551" s="5" t="b">
        <f t="shared" si="44"/>
        <v>1</v>
      </c>
      <c r="N551"/>
    </row>
    <row r="552" spans="1:14" x14ac:dyDescent="0.25">
      <c r="A552" s="7" t="s">
        <v>520</v>
      </c>
      <c r="B552" s="4" t="s">
        <v>24</v>
      </c>
      <c r="C552" s="4">
        <v>44377</v>
      </c>
      <c r="D552" s="6">
        <v>997</v>
      </c>
      <c r="E552" s="3" t="str">
        <f>VLOOKUP(A552,Cleaned_Location_Data!$B$1:$C$55,2,FALSE)</f>
        <v>GEO1003</v>
      </c>
      <c r="F552" s="3" t="str">
        <f>INDEX(Cleaned_Location_Data!$C:$C,MATCH(A552,Cleaned_Location_Data!$B:$B,0))</f>
        <v>GEO1003</v>
      </c>
      <c r="G552" s="3" t="b">
        <f t="shared" si="40"/>
        <v>1</v>
      </c>
      <c r="H552" s="3" t="str">
        <f>INDEX(Cleaned_Location_Data!$I$1:$I$5,MATCH(F552,Cleaned_Location_Data!$H$1:$H$5,0))</f>
        <v>EMEA</v>
      </c>
      <c r="I552" s="3" t="str">
        <f t="shared" si="41"/>
        <v>Q2 2021</v>
      </c>
      <c r="J552" s="3" t="str">
        <f t="shared" si="42"/>
        <v>Q2 2021</v>
      </c>
      <c r="K552" s="3" t="str">
        <f t="shared" si="43"/>
        <v>Q2 2021</v>
      </c>
      <c r="L552" s="5" t="b">
        <f t="shared" si="44"/>
        <v>1</v>
      </c>
      <c r="N552"/>
    </row>
    <row r="553" spans="1:14" x14ac:dyDescent="0.25">
      <c r="A553" s="7" t="s">
        <v>536</v>
      </c>
      <c r="B553" s="4" t="s">
        <v>37</v>
      </c>
      <c r="C553" s="4">
        <v>43861</v>
      </c>
      <c r="D553" s="6">
        <v>9422</v>
      </c>
      <c r="E553" s="3" t="str">
        <f>VLOOKUP(A553,Cleaned_Location_Data!$B$1:$C$55,2,FALSE)</f>
        <v>GEO1002</v>
      </c>
      <c r="F553" s="3" t="str">
        <f>INDEX(Cleaned_Location_Data!$C:$C,MATCH(A553,Cleaned_Location_Data!$B:$B,0))</f>
        <v>GEO1002</v>
      </c>
      <c r="G553" s="3" t="b">
        <f t="shared" si="40"/>
        <v>1</v>
      </c>
      <c r="H553" s="3" t="str">
        <f>INDEX(Cleaned_Location_Data!$I$1:$I$5,MATCH(F553,Cleaned_Location_Data!$H$1:$H$5,0))</f>
        <v>APAC</v>
      </c>
      <c r="I553" s="3" t="str">
        <f t="shared" si="41"/>
        <v>Q1 2020</v>
      </c>
      <c r="J553" s="3" t="str">
        <f t="shared" si="42"/>
        <v>Q1 2020</v>
      </c>
      <c r="K553" s="3" t="str">
        <f t="shared" si="43"/>
        <v>Q1 2020</v>
      </c>
      <c r="L553" s="5" t="b">
        <f t="shared" si="44"/>
        <v>1</v>
      </c>
      <c r="N553"/>
    </row>
    <row r="554" spans="1:14" x14ac:dyDescent="0.25">
      <c r="A554" s="7" t="s">
        <v>536</v>
      </c>
      <c r="B554" s="4" t="s">
        <v>39</v>
      </c>
      <c r="C554" s="4">
        <v>43890</v>
      </c>
      <c r="D554" s="6">
        <v>7438</v>
      </c>
      <c r="E554" s="3" t="str">
        <f>VLOOKUP(A554,Cleaned_Location_Data!$B$1:$C$55,2,FALSE)</f>
        <v>GEO1002</v>
      </c>
      <c r="F554" s="3" t="str">
        <f>INDEX(Cleaned_Location_Data!$C:$C,MATCH(A554,Cleaned_Location_Data!$B:$B,0))</f>
        <v>GEO1002</v>
      </c>
      <c r="G554" s="3" t="b">
        <f t="shared" si="40"/>
        <v>1</v>
      </c>
      <c r="H554" s="3" t="str">
        <f>INDEX(Cleaned_Location_Data!$I$1:$I$5,MATCH(F554,Cleaned_Location_Data!$H$1:$H$5,0))</f>
        <v>APAC</v>
      </c>
      <c r="I554" s="3" t="str">
        <f t="shared" si="41"/>
        <v>Q1 2020</v>
      </c>
      <c r="J554" s="3" t="str">
        <f t="shared" si="42"/>
        <v>Q1 2020</v>
      </c>
      <c r="K554" s="3" t="str">
        <f t="shared" si="43"/>
        <v>Q1 2020</v>
      </c>
      <c r="L554" s="5" t="b">
        <f t="shared" si="44"/>
        <v>1</v>
      </c>
      <c r="N554"/>
    </row>
    <row r="555" spans="1:14" x14ac:dyDescent="0.25">
      <c r="A555" s="7" t="s">
        <v>536</v>
      </c>
      <c r="B555" s="4" t="s">
        <v>4</v>
      </c>
      <c r="C555" s="4">
        <v>43921</v>
      </c>
      <c r="D555" s="6">
        <v>11403</v>
      </c>
      <c r="E555" s="3" t="str">
        <f>VLOOKUP(A555,Cleaned_Location_Data!$B$1:$C$55,2,FALSE)</f>
        <v>GEO1002</v>
      </c>
      <c r="F555" s="3" t="str">
        <f>INDEX(Cleaned_Location_Data!$C:$C,MATCH(A555,Cleaned_Location_Data!$B:$B,0))</f>
        <v>GEO1002</v>
      </c>
      <c r="G555" s="3" t="b">
        <f t="shared" si="40"/>
        <v>1</v>
      </c>
      <c r="H555" s="3" t="str">
        <f>INDEX(Cleaned_Location_Data!$I$1:$I$5,MATCH(F555,Cleaned_Location_Data!$H$1:$H$5,0))</f>
        <v>APAC</v>
      </c>
      <c r="I555" s="3" t="str">
        <f t="shared" si="41"/>
        <v>Q1 2020</v>
      </c>
      <c r="J555" s="3" t="str">
        <f t="shared" si="42"/>
        <v>Q1 2020</v>
      </c>
      <c r="K555" s="3" t="str">
        <f t="shared" si="43"/>
        <v>Q1 2020</v>
      </c>
      <c r="L555" s="5" t="b">
        <f t="shared" si="44"/>
        <v>1</v>
      </c>
      <c r="N555"/>
    </row>
    <row r="556" spans="1:14" x14ac:dyDescent="0.25">
      <c r="A556" s="7" t="s">
        <v>536</v>
      </c>
      <c r="B556" s="4" t="s">
        <v>6</v>
      </c>
      <c r="C556" s="4">
        <v>43951</v>
      </c>
      <c r="D556" s="6">
        <v>10408</v>
      </c>
      <c r="E556" s="3" t="str">
        <f>VLOOKUP(A556,Cleaned_Location_Data!$B$1:$C$55,2,FALSE)</f>
        <v>GEO1002</v>
      </c>
      <c r="F556" s="3" t="str">
        <f>INDEX(Cleaned_Location_Data!$C:$C,MATCH(A556,Cleaned_Location_Data!$B:$B,0))</f>
        <v>GEO1002</v>
      </c>
      <c r="G556" s="3" t="b">
        <f t="shared" si="40"/>
        <v>1</v>
      </c>
      <c r="H556" s="3" t="str">
        <f>INDEX(Cleaned_Location_Data!$I$1:$I$5,MATCH(F556,Cleaned_Location_Data!$H$1:$H$5,0))</f>
        <v>APAC</v>
      </c>
      <c r="I556" s="3" t="str">
        <f t="shared" si="41"/>
        <v>Q2 2020</v>
      </c>
      <c r="J556" s="3" t="str">
        <f t="shared" si="42"/>
        <v>Q2 2020</v>
      </c>
      <c r="K556" s="3" t="str">
        <f t="shared" si="43"/>
        <v>Q2 2020</v>
      </c>
      <c r="L556" s="5" t="b">
        <f t="shared" si="44"/>
        <v>1</v>
      </c>
      <c r="N556"/>
    </row>
    <row r="557" spans="1:14" x14ac:dyDescent="0.25">
      <c r="A557" s="7" t="s">
        <v>536</v>
      </c>
      <c r="B557" s="4" t="s">
        <v>8</v>
      </c>
      <c r="C557" s="4">
        <v>43982</v>
      </c>
      <c r="D557" s="6">
        <v>12392</v>
      </c>
      <c r="E557" s="3" t="str">
        <f>VLOOKUP(A557,Cleaned_Location_Data!$B$1:$C$55,2,FALSE)</f>
        <v>GEO1002</v>
      </c>
      <c r="F557" s="3" t="str">
        <f>INDEX(Cleaned_Location_Data!$C:$C,MATCH(A557,Cleaned_Location_Data!$B:$B,0))</f>
        <v>GEO1002</v>
      </c>
      <c r="G557" s="3" t="b">
        <f t="shared" si="40"/>
        <v>1</v>
      </c>
      <c r="H557" s="3" t="str">
        <f>INDEX(Cleaned_Location_Data!$I$1:$I$5,MATCH(F557,Cleaned_Location_Data!$H$1:$H$5,0))</f>
        <v>APAC</v>
      </c>
      <c r="I557" s="3" t="str">
        <f t="shared" si="41"/>
        <v>Q2 2020</v>
      </c>
      <c r="J557" s="3" t="str">
        <f t="shared" si="42"/>
        <v>Q2 2020</v>
      </c>
      <c r="K557" s="3" t="str">
        <f t="shared" si="43"/>
        <v>Q2 2020</v>
      </c>
      <c r="L557" s="5" t="b">
        <f t="shared" si="44"/>
        <v>1</v>
      </c>
      <c r="N557"/>
    </row>
    <row r="558" spans="1:14" x14ac:dyDescent="0.25">
      <c r="A558" s="7" t="s">
        <v>536</v>
      </c>
      <c r="B558" s="4" t="s">
        <v>10</v>
      </c>
      <c r="C558" s="4">
        <v>44012</v>
      </c>
      <c r="D558" s="6">
        <v>6449</v>
      </c>
      <c r="E558" s="3" t="str">
        <f>VLOOKUP(A558,Cleaned_Location_Data!$B$1:$C$55,2,FALSE)</f>
        <v>GEO1002</v>
      </c>
      <c r="F558" s="3" t="str">
        <f>INDEX(Cleaned_Location_Data!$C:$C,MATCH(A558,Cleaned_Location_Data!$B:$B,0))</f>
        <v>GEO1002</v>
      </c>
      <c r="G558" s="3" t="b">
        <f t="shared" si="40"/>
        <v>1</v>
      </c>
      <c r="H558" s="3" t="str">
        <f>INDEX(Cleaned_Location_Data!$I$1:$I$5,MATCH(F558,Cleaned_Location_Data!$H$1:$H$5,0))</f>
        <v>APAC</v>
      </c>
      <c r="I558" s="3" t="str">
        <f t="shared" si="41"/>
        <v>Q2 2020</v>
      </c>
      <c r="J558" s="3" t="str">
        <f t="shared" si="42"/>
        <v>Q2 2020</v>
      </c>
      <c r="K558" s="3" t="str">
        <f t="shared" si="43"/>
        <v>Q2 2020</v>
      </c>
      <c r="L558" s="5" t="b">
        <f t="shared" si="44"/>
        <v>1</v>
      </c>
      <c r="N558"/>
    </row>
    <row r="559" spans="1:14" x14ac:dyDescent="0.25">
      <c r="A559" s="7" t="s">
        <v>536</v>
      </c>
      <c r="B559" s="4" t="s">
        <v>12</v>
      </c>
      <c r="C559" s="4">
        <v>44043</v>
      </c>
      <c r="D559" s="6">
        <v>8425</v>
      </c>
      <c r="E559" s="3" t="str">
        <f>VLOOKUP(A559,Cleaned_Location_Data!$B$1:$C$55,2,FALSE)</f>
        <v>GEO1002</v>
      </c>
      <c r="F559" s="3" t="str">
        <f>INDEX(Cleaned_Location_Data!$C:$C,MATCH(A559,Cleaned_Location_Data!$B:$B,0))</f>
        <v>GEO1002</v>
      </c>
      <c r="G559" s="3" t="b">
        <f t="shared" si="40"/>
        <v>1</v>
      </c>
      <c r="H559" s="3" t="str">
        <f>INDEX(Cleaned_Location_Data!$I$1:$I$5,MATCH(F559,Cleaned_Location_Data!$H$1:$H$5,0))</f>
        <v>APAC</v>
      </c>
      <c r="I559" s="3" t="str">
        <f t="shared" si="41"/>
        <v>Q3 2020</v>
      </c>
      <c r="J559" s="3" t="str">
        <f t="shared" si="42"/>
        <v>Q3 2020</v>
      </c>
      <c r="K559" s="3" t="str">
        <f t="shared" si="43"/>
        <v>Q3 2020</v>
      </c>
      <c r="L559" s="5" t="b">
        <f t="shared" si="44"/>
        <v>1</v>
      </c>
      <c r="N559"/>
    </row>
    <row r="560" spans="1:14" x14ac:dyDescent="0.25">
      <c r="A560" s="7" t="s">
        <v>536</v>
      </c>
      <c r="B560" s="4" t="s">
        <v>14</v>
      </c>
      <c r="C560" s="4">
        <v>44074</v>
      </c>
      <c r="D560" s="6">
        <v>4464</v>
      </c>
      <c r="E560" s="3" t="str">
        <f>VLOOKUP(A560,Cleaned_Location_Data!$B$1:$C$55,2,FALSE)</f>
        <v>GEO1002</v>
      </c>
      <c r="F560" s="3" t="str">
        <f>INDEX(Cleaned_Location_Data!$C:$C,MATCH(A560,Cleaned_Location_Data!$B:$B,0))</f>
        <v>GEO1002</v>
      </c>
      <c r="G560" s="3" t="b">
        <f t="shared" si="40"/>
        <v>1</v>
      </c>
      <c r="H560" s="3" t="str">
        <f>INDEX(Cleaned_Location_Data!$I$1:$I$5,MATCH(F560,Cleaned_Location_Data!$H$1:$H$5,0))</f>
        <v>APAC</v>
      </c>
      <c r="I560" s="3" t="str">
        <f t="shared" si="41"/>
        <v>Q3 2020</v>
      </c>
      <c r="J560" s="3" t="str">
        <f t="shared" si="42"/>
        <v>Q3 2020</v>
      </c>
      <c r="K560" s="3" t="str">
        <f t="shared" si="43"/>
        <v>Q3 2020</v>
      </c>
      <c r="L560" s="5" t="b">
        <f t="shared" si="44"/>
        <v>1</v>
      </c>
      <c r="N560"/>
    </row>
    <row r="561" spans="1:14" x14ac:dyDescent="0.25">
      <c r="A561" s="7" t="s">
        <v>536</v>
      </c>
      <c r="B561" s="4" t="s">
        <v>16</v>
      </c>
      <c r="C561" s="4">
        <v>44104</v>
      </c>
      <c r="D561" s="6">
        <v>7440</v>
      </c>
      <c r="E561" s="3" t="str">
        <f>VLOOKUP(A561,Cleaned_Location_Data!$B$1:$C$55,2,FALSE)</f>
        <v>GEO1002</v>
      </c>
      <c r="F561" s="3" t="str">
        <f>INDEX(Cleaned_Location_Data!$C:$C,MATCH(A561,Cleaned_Location_Data!$B:$B,0))</f>
        <v>GEO1002</v>
      </c>
      <c r="G561" s="3" t="b">
        <f t="shared" si="40"/>
        <v>1</v>
      </c>
      <c r="H561" s="3" t="str">
        <f>INDEX(Cleaned_Location_Data!$I$1:$I$5,MATCH(F561,Cleaned_Location_Data!$H$1:$H$5,0))</f>
        <v>APAC</v>
      </c>
      <c r="I561" s="3" t="str">
        <f t="shared" si="41"/>
        <v>Q3 2020</v>
      </c>
      <c r="J561" s="3" t="str">
        <f t="shared" si="42"/>
        <v>Q3 2020</v>
      </c>
      <c r="K561" s="3" t="str">
        <f t="shared" si="43"/>
        <v>Q3 2020</v>
      </c>
      <c r="L561" s="5" t="b">
        <f t="shared" si="44"/>
        <v>1</v>
      </c>
      <c r="N561"/>
    </row>
    <row r="562" spans="1:14" x14ac:dyDescent="0.25">
      <c r="A562" s="7" t="s">
        <v>536</v>
      </c>
      <c r="B562" s="4" t="s">
        <v>18</v>
      </c>
      <c r="C562" s="4">
        <v>44135</v>
      </c>
      <c r="D562" s="6">
        <v>5452</v>
      </c>
      <c r="E562" s="3" t="str">
        <f>VLOOKUP(A562,Cleaned_Location_Data!$B$1:$C$55,2,FALSE)</f>
        <v>GEO1002</v>
      </c>
      <c r="F562" s="3" t="str">
        <f>INDEX(Cleaned_Location_Data!$C:$C,MATCH(A562,Cleaned_Location_Data!$B:$B,0))</f>
        <v>GEO1002</v>
      </c>
      <c r="G562" s="3" t="b">
        <f t="shared" si="40"/>
        <v>1</v>
      </c>
      <c r="H562" s="3" t="str">
        <f>INDEX(Cleaned_Location_Data!$I$1:$I$5,MATCH(F562,Cleaned_Location_Data!$H$1:$H$5,0))</f>
        <v>APAC</v>
      </c>
      <c r="I562" s="3" t="str">
        <f t="shared" si="41"/>
        <v>Q4 2020</v>
      </c>
      <c r="J562" s="3" t="str">
        <f t="shared" si="42"/>
        <v>Q4 2020</v>
      </c>
      <c r="K562" s="3" t="str">
        <f t="shared" si="43"/>
        <v>Q4 2020</v>
      </c>
      <c r="L562" s="5" t="b">
        <f t="shared" si="44"/>
        <v>1</v>
      </c>
      <c r="N562"/>
    </row>
    <row r="563" spans="1:14" x14ac:dyDescent="0.25">
      <c r="A563" s="7" t="s">
        <v>536</v>
      </c>
      <c r="B563" s="4" t="s">
        <v>20</v>
      </c>
      <c r="C563" s="4">
        <v>44165</v>
      </c>
      <c r="D563" s="6">
        <v>9422</v>
      </c>
      <c r="E563" s="3" t="str">
        <f>VLOOKUP(A563,Cleaned_Location_Data!$B$1:$C$55,2,FALSE)</f>
        <v>GEO1002</v>
      </c>
      <c r="F563" s="3" t="str">
        <f>INDEX(Cleaned_Location_Data!$C:$C,MATCH(A563,Cleaned_Location_Data!$B:$B,0))</f>
        <v>GEO1002</v>
      </c>
      <c r="G563" s="3" t="b">
        <f t="shared" si="40"/>
        <v>1</v>
      </c>
      <c r="H563" s="3" t="str">
        <f>INDEX(Cleaned_Location_Data!$I$1:$I$5,MATCH(F563,Cleaned_Location_Data!$H$1:$H$5,0))</f>
        <v>APAC</v>
      </c>
      <c r="I563" s="3" t="str">
        <f t="shared" si="41"/>
        <v>Q4 2020</v>
      </c>
      <c r="J563" s="3" t="str">
        <f t="shared" si="42"/>
        <v>Q4 2020</v>
      </c>
      <c r="K563" s="3" t="str">
        <f t="shared" si="43"/>
        <v>Q4 2020</v>
      </c>
      <c r="L563" s="5" t="b">
        <f t="shared" si="44"/>
        <v>1</v>
      </c>
      <c r="N563"/>
    </row>
    <row r="564" spans="1:14" x14ac:dyDescent="0.25">
      <c r="A564" s="7" t="s">
        <v>536</v>
      </c>
      <c r="B564" s="4" t="s">
        <v>22</v>
      </c>
      <c r="C564" s="4">
        <v>44196</v>
      </c>
      <c r="D564" s="6">
        <v>6445</v>
      </c>
      <c r="E564" s="3" t="str">
        <f>VLOOKUP(A564,Cleaned_Location_Data!$B$1:$C$55,2,FALSE)</f>
        <v>GEO1002</v>
      </c>
      <c r="F564" s="3" t="str">
        <f>INDEX(Cleaned_Location_Data!$C:$C,MATCH(A564,Cleaned_Location_Data!$B:$B,0))</f>
        <v>GEO1002</v>
      </c>
      <c r="G564" s="3" t="b">
        <f t="shared" si="40"/>
        <v>1</v>
      </c>
      <c r="H564" s="3" t="str">
        <f>INDEX(Cleaned_Location_Data!$I$1:$I$5,MATCH(F564,Cleaned_Location_Data!$H$1:$H$5,0))</f>
        <v>APAC</v>
      </c>
      <c r="I564" s="3" t="str">
        <f t="shared" si="41"/>
        <v>Q4 2020</v>
      </c>
      <c r="J564" s="3" t="str">
        <f t="shared" si="42"/>
        <v>Q4 2020</v>
      </c>
      <c r="K564" s="3" t="str">
        <f t="shared" si="43"/>
        <v>Q4 2020</v>
      </c>
      <c r="L564" s="5" t="b">
        <f t="shared" si="44"/>
        <v>1</v>
      </c>
      <c r="N564"/>
    </row>
    <row r="565" spans="1:14" x14ac:dyDescent="0.25">
      <c r="A565" s="7" t="s">
        <v>536</v>
      </c>
      <c r="B565" s="4" t="s">
        <v>34</v>
      </c>
      <c r="C565" s="4">
        <v>44227</v>
      </c>
      <c r="D565" s="6">
        <v>9604</v>
      </c>
      <c r="E565" s="3" t="str">
        <f>VLOOKUP(A565,Cleaned_Location_Data!$B$1:$C$55,2,FALSE)</f>
        <v>GEO1002</v>
      </c>
      <c r="F565" s="3" t="str">
        <f>INDEX(Cleaned_Location_Data!$C:$C,MATCH(A565,Cleaned_Location_Data!$B:$B,0))</f>
        <v>GEO1002</v>
      </c>
      <c r="G565" s="3" t="b">
        <f t="shared" si="40"/>
        <v>1</v>
      </c>
      <c r="H565" s="3" t="str">
        <f>INDEX(Cleaned_Location_Data!$I$1:$I$5,MATCH(F565,Cleaned_Location_Data!$H$1:$H$5,0))</f>
        <v>APAC</v>
      </c>
      <c r="I565" s="3" t="str">
        <f t="shared" si="41"/>
        <v>Q1 2021</v>
      </c>
      <c r="J565" s="3" t="str">
        <f t="shared" si="42"/>
        <v>Q1 2021</v>
      </c>
      <c r="K565" s="3" t="str">
        <f t="shared" si="43"/>
        <v>Q1 2021</v>
      </c>
      <c r="L565" s="5" t="b">
        <f t="shared" si="44"/>
        <v>1</v>
      </c>
      <c r="N565"/>
    </row>
    <row r="566" spans="1:14" x14ac:dyDescent="0.25">
      <c r="A566" s="7" t="s">
        <v>536</v>
      </c>
      <c r="B566" s="4" t="s">
        <v>32</v>
      </c>
      <c r="C566" s="4">
        <v>44255</v>
      </c>
      <c r="D566" s="6">
        <v>7361</v>
      </c>
      <c r="E566" s="3" t="str">
        <f>VLOOKUP(A566,Cleaned_Location_Data!$B$1:$C$55,2,FALSE)</f>
        <v>GEO1002</v>
      </c>
      <c r="F566" s="3" t="str">
        <f>INDEX(Cleaned_Location_Data!$C:$C,MATCH(A566,Cleaned_Location_Data!$B:$B,0))</f>
        <v>GEO1002</v>
      </c>
      <c r="G566" s="3" t="b">
        <f t="shared" si="40"/>
        <v>1</v>
      </c>
      <c r="H566" s="3" t="str">
        <f>INDEX(Cleaned_Location_Data!$I$1:$I$5,MATCH(F566,Cleaned_Location_Data!$H$1:$H$5,0))</f>
        <v>APAC</v>
      </c>
      <c r="I566" s="3" t="str">
        <f t="shared" si="41"/>
        <v>Q1 2021</v>
      </c>
      <c r="J566" s="3" t="str">
        <f t="shared" si="42"/>
        <v>Q1 2021</v>
      </c>
      <c r="K566" s="3" t="str">
        <f t="shared" si="43"/>
        <v>Q1 2021</v>
      </c>
      <c r="L566" s="5" t="b">
        <f t="shared" si="44"/>
        <v>1</v>
      </c>
      <c r="N566"/>
    </row>
    <row r="567" spans="1:14" x14ac:dyDescent="0.25">
      <c r="A567" s="7" t="s">
        <v>536</v>
      </c>
      <c r="B567" s="4" t="s">
        <v>30</v>
      </c>
      <c r="C567" s="4">
        <v>44286</v>
      </c>
      <c r="D567" s="6">
        <v>11287</v>
      </c>
      <c r="E567" s="3" t="str">
        <f>VLOOKUP(A567,Cleaned_Location_Data!$B$1:$C$55,2,FALSE)</f>
        <v>GEO1002</v>
      </c>
      <c r="F567" s="3" t="str">
        <f>INDEX(Cleaned_Location_Data!$C:$C,MATCH(A567,Cleaned_Location_Data!$B:$B,0))</f>
        <v>GEO1002</v>
      </c>
      <c r="G567" s="3" t="b">
        <f t="shared" si="40"/>
        <v>1</v>
      </c>
      <c r="H567" s="3" t="str">
        <f>INDEX(Cleaned_Location_Data!$I$1:$I$5,MATCH(F567,Cleaned_Location_Data!$H$1:$H$5,0))</f>
        <v>APAC</v>
      </c>
      <c r="I567" s="3" t="str">
        <f t="shared" si="41"/>
        <v>Q1 2021</v>
      </c>
      <c r="J567" s="3" t="str">
        <f t="shared" si="42"/>
        <v>Q1 2021</v>
      </c>
      <c r="K567" s="3" t="str">
        <f t="shared" si="43"/>
        <v>Q1 2021</v>
      </c>
      <c r="L567" s="5" t="b">
        <f t="shared" si="44"/>
        <v>1</v>
      </c>
      <c r="N567"/>
    </row>
    <row r="568" spans="1:14" x14ac:dyDescent="0.25">
      <c r="A568" s="7" t="s">
        <v>536</v>
      </c>
      <c r="B568" s="4" t="s">
        <v>28</v>
      </c>
      <c r="C568" s="4">
        <v>44316</v>
      </c>
      <c r="D568" s="6">
        <v>10308</v>
      </c>
      <c r="E568" s="3" t="str">
        <f>VLOOKUP(A568,Cleaned_Location_Data!$B$1:$C$55,2,FALSE)</f>
        <v>GEO1002</v>
      </c>
      <c r="F568" s="3" t="str">
        <f>INDEX(Cleaned_Location_Data!$C:$C,MATCH(A568,Cleaned_Location_Data!$B:$B,0))</f>
        <v>GEO1002</v>
      </c>
      <c r="G568" s="3" t="b">
        <f t="shared" si="40"/>
        <v>1</v>
      </c>
      <c r="H568" s="3" t="str">
        <f>INDEX(Cleaned_Location_Data!$I$1:$I$5,MATCH(F568,Cleaned_Location_Data!$H$1:$H$5,0))</f>
        <v>APAC</v>
      </c>
      <c r="I568" s="3" t="str">
        <f t="shared" si="41"/>
        <v>Q2 2021</v>
      </c>
      <c r="J568" s="3" t="str">
        <f t="shared" si="42"/>
        <v>Q2 2021</v>
      </c>
      <c r="K568" s="3" t="str">
        <f t="shared" si="43"/>
        <v>Q2 2021</v>
      </c>
      <c r="L568" s="5" t="b">
        <f t="shared" si="44"/>
        <v>1</v>
      </c>
      <c r="N568"/>
    </row>
    <row r="569" spans="1:14" x14ac:dyDescent="0.25">
      <c r="A569" s="7" t="s">
        <v>536</v>
      </c>
      <c r="B569" s="4" t="s">
        <v>26</v>
      </c>
      <c r="C569" s="4">
        <v>44347</v>
      </c>
      <c r="D569" s="6">
        <v>13012</v>
      </c>
      <c r="E569" s="3" t="str">
        <f>VLOOKUP(A569,Cleaned_Location_Data!$B$1:$C$55,2,FALSE)</f>
        <v>GEO1002</v>
      </c>
      <c r="F569" s="3" t="str">
        <f>INDEX(Cleaned_Location_Data!$C:$C,MATCH(A569,Cleaned_Location_Data!$B:$B,0))</f>
        <v>GEO1002</v>
      </c>
      <c r="G569" s="3" t="b">
        <f t="shared" si="40"/>
        <v>1</v>
      </c>
      <c r="H569" s="3" t="str">
        <f>INDEX(Cleaned_Location_Data!$I$1:$I$5,MATCH(F569,Cleaned_Location_Data!$H$1:$H$5,0))</f>
        <v>APAC</v>
      </c>
      <c r="I569" s="3" t="str">
        <f t="shared" si="41"/>
        <v>Q2 2021</v>
      </c>
      <c r="J569" s="3" t="str">
        <f t="shared" si="42"/>
        <v>Q2 2021</v>
      </c>
      <c r="K569" s="3" t="str">
        <f t="shared" si="43"/>
        <v>Q2 2021</v>
      </c>
      <c r="L569" s="5" t="b">
        <f t="shared" si="44"/>
        <v>1</v>
      </c>
      <c r="N569"/>
    </row>
    <row r="570" spans="1:14" x14ac:dyDescent="0.25">
      <c r="A570" s="7" t="s">
        <v>536</v>
      </c>
      <c r="B570" s="4" t="s">
        <v>24</v>
      </c>
      <c r="C570" s="4">
        <v>44377</v>
      </c>
      <c r="D570" s="6">
        <v>6576</v>
      </c>
      <c r="E570" s="3" t="str">
        <f>VLOOKUP(A570,Cleaned_Location_Data!$B$1:$C$55,2,FALSE)</f>
        <v>GEO1002</v>
      </c>
      <c r="F570" s="3" t="str">
        <f>INDEX(Cleaned_Location_Data!$C:$C,MATCH(A570,Cleaned_Location_Data!$B:$B,0))</f>
        <v>GEO1002</v>
      </c>
      <c r="G570" s="3" t="b">
        <f t="shared" si="40"/>
        <v>1</v>
      </c>
      <c r="H570" s="3" t="str">
        <f>INDEX(Cleaned_Location_Data!$I$1:$I$5,MATCH(F570,Cleaned_Location_Data!$H$1:$H$5,0))</f>
        <v>APAC</v>
      </c>
      <c r="I570" s="3" t="str">
        <f t="shared" si="41"/>
        <v>Q2 2021</v>
      </c>
      <c r="J570" s="3" t="str">
        <f t="shared" si="42"/>
        <v>Q2 2021</v>
      </c>
      <c r="K570" s="3" t="str">
        <f t="shared" si="43"/>
        <v>Q2 2021</v>
      </c>
      <c r="L570" s="5" t="b">
        <f t="shared" si="44"/>
        <v>1</v>
      </c>
      <c r="N570"/>
    </row>
    <row r="571" spans="1:14" x14ac:dyDescent="0.25">
      <c r="A571" s="7" t="s">
        <v>553</v>
      </c>
      <c r="B571" s="4" t="s">
        <v>37</v>
      </c>
      <c r="C571" s="4">
        <v>43861</v>
      </c>
      <c r="D571" s="6">
        <v>19257</v>
      </c>
      <c r="E571" s="3" t="str">
        <f>VLOOKUP(A571,Cleaned_Location_Data!$B$1:$C$55,2,FALSE)</f>
        <v>GEO1003</v>
      </c>
      <c r="F571" s="3" t="str">
        <f>INDEX(Cleaned_Location_Data!$C:$C,MATCH(A571,Cleaned_Location_Data!$B:$B,0))</f>
        <v>GEO1003</v>
      </c>
      <c r="G571" s="3" t="b">
        <f t="shared" si="40"/>
        <v>1</v>
      </c>
      <c r="H571" s="3" t="str">
        <f>INDEX(Cleaned_Location_Data!$I$1:$I$5,MATCH(F571,Cleaned_Location_Data!$H$1:$H$5,0))</f>
        <v>EMEA</v>
      </c>
      <c r="I571" s="3" t="str">
        <f t="shared" si="41"/>
        <v>Q1 2020</v>
      </c>
      <c r="J571" s="3" t="str">
        <f t="shared" si="42"/>
        <v>Q1 2020</v>
      </c>
      <c r="K571" s="3" t="str">
        <f t="shared" si="43"/>
        <v>Q1 2020</v>
      </c>
      <c r="L571" s="5" t="b">
        <f t="shared" si="44"/>
        <v>1</v>
      </c>
      <c r="N571"/>
    </row>
    <row r="572" spans="1:14" x14ac:dyDescent="0.25">
      <c r="A572" s="7" t="s">
        <v>553</v>
      </c>
      <c r="B572" s="4" t="s">
        <v>39</v>
      </c>
      <c r="C572" s="4">
        <v>43890</v>
      </c>
      <c r="D572" s="6">
        <v>19258</v>
      </c>
      <c r="E572" s="3" t="str">
        <f>VLOOKUP(A572,Cleaned_Location_Data!$B$1:$C$55,2,FALSE)</f>
        <v>GEO1003</v>
      </c>
      <c r="F572" s="3" t="str">
        <f>INDEX(Cleaned_Location_Data!$C:$C,MATCH(A572,Cleaned_Location_Data!$B:$B,0))</f>
        <v>GEO1003</v>
      </c>
      <c r="G572" s="3" t="b">
        <f t="shared" si="40"/>
        <v>1</v>
      </c>
      <c r="H572" s="3" t="str">
        <f>INDEX(Cleaned_Location_Data!$I$1:$I$5,MATCH(F572,Cleaned_Location_Data!$H$1:$H$5,0))</f>
        <v>EMEA</v>
      </c>
      <c r="I572" s="3" t="str">
        <f t="shared" si="41"/>
        <v>Q1 2020</v>
      </c>
      <c r="J572" s="3" t="str">
        <f t="shared" si="42"/>
        <v>Q1 2020</v>
      </c>
      <c r="K572" s="3" t="str">
        <f t="shared" si="43"/>
        <v>Q1 2020</v>
      </c>
      <c r="L572" s="5" t="b">
        <f t="shared" si="44"/>
        <v>1</v>
      </c>
      <c r="N572"/>
    </row>
    <row r="573" spans="1:14" x14ac:dyDescent="0.25">
      <c r="A573" s="7" t="s">
        <v>553</v>
      </c>
      <c r="B573" s="4" t="s">
        <v>4</v>
      </c>
      <c r="C573" s="4">
        <v>43921</v>
      </c>
      <c r="D573" s="6">
        <v>23787</v>
      </c>
      <c r="E573" s="3" t="str">
        <f>VLOOKUP(A573,Cleaned_Location_Data!$B$1:$C$55,2,FALSE)</f>
        <v>GEO1003</v>
      </c>
      <c r="F573" s="3" t="str">
        <f>INDEX(Cleaned_Location_Data!$C:$C,MATCH(A573,Cleaned_Location_Data!$B:$B,0))</f>
        <v>GEO1003</v>
      </c>
      <c r="G573" s="3" t="b">
        <f t="shared" si="40"/>
        <v>1</v>
      </c>
      <c r="H573" s="3" t="str">
        <f>INDEX(Cleaned_Location_Data!$I$1:$I$5,MATCH(F573,Cleaned_Location_Data!$H$1:$H$5,0))</f>
        <v>EMEA</v>
      </c>
      <c r="I573" s="3" t="str">
        <f t="shared" si="41"/>
        <v>Q1 2020</v>
      </c>
      <c r="J573" s="3" t="str">
        <f t="shared" si="42"/>
        <v>Q1 2020</v>
      </c>
      <c r="K573" s="3" t="str">
        <f t="shared" si="43"/>
        <v>Q1 2020</v>
      </c>
      <c r="L573" s="5" t="b">
        <f t="shared" si="44"/>
        <v>1</v>
      </c>
      <c r="N573"/>
    </row>
    <row r="574" spans="1:14" x14ac:dyDescent="0.25">
      <c r="A574" s="7" t="s">
        <v>553</v>
      </c>
      <c r="B574" s="4" t="s">
        <v>6</v>
      </c>
      <c r="C574" s="4">
        <v>43951</v>
      </c>
      <c r="D574" s="6">
        <v>26053</v>
      </c>
      <c r="E574" s="3" t="str">
        <f>VLOOKUP(A574,Cleaned_Location_Data!$B$1:$C$55,2,FALSE)</f>
        <v>GEO1003</v>
      </c>
      <c r="F574" s="3" t="str">
        <f>INDEX(Cleaned_Location_Data!$C:$C,MATCH(A574,Cleaned_Location_Data!$B:$B,0))</f>
        <v>GEO1003</v>
      </c>
      <c r="G574" s="3" t="b">
        <f t="shared" si="40"/>
        <v>1</v>
      </c>
      <c r="H574" s="3" t="str">
        <f>INDEX(Cleaned_Location_Data!$I$1:$I$5,MATCH(F574,Cleaned_Location_Data!$H$1:$H$5,0))</f>
        <v>EMEA</v>
      </c>
      <c r="I574" s="3" t="str">
        <f t="shared" si="41"/>
        <v>Q2 2020</v>
      </c>
      <c r="J574" s="3" t="str">
        <f t="shared" si="42"/>
        <v>Q2 2020</v>
      </c>
      <c r="K574" s="3" t="str">
        <f t="shared" si="43"/>
        <v>Q2 2020</v>
      </c>
      <c r="L574" s="5" t="b">
        <f t="shared" si="44"/>
        <v>1</v>
      </c>
      <c r="N574"/>
    </row>
    <row r="575" spans="1:14" x14ac:dyDescent="0.25">
      <c r="A575" s="7" t="s">
        <v>553</v>
      </c>
      <c r="B575" s="4" t="s">
        <v>8</v>
      </c>
      <c r="C575" s="4">
        <v>43982</v>
      </c>
      <c r="D575" s="6">
        <v>26056</v>
      </c>
      <c r="E575" s="3" t="str">
        <f>VLOOKUP(A575,Cleaned_Location_Data!$B$1:$C$55,2,FALSE)</f>
        <v>GEO1003</v>
      </c>
      <c r="F575" s="3" t="str">
        <f>INDEX(Cleaned_Location_Data!$C:$C,MATCH(A575,Cleaned_Location_Data!$B:$B,0))</f>
        <v>GEO1003</v>
      </c>
      <c r="G575" s="3" t="b">
        <f t="shared" si="40"/>
        <v>1</v>
      </c>
      <c r="H575" s="3" t="str">
        <f>INDEX(Cleaned_Location_Data!$I$1:$I$5,MATCH(F575,Cleaned_Location_Data!$H$1:$H$5,0))</f>
        <v>EMEA</v>
      </c>
      <c r="I575" s="3" t="str">
        <f t="shared" si="41"/>
        <v>Q2 2020</v>
      </c>
      <c r="J575" s="3" t="str">
        <f t="shared" si="42"/>
        <v>Q2 2020</v>
      </c>
      <c r="K575" s="3" t="str">
        <f t="shared" si="43"/>
        <v>Q2 2020</v>
      </c>
      <c r="L575" s="5" t="b">
        <f t="shared" si="44"/>
        <v>1</v>
      </c>
      <c r="N575"/>
    </row>
    <row r="576" spans="1:14" x14ac:dyDescent="0.25">
      <c r="A576" s="7" t="s">
        <v>553</v>
      </c>
      <c r="B576" s="4" t="s">
        <v>10</v>
      </c>
      <c r="C576" s="4">
        <v>44012</v>
      </c>
      <c r="D576" s="6">
        <v>16993</v>
      </c>
      <c r="E576" s="3" t="str">
        <f>VLOOKUP(A576,Cleaned_Location_Data!$B$1:$C$55,2,FALSE)</f>
        <v>GEO1003</v>
      </c>
      <c r="F576" s="3" t="str">
        <f>INDEX(Cleaned_Location_Data!$C:$C,MATCH(A576,Cleaned_Location_Data!$B:$B,0))</f>
        <v>GEO1003</v>
      </c>
      <c r="G576" s="3" t="b">
        <f t="shared" si="40"/>
        <v>1</v>
      </c>
      <c r="H576" s="3" t="str">
        <f>INDEX(Cleaned_Location_Data!$I$1:$I$5,MATCH(F576,Cleaned_Location_Data!$H$1:$H$5,0))</f>
        <v>EMEA</v>
      </c>
      <c r="I576" s="3" t="str">
        <f t="shared" si="41"/>
        <v>Q2 2020</v>
      </c>
      <c r="J576" s="3" t="str">
        <f t="shared" si="42"/>
        <v>Q2 2020</v>
      </c>
      <c r="K576" s="3" t="str">
        <f t="shared" si="43"/>
        <v>Q2 2020</v>
      </c>
      <c r="L576" s="5" t="b">
        <f t="shared" si="44"/>
        <v>1</v>
      </c>
      <c r="N576"/>
    </row>
    <row r="577" spans="1:14" x14ac:dyDescent="0.25">
      <c r="A577" s="7" t="s">
        <v>553</v>
      </c>
      <c r="B577" s="4" t="s">
        <v>12</v>
      </c>
      <c r="C577" s="4">
        <v>44043</v>
      </c>
      <c r="D577" s="6">
        <v>16994</v>
      </c>
      <c r="E577" s="3" t="str">
        <f>VLOOKUP(A577,Cleaned_Location_Data!$B$1:$C$55,2,FALSE)</f>
        <v>GEO1003</v>
      </c>
      <c r="F577" s="3" t="str">
        <f>INDEX(Cleaned_Location_Data!$C:$C,MATCH(A577,Cleaned_Location_Data!$B:$B,0))</f>
        <v>GEO1003</v>
      </c>
      <c r="G577" s="3" t="b">
        <f t="shared" si="40"/>
        <v>1</v>
      </c>
      <c r="H577" s="3" t="str">
        <f>INDEX(Cleaned_Location_Data!$I$1:$I$5,MATCH(F577,Cleaned_Location_Data!$H$1:$H$5,0))</f>
        <v>EMEA</v>
      </c>
      <c r="I577" s="3" t="str">
        <f t="shared" si="41"/>
        <v>Q3 2020</v>
      </c>
      <c r="J577" s="3" t="str">
        <f t="shared" si="42"/>
        <v>Q3 2020</v>
      </c>
      <c r="K577" s="3" t="str">
        <f t="shared" si="43"/>
        <v>Q3 2020</v>
      </c>
      <c r="L577" s="5" t="b">
        <f t="shared" si="44"/>
        <v>1</v>
      </c>
      <c r="N577"/>
    </row>
    <row r="578" spans="1:14" x14ac:dyDescent="0.25">
      <c r="A578" s="7" t="s">
        <v>553</v>
      </c>
      <c r="B578" s="4" t="s">
        <v>14</v>
      </c>
      <c r="C578" s="4">
        <v>44074</v>
      </c>
      <c r="D578" s="6">
        <v>12464</v>
      </c>
      <c r="E578" s="3" t="str">
        <f>VLOOKUP(A578,Cleaned_Location_Data!$B$1:$C$55,2,FALSE)</f>
        <v>GEO1003</v>
      </c>
      <c r="F578" s="3" t="str">
        <f>INDEX(Cleaned_Location_Data!$C:$C,MATCH(A578,Cleaned_Location_Data!$B:$B,0))</f>
        <v>GEO1003</v>
      </c>
      <c r="G578" s="3" t="b">
        <f t="shared" ref="G578:G641" si="45">E578=F578</f>
        <v>1</v>
      </c>
      <c r="H578" s="3" t="str">
        <f>INDEX(Cleaned_Location_Data!$I$1:$I$5,MATCH(F578,Cleaned_Location_Data!$H$1:$H$5,0))</f>
        <v>EMEA</v>
      </c>
      <c r="I578" s="3" t="str">
        <f t="shared" ref="I578:I641" si="46">"Q"&amp;ROUNDUP(MONTH(C578)/3,0)&amp;" "&amp;YEAR(C578)</f>
        <v>Q3 2020</v>
      </c>
      <c r="J578" s="3" t="str">
        <f t="shared" ref="J578:J641" si="47">"Q"&amp;ROUNDUP(LEFT(B578,2)/3,0)&amp;" "&amp;RIGHT(B578,4)</f>
        <v>Q3 2020</v>
      </c>
      <c r="K578" s="3" t="str">
        <f t="shared" ref="K578:K641" si="48">VLOOKUP(C578,$P$1:$R$7,3,TRUE)</f>
        <v>Q3 2020</v>
      </c>
      <c r="L578" s="5" t="b">
        <f t="shared" ref="L578:L641" si="49">(I578=J578)=(J578=K578)</f>
        <v>1</v>
      </c>
      <c r="N578"/>
    </row>
    <row r="579" spans="1:14" x14ac:dyDescent="0.25">
      <c r="A579" s="7" t="s">
        <v>553</v>
      </c>
      <c r="B579" s="4" t="s">
        <v>16</v>
      </c>
      <c r="C579" s="4">
        <v>44104</v>
      </c>
      <c r="D579" s="6">
        <v>14726</v>
      </c>
      <c r="E579" s="3" t="str">
        <f>VLOOKUP(A579,Cleaned_Location_Data!$B$1:$C$55,2,FALSE)</f>
        <v>GEO1003</v>
      </c>
      <c r="F579" s="3" t="str">
        <f>INDEX(Cleaned_Location_Data!$C:$C,MATCH(A579,Cleaned_Location_Data!$B:$B,0))</f>
        <v>GEO1003</v>
      </c>
      <c r="G579" s="3" t="b">
        <f t="shared" si="45"/>
        <v>1</v>
      </c>
      <c r="H579" s="3" t="str">
        <f>INDEX(Cleaned_Location_Data!$I$1:$I$5,MATCH(F579,Cleaned_Location_Data!$H$1:$H$5,0))</f>
        <v>EMEA</v>
      </c>
      <c r="I579" s="3" t="str">
        <f t="shared" si="46"/>
        <v>Q3 2020</v>
      </c>
      <c r="J579" s="3" t="str">
        <f t="shared" si="47"/>
        <v>Q3 2020</v>
      </c>
      <c r="K579" s="3" t="str">
        <f t="shared" si="48"/>
        <v>Q3 2020</v>
      </c>
      <c r="L579" s="5" t="b">
        <f t="shared" si="49"/>
        <v>1</v>
      </c>
      <c r="N579"/>
    </row>
    <row r="580" spans="1:14" x14ac:dyDescent="0.25">
      <c r="A580" s="7" t="s">
        <v>553</v>
      </c>
      <c r="B580" s="4" t="s">
        <v>18</v>
      </c>
      <c r="C580" s="4">
        <v>44135</v>
      </c>
      <c r="D580" s="6">
        <v>14726</v>
      </c>
      <c r="E580" s="3" t="str">
        <f>VLOOKUP(A580,Cleaned_Location_Data!$B$1:$C$55,2,FALSE)</f>
        <v>GEO1003</v>
      </c>
      <c r="F580" s="3" t="str">
        <f>INDEX(Cleaned_Location_Data!$C:$C,MATCH(A580,Cleaned_Location_Data!$B:$B,0))</f>
        <v>GEO1003</v>
      </c>
      <c r="G580" s="3" t="b">
        <f t="shared" si="45"/>
        <v>1</v>
      </c>
      <c r="H580" s="3" t="str">
        <f>INDEX(Cleaned_Location_Data!$I$1:$I$5,MATCH(F580,Cleaned_Location_Data!$H$1:$H$5,0))</f>
        <v>EMEA</v>
      </c>
      <c r="I580" s="3" t="str">
        <f t="shared" si="46"/>
        <v>Q4 2020</v>
      </c>
      <c r="J580" s="3" t="str">
        <f t="shared" si="47"/>
        <v>Q4 2020</v>
      </c>
      <c r="K580" s="3" t="str">
        <f t="shared" si="48"/>
        <v>Q4 2020</v>
      </c>
      <c r="L580" s="5" t="b">
        <f t="shared" si="49"/>
        <v>1</v>
      </c>
      <c r="N580"/>
    </row>
    <row r="581" spans="1:14" x14ac:dyDescent="0.25">
      <c r="A581" s="7" t="s">
        <v>553</v>
      </c>
      <c r="B581" s="4" t="s">
        <v>20</v>
      </c>
      <c r="C581" s="4">
        <v>44165</v>
      </c>
      <c r="D581" s="6">
        <v>19258</v>
      </c>
      <c r="E581" s="3" t="str">
        <f>VLOOKUP(A581,Cleaned_Location_Data!$B$1:$C$55,2,FALSE)</f>
        <v>GEO1003</v>
      </c>
      <c r="F581" s="3" t="str">
        <f>INDEX(Cleaned_Location_Data!$C:$C,MATCH(A581,Cleaned_Location_Data!$B:$B,0))</f>
        <v>GEO1003</v>
      </c>
      <c r="G581" s="3" t="b">
        <f t="shared" si="45"/>
        <v>1</v>
      </c>
      <c r="H581" s="3" t="str">
        <f>INDEX(Cleaned_Location_Data!$I$1:$I$5,MATCH(F581,Cleaned_Location_Data!$H$1:$H$5,0))</f>
        <v>EMEA</v>
      </c>
      <c r="I581" s="3" t="str">
        <f t="shared" si="46"/>
        <v>Q4 2020</v>
      </c>
      <c r="J581" s="3" t="str">
        <f t="shared" si="47"/>
        <v>Q4 2020</v>
      </c>
      <c r="K581" s="3" t="str">
        <f t="shared" si="48"/>
        <v>Q4 2020</v>
      </c>
      <c r="L581" s="5" t="b">
        <f t="shared" si="49"/>
        <v>1</v>
      </c>
      <c r="N581"/>
    </row>
    <row r="582" spans="1:14" x14ac:dyDescent="0.25">
      <c r="A582" s="7" t="s">
        <v>553</v>
      </c>
      <c r="B582" s="4" t="s">
        <v>22</v>
      </c>
      <c r="C582" s="4">
        <v>44196</v>
      </c>
      <c r="D582" s="6">
        <v>16992</v>
      </c>
      <c r="E582" s="3" t="str">
        <f>VLOOKUP(A582,Cleaned_Location_Data!$B$1:$C$55,2,FALSE)</f>
        <v>GEO1003</v>
      </c>
      <c r="F582" s="3" t="str">
        <f>INDEX(Cleaned_Location_Data!$C:$C,MATCH(A582,Cleaned_Location_Data!$B:$B,0))</f>
        <v>GEO1003</v>
      </c>
      <c r="G582" s="3" t="b">
        <f t="shared" si="45"/>
        <v>1</v>
      </c>
      <c r="H582" s="3" t="str">
        <f>INDEX(Cleaned_Location_Data!$I$1:$I$5,MATCH(F582,Cleaned_Location_Data!$H$1:$H$5,0))</f>
        <v>EMEA</v>
      </c>
      <c r="I582" s="3" t="str">
        <f t="shared" si="46"/>
        <v>Q4 2020</v>
      </c>
      <c r="J582" s="3" t="str">
        <f t="shared" si="47"/>
        <v>Q4 2020</v>
      </c>
      <c r="K582" s="3" t="str">
        <f t="shared" si="48"/>
        <v>Q4 2020</v>
      </c>
      <c r="L582" s="5" t="b">
        <f t="shared" si="49"/>
        <v>1</v>
      </c>
      <c r="N582"/>
    </row>
    <row r="583" spans="1:14" x14ac:dyDescent="0.25">
      <c r="A583" s="7" t="s">
        <v>553</v>
      </c>
      <c r="B583" s="4" t="s">
        <v>34</v>
      </c>
      <c r="C583" s="4">
        <v>44227</v>
      </c>
      <c r="D583" s="6">
        <v>20221</v>
      </c>
      <c r="E583" s="3" t="str">
        <f>VLOOKUP(A583,Cleaned_Location_Data!$B$1:$C$55,2,FALSE)</f>
        <v>GEO1003</v>
      </c>
      <c r="F583" s="3" t="str">
        <f>INDEX(Cleaned_Location_Data!$C:$C,MATCH(A583,Cleaned_Location_Data!$B:$B,0))</f>
        <v>GEO1003</v>
      </c>
      <c r="G583" s="3" t="b">
        <f t="shared" si="45"/>
        <v>1</v>
      </c>
      <c r="H583" s="3" t="str">
        <f>INDEX(Cleaned_Location_Data!$I$1:$I$5,MATCH(F583,Cleaned_Location_Data!$H$1:$H$5,0))</f>
        <v>EMEA</v>
      </c>
      <c r="I583" s="3" t="str">
        <f t="shared" si="46"/>
        <v>Q1 2021</v>
      </c>
      <c r="J583" s="3" t="str">
        <f t="shared" si="47"/>
        <v>Q1 2021</v>
      </c>
      <c r="K583" s="3" t="str">
        <f t="shared" si="48"/>
        <v>Q1 2021</v>
      </c>
      <c r="L583" s="5" t="b">
        <f t="shared" si="49"/>
        <v>1</v>
      </c>
      <c r="N583"/>
    </row>
    <row r="584" spans="1:14" x14ac:dyDescent="0.25">
      <c r="A584" s="7" t="s">
        <v>553</v>
      </c>
      <c r="B584" s="4" t="s">
        <v>32</v>
      </c>
      <c r="C584" s="4">
        <v>44255</v>
      </c>
      <c r="D584" s="6">
        <v>19839</v>
      </c>
      <c r="E584" s="3" t="str">
        <f>VLOOKUP(A584,Cleaned_Location_Data!$B$1:$C$55,2,FALSE)</f>
        <v>GEO1003</v>
      </c>
      <c r="F584" s="3" t="str">
        <f>INDEX(Cleaned_Location_Data!$C:$C,MATCH(A584,Cleaned_Location_Data!$B:$B,0))</f>
        <v>GEO1003</v>
      </c>
      <c r="G584" s="3" t="b">
        <f t="shared" si="45"/>
        <v>1</v>
      </c>
      <c r="H584" s="3" t="str">
        <f>INDEX(Cleaned_Location_Data!$I$1:$I$5,MATCH(F584,Cleaned_Location_Data!$H$1:$H$5,0))</f>
        <v>EMEA</v>
      </c>
      <c r="I584" s="3" t="str">
        <f t="shared" si="46"/>
        <v>Q1 2021</v>
      </c>
      <c r="J584" s="3" t="str">
        <f t="shared" si="47"/>
        <v>Q1 2021</v>
      </c>
      <c r="K584" s="3" t="str">
        <f t="shared" si="48"/>
        <v>Q1 2021</v>
      </c>
      <c r="L584" s="5" t="b">
        <f t="shared" si="49"/>
        <v>1</v>
      </c>
      <c r="N584"/>
    </row>
    <row r="585" spans="1:14" x14ac:dyDescent="0.25">
      <c r="A585" s="7" t="s">
        <v>553</v>
      </c>
      <c r="B585" s="4" t="s">
        <v>30</v>
      </c>
      <c r="C585" s="4">
        <v>44286</v>
      </c>
      <c r="D585" s="6">
        <v>23553</v>
      </c>
      <c r="E585" s="3" t="str">
        <f>VLOOKUP(A585,Cleaned_Location_Data!$B$1:$C$55,2,FALSE)</f>
        <v>GEO1003</v>
      </c>
      <c r="F585" s="3" t="str">
        <f>INDEX(Cleaned_Location_Data!$C:$C,MATCH(A585,Cleaned_Location_Data!$B:$B,0))</f>
        <v>GEO1003</v>
      </c>
      <c r="G585" s="3" t="b">
        <f t="shared" si="45"/>
        <v>1</v>
      </c>
      <c r="H585" s="3" t="str">
        <f>INDEX(Cleaned_Location_Data!$I$1:$I$5,MATCH(F585,Cleaned_Location_Data!$H$1:$H$5,0))</f>
        <v>EMEA</v>
      </c>
      <c r="I585" s="3" t="str">
        <f t="shared" si="46"/>
        <v>Q1 2021</v>
      </c>
      <c r="J585" s="3" t="str">
        <f t="shared" si="47"/>
        <v>Q1 2021</v>
      </c>
      <c r="K585" s="3" t="str">
        <f t="shared" si="48"/>
        <v>Q1 2021</v>
      </c>
      <c r="L585" s="5" t="b">
        <f t="shared" si="49"/>
        <v>1</v>
      </c>
      <c r="N585"/>
    </row>
    <row r="586" spans="1:14" x14ac:dyDescent="0.25">
      <c r="A586" s="7" t="s">
        <v>553</v>
      </c>
      <c r="B586" s="4" t="s">
        <v>28</v>
      </c>
      <c r="C586" s="4">
        <v>44316</v>
      </c>
      <c r="D586" s="6">
        <v>26840</v>
      </c>
      <c r="E586" s="3" t="str">
        <f>VLOOKUP(A586,Cleaned_Location_Data!$B$1:$C$55,2,FALSE)</f>
        <v>GEO1003</v>
      </c>
      <c r="F586" s="3" t="str">
        <f>INDEX(Cleaned_Location_Data!$C:$C,MATCH(A586,Cleaned_Location_Data!$B:$B,0))</f>
        <v>GEO1003</v>
      </c>
      <c r="G586" s="3" t="b">
        <f t="shared" si="45"/>
        <v>1</v>
      </c>
      <c r="H586" s="3" t="str">
        <f>INDEX(Cleaned_Location_Data!$I$1:$I$5,MATCH(F586,Cleaned_Location_Data!$H$1:$H$5,0))</f>
        <v>EMEA</v>
      </c>
      <c r="I586" s="3" t="str">
        <f t="shared" si="46"/>
        <v>Q2 2021</v>
      </c>
      <c r="J586" s="3" t="str">
        <f t="shared" si="47"/>
        <v>Q2 2021</v>
      </c>
      <c r="K586" s="3" t="str">
        <f t="shared" si="48"/>
        <v>Q2 2021</v>
      </c>
      <c r="L586" s="5" t="b">
        <f t="shared" si="49"/>
        <v>1</v>
      </c>
      <c r="N586"/>
    </row>
    <row r="587" spans="1:14" x14ac:dyDescent="0.25">
      <c r="A587" s="7" t="s">
        <v>553</v>
      </c>
      <c r="B587" s="4" t="s">
        <v>26</v>
      </c>
      <c r="C587" s="4">
        <v>44347</v>
      </c>
      <c r="D587" s="6">
        <v>26834</v>
      </c>
      <c r="E587" s="3" t="str">
        <f>VLOOKUP(A587,Cleaned_Location_Data!$B$1:$C$55,2,FALSE)</f>
        <v>GEO1003</v>
      </c>
      <c r="F587" s="3" t="str">
        <f>INDEX(Cleaned_Location_Data!$C:$C,MATCH(A587,Cleaned_Location_Data!$B:$B,0))</f>
        <v>GEO1003</v>
      </c>
      <c r="G587" s="3" t="b">
        <f t="shared" si="45"/>
        <v>1</v>
      </c>
      <c r="H587" s="3" t="str">
        <f>INDEX(Cleaned_Location_Data!$I$1:$I$5,MATCH(F587,Cleaned_Location_Data!$H$1:$H$5,0))</f>
        <v>EMEA</v>
      </c>
      <c r="I587" s="3" t="str">
        <f t="shared" si="46"/>
        <v>Q2 2021</v>
      </c>
      <c r="J587" s="3" t="str">
        <f t="shared" si="47"/>
        <v>Q2 2021</v>
      </c>
      <c r="K587" s="3" t="str">
        <f t="shared" si="48"/>
        <v>Q2 2021</v>
      </c>
      <c r="L587" s="5" t="b">
        <f t="shared" si="49"/>
        <v>1</v>
      </c>
      <c r="N587"/>
    </row>
    <row r="588" spans="1:14" x14ac:dyDescent="0.25">
      <c r="A588" s="7" t="s">
        <v>553</v>
      </c>
      <c r="B588" s="4" t="s">
        <v>24</v>
      </c>
      <c r="C588" s="4">
        <v>44377</v>
      </c>
      <c r="D588" s="6">
        <v>17501</v>
      </c>
      <c r="E588" s="3" t="str">
        <f>VLOOKUP(A588,Cleaned_Location_Data!$B$1:$C$55,2,FALSE)</f>
        <v>GEO1003</v>
      </c>
      <c r="F588" s="3" t="str">
        <f>INDEX(Cleaned_Location_Data!$C:$C,MATCH(A588,Cleaned_Location_Data!$B:$B,0))</f>
        <v>GEO1003</v>
      </c>
      <c r="G588" s="3" t="b">
        <f t="shared" si="45"/>
        <v>1</v>
      </c>
      <c r="H588" s="3" t="str">
        <f>INDEX(Cleaned_Location_Data!$I$1:$I$5,MATCH(F588,Cleaned_Location_Data!$H$1:$H$5,0))</f>
        <v>EMEA</v>
      </c>
      <c r="I588" s="3" t="str">
        <f t="shared" si="46"/>
        <v>Q2 2021</v>
      </c>
      <c r="J588" s="3" t="str">
        <f t="shared" si="47"/>
        <v>Q2 2021</v>
      </c>
      <c r="K588" s="3" t="str">
        <f t="shared" si="48"/>
        <v>Q2 2021</v>
      </c>
      <c r="L588" s="5" t="b">
        <f t="shared" si="49"/>
        <v>1</v>
      </c>
      <c r="N588"/>
    </row>
    <row r="589" spans="1:14" x14ac:dyDescent="0.25">
      <c r="A589" s="7" t="s">
        <v>568</v>
      </c>
      <c r="B589" s="4" t="s">
        <v>37</v>
      </c>
      <c r="C589" s="4">
        <v>43861</v>
      </c>
      <c r="D589" s="6">
        <v>277</v>
      </c>
      <c r="E589" s="3" t="str">
        <f>VLOOKUP(A589,Cleaned_Location_Data!$B$1:$C$55,2,FALSE)</f>
        <v>GEO1002</v>
      </c>
      <c r="F589" s="3" t="str">
        <f>INDEX(Cleaned_Location_Data!$C:$C,MATCH(A589,Cleaned_Location_Data!$B:$B,0))</f>
        <v>GEO1002</v>
      </c>
      <c r="G589" s="3" t="b">
        <f t="shared" si="45"/>
        <v>1</v>
      </c>
      <c r="H589" s="3" t="str">
        <f>INDEX(Cleaned_Location_Data!$I$1:$I$5,MATCH(F589,Cleaned_Location_Data!$H$1:$H$5,0))</f>
        <v>APAC</v>
      </c>
      <c r="I589" s="3" t="str">
        <f t="shared" si="46"/>
        <v>Q1 2020</v>
      </c>
      <c r="J589" s="3" t="str">
        <f t="shared" si="47"/>
        <v>Q1 2020</v>
      </c>
      <c r="K589" s="3" t="str">
        <f t="shared" si="48"/>
        <v>Q1 2020</v>
      </c>
      <c r="L589" s="5" t="b">
        <f t="shared" si="49"/>
        <v>1</v>
      </c>
      <c r="N589"/>
    </row>
    <row r="590" spans="1:14" x14ac:dyDescent="0.25">
      <c r="A590" s="7" t="s">
        <v>568</v>
      </c>
      <c r="B590" s="4" t="s">
        <v>39</v>
      </c>
      <c r="C590" s="4">
        <v>43890</v>
      </c>
      <c r="D590" s="6">
        <v>244</v>
      </c>
      <c r="E590" s="3" t="str">
        <f>VLOOKUP(A590,Cleaned_Location_Data!$B$1:$C$55,2,FALSE)</f>
        <v>GEO1002</v>
      </c>
      <c r="F590" s="3" t="str">
        <f>INDEX(Cleaned_Location_Data!$C:$C,MATCH(A590,Cleaned_Location_Data!$B:$B,0))</f>
        <v>GEO1002</v>
      </c>
      <c r="G590" s="3" t="b">
        <f t="shared" si="45"/>
        <v>1</v>
      </c>
      <c r="H590" s="3" t="str">
        <f>INDEX(Cleaned_Location_Data!$I$1:$I$5,MATCH(F590,Cleaned_Location_Data!$H$1:$H$5,0))</f>
        <v>APAC</v>
      </c>
      <c r="I590" s="3" t="str">
        <f t="shared" si="46"/>
        <v>Q1 2020</v>
      </c>
      <c r="J590" s="3" t="str">
        <f t="shared" si="47"/>
        <v>Q1 2020</v>
      </c>
      <c r="K590" s="3" t="str">
        <f t="shared" si="48"/>
        <v>Q1 2020</v>
      </c>
      <c r="L590" s="5" t="b">
        <f t="shared" si="49"/>
        <v>1</v>
      </c>
      <c r="N590"/>
    </row>
    <row r="591" spans="1:14" x14ac:dyDescent="0.25">
      <c r="A591" s="7" t="s">
        <v>568</v>
      </c>
      <c r="B591" s="4" t="s">
        <v>4</v>
      </c>
      <c r="C591" s="4">
        <v>43921</v>
      </c>
      <c r="D591" s="6">
        <v>337</v>
      </c>
      <c r="E591" s="3" t="str">
        <f>VLOOKUP(A591,Cleaned_Location_Data!$B$1:$C$55,2,FALSE)</f>
        <v>GEO1002</v>
      </c>
      <c r="F591" s="3" t="str">
        <f>INDEX(Cleaned_Location_Data!$C:$C,MATCH(A591,Cleaned_Location_Data!$B:$B,0))</f>
        <v>GEO1002</v>
      </c>
      <c r="G591" s="3" t="b">
        <f t="shared" si="45"/>
        <v>1</v>
      </c>
      <c r="H591" s="3" t="str">
        <f>INDEX(Cleaned_Location_Data!$I$1:$I$5,MATCH(F591,Cleaned_Location_Data!$H$1:$H$5,0))</f>
        <v>APAC</v>
      </c>
      <c r="I591" s="3" t="str">
        <f t="shared" si="46"/>
        <v>Q1 2020</v>
      </c>
      <c r="J591" s="3" t="str">
        <f t="shared" si="47"/>
        <v>Q1 2020</v>
      </c>
      <c r="K591" s="3" t="str">
        <f t="shared" si="48"/>
        <v>Q1 2020</v>
      </c>
      <c r="L591" s="5" t="b">
        <f t="shared" si="49"/>
        <v>1</v>
      </c>
      <c r="N591"/>
    </row>
    <row r="592" spans="1:14" x14ac:dyDescent="0.25">
      <c r="A592" s="7" t="s">
        <v>568</v>
      </c>
      <c r="B592" s="4" t="s">
        <v>6</v>
      </c>
      <c r="C592" s="4">
        <v>43951</v>
      </c>
      <c r="D592" s="6">
        <v>332</v>
      </c>
      <c r="E592" s="3" t="str">
        <f>VLOOKUP(A592,Cleaned_Location_Data!$B$1:$C$55,2,FALSE)</f>
        <v>GEO1002</v>
      </c>
      <c r="F592" s="3" t="str">
        <f>INDEX(Cleaned_Location_Data!$C:$C,MATCH(A592,Cleaned_Location_Data!$B:$B,0))</f>
        <v>GEO1002</v>
      </c>
      <c r="G592" s="3" t="b">
        <f t="shared" si="45"/>
        <v>1</v>
      </c>
      <c r="H592" s="3" t="str">
        <f>INDEX(Cleaned_Location_Data!$I$1:$I$5,MATCH(F592,Cleaned_Location_Data!$H$1:$H$5,0))</f>
        <v>APAC</v>
      </c>
      <c r="I592" s="3" t="str">
        <f t="shared" si="46"/>
        <v>Q2 2020</v>
      </c>
      <c r="J592" s="3" t="str">
        <f t="shared" si="47"/>
        <v>Q2 2020</v>
      </c>
      <c r="K592" s="3" t="str">
        <f t="shared" si="48"/>
        <v>Q2 2020</v>
      </c>
      <c r="L592" s="5" t="b">
        <f t="shared" si="49"/>
        <v>1</v>
      </c>
      <c r="N592"/>
    </row>
    <row r="593" spans="1:14" x14ac:dyDescent="0.25">
      <c r="A593" s="7" t="s">
        <v>568</v>
      </c>
      <c r="B593" s="4" t="s">
        <v>8</v>
      </c>
      <c r="C593" s="4">
        <v>43982</v>
      </c>
      <c r="D593" s="6">
        <v>362</v>
      </c>
      <c r="E593" s="3" t="str">
        <f>VLOOKUP(A593,Cleaned_Location_Data!$B$1:$C$55,2,FALSE)</f>
        <v>GEO1002</v>
      </c>
      <c r="F593" s="3" t="str">
        <f>INDEX(Cleaned_Location_Data!$C:$C,MATCH(A593,Cleaned_Location_Data!$B:$B,0))</f>
        <v>GEO1002</v>
      </c>
      <c r="G593" s="3" t="b">
        <f t="shared" si="45"/>
        <v>1</v>
      </c>
      <c r="H593" s="3" t="str">
        <f>INDEX(Cleaned_Location_Data!$I$1:$I$5,MATCH(F593,Cleaned_Location_Data!$H$1:$H$5,0))</f>
        <v>APAC</v>
      </c>
      <c r="I593" s="3" t="str">
        <f t="shared" si="46"/>
        <v>Q2 2020</v>
      </c>
      <c r="J593" s="3" t="str">
        <f t="shared" si="47"/>
        <v>Q2 2020</v>
      </c>
      <c r="K593" s="3" t="str">
        <f t="shared" si="48"/>
        <v>Q2 2020</v>
      </c>
      <c r="L593" s="5" t="b">
        <f t="shared" si="49"/>
        <v>1</v>
      </c>
      <c r="N593"/>
    </row>
    <row r="594" spans="1:14" x14ac:dyDescent="0.25">
      <c r="A594" s="7" t="s">
        <v>568</v>
      </c>
      <c r="B594" s="4" t="s">
        <v>10</v>
      </c>
      <c r="C594" s="4">
        <v>44012</v>
      </c>
      <c r="D594" s="6">
        <v>213</v>
      </c>
      <c r="E594" s="3" t="str">
        <f>VLOOKUP(A594,Cleaned_Location_Data!$B$1:$C$55,2,FALSE)</f>
        <v>GEO1002</v>
      </c>
      <c r="F594" s="3" t="str">
        <f>INDEX(Cleaned_Location_Data!$C:$C,MATCH(A594,Cleaned_Location_Data!$B:$B,0))</f>
        <v>GEO1002</v>
      </c>
      <c r="G594" s="3" t="b">
        <f t="shared" si="45"/>
        <v>1</v>
      </c>
      <c r="H594" s="3" t="str">
        <f>INDEX(Cleaned_Location_Data!$I$1:$I$5,MATCH(F594,Cleaned_Location_Data!$H$1:$H$5,0))</f>
        <v>APAC</v>
      </c>
      <c r="I594" s="3" t="str">
        <f t="shared" si="46"/>
        <v>Q2 2020</v>
      </c>
      <c r="J594" s="3" t="str">
        <f t="shared" si="47"/>
        <v>Q2 2020</v>
      </c>
      <c r="K594" s="3" t="str">
        <f t="shared" si="48"/>
        <v>Q2 2020</v>
      </c>
      <c r="L594" s="5" t="b">
        <f t="shared" si="49"/>
        <v>1</v>
      </c>
      <c r="N594"/>
    </row>
    <row r="595" spans="1:14" x14ac:dyDescent="0.25">
      <c r="A595" s="7" t="s">
        <v>568</v>
      </c>
      <c r="B595" s="4" t="s">
        <v>12</v>
      </c>
      <c r="C595" s="4">
        <v>44043</v>
      </c>
      <c r="D595" s="6">
        <v>248</v>
      </c>
      <c r="E595" s="3" t="str">
        <f>VLOOKUP(A595,Cleaned_Location_Data!$B$1:$C$55,2,FALSE)</f>
        <v>GEO1002</v>
      </c>
      <c r="F595" s="3" t="str">
        <f>INDEX(Cleaned_Location_Data!$C:$C,MATCH(A595,Cleaned_Location_Data!$B:$B,0))</f>
        <v>GEO1002</v>
      </c>
      <c r="G595" s="3" t="b">
        <f t="shared" si="45"/>
        <v>1</v>
      </c>
      <c r="H595" s="3" t="str">
        <f>INDEX(Cleaned_Location_Data!$I$1:$I$5,MATCH(F595,Cleaned_Location_Data!$H$1:$H$5,0))</f>
        <v>APAC</v>
      </c>
      <c r="I595" s="3" t="str">
        <f t="shared" si="46"/>
        <v>Q3 2020</v>
      </c>
      <c r="J595" s="3" t="str">
        <f t="shared" si="47"/>
        <v>Q3 2020</v>
      </c>
      <c r="K595" s="3" t="str">
        <f t="shared" si="48"/>
        <v>Q3 2020</v>
      </c>
      <c r="L595" s="5" t="b">
        <f t="shared" si="49"/>
        <v>1</v>
      </c>
      <c r="N595"/>
    </row>
    <row r="596" spans="1:14" x14ac:dyDescent="0.25">
      <c r="A596" s="7" t="s">
        <v>568</v>
      </c>
      <c r="B596" s="4" t="s">
        <v>14</v>
      </c>
      <c r="C596" s="4">
        <v>44074</v>
      </c>
      <c r="D596" s="6">
        <v>156</v>
      </c>
      <c r="E596" s="3" t="str">
        <f>VLOOKUP(A596,Cleaned_Location_Data!$B$1:$C$55,2,FALSE)</f>
        <v>GEO1002</v>
      </c>
      <c r="F596" s="3" t="str">
        <f>INDEX(Cleaned_Location_Data!$C:$C,MATCH(A596,Cleaned_Location_Data!$B:$B,0))</f>
        <v>GEO1002</v>
      </c>
      <c r="G596" s="3" t="b">
        <f t="shared" si="45"/>
        <v>1</v>
      </c>
      <c r="H596" s="3" t="str">
        <f>INDEX(Cleaned_Location_Data!$I$1:$I$5,MATCH(F596,Cleaned_Location_Data!$H$1:$H$5,0))</f>
        <v>APAC</v>
      </c>
      <c r="I596" s="3" t="str">
        <f t="shared" si="46"/>
        <v>Q3 2020</v>
      </c>
      <c r="J596" s="3" t="str">
        <f t="shared" si="47"/>
        <v>Q3 2020</v>
      </c>
      <c r="K596" s="3" t="str">
        <f t="shared" si="48"/>
        <v>Q3 2020</v>
      </c>
      <c r="L596" s="5" t="b">
        <f t="shared" si="49"/>
        <v>1</v>
      </c>
      <c r="N596"/>
    </row>
    <row r="597" spans="1:14" x14ac:dyDescent="0.25">
      <c r="A597" s="7" t="s">
        <v>568</v>
      </c>
      <c r="B597" s="4" t="s">
        <v>16</v>
      </c>
      <c r="C597" s="4">
        <v>44104</v>
      </c>
      <c r="D597" s="6">
        <v>218</v>
      </c>
      <c r="E597" s="3" t="str">
        <f>VLOOKUP(A597,Cleaned_Location_Data!$B$1:$C$55,2,FALSE)</f>
        <v>GEO1002</v>
      </c>
      <c r="F597" s="3" t="str">
        <f>INDEX(Cleaned_Location_Data!$C:$C,MATCH(A597,Cleaned_Location_Data!$B:$B,0))</f>
        <v>GEO1002</v>
      </c>
      <c r="G597" s="3" t="b">
        <f t="shared" si="45"/>
        <v>1</v>
      </c>
      <c r="H597" s="3" t="str">
        <f>INDEX(Cleaned_Location_Data!$I$1:$I$5,MATCH(F597,Cleaned_Location_Data!$H$1:$H$5,0))</f>
        <v>APAC</v>
      </c>
      <c r="I597" s="3" t="str">
        <f t="shared" si="46"/>
        <v>Q3 2020</v>
      </c>
      <c r="J597" s="3" t="str">
        <f t="shared" si="47"/>
        <v>Q3 2020</v>
      </c>
      <c r="K597" s="3" t="str">
        <f t="shared" si="48"/>
        <v>Q3 2020</v>
      </c>
      <c r="L597" s="5" t="b">
        <f t="shared" si="49"/>
        <v>1</v>
      </c>
      <c r="N597"/>
    </row>
    <row r="598" spans="1:14" x14ac:dyDescent="0.25">
      <c r="A598" s="7" t="s">
        <v>568</v>
      </c>
      <c r="B598" s="4" t="s">
        <v>18</v>
      </c>
      <c r="C598" s="4">
        <v>44135</v>
      </c>
      <c r="D598" s="6">
        <v>182</v>
      </c>
      <c r="E598" s="3" t="str">
        <f>VLOOKUP(A598,Cleaned_Location_Data!$B$1:$C$55,2,FALSE)</f>
        <v>GEO1002</v>
      </c>
      <c r="F598" s="3" t="str">
        <f>INDEX(Cleaned_Location_Data!$C:$C,MATCH(A598,Cleaned_Location_Data!$B:$B,0))</f>
        <v>GEO1002</v>
      </c>
      <c r="G598" s="3" t="b">
        <f t="shared" si="45"/>
        <v>1</v>
      </c>
      <c r="H598" s="3" t="str">
        <f>INDEX(Cleaned_Location_Data!$I$1:$I$5,MATCH(F598,Cleaned_Location_Data!$H$1:$H$5,0))</f>
        <v>APAC</v>
      </c>
      <c r="I598" s="3" t="str">
        <f t="shared" si="46"/>
        <v>Q4 2020</v>
      </c>
      <c r="J598" s="3" t="str">
        <f t="shared" si="47"/>
        <v>Q4 2020</v>
      </c>
      <c r="K598" s="3" t="str">
        <f t="shared" si="48"/>
        <v>Q4 2020</v>
      </c>
      <c r="L598" s="5" t="b">
        <f t="shared" si="49"/>
        <v>1</v>
      </c>
      <c r="N598"/>
    </row>
    <row r="599" spans="1:14" x14ac:dyDescent="0.25">
      <c r="A599" s="7" t="s">
        <v>568</v>
      </c>
      <c r="B599" s="4" t="s">
        <v>20</v>
      </c>
      <c r="C599" s="4">
        <v>44165</v>
      </c>
      <c r="D599" s="6">
        <v>276</v>
      </c>
      <c r="E599" s="3" t="str">
        <f>VLOOKUP(A599,Cleaned_Location_Data!$B$1:$C$55,2,FALSE)</f>
        <v>GEO1002</v>
      </c>
      <c r="F599" s="3" t="str">
        <f>INDEX(Cleaned_Location_Data!$C:$C,MATCH(A599,Cleaned_Location_Data!$B:$B,0))</f>
        <v>GEO1002</v>
      </c>
      <c r="G599" s="3" t="b">
        <f t="shared" si="45"/>
        <v>1</v>
      </c>
      <c r="H599" s="3" t="str">
        <f>INDEX(Cleaned_Location_Data!$I$1:$I$5,MATCH(F599,Cleaned_Location_Data!$H$1:$H$5,0))</f>
        <v>APAC</v>
      </c>
      <c r="I599" s="3" t="str">
        <f t="shared" si="46"/>
        <v>Q4 2020</v>
      </c>
      <c r="J599" s="3" t="str">
        <f t="shared" si="47"/>
        <v>Q4 2020</v>
      </c>
      <c r="K599" s="3" t="str">
        <f t="shared" si="48"/>
        <v>Q4 2020</v>
      </c>
      <c r="L599" s="5" t="b">
        <f t="shared" si="49"/>
        <v>1</v>
      </c>
      <c r="N599"/>
    </row>
    <row r="600" spans="1:14" x14ac:dyDescent="0.25">
      <c r="A600" s="7" t="s">
        <v>568</v>
      </c>
      <c r="B600" s="4" t="s">
        <v>22</v>
      </c>
      <c r="C600" s="4">
        <v>44196</v>
      </c>
      <c r="D600" s="6">
        <v>218</v>
      </c>
      <c r="E600" s="3" t="str">
        <f>VLOOKUP(A600,Cleaned_Location_Data!$B$1:$C$55,2,FALSE)</f>
        <v>GEO1002</v>
      </c>
      <c r="F600" s="3" t="str">
        <f>INDEX(Cleaned_Location_Data!$C:$C,MATCH(A600,Cleaned_Location_Data!$B:$B,0))</f>
        <v>GEO1002</v>
      </c>
      <c r="G600" s="3" t="b">
        <f t="shared" si="45"/>
        <v>1</v>
      </c>
      <c r="H600" s="3" t="str">
        <f>INDEX(Cleaned_Location_Data!$I$1:$I$5,MATCH(F600,Cleaned_Location_Data!$H$1:$H$5,0))</f>
        <v>APAC</v>
      </c>
      <c r="I600" s="3" t="str">
        <f t="shared" si="46"/>
        <v>Q4 2020</v>
      </c>
      <c r="J600" s="3" t="str">
        <f t="shared" si="47"/>
        <v>Q4 2020</v>
      </c>
      <c r="K600" s="3" t="str">
        <f t="shared" si="48"/>
        <v>Q4 2020</v>
      </c>
      <c r="L600" s="5" t="b">
        <f t="shared" si="49"/>
        <v>1</v>
      </c>
      <c r="N600"/>
    </row>
    <row r="601" spans="1:14" x14ac:dyDescent="0.25">
      <c r="A601" s="7" t="s">
        <v>568</v>
      </c>
      <c r="B601" s="4" t="s">
        <v>34</v>
      </c>
      <c r="C601" s="4">
        <v>44227</v>
      </c>
      <c r="D601" s="6">
        <v>289</v>
      </c>
      <c r="E601" s="3" t="str">
        <f>VLOOKUP(A601,Cleaned_Location_Data!$B$1:$C$55,2,FALSE)</f>
        <v>GEO1002</v>
      </c>
      <c r="F601" s="3" t="str">
        <f>INDEX(Cleaned_Location_Data!$C:$C,MATCH(A601,Cleaned_Location_Data!$B:$B,0))</f>
        <v>GEO1002</v>
      </c>
      <c r="G601" s="3" t="b">
        <f t="shared" si="45"/>
        <v>1</v>
      </c>
      <c r="H601" s="3" t="str">
        <f>INDEX(Cleaned_Location_Data!$I$1:$I$5,MATCH(F601,Cleaned_Location_Data!$H$1:$H$5,0))</f>
        <v>APAC</v>
      </c>
      <c r="I601" s="3" t="str">
        <f t="shared" si="46"/>
        <v>Q1 2021</v>
      </c>
      <c r="J601" s="3" t="str">
        <f t="shared" si="47"/>
        <v>Q1 2021</v>
      </c>
      <c r="K601" s="3" t="str">
        <f t="shared" si="48"/>
        <v>Q1 2021</v>
      </c>
      <c r="L601" s="5" t="b">
        <f t="shared" si="49"/>
        <v>1</v>
      </c>
      <c r="N601"/>
    </row>
    <row r="602" spans="1:14" x14ac:dyDescent="0.25">
      <c r="A602" s="7" t="s">
        <v>568</v>
      </c>
      <c r="B602" s="4" t="s">
        <v>32</v>
      </c>
      <c r="C602" s="4">
        <v>44255</v>
      </c>
      <c r="D602" s="6">
        <v>250</v>
      </c>
      <c r="E602" s="3" t="str">
        <f>VLOOKUP(A602,Cleaned_Location_Data!$B$1:$C$55,2,FALSE)</f>
        <v>GEO1002</v>
      </c>
      <c r="F602" s="3" t="str">
        <f>INDEX(Cleaned_Location_Data!$C:$C,MATCH(A602,Cleaned_Location_Data!$B:$B,0))</f>
        <v>GEO1002</v>
      </c>
      <c r="G602" s="3" t="b">
        <f t="shared" si="45"/>
        <v>1</v>
      </c>
      <c r="H602" s="3" t="str">
        <f>INDEX(Cleaned_Location_Data!$I$1:$I$5,MATCH(F602,Cleaned_Location_Data!$H$1:$H$5,0))</f>
        <v>APAC</v>
      </c>
      <c r="I602" s="3" t="str">
        <f t="shared" si="46"/>
        <v>Q1 2021</v>
      </c>
      <c r="J602" s="3" t="str">
        <f t="shared" si="47"/>
        <v>Q1 2021</v>
      </c>
      <c r="K602" s="3" t="str">
        <f t="shared" si="48"/>
        <v>Q1 2021</v>
      </c>
      <c r="L602" s="5" t="b">
        <f t="shared" si="49"/>
        <v>1</v>
      </c>
      <c r="N602"/>
    </row>
    <row r="603" spans="1:14" x14ac:dyDescent="0.25">
      <c r="A603" s="7" t="s">
        <v>568</v>
      </c>
      <c r="B603" s="4" t="s">
        <v>30</v>
      </c>
      <c r="C603" s="4">
        <v>44286</v>
      </c>
      <c r="D603" s="6">
        <v>332</v>
      </c>
      <c r="E603" s="3" t="str">
        <f>VLOOKUP(A603,Cleaned_Location_Data!$B$1:$C$55,2,FALSE)</f>
        <v>GEO1002</v>
      </c>
      <c r="F603" s="3" t="str">
        <f>INDEX(Cleaned_Location_Data!$C:$C,MATCH(A603,Cleaned_Location_Data!$B:$B,0))</f>
        <v>GEO1002</v>
      </c>
      <c r="G603" s="3" t="b">
        <f t="shared" si="45"/>
        <v>1</v>
      </c>
      <c r="H603" s="3" t="str">
        <f>INDEX(Cleaned_Location_Data!$I$1:$I$5,MATCH(F603,Cleaned_Location_Data!$H$1:$H$5,0))</f>
        <v>APAC</v>
      </c>
      <c r="I603" s="3" t="str">
        <f t="shared" si="46"/>
        <v>Q1 2021</v>
      </c>
      <c r="J603" s="3" t="str">
        <f t="shared" si="47"/>
        <v>Q1 2021</v>
      </c>
      <c r="K603" s="3" t="str">
        <f t="shared" si="48"/>
        <v>Q1 2021</v>
      </c>
      <c r="L603" s="5" t="b">
        <f t="shared" si="49"/>
        <v>1</v>
      </c>
      <c r="N603"/>
    </row>
    <row r="604" spans="1:14" x14ac:dyDescent="0.25">
      <c r="A604" s="7" t="s">
        <v>568</v>
      </c>
      <c r="B604" s="4" t="s">
        <v>28</v>
      </c>
      <c r="C604" s="4">
        <v>44316</v>
      </c>
      <c r="D604" s="6">
        <v>331</v>
      </c>
      <c r="E604" s="3" t="str">
        <f>VLOOKUP(A604,Cleaned_Location_Data!$B$1:$C$55,2,FALSE)</f>
        <v>GEO1002</v>
      </c>
      <c r="F604" s="3" t="str">
        <f>INDEX(Cleaned_Location_Data!$C:$C,MATCH(A604,Cleaned_Location_Data!$B:$B,0))</f>
        <v>GEO1002</v>
      </c>
      <c r="G604" s="3" t="b">
        <f t="shared" si="45"/>
        <v>1</v>
      </c>
      <c r="H604" s="3" t="str">
        <f>INDEX(Cleaned_Location_Data!$I$1:$I$5,MATCH(F604,Cleaned_Location_Data!$H$1:$H$5,0))</f>
        <v>APAC</v>
      </c>
      <c r="I604" s="3" t="str">
        <f t="shared" si="46"/>
        <v>Q2 2021</v>
      </c>
      <c r="J604" s="3" t="str">
        <f t="shared" si="47"/>
        <v>Q2 2021</v>
      </c>
      <c r="K604" s="3" t="str">
        <f t="shared" si="48"/>
        <v>Q2 2021</v>
      </c>
      <c r="L604" s="5" t="b">
        <f t="shared" si="49"/>
        <v>1</v>
      </c>
      <c r="N604"/>
    </row>
    <row r="605" spans="1:14" x14ac:dyDescent="0.25">
      <c r="A605" s="7" t="s">
        <v>568</v>
      </c>
      <c r="B605" s="4" t="s">
        <v>26</v>
      </c>
      <c r="C605" s="4">
        <v>44347</v>
      </c>
      <c r="D605" s="6">
        <v>370</v>
      </c>
      <c r="E605" s="3" t="str">
        <f>VLOOKUP(A605,Cleaned_Location_Data!$B$1:$C$55,2,FALSE)</f>
        <v>GEO1002</v>
      </c>
      <c r="F605" s="3" t="str">
        <f>INDEX(Cleaned_Location_Data!$C:$C,MATCH(A605,Cleaned_Location_Data!$B:$B,0))</f>
        <v>GEO1002</v>
      </c>
      <c r="G605" s="3" t="b">
        <f t="shared" si="45"/>
        <v>1</v>
      </c>
      <c r="H605" s="3" t="str">
        <f>INDEX(Cleaned_Location_Data!$I$1:$I$5,MATCH(F605,Cleaned_Location_Data!$H$1:$H$5,0))</f>
        <v>APAC</v>
      </c>
      <c r="I605" s="3" t="str">
        <f t="shared" si="46"/>
        <v>Q2 2021</v>
      </c>
      <c r="J605" s="3" t="str">
        <f t="shared" si="47"/>
        <v>Q2 2021</v>
      </c>
      <c r="K605" s="3" t="str">
        <f t="shared" si="48"/>
        <v>Q2 2021</v>
      </c>
      <c r="L605" s="5" t="b">
        <f t="shared" si="49"/>
        <v>1</v>
      </c>
      <c r="N605"/>
    </row>
    <row r="606" spans="1:14" x14ac:dyDescent="0.25">
      <c r="A606" s="7" t="s">
        <v>568</v>
      </c>
      <c r="B606" s="4" t="s">
        <v>24</v>
      </c>
      <c r="C606" s="4">
        <v>44377</v>
      </c>
      <c r="D606" s="6">
        <v>220</v>
      </c>
      <c r="E606" s="3" t="str">
        <f>VLOOKUP(A606,Cleaned_Location_Data!$B$1:$C$55,2,FALSE)</f>
        <v>GEO1002</v>
      </c>
      <c r="F606" s="3" t="str">
        <f>INDEX(Cleaned_Location_Data!$C:$C,MATCH(A606,Cleaned_Location_Data!$B:$B,0))</f>
        <v>GEO1002</v>
      </c>
      <c r="G606" s="3" t="b">
        <f t="shared" si="45"/>
        <v>1</v>
      </c>
      <c r="H606" s="3" t="str">
        <f>INDEX(Cleaned_Location_Data!$I$1:$I$5,MATCH(F606,Cleaned_Location_Data!$H$1:$H$5,0))</f>
        <v>APAC</v>
      </c>
      <c r="I606" s="3" t="str">
        <f t="shared" si="46"/>
        <v>Q2 2021</v>
      </c>
      <c r="J606" s="3" t="str">
        <f t="shared" si="47"/>
        <v>Q2 2021</v>
      </c>
      <c r="K606" s="3" t="str">
        <f t="shared" si="48"/>
        <v>Q2 2021</v>
      </c>
      <c r="L606" s="5" t="b">
        <f t="shared" si="49"/>
        <v>1</v>
      </c>
      <c r="N606"/>
    </row>
    <row r="607" spans="1:14" x14ac:dyDescent="0.25">
      <c r="A607" s="7" t="s">
        <v>584</v>
      </c>
      <c r="B607" s="4" t="s">
        <v>37</v>
      </c>
      <c r="C607" s="4">
        <v>43861</v>
      </c>
      <c r="D607" s="6">
        <v>1586</v>
      </c>
      <c r="E607" s="3" t="str">
        <f>VLOOKUP(A607,Cleaned_Location_Data!$B$1:$C$55,2,FALSE)</f>
        <v>GEO1001</v>
      </c>
      <c r="F607" s="3" t="str">
        <f>INDEX(Cleaned_Location_Data!$C:$C,MATCH(A607,Cleaned_Location_Data!$B:$B,0))</f>
        <v>GEO1001</v>
      </c>
      <c r="G607" s="3" t="b">
        <f t="shared" si="45"/>
        <v>1</v>
      </c>
      <c r="H607" s="3" t="str">
        <f>INDEX(Cleaned_Location_Data!$I$1:$I$5,MATCH(F607,Cleaned_Location_Data!$H$1:$H$5,0))</f>
        <v>NAM</v>
      </c>
      <c r="I607" s="3" t="str">
        <f t="shared" si="46"/>
        <v>Q1 2020</v>
      </c>
      <c r="J607" s="3" t="str">
        <f t="shared" si="47"/>
        <v>Q1 2020</v>
      </c>
      <c r="K607" s="3" t="str">
        <f t="shared" si="48"/>
        <v>Q1 2020</v>
      </c>
      <c r="L607" s="5" t="b">
        <f t="shared" si="49"/>
        <v>1</v>
      </c>
      <c r="N607"/>
    </row>
    <row r="608" spans="1:14" x14ac:dyDescent="0.25">
      <c r="A608" s="7" t="s">
        <v>584</v>
      </c>
      <c r="B608" s="4" t="s">
        <v>39</v>
      </c>
      <c r="C608" s="4">
        <v>43890</v>
      </c>
      <c r="D608" s="6">
        <v>1412</v>
      </c>
      <c r="E608" s="3" t="str">
        <f>VLOOKUP(A608,Cleaned_Location_Data!$B$1:$C$55,2,FALSE)</f>
        <v>GEO1001</v>
      </c>
      <c r="F608" s="3" t="str">
        <f>INDEX(Cleaned_Location_Data!$C:$C,MATCH(A608,Cleaned_Location_Data!$B:$B,0))</f>
        <v>GEO1001</v>
      </c>
      <c r="G608" s="3" t="b">
        <f t="shared" si="45"/>
        <v>1</v>
      </c>
      <c r="H608" s="3" t="str">
        <f>INDEX(Cleaned_Location_Data!$I$1:$I$5,MATCH(F608,Cleaned_Location_Data!$H$1:$H$5,0))</f>
        <v>NAM</v>
      </c>
      <c r="I608" s="3" t="str">
        <f t="shared" si="46"/>
        <v>Q1 2020</v>
      </c>
      <c r="J608" s="3" t="str">
        <f t="shared" si="47"/>
        <v>Q1 2020</v>
      </c>
      <c r="K608" s="3" t="str">
        <f t="shared" si="48"/>
        <v>Q1 2020</v>
      </c>
      <c r="L608" s="5" t="b">
        <f t="shared" si="49"/>
        <v>1</v>
      </c>
      <c r="N608"/>
    </row>
    <row r="609" spans="1:14" x14ac:dyDescent="0.25">
      <c r="A609" s="7" t="s">
        <v>584</v>
      </c>
      <c r="B609" s="4" t="s">
        <v>4</v>
      </c>
      <c r="C609" s="4">
        <v>43921</v>
      </c>
      <c r="D609" s="6">
        <v>1936</v>
      </c>
      <c r="E609" s="3" t="str">
        <f>VLOOKUP(A609,Cleaned_Location_Data!$B$1:$C$55,2,FALSE)</f>
        <v>GEO1001</v>
      </c>
      <c r="F609" s="3" t="str">
        <f>INDEX(Cleaned_Location_Data!$C:$C,MATCH(A609,Cleaned_Location_Data!$B:$B,0))</f>
        <v>GEO1001</v>
      </c>
      <c r="G609" s="3" t="b">
        <f t="shared" si="45"/>
        <v>1</v>
      </c>
      <c r="H609" s="3" t="str">
        <f>INDEX(Cleaned_Location_Data!$I$1:$I$5,MATCH(F609,Cleaned_Location_Data!$H$1:$H$5,0))</f>
        <v>NAM</v>
      </c>
      <c r="I609" s="3" t="str">
        <f t="shared" si="46"/>
        <v>Q1 2020</v>
      </c>
      <c r="J609" s="3" t="str">
        <f t="shared" si="47"/>
        <v>Q1 2020</v>
      </c>
      <c r="K609" s="3" t="str">
        <f t="shared" si="48"/>
        <v>Q1 2020</v>
      </c>
      <c r="L609" s="5" t="b">
        <f t="shared" si="49"/>
        <v>1</v>
      </c>
      <c r="N609"/>
    </row>
    <row r="610" spans="1:14" x14ac:dyDescent="0.25">
      <c r="A610" s="7" t="s">
        <v>584</v>
      </c>
      <c r="B610" s="4" t="s">
        <v>6</v>
      </c>
      <c r="C610" s="4">
        <v>43951</v>
      </c>
      <c r="D610" s="6">
        <v>1939</v>
      </c>
      <c r="E610" s="3" t="str">
        <f>VLOOKUP(A610,Cleaned_Location_Data!$B$1:$C$55,2,FALSE)</f>
        <v>GEO1001</v>
      </c>
      <c r="F610" s="3" t="str">
        <f>INDEX(Cleaned_Location_Data!$C:$C,MATCH(A610,Cleaned_Location_Data!$B:$B,0))</f>
        <v>GEO1001</v>
      </c>
      <c r="G610" s="3" t="b">
        <f t="shared" si="45"/>
        <v>1</v>
      </c>
      <c r="H610" s="3" t="str">
        <f>INDEX(Cleaned_Location_Data!$I$1:$I$5,MATCH(F610,Cleaned_Location_Data!$H$1:$H$5,0))</f>
        <v>NAM</v>
      </c>
      <c r="I610" s="3" t="str">
        <f t="shared" si="46"/>
        <v>Q2 2020</v>
      </c>
      <c r="J610" s="3" t="str">
        <f t="shared" si="47"/>
        <v>Q2 2020</v>
      </c>
      <c r="K610" s="3" t="str">
        <f t="shared" si="48"/>
        <v>Q2 2020</v>
      </c>
      <c r="L610" s="5" t="b">
        <f t="shared" si="49"/>
        <v>1</v>
      </c>
      <c r="N610"/>
    </row>
    <row r="611" spans="1:14" x14ac:dyDescent="0.25">
      <c r="A611" s="7" t="s">
        <v>584</v>
      </c>
      <c r="B611" s="4" t="s">
        <v>8</v>
      </c>
      <c r="C611" s="4">
        <v>43982</v>
      </c>
      <c r="D611" s="6">
        <v>2112</v>
      </c>
      <c r="E611" s="3" t="str">
        <f>VLOOKUP(A611,Cleaned_Location_Data!$B$1:$C$55,2,FALSE)</f>
        <v>GEO1001</v>
      </c>
      <c r="F611" s="3" t="str">
        <f>INDEX(Cleaned_Location_Data!$C:$C,MATCH(A611,Cleaned_Location_Data!$B:$B,0))</f>
        <v>GEO1001</v>
      </c>
      <c r="G611" s="3" t="b">
        <f t="shared" si="45"/>
        <v>1</v>
      </c>
      <c r="H611" s="3" t="str">
        <f>INDEX(Cleaned_Location_Data!$I$1:$I$5,MATCH(F611,Cleaned_Location_Data!$H$1:$H$5,0))</f>
        <v>NAM</v>
      </c>
      <c r="I611" s="3" t="str">
        <f t="shared" si="46"/>
        <v>Q2 2020</v>
      </c>
      <c r="J611" s="3" t="str">
        <f t="shared" si="47"/>
        <v>Q2 2020</v>
      </c>
      <c r="K611" s="3" t="str">
        <f t="shared" si="48"/>
        <v>Q2 2020</v>
      </c>
      <c r="L611" s="5" t="b">
        <f t="shared" si="49"/>
        <v>1</v>
      </c>
      <c r="N611"/>
    </row>
    <row r="612" spans="1:14" x14ac:dyDescent="0.25">
      <c r="A612" s="7" t="s">
        <v>584</v>
      </c>
      <c r="B612" s="4" t="s">
        <v>10</v>
      </c>
      <c r="C612" s="4">
        <v>44012</v>
      </c>
      <c r="D612" s="6">
        <v>1230</v>
      </c>
      <c r="E612" s="3" t="str">
        <f>VLOOKUP(A612,Cleaned_Location_Data!$B$1:$C$55,2,FALSE)</f>
        <v>GEO1001</v>
      </c>
      <c r="F612" s="3" t="str">
        <f>INDEX(Cleaned_Location_Data!$C:$C,MATCH(A612,Cleaned_Location_Data!$B:$B,0))</f>
        <v>GEO1001</v>
      </c>
      <c r="G612" s="3" t="b">
        <f t="shared" si="45"/>
        <v>1</v>
      </c>
      <c r="H612" s="3" t="str">
        <f>INDEX(Cleaned_Location_Data!$I$1:$I$5,MATCH(F612,Cleaned_Location_Data!$H$1:$H$5,0))</f>
        <v>NAM</v>
      </c>
      <c r="I612" s="3" t="str">
        <f t="shared" si="46"/>
        <v>Q2 2020</v>
      </c>
      <c r="J612" s="3" t="str">
        <f t="shared" si="47"/>
        <v>Q2 2020</v>
      </c>
      <c r="K612" s="3" t="str">
        <f t="shared" si="48"/>
        <v>Q2 2020</v>
      </c>
      <c r="L612" s="5" t="b">
        <f t="shared" si="49"/>
        <v>1</v>
      </c>
      <c r="N612"/>
    </row>
    <row r="613" spans="1:14" x14ac:dyDescent="0.25">
      <c r="A613" s="7" t="s">
        <v>584</v>
      </c>
      <c r="B613" s="4" t="s">
        <v>12</v>
      </c>
      <c r="C613" s="4">
        <v>44043</v>
      </c>
      <c r="D613" s="6">
        <v>1407</v>
      </c>
      <c r="E613" s="3" t="str">
        <f>VLOOKUP(A613,Cleaned_Location_Data!$B$1:$C$55,2,FALSE)</f>
        <v>GEO1001</v>
      </c>
      <c r="F613" s="3" t="str">
        <f>INDEX(Cleaned_Location_Data!$C:$C,MATCH(A613,Cleaned_Location_Data!$B:$B,0))</f>
        <v>GEO1001</v>
      </c>
      <c r="G613" s="3" t="b">
        <f t="shared" si="45"/>
        <v>1</v>
      </c>
      <c r="H613" s="3" t="str">
        <f>INDEX(Cleaned_Location_Data!$I$1:$I$5,MATCH(F613,Cleaned_Location_Data!$H$1:$H$5,0))</f>
        <v>NAM</v>
      </c>
      <c r="I613" s="3" t="str">
        <f t="shared" si="46"/>
        <v>Q3 2020</v>
      </c>
      <c r="J613" s="3" t="str">
        <f t="shared" si="47"/>
        <v>Q3 2020</v>
      </c>
      <c r="K613" s="3" t="str">
        <f t="shared" si="48"/>
        <v>Q3 2020</v>
      </c>
      <c r="L613" s="5" t="b">
        <f t="shared" si="49"/>
        <v>1</v>
      </c>
      <c r="N613"/>
    </row>
    <row r="614" spans="1:14" x14ac:dyDescent="0.25">
      <c r="A614" s="7" t="s">
        <v>584</v>
      </c>
      <c r="B614" s="4" t="s">
        <v>14</v>
      </c>
      <c r="C614" s="4">
        <v>44074</v>
      </c>
      <c r="D614" s="6">
        <v>880</v>
      </c>
      <c r="E614" s="3" t="str">
        <f>VLOOKUP(A614,Cleaned_Location_Data!$B$1:$C$55,2,FALSE)</f>
        <v>GEO1001</v>
      </c>
      <c r="F614" s="3" t="str">
        <f>INDEX(Cleaned_Location_Data!$C:$C,MATCH(A614,Cleaned_Location_Data!$B:$B,0))</f>
        <v>GEO1001</v>
      </c>
      <c r="G614" s="3" t="b">
        <f t="shared" si="45"/>
        <v>1</v>
      </c>
      <c r="H614" s="3" t="str">
        <f>INDEX(Cleaned_Location_Data!$I$1:$I$5,MATCH(F614,Cleaned_Location_Data!$H$1:$H$5,0))</f>
        <v>NAM</v>
      </c>
      <c r="I614" s="3" t="str">
        <f t="shared" si="46"/>
        <v>Q3 2020</v>
      </c>
      <c r="J614" s="3" t="str">
        <f t="shared" si="47"/>
        <v>Q3 2020</v>
      </c>
      <c r="K614" s="3" t="str">
        <f t="shared" si="48"/>
        <v>Q3 2020</v>
      </c>
      <c r="L614" s="5" t="b">
        <f t="shared" si="49"/>
        <v>1</v>
      </c>
      <c r="N614"/>
    </row>
    <row r="615" spans="1:14" x14ac:dyDescent="0.25">
      <c r="A615" s="7" t="s">
        <v>584</v>
      </c>
      <c r="B615" s="4" t="s">
        <v>16</v>
      </c>
      <c r="C615" s="4">
        <v>44104</v>
      </c>
      <c r="D615" s="6">
        <v>1233</v>
      </c>
      <c r="E615" s="3" t="str">
        <f>VLOOKUP(A615,Cleaned_Location_Data!$B$1:$C$55,2,FALSE)</f>
        <v>GEO1001</v>
      </c>
      <c r="F615" s="3" t="str">
        <f>INDEX(Cleaned_Location_Data!$C:$C,MATCH(A615,Cleaned_Location_Data!$B:$B,0))</f>
        <v>GEO1001</v>
      </c>
      <c r="G615" s="3" t="b">
        <f t="shared" si="45"/>
        <v>1</v>
      </c>
      <c r="H615" s="3" t="str">
        <f>INDEX(Cleaned_Location_Data!$I$1:$I$5,MATCH(F615,Cleaned_Location_Data!$H$1:$H$5,0))</f>
        <v>NAM</v>
      </c>
      <c r="I615" s="3" t="str">
        <f t="shared" si="46"/>
        <v>Q3 2020</v>
      </c>
      <c r="J615" s="3" t="str">
        <f t="shared" si="47"/>
        <v>Q3 2020</v>
      </c>
      <c r="K615" s="3" t="str">
        <f t="shared" si="48"/>
        <v>Q3 2020</v>
      </c>
      <c r="L615" s="5" t="b">
        <f t="shared" si="49"/>
        <v>1</v>
      </c>
      <c r="N615"/>
    </row>
    <row r="616" spans="1:14" x14ac:dyDescent="0.25">
      <c r="A616" s="7" t="s">
        <v>584</v>
      </c>
      <c r="B616" s="4" t="s">
        <v>18</v>
      </c>
      <c r="C616" s="4">
        <v>44135</v>
      </c>
      <c r="D616" s="6">
        <v>1059</v>
      </c>
      <c r="E616" s="3" t="str">
        <f>VLOOKUP(A616,Cleaned_Location_Data!$B$1:$C$55,2,FALSE)</f>
        <v>GEO1001</v>
      </c>
      <c r="F616" s="3" t="str">
        <f>INDEX(Cleaned_Location_Data!$C:$C,MATCH(A616,Cleaned_Location_Data!$B:$B,0))</f>
        <v>GEO1001</v>
      </c>
      <c r="G616" s="3" t="b">
        <f t="shared" si="45"/>
        <v>1</v>
      </c>
      <c r="H616" s="3" t="str">
        <f>INDEX(Cleaned_Location_Data!$I$1:$I$5,MATCH(F616,Cleaned_Location_Data!$H$1:$H$5,0))</f>
        <v>NAM</v>
      </c>
      <c r="I616" s="3" t="str">
        <f t="shared" si="46"/>
        <v>Q4 2020</v>
      </c>
      <c r="J616" s="3" t="str">
        <f t="shared" si="47"/>
        <v>Q4 2020</v>
      </c>
      <c r="K616" s="3" t="str">
        <f t="shared" si="48"/>
        <v>Q4 2020</v>
      </c>
      <c r="L616" s="5" t="b">
        <f t="shared" si="49"/>
        <v>1</v>
      </c>
      <c r="N616"/>
    </row>
    <row r="617" spans="1:14" x14ac:dyDescent="0.25">
      <c r="A617" s="7" t="s">
        <v>584</v>
      </c>
      <c r="B617" s="4" t="s">
        <v>20</v>
      </c>
      <c r="C617" s="4">
        <v>44165</v>
      </c>
      <c r="D617" s="6">
        <v>1586</v>
      </c>
      <c r="E617" s="3" t="str">
        <f>VLOOKUP(A617,Cleaned_Location_Data!$B$1:$C$55,2,FALSE)</f>
        <v>GEO1001</v>
      </c>
      <c r="F617" s="3" t="str">
        <f>INDEX(Cleaned_Location_Data!$C:$C,MATCH(A617,Cleaned_Location_Data!$B:$B,0))</f>
        <v>GEO1001</v>
      </c>
      <c r="G617" s="3" t="b">
        <f t="shared" si="45"/>
        <v>1</v>
      </c>
      <c r="H617" s="3" t="str">
        <f>INDEX(Cleaned_Location_Data!$I$1:$I$5,MATCH(F617,Cleaned_Location_Data!$H$1:$H$5,0))</f>
        <v>NAM</v>
      </c>
      <c r="I617" s="3" t="str">
        <f t="shared" si="46"/>
        <v>Q4 2020</v>
      </c>
      <c r="J617" s="3" t="str">
        <f t="shared" si="47"/>
        <v>Q4 2020</v>
      </c>
      <c r="K617" s="3" t="str">
        <f t="shared" si="48"/>
        <v>Q4 2020</v>
      </c>
      <c r="L617" s="5" t="b">
        <f t="shared" si="49"/>
        <v>1</v>
      </c>
      <c r="N617"/>
    </row>
    <row r="618" spans="1:14" x14ac:dyDescent="0.25">
      <c r="A618" s="7" t="s">
        <v>584</v>
      </c>
      <c r="B618" s="4" t="s">
        <v>22</v>
      </c>
      <c r="C618" s="4">
        <v>44196</v>
      </c>
      <c r="D618" s="6">
        <v>1230</v>
      </c>
      <c r="E618" s="3" t="str">
        <f>VLOOKUP(A618,Cleaned_Location_Data!$B$1:$C$55,2,FALSE)</f>
        <v>GEO1001</v>
      </c>
      <c r="F618" s="3" t="str">
        <f>INDEX(Cleaned_Location_Data!$C:$C,MATCH(A618,Cleaned_Location_Data!$B:$B,0))</f>
        <v>GEO1001</v>
      </c>
      <c r="G618" s="3" t="b">
        <f t="shared" si="45"/>
        <v>1</v>
      </c>
      <c r="H618" s="3" t="str">
        <f>INDEX(Cleaned_Location_Data!$I$1:$I$5,MATCH(F618,Cleaned_Location_Data!$H$1:$H$5,0))</f>
        <v>NAM</v>
      </c>
      <c r="I618" s="3" t="str">
        <f t="shared" si="46"/>
        <v>Q4 2020</v>
      </c>
      <c r="J618" s="3" t="str">
        <f t="shared" si="47"/>
        <v>Q4 2020</v>
      </c>
      <c r="K618" s="3" t="str">
        <f t="shared" si="48"/>
        <v>Q4 2020</v>
      </c>
      <c r="L618" s="5" t="b">
        <f t="shared" si="49"/>
        <v>1</v>
      </c>
      <c r="N618"/>
    </row>
    <row r="619" spans="1:14" x14ac:dyDescent="0.25">
      <c r="A619" s="7" t="s">
        <v>584</v>
      </c>
      <c r="B619" s="4" t="s">
        <v>34</v>
      </c>
      <c r="C619" s="4">
        <v>44227</v>
      </c>
      <c r="D619" s="6">
        <v>1569</v>
      </c>
      <c r="E619" s="3" t="str">
        <f>VLOOKUP(A619,Cleaned_Location_Data!$B$1:$C$55,2,FALSE)</f>
        <v>GEO1001</v>
      </c>
      <c r="F619" s="3" t="str">
        <f>INDEX(Cleaned_Location_Data!$C:$C,MATCH(A619,Cleaned_Location_Data!$B:$B,0))</f>
        <v>GEO1001</v>
      </c>
      <c r="G619" s="3" t="b">
        <f t="shared" si="45"/>
        <v>1</v>
      </c>
      <c r="H619" s="3" t="str">
        <f>INDEX(Cleaned_Location_Data!$I$1:$I$5,MATCH(F619,Cleaned_Location_Data!$H$1:$H$5,0))</f>
        <v>NAM</v>
      </c>
      <c r="I619" s="3" t="str">
        <f t="shared" si="46"/>
        <v>Q1 2021</v>
      </c>
      <c r="J619" s="3" t="str">
        <f t="shared" si="47"/>
        <v>Q1 2021</v>
      </c>
      <c r="K619" s="3" t="str">
        <f t="shared" si="48"/>
        <v>Q1 2021</v>
      </c>
      <c r="L619" s="5" t="b">
        <f t="shared" si="49"/>
        <v>1</v>
      </c>
      <c r="N619"/>
    </row>
    <row r="620" spans="1:14" x14ac:dyDescent="0.25">
      <c r="A620" s="7" t="s">
        <v>584</v>
      </c>
      <c r="B620" s="4" t="s">
        <v>32</v>
      </c>
      <c r="C620" s="4">
        <v>44255</v>
      </c>
      <c r="D620" s="6">
        <v>1438</v>
      </c>
      <c r="E620" s="3" t="str">
        <f>VLOOKUP(A620,Cleaned_Location_Data!$B$1:$C$55,2,FALSE)</f>
        <v>GEO1001</v>
      </c>
      <c r="F620" s="3" t="str">
        <f>INDEX(Cleaned_Location_Data!$C:$C,MATCH(A620,Cleaned_Location_Data!$B:$B,0))</f>
        <v>GEO1001</v>
      </c>
      <c r="G620" s="3" t="b">
        <f t="shared" si="45"/>
        <v>1</v>
      </c>
      <c r="H620" s="3" t="str">
        <f>INDEX(Cleaned_Location_Data!$I$1:$I$5,MATCH(F620,Cleaned_Location_Data!$H$1:$H$5,0))</f>
        <v>NAM</v>
      </c>
      <c r="I620" s="3" t="str">
        <f t="shared" si="46"/>
        <v>Q1 2021</v>
      </c>
      <c r="J620" s="3" t="str">
        <f t="shared" si="47"/>
        <v>Q1 2021</v>
      </c>
      <c r="K620" s="3" t="str">
        <f t="shared" si="48"/>
        <v>Q1 2021</v>
      </c>
      <c r="L620" s="5" t="b">
        <f t="shared" si="49"/>
        <v>1</v>
      </c>
      <c r="N620"/>
    </row>
    <row r="621" spans="1:14" x14ac:dyDescent="0.25">
      <c r="A621" s="7" t="s">
        <v>584</v>
      </c>
      <c r="B621" s="4" t="s">
        <v>30</v>
      </c>
      <c r="C621" s="4">
        <v>44286</v>
      </c>
      <c r="D621" s="6">
        <v>2032</v>
      </c>
      <c r="E621" s="3" t="str">
        <f>VLOOKUP(A621,Cleaned_Location_Data!$B$1:$C$55,2,FALSE)</f>
        <v>GEO1001</v>
      </c>
      <c r="F621" s="3" t="str">
        <f>INDEX(Cleaned_Location_Data!$C:$C,MATCH(A621,Cleaned_Location_Data!$B:$B,0))</f>
        <v>GEO1001</v>
      </c>
      <c r="G621" s="3" t="b">
        <f t="shared" si="45"/>
        <v>1</v>
      </c>
      <c r="H621" s="3" t="str">
        <f>INDEX(Cleaned_Location_Data!$I$1:$I$5,MATCH(F621,Cleaned_Location_Data!$H$1:$H$5,0))</f>
        <v>NAM</v>
      </c>
      <c r="I621" s="3" t="str">
        <f t="shared" si="46"/>
        <v>Q1 2021</v>
      </c>
      <c r="J621" s="3" t="str">
        <f t="shared" si="47"/>
        <v>Q1 2021</v>
      </c>
      <c r="K621" s="3" t="str">
        <f t="shared" si="48"/>
        <v>Q1 2021</v>
      </c>
      <c r="L621" s="5" t="b">
        <f t="shared" si="49"/>
        <v>1</v>
      </c>
      <c r="N621"/>
    </row>
    <row r="622" spans="1:14" x14ac:dyDescent="0.25">
      <c r="A622" s="7" t="s">
        <v>584</v>
      </c>
      <c r="B622" s="4" t="s">
        <v>28</v>
      </c>
      <c r="C622" s="4">
        <v>44316</v>
      </c>
      <c r="D622" s="6">
        <v>1991</v>
      </c>
      <c r="E622" s="3" t="str">
        <f>VLOOKUP(A622,Cleaned_Location_Data!$B$1:$C$55,2,FALSE)</f>
        <v>GEO1001</v>
      </c>
      <c r="F622" s="3" t="str">
        <f>INDEX(Cleaned_Location_Data!$C:$C,MATCH(A622,Cleaned_Location_Data!$B:$B,0))</f>
        <v>GEO1001</v>
      </c>
      <c r="G622" s="3" t="b">
        <f t="shared" si="45"/>
        <v>1</v>
      </c>
      <c r="H622" s="3" t="str">
        <f>INDEX(Cleaned_Location_Data!$I$1:$I$5,MATCH(F622,Cleaned_Location_Data!$H$1:$H$5,0))</f>
        <v>NAM</v>
      </c>
      <c r="I622" s="3" t="str">
        <f t="shared" si="46"/>
        <v>Q2 2021</v>
      </c>
      <c r="J622" s="3" t="str">
        <f t="shared" si="47"/>
        <v>Q2 2021</v>
      </c>
      <c r="K622" s="3" t="str">
        <f t="shared" si="48"/>
        <v>Q2 2021</v>
      </c>
      <c r="L622" s="5" t="b">
        <f t="shared" si="49"/>
        <v>1</v>
      </c>
      <c r="N622"/>
    </row>
    <row r="623" spans="1:14" x14ac:dyDescent="0.25">
      <c r="A623" s="7" t="s">
        <v>584</v>
      </c>
      <c r="B623" s="4" t="s">
        <v>26</v>
      </c>
      <c r="C623" s="4">
        <v>44347</v>
      </c>
      <c r="D623" s="6">
        <v>2150</v>
      </c>
      <c r="E623" s="3" t="str">
        <f>VLOOKUP(A623,Cleaned_Location_Data!$B$1:$C$55,2,FALSE)</f>
        <v>GEO1001</v>
      </c>
      <c r="F623" s="3" t="str">
        <f>INDEX(Cleaned_Location_Data!$C:$C,MATCH(A623,Cleaned_Location_Data!$B:$B,0))</f>
        <v>GEO1001</v>
      </c>
      <c r="G623" s="3" t="b">
        <f t="shared" si="45"/>
        <v>1</v>
      </c>
      <c r="H623" s="3" t="str">
        <f>INDEX(Cleaned_Location_Data!$I$1:$I$5,MATCH(F623,Cleaned_Location_Data!$H$1:$H$5,0))</f>
        <v>NAM</v>
      </c>
      <c r="I623" s="3" t="str">
        <f t="shared" si="46"/>
        <v>Q2 2021</v>
      </c>
      <c r="J623" s="3" t="str">
        <f t="shared" si="47"/>
        <v>Q2 2021</v>
      </c>
      <c r="K623" s="3" t="str">
        <f t="shared" si="48"/>
        <v>Q2 2021</v>
      </c>
      <c r="L623" s="5" t="b">
        <f t="shared" si="49"/>
        <v>1</v>
      </c>
      <c r="N623"/>
    </row>
    <row r="624" spans="1:14" x14ac:dyDescent="0.25">
      <c r="A624" s="7" t="s">
        <v>584</v>
      </c>
      <c r="B624" s="4" t="s">
        <v>24</v>
      </c>
      <c r="C624" s="4">
        <v>44377</v>
      </c>
      <c r="D624" s="6">
        <v>1291</v>
      </c>
      <c r="E624" s="3" t="str">
        <f>VLOOKUP(A624,Cleaned_Location_Data!$B$1:$C$55,2,FALSE)</f>
        <v>GEO1001</v>
      </c>
      <c r="F624" s="3" t="str">
        <f>INDEX(Cleaned_Location_Data!$C:$C,MATCH(A624,Cleaned_Location_Data!$B:$B,0))</f>
        <v>GEO1001</v>
      </c>
      <c r="G624" s="3" t="b">
        <f t="shared" si="45"/>
        <v>1</v>
      </c>
      <c r="H624" s="3" t="str">
        <f>INDEX(Cleaned_Location_Data!$I$1:$I$5,MATCH(F624,Cleaned_Location_Data!$H$1:$H$5,0))</f>
        <v>NAM</v>
      </c>
      <c r="I624" s="3" t="str">
        <f t="shared" si="46"/>
        <v>Q2 2021</v>
      </c>
      <c r="J624" s="3" t="str">
        <f t="shared" si="47"/>
        <v>Q2 2021</v>
      </c>
      <c r="K624" s="3" t="str">
        <f t="shared" si="48"/>
        <v>Q2 2021</v>
      </c>
      <c r="L624" s="5" t="b">
        <f t="shared" si="49"/>
        <v>1</v>
      </c>
      <c r="N624"/>
    </row>
    <row r="625" spans="1:14" x14ac:dyDescent="0.25">
      <c r="A625" s="7" t="s">
        <v>600</v>
      </c>
      <c r="B625" s="4" t="s">
        <v>37</v>
      </c>
      <c r="C625" s="4">
        <v>43861</v>
      </c>
      <c r="D625" s="6">
        <v>1211</v>
      </c>
      <c r="E625" s="3" t="str">
        <f>VLOOKUP(A625,Cleaned_Location_Data!$B$1:$C$55,2,FALSE)</f>
        <v>GEO1004</v>
      </c>
      <c r="F625" s="3" t="str">
        <f>INDEX(Cleaned_Location_Data!$C:$C,MATCH(A625,Cleaned_Location_Data!$B:$B,0))</f>
        <v>GEO1004</v>
      </c>
      <c r="G625" s="3" t="b">
        <f t="shared" si="45"/>
        <v>1</v>
      </c>
      <c r="H625" s="3" t="str">
        <f>INDEX(Cleaned_Location_Data!$I$1:$I$5,MATCH(F625,Cleaned_Location_Data!$H$1:$H$5,0))</f>
        <v>LATAM</v>
      </c>
      <c r="I625" s="3" t="str">
        <f t="shared" si="46"/>
        <v>Q1 2020</v>
      </c>
      <c r="J625" s="3" t="str">
        <f t="shared" si="47"/>
        <v>Q1 2020</v>
      </c>
      <c r="K625" s="3" t="str">
        <f t="shared" si="48"/>
        <v>Q1 2020</v>
      </c>
      <c r="L625" s="5" t="b">
        <f t="shared" si="49"/>
        <v>1</v>
      </c>
      <c r="N625"/>
    </row>
    <row r="626" spans="1:14" x14ac:dyDescent="0.25">
      <c r="A626" s="7" t="s">
        <v>600</v>
      </c>
      <c r="B626" s="4" t="s">
        <v>39</v>
      </c>
      <c r="C626" s="4">
        <v>43890</v>
      </c>
      <c r="D626" s="6">
        <v>1358</v>
      </c>
      <c r="E626" s="3" t="str">
        <f>VLOOKUP(A626,Cleaned_Location_Data!$B$1:$C$55,2,FALSE)</f>
        <v>GEO1004</v>
      </c>
      <c r="F626" s="3" t="str">
        <f>INDEX(Cleaned_Location_Data!$C:$C,MATCH(A626,Cleaned_Location_Data!$B:$B,0))</f>
        <v>GEO1004</v>
      </c>
      <c r="G626" s="3" t="b">
        <f t="shared" si="45"/>
        <v>1</v>
      </c>
      <c r="H626" s="3" t="str">
        <f>INDEX(Cleaned_Location_Data!$I$1:$I$5,MATCH(F626,Cleaned_Location_Data!$H$1:$H$5,0))</f>
        <v>LATAM</v>
      </c>
      <c r="I626" s="3" t="str">
        <f t="shared" si="46"/>
        <v>Q1 2020</v>
      </c>
      <c r="J626" s="3" t="str">
        <f t="shared" si="47"/>
        <v>Q1 2020</v>
      </c>
      <c r="K626" s="3" t="str">
        <f t="shared" si="48"/>
        <v>Q1 2020</v>
      </c>
      <c r="L626" s="5" t="b">
        <f t="shared" si="49"/>
        <v>1</v>
      </c>
      <c r="N626"/>
    </row>
    <row r="627" spans="1:14" x14ac:dyDescent="0.25">
      <c r="A627" s="7" t="s">
        <v>600</v>
      </c>
      <c r="B627" s="4" t="s">
        <v>4</v>
      </c>
      <c r="C627" s="4">
        <v>43921</v>
      </c>
      <c r="D627" s="6">
        <v>1507</v>
      </c>
      <c r="E627" s="3" t="str">
        <f>VLOOKUP(A627,Cleaned_Location_Data!$B$1:$C$55,2,FALSE)</f>
        <v>GEO1004</v>
      </c>
      <c r="F627" s="3" t="str">
        <f>INDEX(Cleaned_Location_Data!$C:$C,MATCH(A627,Cleaned_Location_Data!$B:$B,0))</f>
        <v>GEO1004</v>
      </c>
      <c r="G627" s="3" t="b">
        <f t="shared" si="45"/>
        <v>1</v>
      </c>
      <c r="H627" s="3" t="str">
        <f>INDEX(Cleaned_Location_Data!$I$1:$I$5,MATCH(F627,Cleaned_Location_Data!$H$1:$H$5,0))</f>
        <v>LATAM</v>
      </c>
      <c r="I627" s="3" t="str">
        <f t="shared" si="46"/>
        <v>Q1 2020</v>
      </c>
      <c r="J627" s="3" t="str">
        <f t="shared" si="47"/>
        <v>Q1 2020</v>
      </c>
      <c r="K627" s="3" t="str">
        <f t="shared" si="48"/>
        <v>Q1 2020</v>
      </c>
      <c r="L627" s="5" t="b">
        <f t="shared" si="49"/>
        <v>1</v>
      </c>
      <c r="N627"/>
    </row>
    <row r="628" spans="1:14" x14ac:dyDescent="0.25">
      <c r="A628" s="7" t="s">
        <v>600</v>
      </c>
      <c r="B628" s="4" t="s">
        <v>6</v>
      </c>
      <c r="C628" s="4">
        <v>43951</v>
      </c>
      <c r="D628" s="6">
        <v>1812</v>
      </c>
      <c r="E628" s="3" t="str">
        <f>VLOOKUP(A628,Cleaned_Location_Data!$B$1:$C$55,2,FALSE)</f>
        <v>GEO1004</v>
      </c>
      <c r="F628" s="3" t="str">
        <f>INDEX(Cleaned_Location_Data!$C:$C,MATCH(A628,Cleaned_Location_Data!$B:$B,0))</f>
        <v>GEO1004</v>
      </c>
      <c r="G628" s="3" t="b">
        <f t="shared" si="45"/>
        <v>1</v>
      </c>
      <c r="H628" s="3" t="str">
        <f>INDEX(Cleaned_Location_Data!$I$1:$I$5,MATCH(F628,Cleaned_Location_Data!$H$1:$H$5,0))</f>
        <v>LATAM</v>
      </c>
      <c r="I628" s="3" t="str">
        <f t="shared" si="46"/>
        <v>Q2 2020</v>
      </c>
      <c r="J628" s="3" t="str">
        <f t="shared" si="47"/>
        <v>Q2 2020</v>
      </c>
      <c r="K628" s="3" t="str">
        <f t="shared" si="48"/>
        <v>Q2 2020</v>
      </c>
      <c r="L628" s="5" t="b">
        <f t="shared" si="49"/>
        <v>1</v>
      </c>
      <c r="N628"/>
    </row>
    <row r="629" spans="1:14" x14ac:dyDescent="0.25">
      <c r="A629" s="7" t="s">
        <v>600</v>
      </c>
      <c r="B629" s="4" t="s">
        <v>8</v>
      </c>
      <c r="C629" s="4">
        <v>43982</v>
      </c>
      <c r="D629" s="6">
        <v>1663</v>
      </c>
      <c r="E629" s="3" t="str">
        <f>VLOOKUP(A629,Cleaned_Location_Data!$B$1:$C$55,2,FALSE)</f>
        <v>GEO1004</v>
      </c>
      <c r="F629" s="3" t="str">
        <f>INDEX(Cleaned_Location_Data!$C:$C,MATCH(A629,Cleaned_Location_Data!$B:$B,0))</f>
        <v>GEO1004</v>
      </c>
      <c r="G629" s="3" t="b">
        <f t="shared" si="45"/>
        <v>1</v>
      </c>
      <c r="H629" s="3" t="str">
        <f>INDEX(Cleaned_Location_Data!$I$1:$I$5,MATCH(F629,Cleaned_Location_Data!$H$1:$H$5,0))</f>
        <v>LATAM</v>
      </c>
      <c r="I629" s="3" t="str">
        <f t="shared" si="46"/>
        <v>Q2 2020</v>
      </c>
      <c r="J629" s="3" t="str">
        <f t="shared" si="47"/>
        <v>Q2 2020</v>
      </c>
      <c r="K629" s="3" t="str">
        <f t="shared" si="48"/>
        <v>Q2 2020</v>
      </c>
      <c r="L629" s="5" t="b">
        <f t="shared" si="49"/>
        <v>1</v>
      </c>
      <c r="N629"/>
    </row>
    <row r="630" spans="1:14" x14ac:dyDescent="0.25">
      <c r="A630" s="7" t="s">
        <v>600</v>
      </c>
      <c r="B630" s="4" t="s">
        <v>10</v>
      </c>
      <c r="C630" s="4">
        <v>44012</v>
      </c>
      <c r="D630" s="6">
        <v>1205</v>
      </c>
      <c r="E630" s="3" t="str">
        <f>VLOOKUP(A630,Cleaned_Location_Data!$B$1:$C$55,2,FALSE)</f>
        <v>GEO1004</v>
      </c>
      <c r="F630" s="3" t="str">
        <f>INDEX(Cleaned_Location_Data!$C:$C,MATCH(A630,Cleaned_Location_Data!$B:$B,0))</f>
        <v>GEO1004</v>
      </c>
      <c r="G630" s="3" t="b">
        <f t="shared" si="45"/>
        <v>1</v>
      </c>
      <c r="H630" s="3" t="str">
        <f>INDEX(Cleaned_Location_Data!$I$1:$I$5,MATCH(F630,Cleaned_Location_Data!$H$1:$H$5,0))</f>
        <v>LATAM</v>
      </c>
      <c r="I630" s="3" t="str">
        <f t="shared" si="46"/>
        <v>Q2 2020</v>
      </c>
      <c r="J630" s="3" t="str">
        <f t="shared" si="47"/>
        <v>Q2 2020</v>
      </c>
      <c r="K630" s="3" t="str">
        <f t="shared" si="48"/>
        <v>Q2 2020</v>
      </c>
      <c r="L630" s="5" t="b">
        <f t="shared" si="49"/>
        <v>1</v>
      </c>
      <c r="N630"/>
    </row>
    <row r="631" spans="1:14" x14ac:dyDescent="0.25">
      <c r="A631" s="7" t="s">
        <v>600</v>
      </c>
      <c r="B631" s="4" t="s">
        <v>12</v>
      </c>
      <c r="C631" s="4">
        <v>44043</v>
      </c>
      <c r="D631" s="6">
        <v>1059</v>
      </c>
      <c r="E631" s="3" t="str">
        <f>VLOOKUP(A631,Cleaned_Location_Data!$B$1:$C$55,2,FALSE)</f>
        <v>GEO1004</v>
      </c>
      <c r="F631" s="3" t="str">
        <f>INDEX(Cleaned_Location_Data!$C:$C,MATCH(A631,Cleaned_Location_Data!$B:$B,0))</f>
        <v>GEO1004</v>
      </c>
      <c r="G631" s="3" t="b">
        <f t="shared" si="45"/>
        <v>1</v>
      </c>
      <c r="H631" s="3" t="str">
        <f>INDEX(Cleaned_Location_Data!$I$1:$I$5,MATCH(F631,Cleaned_Location_Data!$H$1:$H$5,0))</f>
        <v>LATAM</v>
      </c>
      <c r="I631" s="3" t="str">
        <f t="shared" si="46"/>
        <v>Q3 2020</v>
      </c>
      <c r="J631" s="3" t="str">
        <f t="shared" si="47"/>
        <v>Q3 2020</v>
      </c>
      <c r="K631" s="3" t="str">
        <f t="shared" si="48"/>
        <v>Q3 2020</v>
      </c>
      <c r="L631" s="5" t="b">
        <f t="shared" si="49"/>
        <v>1</v>
      </c>
      <c r="N631"/>
    </row>
    <row r="632" spans="1:14" x14ac:dyDescent="0.25">
      <c r="A632" s="7" t="s">
        <v>600</v>
      </c>
      <c r="B632" s="4" t="s">
        <v>14</v>
      </c>
      <c r="C632" s="4">
        <v>44074</v>
      </c>
      <c r="D632" s="6">
        <v>910</v>
      </c>
      <c r="E632" s="3" t="str">
        <f>VLOOKUP(A632,Cleaned_Location_Data!$B$1:$C$55,2,FALSE)</f>
        <v>GEO1004</v>
      </c>
      <c r="F632" s="3" t="str">
        <f>INDEX(Cleaned_Location_Data!$C:$C,MATCH(A632,Cleaned_Location_Data!$B:$B,0))</f>
        <v>GEO1004</v>
      </c>
      <c r="G632" s="3" t="b">
        <f t="shared" si="45"/>
        <v>1</v>
      </c>
      <c r="H632" s="3" t="str">
        <f>INDEX(Cleaned_Location_Data!$I$1:$I$5,MATCH(F632,Cleaned_Location_Data!$H$1:$H$5,0))</f>
        <v>LATAM</v>
      </c>
      <c r="I632" s="3" t="str">
        <f t="shared" si="46"/>
        <v>Q3 2020</v>
      </c>
      <c r="J632" s="3" t="str">
        <f t="shared" si="47"/>
        <v>Q3 2020</v>
      </c>
      <c r="K632" s="3" t="str">
        <f t="shared" si="48"/>
        <v>Q3 2020</v>
      </c>
      <c r="L632" s="5" t="b">
        <f t="shared" si="49"/>
        <v>1</v>
      </c>
      <c r="N632"/>
    </row>
    <row r="633" spans="1:14" x14ac:dyDescent="0.25">
      <c r="A633" s="7" t="s">
        <v>600</v>
      </c>
      <c r="B633" s="4" t="s">
        <v>16</v>
      </c>
      <c r="C633" s="4">
        <v>44104</v>
      </c>
      <c r="D633" s="6">
        <v>910</v>
      </c>
      <c r="E633" s="3" t="str">
        <f>VLOOKUP(A633,Cleaned_Location_Data!$B$1:$C$55,2,FALSE)</f>
        <v>GEO1004</v>
      </c>
      <c r="F633" s="3" t="str">
        <f>INDEX(Cleaned_Location_Data!$C:$C,MATCH(A633,Cleaned_Location_Data!$B:$B,0))</f>
        <v>GEO1004</v>
      </c>
      <c r="G633" s="3" t="b">
        <f t="shared" si="45"/>
        <v>1</v>
      </c>
      <c r="H633" s="3" t="str">
        <f>INDEX(Cleaned_Location_Data!$I$1:$I$5,MATCH(F633,Cleaned_Location_Data!$H$1:$H$5,0))</f>
        <v>LATAM</v>
      </c>
      <c r="I633" s="3" t="str">
        <f t="shared" si="46"/>
        <v>Q3 2020</v>
      </c>
      <c r="J633" s="3" t="str">
        <f t="shared" si="47"/>
        <v>Q3 2020</v>
      </c>
      <c r="K633" s="3" t="str">
        <f t="shared" si="48"/>
        <v>Q3 2020</v>
      </c>
      <c r="L633" s="5" t="b">
        <f t="shared" si="49"/>
        <v>1</v>
      </c>
      <c r="N633"/>
    </row>
    <row r="634" spans="1:14" x14ac:dyDescent="0.25">
      <c r="A634" s="7" t="s">
        <v>600</v>
      </c>
      <c r="B634" s="4" t="s">
        <v>18</v>
      </c>
      <c r="C634" s="4">
        <v>44135</v>
      </c>
      <c r="D634" s="6">
        <v>1060</v>
      </c>
      <c r="E634" s="3" t="str">
        <f>VLOOKUP(A634,Cleaned_Location_Data!$B$1:$C$55,2,FALSE)</f>
        <v>GEO1004</v>
      </c>
      <c r="F634" s="3" t="str">
        <f>INDEX(Cleaned_Location_Data!$C:$C,MATCH(A634,Cleaned_Location_Data!$B:$B,0))</f>
        <v>GEO1004</v>
      </c>
      <c r="G634" s="3" t="b">
        <f t="shared" si="45"/>
        <v>1</v>
      </c>
      <c r="H634" s="3" t="str">
        <f>INDEX(Cleaned_Location_Data!$I$1:$I$5,MATCH(F634,Cleaned_Location_Data!$H$1:$H$5,0))</f>
        <v>LATAM</v>
      </c>
      <c r="I634" s="3" t="str">
        <f t="shared" si="46"/>
        <v>Q4 2020</v>
      </c>
      <c r="J634" s="3" t="str">
        <f t="shared" si="47"/>
        <v>Q4 2020</v>
      </c>
      <c r="K634" s="3" t="str">
        <f t="shared" si="48"/>
        <v>Q4 2020</v>
      </c>
      <c r="L634" s="5" t="b">
        <f t="shared" si="49"/>
        <v>1</v>
      </c>
      <c r="N634"/>
    </row>
    <row r="635" spans="1:14" x14ac:dyDescent="0.25">
      <c r="A635" s="7" t="s">
        <v>600</v>
      </c>
      <c r="B635" s="4" t="s">
        <v>20</v>
      </c>
      <c r="C635" s="4">
        <v>44165</v>
      </c>
      <c r="D635" s="6">
        <v>1205</v>
      </c>
      <c r="E635" s="3" t="str">
        <f>VLOOKUP(A635,Cleaned_Location_Data!$B$1:$C$55,2,FALSE)</f>
        <v>GEO1004</v>
      </c>
      <c r="F635" s="3" t="str">
        <f>INDEX(Cleaned_Location_Data!$C:$C,MATCH(A635,Cleaned_Location_Data!$B:$B,0))</f>
        <v>GEO1004</v>
      </c>
      <c r="G635" s="3" t="b">
        <f t="shared" si="45"/>
        <v>1</v>
      </c>
      <c r="H635" s="3" t="str">
        <f>INDEX(Cleaned_Location_Data!$I$1:$I$5,MATCH(F635,Cleaned_Location_Data!$H$1:$H$5,0))</f>
        <v>LATAM</v>
      </c>
      <c r="I635" s="3" t="str">
        <f t="shared" si="46"/>
        <v>Q4 2020</v>
      </c>
      <c r="J635" s="3" t="str">
        <f t="shared" si="47"/>
        <v>Q4 2020</v>
      </c>
      <c r="K635" s="3" t="str">
        <f t="shared" si="48"/>
        <v>Q4 2020</v>
      </c>
      <c r="L635" s="5" t="b">
        <f t="shared" si="49"/>
        <v>1</v>
      </c>
      <c r="N635"/>
    </row>
    <row r="636" spans="1:14" x14ac:dyDescent="0.25">
      <c r="A636" s="7" t="s">
        <v>600</v>
      </c>
      <c r="B636" s="4" t="s">
        <v>22</v>
      </c>
      <c r="C636" s="4">
        <v>44196</v>
      </c>
      <c r="D636" s="6">
        <v>1211</v>
      </c>
      <c r="E636" s="3" t="str">
        <f>VLOOKUP(A636,Cleaned_Location_Data!$B$1:$C$55,2,FALSE)</f>
        <v>GEO1004</v>
      </c>
      <c r="F636" s="3" t="str">
        <f>INDEX(Cleaned_Location_Data!$C:$C,MATCH(A636,Cleaned_Location_Data!$B:$B,0))</f>
        <v>GEO1004</v>
      </c>
      <c r="G636" s="3" t="b">
        <f t="shared" si="45"/>
        <v>1</v>
      </c>
      <c r="H636" s="3" t="str">
        <f>INDEX(Cleaned_Location_Data!$I$1:$I$5,MATCH(F636,Cleaned_Location_Data!$H$1:$H$5,0))</f>
        <v>LATAM</v>
      </c>
      <c r="I636" s="3" t="str">
        <f t="shared" si="46"/>
        <v>Q4 2020</v>
      </c>
      <c r="J636" s="3" t="str">
        <f t="shared" si="47"/>
        <v>Q4 2020</v>
      </c>
      <c r="K636" s="3" t="str">
        <f t="shared" si="48"/>
        <v>Q4 2020</v>
      </c>
      <c r="L636" s="5" t="b">
        <f t="shared" si="49"/>
        <v>1</v>
      </c>
      <c r="N636"/>
    </row>
    <row r="637" spans="1:14" x14ac:dyDescent="0.25">
      <c r="A637" s="7" t="s">
        <v>600</v>
      </c>
      <c r="B637" s="4" t="s">
        <v>34</v>
      </c>
      <c r="C637" s="4">
        <v>44227</v>
      </c>
      <c r="D637" s="6">
        <v>1255</v>
      </c>
      <c r="E637" s="3" t="str">
        <f>VLOOKUP(A637,Cleaned_Location_Data!$B$1:$C$55,2,FALSE)</f>
        <v>GEO1004</v>
      </c>
      <c r="F637" s="3" t="str">
        <f>INDEX(Cleaned_Location_Data!$C:$C,MATCH(A637,Cleaned_Location_Data!$B:$B,0))</f>
        <v>GEO1004</v>
      </c>
      <c r="G637" s="3" t="b">
        <f t="shared" si="45"/>
        <v>1</v>
      </c>
      <c r="H637" s="3" t="str">
        <f>INDEX(Cleaned_Location_Data!$I$1:$I$5,MATCH(F637,Cleaned_Location_Data!$H$1:$H$5,0))</f>
        <v>LATAM</v>
      </c>
      <c r="I637" s="3" t="str">
        <f t="shared" si="46"/>
        <v>Q1 2021</v>
      </c>
      <c r="J637" s="3" t="str">
        <f t="shared" si="47"/>
        <v>Q1 2021</v>
      </c>
      <c r="K637" s="3" t="str">
        <f t="shared" si="48"/>
        <v>Q1 2021</v>
      </c>
      <c r="L637" s="5" t="b">
        <f t="shared" si="49"/>
        <v>1</v>
      </c>
      <c r="N637"/>
    </row>
    <row r="638" spans="1:14" x14ac:dyDescent="0.25">
      <c r="A638" s="7" t="s">
        <v>600</v>
      </c>
      <c r="B638" s="4" t="s">
        <v>32</v>
      </c>
      <c r="C638" s="4">
        <v>44255</v>
      </c>
      <c r="D638" s="6">
        <v>1399</v>
      </c>
      <c r="E638" s="3" t="str">
        <f>VLOOKUP(A638,Cleaned_Location_Data!$B$1:$C$55,2,FALSE)</f>
        <v>GEO1004</v>
      </c>
      <c r="F638" s="3" t="str">
        <f>INDEX(Cleaned_Location_Data!$C:$C,MATCH(A638,Cleaned_Location_Data!$B:$B,0))</f>
        <v>GEO1004</v>
      </c>
      <c r="G638" s="3" t="b">
        <f t="shared" si="45"/>
        <v>1</v>
      </c>
      <c r="H638" s="3" t="str">
        <f>INDEX(Cleaned_Location_Data!$I$1:$I$5,MATCH(F638,Cleaned_Location_Data!$H$1:$H$5,0))</f>
        <v>LATAM</v>
      </c>
      <c r="I638" s="3" t="str">
        <f t="shared" si="46"/>
        <v>Q1 2021</v>
      </c>
      <c r="J638" s="3" t="str">
        <f t="shared" si="47"/>
        <v>Q1 2021</v>
      </c>
      <c r="K638" s="3" t="str">
        <f t="shared" si="48"/>
        <v>Q1 2021</v>
      </c>
      <c r="L638" s="5" t="b">
        <f t="shared" si="49"/>
        <v>1</v>
      </c>
      <c r="N638"/>
    </row>
    <row r="639" spans="1:14" x14ac:dyDescent="0.25">
      <c r="A639" s="7" t="s">
        <v>600</v>
      </c>
      <c r="B639" s="4" t="s">
        <v>30</v>
      </c>
      <c r="C639" s="4">
        <v>44286</v>
      </c>
      <c r="D639" s="6">
        <v>1568</v>
      </c>
      <c r="E639" s="3" t="str">
        <f>VLOOKUP(A639,Cleaned_Location_Data!$B$1:$C$55,2,FALSE)</f>
        <v>GEO1004</v>
      </c>
      <c r="F639" s="3" t="str">
        <f>INDEX(Cleaned_Location_Data!$C:$C,MATCH(A639,Cleaned_Location_Data!$B:$B,0))</f>
        <v>GEO1004</v>
      </c>
      <c r="G639" s="3" t="b">
        <f t="shared" si="45"/>
        <v>1</v>
      </c>
      <c r="H639" s="3" t="str">
        <f>INDEX(Cleaned_Location_Data!$I$1:$I$5,MATCH(F639,Cleaned_Location_Data!$H$1:$H$5,0))</f>
        <v>LATAM</v>
      </c>
      <c r="I639" s="3" t="str">
        <f t="shared" si="46"/>
        <v>Q1 2021</v>
      </c>
      <c r="J639" s="3" t="str">
        <f t="shared" si="47"/>
        <v>Q1 2021</v>
      </c>
      <c r="K639" s="3" t="str">
        <f t="shared" si="48"/>
        <v>Q1 2021</v>
      </c>
      <c r="L639" s="5" t="b">
        <f t="shared" si="49"/>
        <v>1</v>
      </c>
      <c r="N639"/>
    </row>
    <row r="640" spans="1:14" x14ac:dyDescent="0.25">
      <c r="A640" s="7" t="s">
        <v>600</v>
      </c>
      <c r="B640" s="4" t="s">
        <v>28</v>
      </c>
      <c r="C640" s="4">
        <v>44316</v>
      </c>
      <c r="D640" s="6">
        <v>1791</v>
      </c>
      <c r="E640" s="3" t="str">
        <f>VLOOKUP(A640,Cleaned_Location_Data!$B$1:$C$55,2,FALSE)</f>
        <v>GEO1004</v>
      </c>
      <c r="F640" s="3" t="str">
        <f>INDEX(Cleaned_Location_Data!$C:$C,MATCH(A640,Cleaned_Location_Data!$B:$B,0))</f>
        <v>GEO1004</v>
      </c>
      <c r="G640" s="3" t="b">
        <f t="shared" si="45"/>
        <v>1</v>
      </c>
      <c r="H640" s="3" t="str">
        <f>INDEX(Cleaned_Location_Data!$I$1:$I$5,MATCH(F640,Cleaned_Location_Data!$H$1:$H$5,0))</f>
        <v>LATAM</v>
      </c>
      <c r="I640" s="3" t="str">
        <f t="shared" si="46"/>
        <v>Q2 2021</v>
      </c>
      <c r="J640" s="3" t="str">
        <f t="shared" si="47"/>
        <v>Q2 2021</v>
      </c>
      <c r="K640" s="3" t="str">
        <f t="shared" si="48"/>
        <v>Q2 2021</v>
      </c>
      <c r="L640" s="5" t="b">
        <f t="shared" si="49"/>
        <v>1</v>
      </c>
      <c r="N640"/>
    </row>
    <row r="641" spans="1:14" x14ac:dyDescent="0.25">
      <c r="A641" s="7" t="s">
        <v>600</v>
      </c>
      <c r="B641" s="4" t="s">
        <v>26</v>
      </c>
      <c r="C641" s="4">
        <v>44347</v>
      </c>
      <c r="D641" s="6">
        <v>1694</v>
      </c>
      <c r="E641" s="3" t="str">
        <f>VLOOKUP(A641,Cleaned_Location_Data!$B$1:$C$55,2,FALSE)</f>
        <v>GEO1004</v>
      </c>
      <c r="F641" s="3" t="str">
        <f>INDEX(Cleaned_Location_Data!$C:$C,MATCH(A641,Cleaned_Location_Data!$B:$B,0))</f>
        <v>GEO1004</v>
      </c>
      <c r="G641" s="3" t="b">
        <f t="shared" si="45"/>
        <v>1</v>
      </c>
      <c r="H641" s="3" t="str">
        <f>INDEX(Cleaned_Location_Data!$I$1:$I$5,MATCH(F641,Cleaned_Location_Data!$H$1:$H$5,0))</f>
        <v>LATAM</v>
      </c>
      <c r="I641" s="3" t="str">
        <f t="shared" si="46"/>
        <v>Q2 2021</v>
      </c>
      <c r="J641" s="3" t="str">
        <f t="shared" si="47"/>
        <v>Q2 2021</v>
      </c>
      <c r="K641" s="3" t="str">
        <f t="shared" si="48"/>
        <v>Q2 2021</v>
      </c>
      <c r="L641" s="5" t="b">
        <f t="shared" si="49"/>
        <v>1</v>
      </c>
      <c r="N641"/>
    </row>
    <row r="642" spans="1:14" x14ac:dyDescent="0.25">
      <c r="A642" s="7" t="s">
        <v>600</v>
      </c>
      <c r="B642" s="4" t="s">
        <v>24</v>
      </c>
      <c r="C642" s="4">
        <v>44377</v>
      </c>
      <c r="D642" s="6">
        <v>1193</v>
      </c>
      <c r="E642" s="3" t="str">
        <f>VLOOKUP(A642,Cleaned_Location_Data!$B$1:$C$55,2,FALSE)</f>
        <v>GEO1004</v>
      </c>
      <c r="F642" s="3" t="str">
        <f>INDEX(Cleaned_Location_Data!$C:$C,MATCH(A642,Cleaned_Location_Data!$B:$B,0))</f>
        <v>GEO1004</v>
      </c>
      <c r="G642" s="3" t="b">
        <f t="shared" ref="G642:G705" si="50">E642=F642</f>
        <v>1</v>
      </c>
      <c r="H642" s="3" t="str">
        <f>INDEX(Cleaned_Location_Data!$I$1:$I$5,MATCH(F642,Cleaned_Location_Data!$H$1:$H$5,0))</f>
        <v>LATAM</v>
      </c>
      <c r="I642" s="3" t="str">
        <f t="shared" ref="I642:I705" si="51">"Q"&amp;ROUNDUP(MONTH(C642)/3,0)&amp;" "&amp;YEAR(C642)</f>
        <v>Q2 2021</v>
      </c>
      <c r="J642" s="3" t="str">
        <f t="shared" ref="J642:J705" si="52">"Q"&amp;ROUNDUP(LEFT(B642,2)/3,0)&amp;" "&amp;RIGHT(B642,4)</f>
        <v>Q2 2021</v>
      </c>
      <c r="K642" s="3" t="str">
        <f t="shared" ref="K642:K705" si="53">VLOOKUP(C642,$P$1:$R$7,3,TRUE)</f>
        <v>Q2 2021</v>
      </c>
      <c r="L642" s="5" t="b">
        <f t="shared" ref="L642:L705" si="54">(I642=J642)=(J642=K642)</f>
        <v>1</v>
      </c>
      <c r="N642"/>
    </row>
    <row r="643" spans="1:14" x14ac:dyDescent="0.25">
      <c r="A643" s="7" t="s">
        <v>612</v>
      </c>
      <c r="B643" s="4" t="s">
        <v>37</v>
      </c>
      <c r="C643" s="4">
        <v>43861</v>
      </c>
      <c r="D643" s="6">
        <v>53</v>
      </c>
      <c r="E643" s="3" t="str">
        <f>VLOOKUP(A643,Cleaned_Location_Data!$B$1:$C$55,2,FALSE)</f>
        <v>GEO1002</v>
      </c>
      <c r="F643" s="3" t="str">
        <f>INDEX(Cleaned_Location_Data!$C:$C,MATCH(A643,Cleaned_Location_Data!$B:$B,0))</f>
        <v>GEO1002</v>
      </c>
      <c r="G643" s="3" t="b">
        <f t="shared" si="50"/>
        <v>1</v>
      </c>
      <c r="H643" s="3" t="str">
        <f>INDEX(Cleaned_Location_Data!$I$1:$I$5,MATCH(F643,Cleaned_Location_Data!$H$1:$H$5,0))</f>
        <v>APAC</v>
      </c>
      <c r="I643" s="3" t="str">
        <f t="shared" si="51"/>
        <v>Q1 2020</v>
      </c>
      <c r="J643" s="3" t="str">
        <f t="shared" si="52"/>
        <v>Q1 2020</v>
      </c>
      <c r="K643" s="3" t="str">
        <f t="shared" si="53"/>
        <v>Q1 2020</v>
      </c>
      <c r="L643" s="5" t="b">
        <f t="shared" si="54"/>
        <v>1</v>
      </c>
      <c r="N643"/>
    </row>
    <row r="644" spans="1:14" x14ac:dyDescent="0.25">
      <c r="A644" s="7" t="s">
        <v>612</v>
      </c>
      <c r="B644" s="4" t="s">
        <v>39</v>
      </c>
      <c r="C644" s="4">
        <v>43890</v>
      </c>
      <c r="D644" s="6">
        <v>40</v>
      </c>
      <c r="E644" s="3" t="str">
        <f>VLOOKUP(A644,Cleaned_Location_Data!$B$1:$C$55,2,FALSE)</f>
        <v>GEO1002</v>
      </c>
      <c r="F644" s="3" t="str">
        <f>INDEX(Cleaned_Location_Data!$C:$C,MATCH(A644,Cleaned_Location_Data!$B:$B,0))</f>
        <v>GEO1002</v>
      </c>
      <c r="G644" s="3" t="b">
        <f t="shared" si="50"/>
        <v>1</v>
      </c>
      <c r="H644" s="3" t="str">
        <f>INDEX(Cleaned_Location_Data!$I$1:$I$5,MATCH(F644,Cleaned_Location_Data!$H$1:$H$5,0))</f>
        <v>APAC</v>
      </c>
      <c r="I644" s="3" t="str">
        <f t="shared" si="51"/>
        <v>Q1 2020</v>
      </c>
      <c r="J644" s="3" t="str">
        <f t="shared" si="52"/>
        <v>Q1 2020</v>
      </c>
      <c r="K644" s="3" t="str">
        <f t="shared" si="53"/>
        <v>Q1 2020</v>
      </c>
      <c r="L644" s="5" t="b">
        <f t="shared" si="54"/>
        <v>1</v>
      </c>
      <c r="N644"/>
    </row>
    <row r="645" spans="1:14" x14ac:dyDescent="0.25">
      <c r="A645" s="7" t="s">
        <v>612</v>
      </c>
      <c r="B645" s="4" t="s">
        <v>4</v>
      </c>
      <c r="C645" s="4">
        <v>43921</v>
      </c>
      <c r="D645" s="6">
        <v>65</v>
      </c>
      <c r="E645" s="3" t="str">
        <f>VLOOKUP(A645,Cleaned_Location_Data!$B$1:$C$55,2,FALSE)</f>
        <v>GEO1002</v>
      </c>
      <c r="F645" s="3" t="str">
        <f>INDEX(Cleaned_Location_Data!$C:$C,MATCH(A645,Cleaned_Location_Data!$B:$B,0))</f>
        <v>GEO1002</v>
      </c>
      <c r="G645" s="3" t="b">
        <f t="shared" si="50"/>
        <v>1</v>
      </c>
      <c r="H645" s="3" t="str">
        <f>INDEX(Cleaned_Location_Data!$I$1:$I$5,MATCH(F645,Cleaned_Location_Data!$H$1:$H$5,0))</f>
        <v>APAC</v>
      </c>
      <c r="I645" s="3" t="str">
        <f t="shared" si="51"/>
        <v>Q1 2020</v>
      </c>
      <c r="J645" s="3" t="str">
        <f t="shared" si="52"/>
        <v>Q1 2020</v>
      </c>
      <c r="K645" s="3" t="str">
        <f t="shared" si="53"/>
        <v>Q1 2020</v>
      </c>
      <c r="L645" s="5" t="b">
        <f t="shared" si="54"/>
        <v>1</v>
      </c>
      <c r="N645"/>
    </row>
    <row r="646" spans="1:14" x14ac:dyDescent="0.25">
      <c r="A646" s="7" t="s">
        <v>612</v>
      </c>
      <c r="B646" s="4" t="s">
        <v>6</v>
      </c>
      <c r="C646" s="4">
        <v>43951</v>
      </c>
      <c r="D646" s="6">
        <v>56</v>
      </c>
      <c r="E646" s="3" t="str">
        <f>VLOOKUP(A646,Cleaned_Location_Data!$B$1:$C$55,2,FALSE)</f>
        <v>GEO1002</v>
      </c>
      <c r="F646" s="3" t="str">
        <f>INDEX(Cleaned_Location_Data!$C:$C,MATCH(A646,Cleaned_Location_Data!$B:$B,0))</f>
        <v>GEO1002</v>
      </c>
      <c r="G646" s="3" t="b">
        <f t="shared" si="50"/>
        <v>1</v>
      </c>
      <c r="H646" s="3" t="str">
        <f>INDEX(Cleaned_Location_Data!$I$1:$I$5,MATCH(F646,Cleaned_Location_Data!$H$1:$H$5,0))</f>
        <v>APAC</v>
      </c>
      <c r="I646" s="3" t="str">
        <f t="shared" si="51"/>
        <v>Q2 2020</v>
      </c>
      <c r="J646" s="3" t="str">
        <f t="shared" si="52"/>
        <v>Q2 2020</v>
      </c>
      <c r="K646" s="3" t="str">
        <f t="shared" si="53"/>
        <v>Q2 2020</v>
      </c>
      <c r="L646" s="5" t="b">
        <f t="shared" si="54"/>
        <v>1</v>
      </c>
      <c r="N646"/>
    </row>
    <row r="647" spans="1:14" x14ac:dyDescent="0.25">
      <c r="A647" s="7" t="s">
        <v>612</v>
      </c>
      <c r="B647" s="4" t="s">
        <v>8</v>
      </c>
      <c r="C647" s="4">
        <v>43982</v>
      </c>
      <c r="D647" s="6">
        <v>65</v>
      </c>
      <c r="E647" s="3" t="str">
        <f>VLOOKUP(A647,Cleaned_Location_Data!$B$1:$C$55,2,FALSE)</f>
        <v>GEO1002</v>
      </c>
      <c r="F647" s="3" t="str">
        <f>INDEX(Cleaned_Location_Data!$C:$C,MATCH(A647,Cleaned_Location_Data!$B:$B,0))</f>
        <v>GEO1002</v>
      </c>
      <c r="G647" s="3" t="b">
        <f t="shared" si="50"/>
        <v>1</v>
      </c>
      <c r="H647" s="3" t="str">
        <f>INDEX(Cleaned_Location_Data!$I$1:$I$5,MATCH(F647,Cleaned_Location_Data!$H$1:$H$5,0))</f>
        <v>APAC</v>
      </c>
      <c r="I647" s="3" t="str">
        <f t="shared" si="51"/>
        <v>Q2 2020</v>
      </c>
      <c r="J647" s="3" t="str">
        <f t="shared" si="52"/>
        <v>Q2 2020</v>
      </c>
      <c r="K647" s="3" t="str">
        <f t="shared" si="53"/>
        <v>Q2 2020</v>
      </c>
      <c r="L647" s="5" t="b">
        <f t="shared" si="54"/>
        <v>1</v>
      </c>
      <c r="N647"/>
    </row>
    <row r="648" spans="1:14" x14ac:dyDescent="0.25">
      <c r="A648" s="7" t="s">
        <v>612</v>
      </c>
      <c r="B648" s="4" t="s">
        <v>10</v>
      </c>
      <c r="C648" s="4">
        <v>44012</v>
      </c>
      <c r="D648" s="6">
        <v>34</v>
      </c>
      <c r="E648" s="3" t="str">
        <f>VLOOKUP(A648,Cleaned_Location_Data!$B$1:$C$55,2,FALSE)</f>
        <v>GEO1002</v>
      </c>
      <c r="F648" s="3" t="str">
        <f>INDEX(Cleaned_Location_Data!$C:$C,MATCH(A648,Cleaned_Location_Data!$B:$B,0))</f>
        <v>GEO1002</v>
      </c>
      <c r="G648" s="3" t="b">
        <f t="shared" si="50"/>
        <v>1</v>
      </c>
      <c r="H648" s="3" t="str">
        <f>INDEX(Cleaned_Location_Data!$I$1:$I$5,MATCH(F648,Cleaned_Location_Data!$H$1:$H$5,0))</f>
        <v>APAC</v>
      </c>
      <c r="I648" s="3" t="str">
        <f t="shared" si="51"/>
        <v>Q2 2020</v>
      </c>
      <c r="J648" s="3" t="str">
        <f t="shared" si="52"/>
        <v>Q2 2020</v>
      </c>
      <c r="K648" s="3" t="str">
        <f t="shared" si="53"/>
        <v>Q2 2020</v>
      </c>
      <c r="L648" s="5" t="b">
        <f t="shared" si="54"/>
        <v>1</v>
      </c>
      <c r="N648"/>
    </row>
    <row r="649" spans="1:14" x14ac:dyDescent="0.25">
      <c r="A649" s="7" t="s">
        <v>612</v>
      </c>
      <c r="B649" s="4" t="s">
        <v>12</v>
      </c>
      <c r="C649" s="4">
        <v>44043</v>
      </c>
      <c r="D649" s="6">
        <v>50</v>
      </c>
      <c r="E649" s="3" t="str">
        <f>VLOOKUP(A649,Cleaned_Location_Data!$B$1:$C$55,2,FALSE)</f>
        <v>GEO1002</v>
      </c>
      <c r="F649" s="3" t="str">
        <f>INDEX(Cleaned_Location_Data!$C:$C,MATCH(A649,Cleaned_Location_Data!$B:$B,0))</f>
        <v>GEO1002</v>
      </c>
      <c r="G649" s="3" t="b">
        <f t="shared" si="50"/>
        <v>1</v>
      </c>
      <c r="H649" s="3" t="str">
        <f>INDEX(Cleaned_Location_Data!$I$1:$I$5,MATCH(F649,Cleaned_Location_Data!$H$1:$H$5,0))</f>
        <v>APAC</v>
      </c>
      <c r="I649" s="3" t="str">
        <f t="shared" si="51"/>
        <v>Q3 2020</v>
      </c>
      <c r="J649" s="3" t="str">
        <f t="shared" si="52"/>
        <v>Q3 2020</v>
      </c>
      <c r="K649" s="3" t="str">
        <f t="shared" si="53"/>
        <v>Q3 2020</v>
      </c>
      <c r="L649" s="5" t="b">
        <f t="shared" si="54"/>
        <v>1</v>
      </c>
      <c r="N649"/>
    </row>
    <row r="650" spans="1:14" x14ac:dyDescent="0.25">
      <c r="A650" s="7" t="s">
        <v>612</v>
      </c>
      <c r="B650" s="4" t="s">
        <v>14</v>
      </c>
      <c r="C650" s="4">
        <v>44074</v>
      </c>
      <c r="D650" s="6">
        <v>26</v>
      </c>
      <c r="E650" s="3" t="str">
        <f>VLOOKUP(A650,Cleaned_Location_Data!$B$1:$C$55,2,FALSE)</f>
        <v>GEO1002</v>
      </c>
      <c r="F650" s="3" t="str">
        <f>INDEX(Cleaned_Location_Data!$C:$C,MATCH(A650,Cleaned_Location_Data!$B:$B,0))</f>
        <v>GEO1002</v>
      </c>
      <c r="G650" s="3" t="b">
        <f t="shared" si="50"/>
        <v>1</v>
      </c>
      <c r="H650" s="3" t="str">
        <f>INDEX(Cleaned_Location_Data!$I$1:$I$5,MATCH(F650,Cleaned_Location_Data!$H$1:$H$5,0))</f>
        <v>APAC</v>
      </c>
      <c r="I650" s="3" t="str">
        <f t="shared" si="51"/>
        <v>Q3 2020</v>
      </c>
      <c r="J650" s="3" t="str">
        <f t="shared" si="52"/>
        <v>Q3 2020</v>
      </c>
      <c r="K650" s="3" t="str">
        <f t="shared" si="53"/>
        <v>Q3 2020</v>
      </c>
      <c r="L650" s="5" t="b">
        <f t="shared" si="54"/>
        <v>1</v>
      </c>
      <c r="N650"/>
    </row>
    <row r="651" spans="1:14" x14ac:dyDescent="0.25">
      <c r="A651" s="7" t="s">
        <v>612</v>
      </c>
      <c r="B651" s="4" t="s">
        <v>16</v>
      </c>
      <c r="C651" s="4">
        <v>44104</v>
      </c>
      <c r="D651" s="6">
        <v>43</v>
      </c>
      <c r="E651" s="3" t="str">
        <f>VLOOKUP(A651,Cleaned_Location_Data!$B$1:$C$55,2,FALSE)</f>
        <v>GEO1002</v>
      </c>
      <c r="F651" s="3" t="str">
        <f>INDEX(Cleaned_Location_Data!$C:$C,MATCH(A651,Cleaned_Location_Data!$B:$B,0))</f>
        <v>GEO1002</v>
      </c>
      <c r="G651" s="3" t="b">
        <f t="shared" si="50"/>
        <v>1</v>
      </c>
      <c r="H651" s="3" t="str">
        <f>INDEX(Cleaned_Location_Data!$I$1:$I$5,MATCH(F651,Cleaned_Location_Data!$H$1:$H$5,0))</f>
        <v>APAC</v>
      </c>
      <c r="I651" s="3" t="str">
        <f t="shared" si="51"/>
        <v>Q3 2020</v>
      </c>
      <c r="J651" s="3" t="str">
        <f t="shared" si="52"/>
        <v>Q3 2020</v>
      </c>
      <c r="K651" s="3" t="str">
        <f t="shared" si="53"/>
        <v>Q3 2020</v>
      </c>
      <c r="L651" s="5" t="b">
        <f t="shared" si="54"/>
        <v>1</v>
      </c>
      <c r="N651"/>
    </row>
    <row r="652" spans="1:14" x14ac:dyDescent="0.25">
      <c r="A652" s="7" t="s">
        <v>612</v>
      </c>
      <c r="B652" s="4" t="s">
        <v>18</v>
      </c>
      <c r="C652" s="4">
        <v>44135</v>
      </c>
      <c r="D652" s="6">
        <v>32</v>
      </c>
      <c r="E652" s="3" t="str">
        <f>VLOOKUP(A652,Cleaned_Location_Data!$B$1:$C$55,2,FALSE)</f>
        <v>GEO1002</v>
      </c>
      <c r="F652" s="3" t="str">
        <f>INDEX(Cleaned_Location_Data!$C:$C,MATCH(A652,Cleaned_Location_Data!$B:$B,0))</f>
        <v>GEO1002</v>
      </c>
      <c r="G652" s="3" t="b">
        <f t="shared" si="50"/>
        <v>1</v>
      </c>
      <c r="H652" s="3" t="str">
        <f>INDEX(Cleaned_Location_Data!$I$1:$I$5,MATCH(F652,Cleaned_Location_Data!$H$1:$H$5,0))</f>
        <v>APAC</v>
      </c>
      <c r="I652" s="3" t="str">
        <f t="shared" si="51"/>
        <v>Q4 2020</v>
      </c>
      <c r="J652" s="3" t="str">
        <f t="shared" si="52"/>
        <v>Q4 2020</v>
      </c>
      <c r="K652" s="3" t="str">
        <f t="shared" si="53"/>
        <v>Q4 2020</v>
      </c>
      <c r="L652" s="5" t="b">
        <f t="shared" si="54"/>
        <v>1</v>
      </c>
      <c r="N652"/>
    </row>
    <row r="653" spans="1:14" x14ac:dyDescent="0.25">
      <c r="A653" s="7" t="s">
        <v>612</v>
      </c>
      <c r="B653" s="4" t="s">
        <v>20</v>
      </c>
      <c r="C653" s="4">
        <v>44165</v>
      </c>
      <c r="D653" s="6">
        <v>54</v>
      </c>
      <c r="E653" s="3" t="str">
        <f>VLOOKUP(A653,Cleaned_Location_Data!$B$1:$C$55,2,FALSE)</f>
        <v>GEO1002</v>
      </c>
      <c r="F653" s="3" t="str">
        <f>INDEX(Cleaned_Location_Data!$C:$C,MATCH(A653,Cleaned_Location_Data!$B:$B,0))</f>
        <v>GEO1002</v>
      </c>
      <c r="G653" s="3" t="b">
        <f t="shared" si="50"/>
        <v>1</v>
      </c>
      <c r="H653" s="3" t="str">
        <f>INDEX(Cleaned_Location_Data!$I$1:$I$5,MATCH(F653,Cleaned_Location_Data!$H$1:$H$5,0))</f>
        <v>APAC</v>
      </c>
      <c r="I653" s="3" t="str">
        <f t="shared" si="51"/>
        <v>Q4 2020</v>
      </c>
      <c r="J653" s="3" t="str">
        <f t="shared" si="52"/>
        <v>Q4 2020</v>
      </c>
      <c r="K653" s="3" t="str">
        <f t="shared" si="53"/>
        <v>Q4 2020</v>
      </c>
      <c r="L653" s="5" t="b">
        <f t="shared" si="54"/>
        <v>1</v>
      </c>
      <c r="N653"/>
    </row>
    <row r="654" spans="1:14" x14ac:dyDescent="0.25">
      <c r="A654" s="7" t="s">
        <v>612</v>
      </c>
      <c r="B654" s="4" t="s">
        <v>22</v>
      </c>
      <c r="C654" s="4">
        <v>44196</v>
      </c>
      <c r="D654" s="6">
        <v>38</v>
      </c>
      <c r="E654" s="3" t="str">
        <f>VLOOKUP(A654,Cleaned_Location_Data!$B$1:$C$55,2,FALSE)</f>
        <v>GEO1002</v>
      </c>
      <c r="F654" s="3" t="str">
        <f>INDEX(Cleaned_Location_Data!$C:$C,MATCH(A654,Cleaned_Location_Data!$B:$B,0))</f>
        <v>GEO1002</v>
      </c>
      <c r="G654" s="3" t="b">
        <f t="shared" si="50"/>
        <v>1</v>
      </c>
      <c r="H654" s="3" t="str">
        <f>INDEX(Cleaned_Location_Data!$I$1:$I$5,MATCH(F654,Cleaned_Location_Data!$H$1:$H$5,0))</f>
        <v>APAC</v>
      </c>
      <c r="I654" s="3" t="str">
        <f t="shared" si="51"/>
        <v>Q4 2020</v>
      </c>
      <c r="J654" s="3" t="str">
        <f t="shared" si="52"/>
        <v>Q4 2020</v>
      </c>
      <c r="K654" s="3" t="str">
        <f t="shared" si="53"/>
        <v>Q4 2020</v>
      </c>
      <c r="L654" s="5" t="b">
        <f t="shared" si="54"/>
        <v>1</v>
      </c>
      <c r="N654"/>
    </row>
    <row r="655" spans="1:14" x14ac:dyDescent="0.25">
      <c r="A655" s="7" t="s">
        <v>612</v>
      </c>
      <c r="B655" s="4" t="s">
        <v>34</v>
      </c>
      <c r="C655" s="4">
        <v>44227</v>
      </c>
      <c r="D655" s="6">
        <v>56</v>
      </c>
      <c r="E655" s="3" t="str">
        <f>VLOOKUP(A655,Cleaned_Location_Data!$B$1:$C$55,2,FALSE)</f>
        <v>GEO1002</v>
      </c>
      <c r="F655" s="3" t="str">
        <f>INDEX(Cleaned_Location_Data!$C:$C,MATCH(A655,Cleaned_Location_Data!$B:$B,0))</f>
        <v>GEO1002</v>
      </c>
      <c r="G655" s="3" t="b">
        <f t="shared" si="50"/>
        <v>1</v>
      </c>
      <c r="H655" s="3" t="str">
        <f>INDEX(Cleaned_Location_Data!$I$1:$I$5,MATCH(F655,Cleaned_Location_Data!$H$1:$H$5,0))</f>
        <v>APAC</v>
      </c>
      <c r="I655" s="3" t="str">
        <f t="shared" si="51"/>
        <v>Q1 2021</v>
      </c>
      <c r="J655" s="3" t="str">
        <f t="shared" si="52"/>
        <v>Q1 2021</v>
      </c>
      <c r="K655" s="3" t="str">
        <f t="shared" si="53"/>
        <v>Q1 2021</v>
      </c>
      <c r="L655" s="5" t="b">
        <f t="shared" si="54"/>
        <v>1</v>
      </c>
      <c r="N655"/>
    </row>
    <row r="656" spans="1:14" x14ac:dyDescent="0.25">
      <c r="A656" s="7" t="s">
        <v>612</v>
      </c>
      <c r="B656" s="4" t="s">
        <v>32</v>
      </c>
      <c r="C656" s="4">
        <v>44255</v>
      </c>
      <c r="D656" s="6">
        <v>45</v>
      </c>
      <c r="E656" s="3" t="str">
        <f>VLOOKUP(A656,Cleaned_Location_Data!$B$1:$C$55,2,FALSE)</f>
        <v>GEO1002</v>
      </c>
      <c r="F656" s="3" t="str">
        <f>INDEX(Cleaned_Location_Data!$C:$C,MATCH(A656,Cleaned_Location_Data!$B:$B,0))</f>
        <v>GEO1002</v>
      </c>
      <c r="G656" s="3" t="b">
        <f t="shared" si="50"/>
        <v>1</v>
      </c>
      <c r="H656" s="3" t="str">
        <f>INDEX(Cleaned_Location_Data!$I$1:$I$5,MATCH(F656,Cleaned_Location_Data!$H$1:$H$5,0))</f>
        <v>APAC</v>
      </c>
      <c r="I656" s="3" t="str">
        <f t="shared" si="51"/>
        <v>Q1 2021</v>
      </c>
      <c r="J656" s="3" t="str">
        <f t="shared" si="52"/>
        <v>Q1 2021</v>
      </c>
      <c r="K656" s="3" t="str">
        <f t="shared" si="53"/>
        <v>Q1 2021</v>
      </c>
      <c r="L656" s="5" t="b">
        <f t="shared" si="54"/>
        <v>1</v>
      </c>
      <c r="N656"/>
    </row>
    <row r="657" spans="1:14" x14ac:dyDescent="0.25">
      <c r="A657" s="7" t="s">
        <v>612</v>
      </c>
      <c r="B657" s="4" t="s">
        <v>30</v>
      </c>
      <c r="C657" s="4">
        <v>44286</v>
      </c>
      <c r="D657" s="6">
        <v>65</v>
      </c>
      <c r="E657" s="3" t="str">
        <f>VLOOKUP(A657,Cleaned_Location_Data!$B$1:$C$55,2,FALSE)</f>
        <v>GEO1002</v>
      </c>
      <c r="F657" s="3" t="str">
        <f>INDEX(Cleaned_Location_Data!$C:$C,MATCH(A657,Cleaned_Location_Data!$B:$B,0))</f>
        <v>GEO1002</v>
      </c>
      <c r="G657" s="3" t="b">
        <f t="shared" si="50"/>
        <v>1</v>
      </c>
      <c r="H657" s="3" t="str">
        <f>INDEX(Cleaned_Location_Data!$I$1:$I$5,MATCH(F657,Cleaned_Location_Data!$H$1:$H$5,0))</f>
        <v>APAC</v>
      </c>
      <c r="I657" s="3" t="str">
        <f t="shared" si="51"/>
        <v>Q1 2021</v>
      </c>
      <c r="J657" s="3" t="str">
        <f t="shared" si="52"/>
        <v>Q1 2021</v>
      </c>
      <c r="K657" s="3" t="str">
        <f t="shared" si="53"/>
        <v>Q1 2021</v>
      </c>
      <c r="L657" s="5" t="b">
        <f t="shared" si="54"/>
        <v>1</v>
      </c>
      <c r="N657"/>
    </row>
    <row r="658" spans="1:14" x14ac:dyDescent="0.25">
      <c r="A658" s="7" t="s">
        <v>612</v>
      </c>
      <c r="B658" s="4" t="s">
        <v>28</v>
      </c>
      <c r="C658" s="4">
        <v>44316</v>
      </c>
      <c r="D658" s="6">
        <v>60</v>
      </c>
      <c r="E658" s="3" t="str">
        <f>VLOOKUP(A658,Cleaned_Location_Data!$B$1:$C$55,2,FALSE)</f>
        <v>GEO1002</v>
      </c>
      <c r="F658" s="3" t="str">
        <f>INDEX(Cleaned_Location_Data!$C:$C,MATCH(A658,Cleaned_Location_Data!$B:$B,0))</f>
        <v>GEO1002</v>
      </c>
      <c r="G658" s="3" t="b">
        <f t="shared" si="50"/>
        <v>1</v>
      </c>
      <c r="H658" s="3" t="str">
        <f>INDEX(Cleaned_Location_Data!$I$1:$I$5,MATCH(F658,Cleaned_Location_Data!$H$1:$H$5,0))</f>
        <v>APAC</v>
      </c>
      <c r="I658" s="3" t="str">
        <f t="shared" si="51"/>
        <v>Q2 2021</v>
      </c>
      <c r="J658" s="3" t="str">
        <f t="shared" si="52"/>
        <v>Q2 2021</v>
      </c>
      <c r="K658" s="3" t="str">
        <f t="shared" si="53"/>
        <v>Q2 2021</v>
      </c>
      <c r="L658" s="5" t="b">
        <f t="shared" si="54"/>
        <v>1</v>
      </c>
      <c r="N658"/>
    </row>
    <row r="659" spans="1:14" x14ac:dyDescent="0.25">
      <c r="A659" s="7" t="s">
        <v>612</v>
      </c>
      <c r="B659" s="4" t="s">
        <v>26</v>
      </c>
      <c r="C659" s="4">
        <v>44347</v>
      </c>
      <c r="D659" s="6">
        <v>71</v>
      </c>
      <c r="E659" s="3" t="str">
        <f>VLOOKUP(A659,Cleaned_Location_Data!$B$1:$C$55,2,FALSE)</f>
        <v>GEO1002</v>
      </c>
      <c r="F659" s="3" t="str">
        <f>INDEX(Cleaned_Location_Data!$C:$C,MATCH(A659,Cleaned_Location_Data!$B:$B,0))</f>
        <v>GEO1002</v>
      </c>
      <c r="G659" s="3" t="b">
        <f t="shared" si="50"/>
        <v>1</v>
      </c>
      <c r="H659" s="3" t="str">
        <f>INDEX(Cleaned_Location_Data!$I$1:$I$5,MATCH(F659,Cleaned_Location_Data!$H$1:$H$5,0))</f>
        <v>APAC</v>
      </c>
      <c r="I659" s="3" t="str">
        <f t="shared" si="51"/>
        <v>Q2 2021</v>
      </c>
      <c r="J659" s="3" t="str">
        <f t="shared" si="52"/>
        <v>Q2 2021</v>
      </c>
      <c r="K659" s="3" t="str">
        <f t="shared" si="53"/>
        <v>Q2 2021</v>
      </c>
      <c r="L659" s="5" t="b">
        <f t="shared" si="54"/>
        <v>1</v>
      </c>
      <c r="N659"/>
    </row>
    <row r="660" spans="1:14" x14ac:dyDescent="0.25">
      <c r="A660" s="7" t="s">
        <v>612</v>
      </c>
      <c r="B660" s="4" t="s">
        <v>24</v>
      </c>
      <c r="C660" s="4">
        <v>44377</v>
      </c>
      <c r="D660" s="6">
        <v>38</v>
      </c>
      <c r="E660" s="3" t="str">
        <f>VLOOKUP(A660,Cleaned_Location_Data!$B$1:$C$55,2,FALSE)</f>
        <v>GEO1002</v>
      </c>
      <c r="F660" s="3" t="str">
        <f>INDEX(Cleaned_Location_Data!$C:$C,MATCH(A660,Cleaned_Location_Data!$B:$B,0))</f>
        <v>GEO1002</v>
      </c>
      <c r="G660" s="3" t="b">
        <f t="shared" si="50"/>
        <v>1</v>
      </c>
      <c r="H660" s="3" t="str">
        <f>INDEX(Cleaned_Location_Data!$I$1:$I$5,MATCH(F660,Cleaned_Location_Data!$H$1:$H$5,0))</f>
        <v>APAC</v>
      </c>
      <c r="I660" s="3" t="str">
        <f t="shared" si="51"/>
        <v>Q2 2021</v>
      </c>
      <c r="J660" s="3" t="str">
        <f t="shared" si="52"/>
        <v>Q2 2021</v>
      </c>
      <c r="K660" s="3" t="str">
        <f t="shared" si="53"/>
        <v>Q2 2021</v>
      </c>
      <c r="L660" s="5" t="b">
        <f t="shared" si="54"/>
        <v>1</v>
      </c>
      <c r="N660"/>
    </row>
    <row r="661" spans="1:14" x14ac:dyDescent="0.25">
      <c r="A661" s="7" t="s">
        <v>627</v>
      </c>
      <c r="B661" s="4" t="s">
        <v>37</v>
      </c>
      <c r="C661" s="4">
        <v>43861</v>
      </c>
      <c r="D661" s="6">
        <v>1283</v>
      </c>
      <c r="E661" s="3" t="str">
        <f>VLOOKUP(A661,Cleaned_Location_Data!$B$1:$C$55,2,FALSE)</f>
        <v>GEO1001</v>
      </c>
      <c r="F661" s="3" t="str">
        <f>INDEX(Cleaned_Location_Data!$C:$C,MATCH(A661,Cleaned_Location_Data!$B:$B,0))</f>
        <v>GEO1001</v>
      </c>
      <c r="G661" s="3" t="b">
        <f t="shared" si="50"/>
        <v>1</v>
      </c>
      <c r="H661" s="3" t="str">
        <f>INDEX(Cleaned_Location_Data!$I$1:$I$5,MATCH(F661,Cleaned_Location_Data!$H$1:$H$5,0))</f>
        <v>NAM</v>
      </c>
      <c r="I661" s="3" t="str">
        <f t="shared" si="51"/>
        <v>Q1 2020</v>
      </c>
      <c r="J661" s="3" t="str">
        <f t="shared" si="52"/>
        <v>Q1 2020</v>
      </c>
      <c r="K661" s="3" t="str">
        <f t="shared" si="53"/>
        <v>Q1 2020</v>
      </c>
      <c r="L661" s="5" t="b">
        <f t="shared" si="54"/>
        <v>1</v>
      </c>
      <c r="N661"/>
    </row>
    <row r="662" spans="1:14" x14ac:dyDescent="0.25">
      <c r="A662" s="7" t="s">
        <v>627</v>
      </c>
      <c r="B662" s="4" t="s">
        <v>39</v>
      </c>
      <c r="C662" s="4">
        <v>43890</v>
      </c>
      <c r="D662" s="6">
        <v>1622</v>
      </c>
      <c r="E662" s="3" t="str">
        <f>VLOOKUP(A662,Cleaned_Location_Data!$B$1:$C$55,2,FALSE)</f>
        <v>GEO1001</v>
      </c>
      <c r="F662" s="3" t="str">
        <f>INDEX(Cleaned_Location_Data!$C:$C,MATCH(A662,Cleaned_Location_Data!$B:$B,0))</f>
        <v>GEO1001</v>
      </c>
      <c r="G662" s="3" t="b">
        <f t="shared" si="50"/>
        <v>1</v>
      </c>
      <c r="H662" s="3" t="str">
        <f>INDEX(Cleaned_Location_Data!$I$1:$I$5,MATCH(F662,Cleaned_Location_Data!$H$1:$H$5,0))</f>
        <v>NAM</v>
      </c>
      <c r="I662" s="3" t="str">
        <f t="shared" si="51"/>
        <v>Q1 2020</v>
      </c>
      <c r="J662" s="3" t="str">
        <f t="shared" si="52"/>
        <v>Q1 2020</v>
      </c>
      <c r="K662" s="3" t="str">
        <f t="shared" si="53"/>
        <v>Q1 2020</v>
      </c>
      <c r="L662" s="5" t="b">
        <f t="shared" si="54"/>
        <v>1</v>
      </c>
      <c r="N662"/>
    </row>
    <row r="663" spans="1:14" x14ac:dyDescent="0.25">
      <c r="A663" s="7" t="s">
        <v>627</v>
      </c>
      <c r="B663" s="4" t="s">
        <v>4</v>
      </c>
      <c r="C663" s="4">
        <v>43921</v>
      </c>
      <c r="D663" s="6">
        <v>1628</v>
      </c>
      <c r="E663" s="3" t="str">
        <f>VLOOKUP(A663,Cleaned_Location_Data!$B$1:$C$55,2,FALSE)</f>
        <v>GEO1001</v>
      </c>
      <c r="F663" s="3" t="str">
        <f>INDEX(Cleaned_Location_Data!$C:$C,MATCH(A663,Cleaned_Location_Data!$B:$B,0))</f>
        <v>GEO1001</v>
      </c>
      <c r="G663" s="3" t="b">
        <f t="shared" si="50"/>
        <v>1</v>
      </c>
      <c r="H663" s="3" t="str">
        <f>INDEX(Cleaned_Location_Data!$I$1:$I$5,MATCH(F663,Cleaned_Location_Data!$H$1:$H$5,0))</f>
        <v>NAM</v>
      </c>
      <c r="I663" s="3" t="str">
        <f t="shared" si="51"/>
        <v>Q1 2020</v>
      </c>
      <c r="J663" s="3" t="str">
        <f t="shared" si="52"/>
        <v>Q1 2020</v>
      </c>
      <c r="K663" s="3" t="str">
        <f t="shared" si="53"/>
        <v>Q1 2020</v>
      </c>
      <c r="L663" s="5" t="b">
        <f t="shared" si="54"/>
        <v>1</v>
      </c>
      <c r="N663"/>
    </row>
    <row r="664" spans="1:14" x14ac:dyDescent="0.25">
      <c r="A664" s="7" t="s">
        <v>627</v>
      </c>
      <c r="B664" s="4" t="s">
        <v>6</v>
      </c>
      <c r="C664" s="4">
        <v>43951</v>
      </c>
      <c r="D664" s="6">
        <v>2137</v>
      </c>
      <c r="E664" s="3" t="str">
        <f>VLOOKUP(A664,Cleaned_Location_Data!$B$1:$C$55,2,FALSE)</f>
        <v>GEO1001</v>
      </c>
      <c r="F664" s="3" t="str">
        <f>INDEX(Cleaned_Location_Data!$C:$C,MATCH(A664,Cleaned_Location_Data!$B:$B,0))</f>
        <v>GEO1001</v>
      </c>
      <c r="G664" s="3" t="b">
        <f t="shared" si="50"/>
        <v>1</v>
      </c>
      <c r="H664" s="3" t="str">
        <f>INDEX(Cleaned_Location_Data!$I$1:$I$5,MATCH(F664,Cleaned_Location_Data!$H$1:$H$5,0))</f>
        <v>NAM</v>
      </c>
      <c r="I664" s="3" t="str">
        <f t="shared" si="51"/>
        <v>Q2 2020</v>
      </c>
      <c r="J664" s="3" t="str">
        <f t="shared" si="52"/>
        <v>Q2 2020</v>
      </c>
      <c r="K664" s="3" t="str">
        <f t="shared" si="53"/>
        <v>Q2 2020</v>
      </c>
      <c r="L664" s="5" t="b">
        <f t="shared" si="54"/>
        <v>1</v>
      </c>
      <c r="N664"/>
    </row>
    <row r="665" spans="1:14" x14ac:dyDescent="0.25">
      <c r="A665" s="7" t="s">
        <v>627</v>
      </c>
      <c r="B665" s="4" t="s">
        <v>8</v>
      </c>
      <c r="C665" s="4">
        <v>43982</v>
      </c>
      <c r="D665" s="6">
        <v>1795</v>
      </c>
      <c r="E665" s="3" t="str">
        <f>VLOOKUP(A665,Cleaned_Location_Data!$B$1:$C$55,2,FALSE)</f>
        <v>GEO1001</v>
      </c>
      <c r="F665" s="3" t="str">
        <f>INDEX(Cleaned_Location_Data!$C:$C,MATCH(A665,Cleaned_Location_Data!$B:$B,0))</f>
        <v>GEO1001</v>
      </c>
      <c r="G665" s="3" t="b">
        <f t="shared" si="50"/>
        <v>1</v>
      </c>
      <c r="H665" s="3" t="str">
        <f>INDEX(Cleaned_Location_Data!$I$1:$I$5,MATCH(F665,Cleaned_Location_Data!$H$1:$H$5,0))</f>
        <v>NAM</v>
      </c>
      <c r="I665" s="3" t="str">
        <f t="shared" si="51"/>
        <v>Q2 2020</v>
      </c>
      <c r="J665" s="3" t="str">
        <f t="shared" si="52"/>
        <v>Q2 2020</v>
      </c>
      <c r="K665" s="3" t="str">
        <f t="shared" si="53"/>
        <v>Q2 2020</v>
      </c>
      <c r="L665" s="5" t="b">
        <f t="shared" si="54"/>
        <v>1</v>
      </c>
      <c r="N665"/>
    </row>
    <row r="666" spans="1:14" x14ac:dyDescent="0.25">
      <c r="A666" s="7" t="s">
        <v>627</v>
      </c>
      <c r="B666" s="4" t="s">
        <v>10</v>
      </c>
      <c r="C666" s="4">
        <v>44012</v>
      </c>
      <c r="D666" s="6">
        <v>1456</v>
      </c>
      <c r="E666" s="3" t="str">
        <f>VLOOKUP(A666,Cleaned_Location_Data!$B$1:$C$55,2,FALSE)</f>
        <v>GEO1001</v>
      </c>
      <c r="F666" s="3" t="str">
        <f>INDEX(Cleaned_Location_Data!$C:$C,MATCH(A666,Cleaned_Location_Data!$B:$B,0))</f>
        <v>GEO1001</v>
      </c>
      <c r="G666" s="3" t="b">
        <f t="shared" si="50"/>
        <v>1</v>
      </c>
      <c r="H666" s="3" t="str">
        <f>INDEX(Cleaned_Location_Data!$I$1:$I$5,MATCH(F666,Cleaned_Location_Data!$H$1:$H$5,0))</f>
        <v>NAM</v>
      </c>
      <c r="I666" s="3" t="str">
        <f t="shared" si="51"/>
        <v>Q2 2020</v>
      </c>
      <c r="J666" s="3" t="str">
        <f t="shared" si="52"/>
        <v>Q2 2020</v>
      </c>
      <c r="K666" s="3" t="str">
        <f t="shared" si="53"/>
        <v>Q2 2020</v>
      </c>
      <c r="L666" s="5" t="b">
        <f t="shared" si="54"/>
        <v>1</v>
      </c>
      <c r="N666"/>
    </row>
    <row r="667" spans="1:14" x14ac:dyDescent="0.25">
      <c r="A667" s="7" t="s">
        <v>627</v>
      </c>
      <c r="B667" s="4" t="s">
        <v>12</v>
      </c>
      <c r="C667" s="4">
        <v>44043</v>
      </c>
      <c r="D667" s="6">
        <v>1112</v>
      </c>
      <c r="E667" s="3" t="str">
        <f>VLOOKUP(A667,Cleaned_Location_Data!$B$1:$C$55,2,FALSE)</f>
        <v>GEO1001</v>
      </c>
      <c r="F667" s="3" t="str">
        <f>INDEX(Cleaned_Location_Data!$C:$C,MATCH(A667,Cleaned_Location_Data!$B:$B,0))</f>
        <v>GEO1001</v>
      </c>
      <c r="G667" s="3" t="b">
        <f t="shared" si="50"/>
        <v>1</v>
      </c>
      <c r="H667" s="3" t="str">
        <f>INDEX(Cleaned_Location_Data!$I$1:$I$5,MATCH(F667,Cleaned_Location_Data!$H$1:$H$5,0))</f>
        <v>NAM</v>
      </c>
      <c r="I667" s="3" t="str">
        <f t="shared" si="51"/>
        <v>Q3 2020</v>
      </c>
      <c r="J667" s="3" t="str">
        <f t="shared" si="52"/>
        <v>Q3 2020</v>
      </c>
      <c r="K667" s="3" t="str">
        <f t="shared" si="53"/>
        <v>Q3 2020</v>
      </c>
      <c r="L667" s="5" t="b">
        <f t="shared" si="54"/>
        <v>1</v>
      </c>
      <c r="N667"/>
    </row>
    <row r="668" spans="1:14" x14ac:dyDescent="0.25">
      <c r="A668" s="7" t="s">
        <v>627</v>
      </c>
      <c r="B668" s="4" t="s">
        <v>14</v>
      </c>
      <c r="C668" s="4">
        <v>44074</v>
      </c>
      <c r="D668" s="6">
        <v>1116</v>
      </c>
      <c r="E668" s="3" t="str">
        <f>VLOOKUP(A668,Cleaned_Location_Data!$B$1:$C$55,2,FALSE)</f>
        <v>GEO1001</v>
      </c>
      <c r="F668" s="3" t="str">
        <f>INDEX(Cleaned_Location_Data!$C:$C,MATCH(A668,Cleaned_Location_Data!$B:$B,0))</f>
        <v>GEO1001</v>
      </c>
      <c r="G668" s="3" t="b">
        <f t="shared" si="50"/>
        <v>1</v>
      </c>
      <c r="H668" s="3" t="str">
        <f>INDEX(Cleaned_Location_Data!$I$1:$I$5,MATCH(F668,Cleaned_Location_Data!$H$1:$H$5,0))</f>
        <v>NAM</v>
      </c>
      <c r="I668" s="3" t="str">
        <f t="shared" si="51"/>
        <v>Q3 2020</v>
      </c>
      <c r="J668" s="3" t="str">
        <f t="shared" si="52"/>
        <v>Q3 2020</v>
      </c>
      <c r="K668" s="3" t="str">
        <f t="shared" si="53"/>
        <v>Q3 2020</v>
      </c>
      <c r="L668" s="5" t="b">
        <f t="shared" si="54"/>
        <v>1</v>
      </c>
      <c r="N668"/>
    </row>
    <row r="669" spans="1:14" x14ac:dyDescent="0.25">
      <c r="A669" s="7" t="s">
        <v>627</v>
      </c>
      <c r="B669" s="4" t="s">
        <v>16</v>
      </c>
      <c r="C669" s="4">
        <v>44104</v>
      </c>
      <c r="D669" s="6">
        <v>939</v>
      </c>
      <c r="E669" s="3" t="str">
        <f>VLOOKUP(A669,Cleaned_Location_Data!$B$1:$C$55,2,FALSE)</f>
        <v>GEO1001</v>
      </c>
      <c r="F669" s="3" t="str">
        <f>INDEX(Cleaned_Location_Data!$C:$C,MATCH(A669,Cleaned_Location_Data!$B:$B,0))</f>
        <v>GEO1001</v>
      </c>
      <c r="G669" s="3" t="b">
        <f t="shared" si="50"/>
        <v>1</v>
      </c>
      <c r="H669" s="3" t="str">
        <f>INDEX(Cleaned_Location_Data!$I$1:$I$5,MATCH(F669,Cleaned_Location_Data!$H$1:$H$5,0))</f>
        <v>NAM</v>
      </c>
      <c r="I669" s="3" t="str">
        <f t="shared" si="51"/>
        <v>Q3 2020</v>
      </c>
      <c r="J669" s="3" t="str">
        <f t="shared" si="52"/>
        <v>Q3 2020</v>
      </c>
      <c r="K669" s="3" t="str">
        <f t="shared" si="53"/>
        <v>Q3 2020</v>
      </c>
      <c r="L669" s="5" t="b">
        <f t="shared" si="54"/>
        <v>1</v>
      </c>
      <c r="N669"/>
    </row>
    <row r="670" spans="1:14" x14ac:dyDescent="0.25">
      <c r="A670" s="7" t="s">
        <v>627</v>
      </c>
      <c r="B670" s="4" t="s">
        <v>18</v>
      </c>
      <c r="C670" s="4">
        <v>44135</v>
      </c>
      <c r="D670" s="6">
        <v>1282</v>
      </c>
      <c r="E670" s="3" t="str">
        <f>VLOOKUP(A670,Cleaned_Location_Data!$B$1:$C$55,2,FALSE)</f>
        <v>GEO1001</v>
      </c>
      <c r="F670" s="3" t="str">
        <f>INDEX(Cleaned_Location_Data!$C:$C,MATCH(A670,Cleaned_Location_Data!$B:$B,0))</f>
        <v>GEO1001</v>
      </c>
      <c r="G670" s="3" t="b">
        <f t="shared" si="50"/>
        <v>1</v>
      </c>
      <c r="H670" s="3" t="str">
        <f>INDEX(Cleaned_Location_Data!$I$1:$I$5,MATCH(F670,Cleaned_Location_Data!$H$1:$H$5,0))</f>
        <v>NAM</v>
      </c>
      <c r="I670" s="3" t="str">
        <f t="shared" si="51"/>
        <v>Q4 2020</v>
      </c>
      <c r="J670" s="3" t="str">
        <f t="shared" si="52"/>
        <v>Q4 2020</v>
      </c>
      <c r="K670" s="3" t="str">
        <f t="shared" si="53"/>
        <v>Q4 2020</v>
      </c>
      <c r="L670" s="5" t="b">
        <f t="shared" si="54"/>
        <v>1</v>
      </c>
      <c r="N670"/>
    </row>
    <row r="671" spans="1:14" x14ac:dyDescent="0.25">
      <c r="A671" s="7" t="s">
        <v>627</v>
      </c>
      <c r="B671" s="4" t="s">
        <v>20</v>
      </c>
      <c r="C671" s="4">
        <v>44165</v>
      </c>
      <c r="D671" s="6">
        <v>1285</v>
      </c>
      <c r="E671" s="3" t="str">
        <f>VLOOKUP(A671,Cleaned_Location_Data!$B$1:$C$55,2,FALSE)</f>
        <v>GEO1001</v>
      </c>
      <c r="F671" s="3" t="str">
        <f>INDEX(Cleaned_Location_Data!$C:$C,MATCH(A671,Cleaned_Location_Data!$B:$B,0))</f>
        <v>GEO1001</v>
      </c>
      <c r="G671" s="3" t="b">
        <f t="shared" si="50"/>
        <v>1</v>
      </c>
      <c r="H671" s="3" t="str">
        <f>INDEX(Cleaned_Location_Data!$I$1:$I$5,MATCH(F671,Cleaned_Location_Data!$H$1:$H$5,0))</f>
        <v>NAM</v>
      </c>
      <c r="I671" s="3" t="str">
        <f t="shared" si="51"/>
        <v>Q4 2020</v>
      </c>
      <c r="J671" s="3" t="str">
        <f t="shared" si="52"/>
        <v>Q4 2020</v>
      </c>
      <c r="K671" s="3" t="str">
        <f t="shared" si="53"/>
        <v>Q4 2020</v>
      </c>
      <c r="L671" s="5" t="b">
        <f t="shared" si="54"/>
        <v>1</v>
      </c>
      <c r="N671"/>
    </row>
    <row r="672" spans="1:14" x14ac:dyDescent="0.25">
      <c r="A672" s="7" t="s">
        <v>627</v>
      </c>
      <c r="B672" s="4" t="s">
        <v>22</v>
      </c>
      <c r="C672" s="4">
        <v>44196</v>
      </c>
      <c r="D672" s="6">
        <v>1452</v>
      </c>
      <c r="E672" s="3" t="str">
        <f>VLOOKUP(A672,Cleaned_Location_Data!$B$1:$C$55,2,FALSE)</f>
        <v>GEO1001</v>
      </c>
      <c r="F672" s="3" t="str">
        <f>INDEX(Cleaned_Location_Data!$C:$C,MATCH(A672,Cleaned_Location_Data!$B:$B,0))</f>
        <v>GEO1001</v>
      </c>
      <c r="G672" s="3" t="b">
        <f t="shared" si="50"/>
        <v>1</v>
      </c>
      <c r="H672" s="3" t="str">
        <f>INDEX(Cleaned_Location_Data!$I$1:$I$5,MATCH(F672,Cleaned_Location_Data!$H$1:$H$5,0))</f>
        <v>NAM</v>
      </c>
      <c r="I672" s="3" t="str">
        <f t="shared" si="51"/>
        <v>Q4 2020</v>
      </c>
      <c r="J672" s="3" t="str">
        <f t="shared" si="52"/>
        <v>Q4 2020</v>
      </c>
      <c r="K672" s="3" t="str">
        <f t="shared" si="53"/>
        <v>Q4 2020</v>
      </c>
      <c r="L672" s="5" t="b">
        <f t="shared" si="54"/>
        <v>1</v>
      </c>
      <c r="N672"/>
    </row>
    <row r="673" spans="1:14" x14ac:dyDescent="0.25">
      <c r="A673" s="7" t="s">
        <v>627</v>
      </c>
      <c r="B673" s="4" t="s">
        <v>34</v>
      </c>
      <c r="C673" s="4">
        <v>44227</v>
      </c>
      <c r="D673" s="6">
        <v>1275</v>
      </c>
      <c r="E673" s="3" t="str">
        <f>VLOOKUP(A673,Cleaned_Location_Data!$B$1:$C$55,2,FALSE)</f>
        <v>GEO1001</v>
      </c>
      <c r="F673" s="3" t="str">
        <f>INDEX(Cleaned_Location_Data!$C:$C,MATCH(A673,Cleaned_Location_Data!$B:$B,0))</f>
        <v>GEO1001</v>
      </c>
      <c r="G673" s="3" t="b">
        <f t="shared" si="50"/>
        <v>1</v>
      </c>
      <c r="H673" s="3" t="str">
        <f>INDEX(Cleaned_Location_Data!$I$1:$I$5,MATCH(F673,Cleaned_Location_Data!$H$1:$H$5,0))</f>
        <v>NAM</v>
      </c>
      <c r="I673" s="3" t="str">
        <f t="shared" si="51"/>
        <v>Q1 2021</v>
      </c>
      <c r="J673" s="3" t="str">
        <f t="shared" si="52"/>
        <v>Q1 2021</v>
      </c>
      <c r="K673" s="3" t="str">
        <f t="shared" si="53"/>
        <v>Q1 2021</v>
      </c>
      <c r="L673" s="5" t="b">
        <f t="shared" si="54"/>
        <v>1</v>
      </c>
      <c r="N673"/>
    </row>
    <row r="674" spans="1:14" x14ac:dyDescent="0.25">
      <c r="A674" s="7" t="s">
        <v>627</v>
      </c>
      <c r="B674" s="4" t="s">
        <v>32</v>
      </c>
      <c r="C674" s="4">
        <v>44255</v>
      </c>
      <c r="D674" s="6">
        <v>1693</v>
      </c>
      <c r="E674" s="3" t="str">
        <f>VLOOKUP(A674,Cleaned_Location_Data!$B$1:$C$55,2,FALSE)</f>
        <v>GEO1001</v>
      </c>
      <c r="F674" s="3" t="str">
        <f>INDEX(Cleaned_Location_Data!$C:$C,MATCH(A674,Cleaned_Location_Data!$B:$B,0))</f>
        <v>GEO1001</v>
      </c>
      <c r="G674" s="3" t="b">
        <f t="shared" si="50"/>
        <v>1</v>
      </c>
      <c r="H674" s="3" t="str">
        <f>INDEX(Cleaned_Location_Data!$I$1:$I$5,MATCH(F674,Cleaned_Location_Data!$H$1:$H$5,0))</f>
        <v>NAM</v>
      </c>
      <c r="I674" s="3" t="str">
        <f t="shared" si="51"/>
        <v>Q1 2021</v>
      </c>
      <c r="J674" s="3" t="str">
        <f t="shared" si="52"/>
        <v>Q1 2021</v>
      </c>
      <c r="K674" s="3" t="str">
        <f t="shared" si="53"/>
        <v>Q1 2021</v>
      </c>
      <c r="L674" s="5" t="b">
        <f t="shared" si="54"/>
        <v>1</v>
      </c>
      <c r="N674"/>
    </row>
    <row r="675" spans="1:14" x14ac:dyDescent="0.25">
      <c r="A675" s="7" t="s">
        <v>627</v>
      </c>
      <c r="B675" s="4" t="s">
        <v>30</v>
      </c>
      <c r="C675" s="4">
        <v>44286</v>
      </c>
      <c r="D675" s="6">
        <v>1655</v>
      </c>
      <c r="E675" s="3" t="str">
        <f>VLOOKUP(A675,Cleaned_Location_Data!$B$1:$C$55,2,FALSE)</f>
        <v>GEO1001</v>
      </c>
      <c r="F675" s="3" t="str">
        <f>INDEX(Cleaned_Location_Data!$C:$C,MATCH(A675,Cleaned_Location_Data!$B:$B,0))</f>
        <v>GEO1001</v>
      </c>
      <c r="G675" s="3" t="b">
        <f t="shared" si="50"/>
        <v>1</v>
      </c>
      <c r="H675" s="3" t="str">
        <f>INDEX(Cleaned_Location_Data!$I$1:$I$5,MATCH(F675,Cleaned_Location_Data!$H$1:$H$5,0))</f>
        <v>NAM</v>
      </c>
      <c r="I675" s="3" t="str">
        <f t="shared" si="51"/>
        <v>Q1 2021</v>
      </c>
      <c r="J675" s="3" t="str">
        <f t="shared" si="52"/>
        <v>Q1 2021</v>
      </c>
      <c r="K675" s="3" t="str">
        <f t="shared" si="53"/>
        <v>Q1 2021</v>
      </c>
      <c r="L675" s="5" t="b">
        <f t="shared" si="54"/>
        <v>1</v>
      </c>
      <c r="N675"/>
    </row>
    <row r="676" spans="1:14" x14ac:dyDescent="0.25">
      <c r="A676" s="7" t="s">
        <v>627</v>
      </c>
      <c r="B676" s="4" t="s">
        <v>28</v>
      </c>
      <c r="C676" s="4">
        <v>44316</v>
      </c>
      <c r="D676" s="6">
        <v>2242</v>
      </c>
      <c r="E676" s="3" t="str">
        <f>VLOOKUP(A676,Cleaned_Location_Data!$B$1:$C$55,2,FALSE)</f>
        <v>GEO1001</v>
      </c>
      <c r="F676" s="3" t="str">
        <f>INDEX(Cleaned_Location_Data!$C:$C,MATCH(A676,Cleaned_Location_Data!$B:$B,0))</f>
        <v>GEO1001</v>
      </c>
      <c r="G676" s="3" t="b">
        <f t="shared" si="50"/>
        <v>1</v>
      </c>
      <c r="H676" s="3" t="str">
        <f>INDEX(Cleaned_Location_Data!$I$1:$I$5,MATCH(F676,Cleaned_Location_Data!$H$1:$H$5,0))</f>
        <v>NAM</v>
      </c>
      <c r="I676" s="3" t="str">
        <f t="shared" si="51"/>
        <v>Q2 2021</v>
      </c>
      <c r="J676" s="3" t="str">
        <f t="shared" si="52"/>
        <v>Q2 2021</v>
      </c>
      <c r="K676" s="3" t="str">
        <f t="shared" si="53"/>
        <v>Q2 2021</v>
      </c>
      <c r="L676" s="5" t="b">
        <f t="shared" si="54"/>
        <v>1</v>
      </c>
      <c r="N676"/>
    </row>
    <row r="677" spans="1:14" x14ac:dyDescent="0.25">
      <c r="A677" s="7" t="s">
        <v>627</v>
      </c>
      <c r="B677" s="4" t="s">
        <v>26</v>
      </c>
      <c r="C677" s="4">
        <v>44347</v>
      </c>
      <c r="D677" s="6">
        <v>1869</v>
      </c>
      <c r="E677" s="3" t="str">
        <f>VLOOKUP(A677,Cleaned_Location_Data!$B$1:$C$55,2,FALSE)</f>
        <v>GEO1001</v>
      </c>
      <c r="F677" s="3" t="str">
        <f>INDEX(Cleaned_Location_Data!$C:$C,MATCH(A677,Cleaned_Location_Data!$B:$B,0))</f>
        <v>GEO1001</v>
      </c>
      <c r="G677" s="3" t="b">
        <f t="shared" si="50"/>
        <v>1</v>
      </c>
      <c r="H677" s="3" t="str">
        <f>INDEX(Cleaned_Location_Data!$I$1:$I$5,MATCH(F677,Cleaned_Location_Data!$H$1:$H$5,0))</f>
        <v>NAM</v>
      </c>
      <c r="I677" s="3" t="str">
        <f t="shared" si="51"/>
        <v>Q2 2021</v>
      </c>
      <c r="J677" s="3" t="str">
        <f t="shared" si="52"/>
        <v>Q2 2021</v>
      </c>
      <c r="K677" s="3" t="str">
        <f t="shared" si="53"/>
        <v>Q2 2021</v>
      </c>
      <c r="L677" s="5" t="b">
        <f t="shared" si="54"/>
        <v>1</v>
      </c>
      <c r="N677"/>
    </row>
    <row r="678" spans="1:14" x14ac:dyDescent="0.25">
      <c r="A678" s="7" t="s">
        <v>627</v>
      </c>
      <c r="B678" s="4" t="s">
        <v>24</v>
      </c>
      <c r="C678" s="4">
        <v>44377</v>
      </c>
      <c r="D678" s="6">
        <v>1480</v>
      </c>
      <c r="E678" s="3" t="str">
        <f>VLOOKUP(A678,Cleaned_Location_Data!$B$1:$C$55,2,FALSE)</f>
        <v>GEO1001</v>
      </c>
      <c r="F678" s="3" t="str">
        <f>INDEX(Cleaned_Location_Data!$C:$C,MATCH(A678,Cleaned_Location_Data!$B:$B,0))</f>
        <v>GEO1001</v>
      </c>
      <c r="G678" s="3" t="b">
        <f t="shared" si="50"/>
        <v>1</v>
      </c>
      <c r="H678" s="3" t="str">
        <f>INDEX(Cleaned_Location_Data!$I$1:$I$5,MATCH(F678,Cleaned_Location_Data!$H$1:$H$5,0))</f>
        <v>NAM</v>
      </c>
      <c r="I678" s="3" t="str">
        <f t="shared" si="51"/>
        <v>Q2 2021</v>
      </c>
      <c r="J678" s="3" t="str">
        <f t="shared" si="52"/>
        <v>Q2 2021</v>
      </c>
      <c r="K678" s="3" t="str">
        <f t="shared" si="53"/>
        <v>Q2 2021</v>
      </c>
      <c r="L678" s="5" t="b">
        <f t="shared" si="54"/>
        <v>1</v>
      </c>
      <c r="N678"/>
    </row>
    <row r="679" spans="1:14" x14ac:dyDescent="0.25">
      <c r="A679" s="7" t="s">
        <v>644</v>
      </c>
      <c r="B679" s="4" t="s">
        <v>37</v>
      </c>
      <c r="C679" s="4">
        <v>43861</v>
      </c>
      <c r="D679" s="6">
        <v>1207</v>
      </c>
      <c r="E679" s="3" t="str">
        <f>VLOOKUP(A679,Cleaned_Location_Data!$B$1:$C$55,2,FALSE)</f>
        <v>GEO1002</v>
      </c>
      <c r="F679" s="3" t="str">
        <f>INDEX(Cleaned_Location_Data!$C:$C,MATCH(A679,Cleaned_Location_Data!$B:$B,0))</f>
        <v>GEO1002</v>
      </c>
      <c r="G679" s="3" t="b">
        <f t="shared" si="50"/>
        <v>1</v>
      </c>
      <c r="H679" s="3" t="str">
        <f>INDEX(Cleaned_Location_Data!$I$1:$I$5,MATCH(F679,Cleaned_Location_Data!$H$1:$H$5,0))</f>
        <v>APAC</v>
      </c>
      <c r="I679" s="3" t="str">
        <f t="shared" si="51"/>
        <v>Q1 2020</v>
      </c>
      <c r="J679" s="3" t="str">
        <f t="shared" si="52"/>
        <v>Q1 2020</v>
      </c>
      <c r="K679" s="3" t="str">
        <f t="shared" si="53"/>
        <v>Q1 2020</v>
      </c>
      <c r="L679" s="5" t="b">
        <f t="shared" si="54"/>
        <v>1</v>
      </c>
      <c r="N679"/>
    </row>
    <row r="680" spans="1:14" x14ac:dyDescent="0.25">
      <c r="A680" s="7" t="s">
        <v>644</v>
      </c>
      <c r="B680" s="4" t="s">
        <v>39</v>
      </c>
      <c r="C680" s="4">
        <v>43890</v>
      </c>
      <c r="D680" s="6">
        <v>1530</v>
      </c>
      <c r="E680" s="3" t="str">
        <f>VLOOKUP(A680,Cleaned_Location_Data!$B$1:$C$55,2,FALSE)</f>
        <v>GEO1002</v>
      </c>
      <c r="F680" s="3" t="str">
        <f>INDEX(Cleaned_Location_Data!$C:$C,MATCH(A680,Cleaned_Location_Data!$B:$B,0))</f>
        <v>GEO1002</v>
      </c>
      <c r="G680" s="3" t="b">
        <f t="shared" si="50"/>
        <v>1</v>
      </c>
      <c r="H680" s="3" t="str">
        <f>INDEX(Cleaned_Location_Data!$I$1:$I$5,MATCH(F680,Cleaned_Location_Data!$H$1:$H$5,0))</f>
        <v>APAC</v>
      </c>
      <c r="I680" s="3" t="str">
        <f t="shared" si="51"/>
        <v>Q1 2020</v>
      </c>
      <c r="J680" s="3" t="str">
        <f t="shared" si="52"/>
        <v>Q1 2020</v>
      </c>
      <c r="K680" s="3" t="str">
        <f t="shared" si="53"/>
        <v>Q1 2020</v>
      </c>
      <c r="L680" s="5" t="b">
        <f t="shared" si="54"/>
        <v>1</v>
      </c>
      <c r="N680"/>
    </row>
    <row r="681" spans="1:14" x14ac:dyDescent="0.25">
      <c r="A681" s="7" t="s">
        <v>644</v>
      </c>
      <c r="B681" s="4" t="s">
        <v>4</v>
      </c>
      <c r="C681" s="4">
        <v>43921</v>
      </c>
      <c r="D681" s="6">
        <v>1532</v>
      </c>
      <c r="E681" s="3" t="str">
        <f>VLOOKUP(A681,Cleaned_Location_Data!$B$1:$C$55,2,FALSE)</f>
        <v>GEO1002</v>
      </c>
      <c r="F681" s="3" t="str">
        <f>INDEX(Cleaned_Location_Data!$C:$C,MATCH(A681,Cleaned_Location_Data!$B:$B,0))</f>
        <v>GEO1002</v>
      </c>
      <c r="G681" s="3" t="b">
        <f t="shared" si="50"/>
        <v>1</v>
      </c>
      <c r="H681" s="3" t="str">
        <f>INDEX(Cleaned_Location_Data!$I$1:$I$5,MATCH(F681,Cleaned_Location_Data!$H$1:$H$5,0))</f>
        <v>APAC</v>
      </c>
      <c r="I681" s="3" t="str">
        <f t="shared" si="51"/>
        <v>Q1 2020</v>
      </c>
      <c r="J681" s="3" t="str">
        <f t="shared" si="52"/>
        <v>Q1 2020</v>
      </c>
      <c r="K681" s="3" t="str">
        <f t="shared" si="53"/>
        <v>Q1 2020</v>
      </c>
      <c r="L681" s="5" t="b">
        <f t="shared" si="54"/>
        <v>1</v>
      </c>
      <c r="N681"/>
    </row>
    <row r="682" spans="1:14" x14ac:dyDescent="0.25">
      <c r="A682" s="7" t="s">
        <v>644</v>
      </c>
      <c r="B682" s="4" t="s">
        <v>6</v>
      </c>
      <c r="C682" s="4">
        <v>43951</v>
      </c>
      <c r="D682" s="6">
        <v>2014</v>
      </c>
      <c r="E682" s="3" t="str">
        <f>VLOOKUP(A682,Cleaned_Location_Data!$B$1:$C$55,2,FALSE)</f>
        <v>GEO1002</v>
      </c>
      <c r="F682" s="3" t="str">
        <f>INDEX(Cleaned_Location_Data!$C:$C,MATCH(A682,Cleaned_Location_Data!$B:$B,0))</f>
        <v>GEO1002</v>
      </c>
      <c r="G682" s="3" t="b">
        <f t="shared" si="50"/>
        <v>1</v>
      </c>
      <c r="H682" s="3" t="str">
        <f>INDEX(Cleaned_Location_Data!$I$1:$I$5,MATCH(F682,Cleaned_Location_Data!$H$1:$H$5,0))</f>
        <v>APAC</v>
      </c>
      <c r="I682" s="3" t="str">
        <f t="shared" si="51"/>
        <v>Q2 2020</v>
      </c>
      <c r="J682" s="3" t="str">
        <f t="shared" si="52"/>
        <v>Q2 2020</v>
      </c>
      <c r="K682" s="3" t="str">
        <f t="shared" si="53"/>
        <v>Q2 2020</v>
      </c>
      <c r="L682" s="5" t="b">
        <f t="shared" si="54"/>
        <v>1</v>
      </c>
      <c r="N682"/>
    </row>
    <row r="683" spans="1:14" x14ac:dyDescent="0.25">
      <c r="A683" s="7" t="s">
        <v>644</v>
      </c>
      <c r="B683" s="4" t="s">
        <v>8</v>
      </c>
      <c r="C683" s="4">
        <v>43982</v>
      </c>
      <c r="D683" s="6">
        <v>1688</v>
      </c>
      <c r="E683" s="3" t="str">
        <f>VLOOKUP(A683,Cleaned_Location_Data!$B$1:$C$55,2,FALSE)</f>
        <v>GEO1002</v>
      </c>
      <c r="F683" s="3" t="str">
        <f>INDEX(Cleaned_Location_Data!$C:$C,MATCH(A683,Cleaned_Location_Data!$B:$B,0))</f>
        <v>GEO1002</v>
      </c>
      <c r="G683" s="3" t="b">
        <f t="shared" si="50"/>
        <v>1</v>
      </c>
      <c r="H683" s="3" t="str">
        <f>INDEX(Cleaned_Location_Data!$I$1:$I$5,MATCH(F683,Cleaned_Location_Data!$H$1:$H$5,0))</f>
        <v>APAC</v>
      </c>
      <c r="I683" s="3" t="str">
        <f t="shared" si="51"/>
        <v>Q2 2020</v>
      </c>
      <c r="J683" s="3" t="str">
        <f t="shared" si="52"/>
        <v>Q2 2020</v>
      </c>
      <c r="K683" s="3" t="str">
        <f t="shared" si="53"/>
        <v>Q2 2020</v>
      </c>
      <c r="L683" s="5" t="b">
        <f t="shared" si="54"/>
        <v>1</v>
      </c>
      <c r="N683"/>
    </row>
    <row r="684" spans="1:14" x14ac:dyDescent="0.25">
      <c r="A684" s="7" t="s">
        <v>644</v>
      </c>
      <c r="B684" s="4" t="s">
        <v>10</v>
      </c>
      <c r="C684" s="4">
        <v>44012</v>
      </c>
      <c r="D684" s="6">
        <v>1368</v>
      </c>
      <c r="E684" s="3" t="str">
        <f>VLOOKUP(A684,Cleaned_Location_Data!$B$1:$C$55,2,FALSE)</f>
        <v>GEO1002</v>
      </c>
      <c r="F684" s="3" t="str">
        <f>INDEX(Cleaned_Location_Data!$C:$C,MATCH(A684,Cleaned_Location_Data!$B:$B,0))</f>
        <v>GEO1002</v>
      </c>
      <c r="G684" s="3" t="b">
        <f t="shared" si="50"/>
        <v>1</v>
      </c>
      <c r="H684" s="3" t="str">
        <f>INDEX(Cleaned_Location_Data!$I$1:$I$5,MATCH(F684,Cleaned_Location_Data!$H$1:$H$5,0))</f>
        <v>APAC</v>
      </c>
      <c r="I684" s="3" t="str">
        <f t="shared" si="51"/>
        <v>Q2 2020</v>
      </c>
      <c r="J684" s="3" t="str">
        <f t="shared" si="52"/>
        <v>Q2 2020</v>
      </c>
      <c r="K684" s="3" t="str">
        <f t="shared" si="53"/>
        <v>Q2 2020</v>
      </c>
      <c r="L684" s="5" t="b">
        <f t="shared" si="54"/>
        <v>1</v>
      </c>
      <c r="N684"/>
    </row>
    <row r="685" spans="1:14" x14ac:dyDescent="0.25">
      <c r="A685" s="7" t="s">
        <v>644</v>
      </c>
      <c r="B685" s="4" t="s">
        <v>12</v>
      </c>
      <c r="C685" s="4">
        <v>44043</v>
      </c>
      <c r="D685" s="6">
        <v>1047</v>
      </c>
      <c r="E685" s="3" t="str">
        <f>VLOOKUP(A685,Cleaned_Location_Data!$B$1:$C$55,2,FALSE)</f>
        <v>GEO1002</v>
      </c>
      <c r="F685" s="3" t="str">
        <f>INDEX(Cleaned_Location_Data!$C:$C,MATCH(A685,Cleaned_Location_Data!$B:$B,0))</f>
        <v>GEO1002</v>
      </c>
      <c r="G685" s="3" t="b">
        <f t="shared" si="50"/>
        <v>1</v>
      </c>
      <c r="H685" s="3" t="str">
        <f>INDEX(Cleaned_Location_Data!$I$1:$I$5,MATCH(F685,Cleaned_Location_Data!$H$1:$H$5,0))</f>
        <v>APAC</v>
      </c>
      <c r="I685" s="3" t="str">
        <f t="shared" si="51"/>
        <v>Q3 2020</v>
      </c>
      <c r="J685" s="3" t="str">
        <f t="shared" si="52"/>
        <v>Q3 2020</v>
      </c>
      <c r="K685" s="3" t="str">
        <f t="shared" si="53"/>
        <v>Q3 2020</v>
      </c>
      <c r="L685" s="5" t="b">
        <f t="shared" si="54"/>
        <v>1</v>
      </c>
      <c r="N685"/>
    </row>
    <row r="686" spans="1:14" x14ac:dyDescent="0.25">
      <c r="A686" s="7" t="s">
        <v>644</v>
      </c>
      <c r="B686" s="4" t="s">
        <v>14</v>
      </c>
      <c r="C686" s="4">
        <v>44074</v>
      </c>
      <c r="D686" s="6">
        <v>1050</v>
      </c>
      <c r="E686" s="3" t="str">
        <f>VLOOKUP(A686,Cleaned_Location_Data!$B$1:$C$55,2,FALSE)</f>
        <v>GEO1002</v>
      </c>
      <c r="F686" s="3" t="str">
        <f>INDEX(Cleaned_Location_Data!$C:$C,MATCH(A686,Cleaned_Location_Data!$B:$B,0))</f>
        <v>GEO1002</v>
      </c>
      <c r="G686" s="3" t="b">
        <f t="shared" si="50"/>
        <v>1</v>
      </c>
      <c r="H686" s="3" t="str">
        <f>INDEX(Cleaned_Location_Data!$I$1:$I$5,MATCH(F686,Cleaned_Location_Data!$H$1:$H$5,0))</f>
        <v>APAC</v>
      </c>
      <c r="I686" s="3" t="str">
        <f t="shared" si="51"/>
        <v>Q3 2020</v>
      </c>
      <c r="J686" s="3" t="str">
        <f t="shared" si="52"/>
        <v>Q3 2020</v>
      </c>
      <c r="K686" s="3" t="str">
        <f t="shared" si="53"/>
        <v>Q3 2020</v>
      </c>
      <c r="L686" s="5" t="b">
        <f t="shared" si="54"/>
        <v>1</v>
      </c>
      <c r="N686"/>
    </row>
    <row r="687" spans="1:14" x14ac:dyDescent="0.25">
      <c r="A687" s="7" t="s">
        <v>644</v>
      </c>
      <c r="B687" s="4" t="s">
        <v>16</v>
      </c>
      <c r="C687" s="4">
        <v>44104</v>
      </c>
      <c r="D687" s="6">
        <v>890</v>
      </c>
      <c r="E687" s="3" t="str">
        <f>VLOOKUP(A687,Cleaned_Location_Data!$B$1:$C$55,2,FALSE)</f>
        <v>GEO1002</v>
      </c>
      <c r="F687" s="3" t="str">
        <f>INDEX(Cleaned_Location_Data!$C:$C,MATCH(A687,Cleaned_Location_Data!$B:$B,0))</f>
        <v>GEO1002</v>
      </c>
      <c r="G687" s="3" t="b">
        <f t="shared" si="50"/>
        <v>1</v>
      </c>
      <c r="H687" s="3" t="str">
        <f>INDEX(Cleaned_Location_Data!$I$1:$I$5,MATCH(F687,Cleaned_Location_Data!$H$1:$H$5,0))</f>
        <v>APAC</v>
      </c>
      <c r="I687" s="3" t="str">
        <f t="shared" si="51"/>
        <v>Q3 2020</v>
      </c>
      <c r="J687" s="3" t="str">
        <f t="shared" si="52"/>
        <v>Q3 2020</v>
      </c>
      <c r="K687" s="3" t="str">
        <f t="shared" si="53"/>
        <v>Q3 2020</v>
      </c>
      <c r="L687" s="5" t="b">
        <f t="shared" si="54"/>
        <v>1</v>
      </c>
      <c r="N687"/>
    </row>
    <row r="688" spans="1:14" x14ac:dyDescent="0.25">
      <c r="A688" s="7" t="s">
        <v>644</v>
      </c>
      <c r="B688" s="4" t="s">
        <v>18</v>
      </c>
      <c r="C688" s="4">
        <v>44135</v>
      </c>
      <c r="D688" s="6">
        <v>1208</v>
      </c>
      <c r="E688" s="3" t="str">
        <f>VLOOKUP(A688,Cleaned_Location_Data!$B$1:$C$55,2,FALSE)</f>
        <v>GEO1002</v>
      </c>
      <c r="F688" s="3" t="str">
        <f>INDEX(Cleaned_Location_Data!$C:$C,MATCH(A688,Cleaned_Location_Data!$B:$B,0))</f>
        <v>GEO1002</v>
      </c>
      <c r="G688" s="3" t="b">
        <f t="shared" si="50"/>
        <v>1</v>
      </c>
      <c r="H688" s="3" t="str">
        <f>INDEX(Cleaned_Location_Data!$I$1:$I$5,MATCH(F688,Cleaned_Location_Data!$H$1:$H$5,0))</f>
        <v>APAC</v>
      </c>
      <c r="I688" s="3" t="str">
        <f t="shared" si="51"/>
        <v>Q4 2020</v>
      </c>
      <c r="J688" s="3" t="str">
        <f t="shared" si="52"/>
        <v>Q4 2020</v>
      </c>
      <c r="K688" s="3" t="str">
        <f t="shared" si="53"/>
        <v>Q4 2020</v>
      </c>
      <c r="L688" s="5" t="b">
        <f t="shared" si="54"/>
        <v>1</v>
      </c>
      <c r="N688"/>
    </row>
    <row r="689" spans="1:14" x14ac:dyDescent="0.25">
      <c r="A689" s="7" t="s">
        <v>644</v>
      </c>
      <c r="B689" s="4" t="s">
        <v>20</v>
      </c>
      <c r="C689" s="4">
        <v>44165</v>
      </c>
      <c r="D689" s="6">
        <v>1205</v>
      </c>
      <c r="E689" s="3" t="str">
        <f>VLOOKUP(A689,Cleaned_Location_Data!$B$1:$C$55,2,FALSE)</f>
        <v>GEO1002</v>
      </c>
      <c r="F689" s="3" t="str">
        <f>INDEX(Cleaned_Location_Data!$C:$C,MATCH(A689,Cleaned_Location_Data!$B:$B,0))</f>
        <v>GEO1002</v>
      </c>
      <c r="G689" s="3" t="b">
        <f t="shared" si="50"/>
        <v>1</v>
      </c>
      <c r="H689" s="3" t="str">
        <f>INDEX(Cleaned_Location_Data!$I$1:$I$5,MATCH(F689,Cleaned_Location_Data!$H$1:$H$5,0))</f>
        <v>APAC</v>
      </c>
      <c r="I689" s="3" t="str">
        <f t="shared" si="51"/>
        <v>Q4 2020</v>
      </c>
      <c r="J689" s="3" t="str">
        <f t="shared" si="52"/>
        <v>Q4 2020</v>
      </c>
      <c r="K689" s="3" t="str">
        <f t="shared" si="53"/>
        <v>Q4 2020</v>
      </c>
      <c r="L689" s="5" t="b">
        <f t="shared" si="54"/>
        <v>1</v>
      </c>
      <c r="N689"/>
    </row>
    <row r="690" spans="1:14" x14ac:dyDescent="0.25">
      <c r="A690" s="7" t="s">
        <v>644</v>
      </c>
      <c r="B690" s="4" t="s">
        <v>22</v>
      </c>
      <c r="C690" s="4">
        <v>44196</v>
      </c>
      <c r="D690" s="6">
        <v>1366</v>
      </c>
      <c r="E690" s="3" t="str">
        <f>VLOOKUP(A690,Cleaned_Location_Data!$B$1:$C$55,2,FALSE)</f>
        <v>GEO1002</v>
      </c>
      <c r="F690" s="3" t="str">
        <f>INDEX(Cleaned_Location_Data!$C:$C,MATCH(A690,Cleaned_Location_Data!$B:$B,0))</f>
        <v>GEO1002</v>
      </c>
      <c r="G690" s="3" t="b">
        <f t="shared" si="50"/>
        <v>1</v>
      </c>
      <c r="H690" s="3" t="str">
        <f>INDEX(Cleaned_Location_Data!$I$1:$I$5,MATCH(F690,Cleaned_Location_Data!$H$1:$H$5,0))</f>
        <v>APAC</v>
      </c>
      <c r="I690" s="3" t="str">
        <f t="shared" si="51"/>
        <v>Q4 2020</v>
      </c>
      <c r="J690" s="3" t="str">
        <f t="shared" si="52"/>
        <v>Q4 2020</v>
      </c>
      <c r="K690" s="3" t="str">
        <f t="shared" si="53"/>
        <v>Q4 2020</v>
      </c>
      <c r="L690" s="5" t="b">
        <f t="shared" si="54"/>
        <v>1</v>
      </c>
      <c r="N690"/>
    </row>
    <row r="691" spans="1:14" x14ac:dyDescent="0.25">
      <c r="A691" s="7" t="s">
        <v>644</v>
      </c>
      <c r="B691" s="4" t="s">
        <v>34</v>
      </c>
      <c r="C691" s="4">
        <v>44227</v>
      </c>
      <c r="D691" s="6">
        <v>1265</v>
      </c>
      <c r="E691" s="3" t="str">
        <f>VLOOKUP(A691,Cleaned_Location_Data!$B$1:$C$55,2,FALSE)</f>
        <v>GEO1002</v>
      </c>
      <c r="F691" s="3" t="str">
        <f>INDEX(Cleaned_Location_Data!$C:$C,MATCH(A691,Cleaned_Location_Data!$B:$B,0))</f>
        <v>GEO1002</v>
      </c>
      <c r="G691" s="3" t="b">
        <f t="shared" si="50"/>
        <v>1</v>
      </c>
      <c r="H691" s="3" t="str">
        <f>INDEX(Cleaned_Location_Data!$I$1:$I$5,MATCH(F691,Cleaned_Location_Data!$H$1:$H$5,0))</f>
        <v>APAC</v>
      </c>
      <c r="I691" s="3" t="str">
        <f t="shared" si="51"/>
        <v>Q1 2021</v>
      </c>
      <c r="J691" s="3" t="str">
        <f t="shared" si="52"/>
        <v>Q1 2021</v>
      </c>
      <c r="K691" s="3" t="str">
        <f t="shared" si="53"/>
        <v>Q1 2021</v>
      </c>
      <c r="L691" s="5" t="b">
        <f t="shared" si="54"/>
        <v>1</v>
      </c>
      <c r="N691"/>
    </row>
    <row r="692" spans="1:14" x14ac:dyDescent="0.25">
      <c r="A692" s="7" t="s">
        <v>644</v>
      </c>
      <c r="B692" s="4" t="s">
        <v>32</v>
      </c>
      <c r="C692" s="4">
        <v>44255</v>
      </c>
      <c r="D692" s="6">
        <v>1547</v>
      </c>
      <c r="E692" s="3" t="str">
        <f>VLOOKUP(A692,Cleaned_Location_Data!$B$1:$C$55,2,FALSE)</f>
        <v>GEO1002</v>
      </c>
      <c r="F692" s="3" t="str">
        <f>INDEX(Cleaned_Location_Data!$C:$C,MATCH(A692,Cleaned_Location_Data!$B:$B,0))</f>
        <v>GEO1002</v>
      </c>
      <c r="G692" s="3" t="b">
        <f t="shared" si="50"/>
        <v>1</v>
      </c>
      <c r="H692" s="3" t="str">
        <f>INDEX(Cleaned_Location_Data!$I$1:$I$5,MATCH(F692,Cleaned_Location_Data!$H$1:$H$5,0))</f>
        <v>APAC</v>
      </c>
      <c r="I692" s="3" t="str">
        <f t="shared" si="51"/>
        <v>Q1 2021</v>
      </c>
      <c r="J692" s="3" t="str">
        <f t="shared" si="52"/>
        <v>Q1 2021</v>
      </c>
      <c r="K692" s="3" t="str">
        <f t="shared" si="53"/>
        <v>Q1 2021</v>
      </c>
      <c r="L692" s="5" t="b">
        <f t="shared" si="54"/>
        <v>1</v>
      </c>
      <c r="N692"/>
    </row>
    <row r="693" spans="1:14" x14ac:dyDescent="0.25">
      <c r="A693" s="7" t="s">
        <v>644</v>
      </c>
      <c r="B693" s="4" t="s">
        <v>30</v>
      </c>
      <c r="C693" s="4">
        <v>44286</v>
      </c>
      <c r="D693" s="6">
        <v>1544</v>
      </c>
      <c r="E693" s="3" t="str">
        <f>VLOOKUP(A693,Cleaned_Location_Data!$B$1:$C$55,2,FALSE)</f>
        <v>GEO1002</v>
      </c>
      <c r="F693" s="3" t="str">
        <f>INDEX(Cleaned_Location_Data!$C:$C,MATCH(A693,Cleaned_Location_Data!$B:$B,0))</f>
        <v>GEO1002</v>
      </c>
      <c r="G693" s="3" t="b">
        <f t="shared" si="50"/>
        <v>1</v>
      </c>
      <c r="H693" s="3" t="str">
        <f>INDEX(Cleaned_Location_Data!$I$1:$I$5,MATCH(F693,Cleaned_Location_Data!$H$1:$H$5,0))</f>
        <v>APAC</v>
      </c>
      <c r="I693" s="3" t="str">
        <f t="shared" si="51"/>
        <v>Q1 2021</v>
      </c>
      <c r="J693" s="3" t="str">
        <f t="shared" si="52"/>
        <v>Q1 2021</v>
      </c>
      <c r="K693" s="3" t="str">
        <f t="shared" si="53"/>
        <v>Q1 2021</v>
      </c>
      <c r="L693" s="5" t="b">
        <f t="shared" si="54"/>
        <v>1</v>
      </c>
      <c r="N693"/>
    </row>
    <row r="694" spans="1:14" x14ac:dyDescent="0.25">
      <c r="A694" s="7" t="s">
        <v>644</v>
      </c>
      <c r="B694" s="4" t="s">
        <v>28</v>
      </c>
      <c r="C694" s="4">
        <v>44316</v>
      </c>
      <c r="D694" s="6">
        <v>2092</v>
      </c>
      <c r="E694" s="3" t="str">
        <f>VLOOKUP(A694,Cleaned_Location_Data!$B$1:$C$55,2,FALSE)</f>
        <v>GEO1002</v>
      </c>
      <c r="F694" s="3" t="str">
        <f>INDEX(Cleaned_Location_Data!$C:$C,MATCH(A694,Cleaned_Location_Data!$B:$B,0))</f>
        <v>GEO1002</v>
      </c>
      <c r="G694" s="3" t="b">
        <f t="shared" si="50"/>
        <v>1</v>
      </c>
      <c r="H694" s="3" t="str">
        <f>INDEX(Cleaned_Location_Data!$I$1:$I$5,MATCH(F694,Cleaned_Location_Data!$H$1:$H$5,0))</f>
        <v>APAC</v>
      </c>
      <c r="I694" s="3" t="str">
        <f t="shared" si="51"/>
        <v>Q2 2021</v>
      </c>
      <c r="J694" s="3" t="str">
        <f t="shared" si="52"/>
        <v>Q2 2021</v>
      </c>
      <c r="K694" s="3" t="str">
        <f t="shared" si="53"/>
        <v>Q2 2021</v>
      </c>
      <c r="L694" s="5" t="b">
        <f t="shared" si="54"/>
        <v>1</v>
      </c>
      <c r="N694"/>
    </row>
    <row r="695" spans="1:14" x14ac:dyDescent="0.25">
      <c r="A695" s="7" t="s">
        <v>644</v>
      </c>
      <c r="B695" s="4" t="s">
        <v>26</v>
      </c>
      <c r="C695" s="4">
        <v>44347</v>
      </c>
      <c r="D695" s="6">
        <v>1757</v>
      </c>
      <c r="E695" s="3" t="str">
        <f>VLOOKUP(A695,Cleaned_Location_Data!$B$1:$C$55,2,FALSE)</f>
        <v>GEO1002</v>
      </c>
      <c r="F695" s="3" t="str">
        <f>INDEX(Cleaned_Location_Data!$C:$C,MATCH(A695,Cleaned_Location_Data!$B:$B,0))</f>
        <v>GEO1002</v>
      </c>
      <c r="G695" s="3" t="b">
        <f t="shared" si="50"/>
        <v>1</v>
      </c>
      <c r="H695" s="3" t="str">
        <f>INDEX(Cleaned_Location_Data!$I$1:$I$5,MATCH(F695,Cleaned_Location_Data!$H$1:$H$5,0))</f>
        <v>APAC</v>
      </c>
      <c r="I695" s="3" t="str">
        <f t="shared" si="51"/>
        <v>Q2 2021</v>
      </c>
      <c r="J695" s="3" t="str">
        <f t="shared" si="52"/>
        <v>Q2 2021</v>
      </c>
      <c r="K695" s="3" t="str">
        <f t="shared" si="53"/>
        <v>Q2 2021</v>
      </c>
      <c r="L695" s="5" t="b">
        <f t="shared" si="54"/>
        <v>1</v>
      </c>
      <c r="N695"/>
    </row>
    <row r="696" spans="1:14" x14ac:dyDescent="0.25">
      <c r="A696" s="7" t="s">
        <v>644</v>
      </c>
      <c r="B696" s="4" t="s">
        <v>24</v>
      </c>
      <c r="C696" s="4">
        <v>44377</v>
      </c>
      <c r="D696" s="6">
        <v>1397</v>
      </c>
      <c r="E696" s="3" t="str">
        <f>VLOOKUP(A696,Cleaned_Location_Data!$B$1:$C$55,2,FALSE)</f>
        <v>GEO1002</v>
      </c>
      <c r="F696" s="3" t="str">
        <f>INDEX(Cleaned_Location_Data!$C:$C,MATCH(A696,Cleaned_Location_Data!$B:$B,0))</f>
        <v>GEO1002</v>
      </c>
      <c r="G696" s="3" t="b">
        <f t="shared" si="50"/>
        <v>1</v>
      </c>
      <c r="H696" s="3" t="str">
        <f>INDEX(Cleaned_Location_Data!$I$1:$I$5,MATCH(F696,Cleaned_Location_Data!$H$1:$H$5,0))</f>
        <v>APAC</v>
      </c>
      <c r="I696" s="3" t="str">
        <f t="shared" si="51"/>
        <v>Q2 2021</v>
      </c>
      <c r="J696" s="3" t="str">
        <f t="shared" si="52"/>
        <v>Q2 2021</v>
      </c>
      <c r="K696" s="3" t="str">
        <f t="shared" si="53"/>
        <v>Q2 2021</v>
      </c>
      <c r="L696" s="5" t="b">
        <f t="shared" si="54"/>
        <v>1</v>
      </c>
      <c r="N696"/>
    </row>
    <row r="697" spans="1:14" x14ac:dyDescent="0.25">
      <c r="A697" s="7" t="s">
        <v>660</v>
      </c>
      <c r="B697" s="4" t="s">
        <v>37</v>
      </c>
      <c r="C697" s="4">
        <v>43861</v>
      </c>
      <c r="D697" s="6">
        <v>3405</v>
      </c>
      <c r="E697" s="3" t="str">
        <f>VLOOKUP(A697,Cleaned_Location_Data!$B$1:$C$55,2,FALSE)</f>
        <v>GEO1004</v>
      </c>
      <c r="F697" s="3" t="str">
        <f>INDEX(Cleaned_Location_Data!$C:$C,MATCH(A697,Cleaned_Location_Data!$B:$B,0))</f>
        <v>GEO1004</v>
      </c>
      <c r="G697" s="3" t="b">
        <f t="shared" si="50"/>
        <v>1</v>
      </c>
      <c r="H697" s="3" t="str">
        <f>INDEX(Cleaned_Location_Data!$I$1:$I$5,MATCH(F697,Cleaned_Location_Data!$H$1:$H$5,0))</f>
        <v>LATAM</v>
      </c>
      <c r="I697" s="3" t="str">
        <f t="shared" si="51"/>
        <v>Q1 2020</v>
      </c>
      <c r="J697" s="3" t="str">
        <f t="shared" si="52"/>
        <v>Q1 2020</v>
      </c>
      <c r="K697" s="3" t="str">
        <f t="shared" si="53"/>
        <v>Q1 2020</v>
      </c>
      <c r="L697" s="5" t="b">
        <f t="shared" si="54"/>
        <v>1</v>
      </c>
      <c r="N697"/>
    </row>
    <row r="698" spans="1:14" x14ac:dyDescent="0.25">
      <c r="A698" s="7" t="s">
        <v>660</v>
      </c>
      <c r="B698" s="4" t="s">
        <v>39</v>
      </c>
      <c r="C698" s="4">
        <v>43890</v>
      </c>
      <c r="D698" s="6">
        <v>3827</v>
      </c>
      <c r="E698" s="3" t="str">
        <f>VLOOKUP(A698,Cleaned_Location_Data!$B$1:$C$55,2,FALSE)</f>
        <v>GEO1004</v>
      </c>
      <c r="F698" s="3" t="str">
        <f>INDEX(Cleaned_Location_Data!$C:$C,MATCH(A698,Cleaned_Location_Data!$B:$B,0))</f>
        <v>GEO1004</v>
      </c>
      <c r="G698" s="3" t="b">
        <f t="shared" si="50"/>
        <v>1</v>
      </c>
      <c r="H698" s="3" t="str">
        <f>INDEX(Cleaned_Location_Data!$I$1:$I$5,MATCH(F698,Cleaned_Location_Data!$H$1:$H$5,0))</f>
        <v>LATAM</v>
      </c>
      <c r="I698" s="3" t="str">
        <f t="shared" si="51"/>
        <v>Q1 2020</v>
      </c>
      <c r="J698" s="3" t="str">
        <f t="shared" si="52"/>
        <v>Q1 2020</v>
      </c>
      <c r="K698" s="3" t="str">
        <f t="shared" si="53"/>
        <v>Q1 2020</v>
      </c>
      <c r="L698" s="5" t="b">
        <f t="shared" si="54"/>
        <v>1</v>
      </c>
      <c r="N698"/>
    </row>
    <row r="699" spans="1:14" x14ac:dyDescent="0.25">
      <c r="A699" s="7" t="s">
        <v>660</v>
      </c>
      <c r="B699" s="4" t="s">
        <v>4</v>
      </c>
      <c r="C699" s="4">
        <v>43921</v>
      </c>
      <c r="D699" s="6">
        <v>4248</v>
      </c>
      <c r="E699" s="3" t="str">
        <f>VLOOKUP(A699,Cleaned_Location_Data!$B$1:$C$55,2,FALSE)</f>
        <v>GEO1004</v>
      </c>
      <c r="F699" s="3" t="str">
        <f>INDEX(Cleaned_Location_Data!$C:$C,MATCH(A699,Cleaned_Location_Data!$B:$B,0))</f>
        <v>GEO1004</v>
      </c>
      <c r="G699" s="3" t="b">
        <f t="shared" si="50"/>
        <v>1</v>
      </c>
      <c r="H699" s="3" t="str">
        <f>INDEX(Cleaned_Location_Data!$I$1:$I$5,MATCH(F699,Cleaned_Location_Data!$H$1:$H$5,0))</f>
        <v>LATAM</v>
      </c>
      <c r="I699" s="3" t="str">
        <f t="shared" si="51"/>
        <v>Q1 2020</v>
      </c>
      <c r="J699" s="3" t="str">
        <f t="shared" si="52"/>
        <v>Q1 2020</v>
      </c>
      <c r="K699" s="3" t="str">
        <f t="shared" si="53"/>
        <v>Q1 2020</v>
      </c>
      <c r="L699" s="5" t="b">
        <f t="shared" si="54"/>
        <v>1</v>
      </c>
      <c r="N699"/>
    </row>
    <row r="700" spans="1:14" x14ac:dyDescent="0.25">
      <c r="A700" s="7" t="s">
        <v>660</v>
      </c>
      <c r="B700" s="4" t="s">
        <v>6</v>
      </c>
      <c r="C700" s="4">
        <v>43951</v>
      </c>
      <c r="D700" s="6">
        <v>5101</v>
      </c>
      <c r="E700" s="3" t="str">
        <f>VLOOKUP(A700,Cleaned_Location_Data!$B$1:$C$55,2,FALSE)</f>
        <v>GEO1004</v>
      </c>
      <c r="F700" s="3" t="str">
        <f>INDEX(Cleaned_Location_Data!$C:$C,MATCH(A700,Cleaned_Location_Data!$B:$B,0))</f>
        <v>GEO1004</v>
      </c>
      <c r="G700" s="3" t="b">
        <f t="shared" si="50"/>
        <v>1</v>
      </c>
      <c r="H700" s="3" t="str">
        <f>INDEX(Cleaned_Location_Data!$I$1:$I$5,MATCH(F700,Cleaned_Location_Data!$H$1:$H$5,0))</f>
        <v>LATAM</v>
      </c>
      <c r="I700" s="3" t="str">
        <f t="shared" si="51"/>
        <v>Q2 2020</v>
      </c>
      <c r="J700" s="3" t="str">
        <f t="shared" si="52"/>
        <v>Q2 2020</v>
      </c>
      <c r="K700" s="3" t="str">
        <f t="shared" si="53"/>
        <v>Q2 2020</v>
      </c>
      <c r="L700" s="5" t="b">
        <f t="shared" si="54"/>
        <v>1</v>
      </c>
      <c r="N700"/>
    </row>
    <row r="701" spans="1:14" x14ac:dyDescent="0.25">
      <c r="A701" s="7" t="s">
        <v>660</v>
      </c>
      <c r="B701" s="4" t="s">
        <v>8</v>
      </c>
      <c r="C701" s="4">
        <v>43982</v>
      </c>
      <c r="D701" s="6">
        <v>4675</v>
      </c>
      <c r="E701" s="3" t="str">
        <f>VLOOKUP(A701,Cleaned_Location_Data!$B$1:$C$55,2,FALSE)</f>
        <v>GEO1004</v>
      </c>
      <c r="F701" s="3" t="str">
        <f>INDEX(Cleaned_Location_Data!$C:$C,MATCH(A701,Cleaned_Location_Data!$B:$B,0))</f>
        <v>GEO1004</v>
      </c>
      <c r="G701" s="3" t="b">
        <f t="shared" si="50"/>
        <v>1</v>
      </c>
      <c r="H701" s="3" t="str">
        <f>INDEX(Cleaned_Location_Data!$I$1:$I$5,MATCH(F701,Cleaned_Location_Data!$H$1:$H$5,0))</f>
        <v>LATAM</v>
      </c>
      <c r="I701" s="3" t="str">
        <f t="shared" si="51"/>
        <v>Q2 2020</v>
      </c>
      <c r="J701" s="3" t="str">
        <f t="shared" si="52"/>
        <v>Q2 2020</v>
      </c>
      <c r="K701" s="3" t="str">
        <f t="shared" si="53"/>
        <v>Q2 2020</v>
      </c>
      <c r="L701" s="5" t="b">
        <f t="shared" si="54"/>
        <v>1</v>
      </c>
      <c r="N701"/>
    </row>
    <row r="702" spans="1:14" x14ac:dyDescent="0.25">
      <c r="A702" s="7" t="s">
        <v>660</v>
      </c>
      <c r="B702" s="4" t="s">
        <v>10</v>
      </c>
      <c r="C702" s="4">
        <v>44012</v>
      </c>
      <c r="D702" s="6">
        <v>3400</v>
      </c>
      <c r="E702" s="3" t="str">
        <f>VLOOKUP(A702,Cleaned_Location_Data!$B$1:$C$55,2,FALSE)</f>
        <v>GEO1004</v>
      </c>
      <c r="F702" s="3" t="str">
        <f>INDEX(Cleaned_Location_Data!$C:$C,MATCH(A702,Cleaned_Location_Data!$B:$B,0))</f>
        <v>GEO1004</v>
      </c>
      <c r="G702" s="3" t="b">
        <f t="shared" si="50"/>
        <v>1</v>
      </c>
      <c r="H702" s="3" t="str">
        <f>INDEX(Cleaned_Location_Data!$I$1:$I$5,MATCH(F702,Cleaned_Location_Data!$H$1:$H$5,0))</f>
        <v>LATAM</v>
      </c>
      <c r="I702" s="3" t="str">
        <f t="shared" si="51"/>
        <v>Q2 2020</v>
      </c>
      <c r="J702" s="3" t="str">
        <f t="shared" si="52"/>
        <v>Q2 2020</v>
      </c>
      <c r="K702" s="3" t="str">
        <f t="shared" si="53"/>
        <v>Q2 2020</v>
      </c>
      <c r="L702" s="5" t="b">
        <f t="shared" si="54"/>
        <v>1</v>
      </c>
      <c r="N702"/>
    </row>
    <row r="703" spans="1:14" x14ac:dyDescent="0.25">
      <c r="A703" s="7" t="s">
        <v>660</v>
      </c>
      <c r="B703" s="4" t="s">
        <v>12</v>
      </c>
      <c r="C703" s="4">
        <v>44043</v>
      </c>
      <c r="D703" s="6">
        <v>2976</v>
      </c>
      <c r="E703" s="3" t="str">
        <f>VLOOKUP(A703,Cleaned_Location_Data!$B$1:$C$55,2,FALSE)</f>
        <v>GEO1004</v>
      </c>
      <c r="F703" s="3" t="str">
        <f>INDEX(Cleaned_Location_Data!$C:$C,MATCH(A703,Cleaned_Location_Data!$B:$B,0))</f>
        <v>GEO1004</v>
      </c>
      <c r="G703" s="3" t="b">
        <f t="shared" si="50"/>
        <v>1</v>
      </c>
      <c r="H703" s="3" t="str">
        <f>INDEX(Cleaned_Location_Data!$I$1:$I$5,MATCH(F703,Cleaned_Location_Data!$H$1:$H$5,0))</f>
        <v>LATAM</v>
      </c>
      <c r="I703" s="3" t="str">
        <f t="shared" si="51"/>
        <v>Q3 2020</v>
      </c>
      <c r="J703" s="3" t="str">
        <f t="shared" si="52"/>
        <v>Q3 2020</v>
      </c>
      <c r="K703" s="3" t="str">
        <f t="shared" si="53"/>
        <v>Q3 2020</v>
      </c>
      <c r="L703" s="5" t="b">
        <f t="shared" si="54"/>
        <v>1</v>
      </c>
      <c r="N703"/>
    </row>
    <row r="704" spans="1:14" x14ac:dyDescent="0.25">
      <c r="A704" s="7" t="s">
        <v>660</v>
      </c>
      <c r="B704" s="4" t="s">
        <v>14</v>
      </c>
      <c r="C704" s="4">
        <v>44074</v>
      </c>
      <c r="D704" s="6">
        <v>2552</v>
      </c>
      <c r="E704" s="3" t="str">
        <f>VLOOKUP(A704,Cleaned_Location_Data!$B$1:$C$55,2,FALSE)</f>
        <v>GEO1004</v>
      </c>
      <c r="F704" s="3" t="str">
        <f>INDEX(Cleaned_Location_Data!$C:$C,MATCH(A704,Cleaned_Location_Data!$B:$B,0))</f>
        <v>GEO1004</v>
      </c>
      <c r="G704" s="3" t="b">
        <f t="shared" si="50"/>
        <v>1</v>
      </c>
      <c r="H704" s="3" t="str">
        <f>INDEX(Cleaned_Location_Data!$I$1:$I$5,MATCH(F704,Cleaned_Location_Data!$H$1:$H$5,0))</f>
        <v>LATAM</v>
      </c>
      <c r="I704" s="3" t="str">
        <f t="shared" si="51"/>
        <v>Q3 2020</v>
      </c>
      <c r="J704" s="3" t="str">
        <f t="shared" si="52"/>
        <v>Q3 2020</v>
      </c>
      <c r="K704" s="3" t="str">
        <f t="shared" si="53"/>
        <v>Q3 2020</v>
      </c>
      <c r="L704" s="5" t="b">
        <f t="shared" si="54"/>
        <v>1</v>
      </c>
      <c r="N704"/>
    </row>
    <row r="705" spans="1:14" x14ac:dyDescent="0.25">
      <c r="A705" s="7" t="s">
        <v>660</v>
      </c>
      <c r="B705" s="4" t="s">
        <v>16</v>
      </c>
      <c r="C705" s="4">
        <v>44104</v>
      </c>
      <c r="D705" s="6">
        <v>2550</v>
      </c>
      <c r="E705" s="3" t="str">
        <f>VLOOKUP(A705,Cleaned_Location_Data!$B$1:$C$55,2,FALSE)</f>
        <v>GEO1004</v>
      </c>
      <c r="F705" s="3" t="str">
        <f>INDEX(Cleaned_Location_Data!$C:$C,MATCH(A705,Cleaned_Location_Data!$B:$B,0))</f>
        <v>GEO1004</v>
      </c>
      <c r="G705" s="3" t="b">
        <f t="shared" si="50"/>
        <v>1</v>
      </c>
      <c r="H705" s="3" t="str">
        <f>INDEX(Cleaned_Location_Data!$I$1:$I$5,MATCH(F705,Cleaned_Location_Data!$H$1:$H$5,0))</f>
        <v>LATAM</v>
      </c>
      <c r="I705" s="3" t="str">
        <f t="shared" si="51"/>
        <v>Q3 2020</v>
      </c>
      <c r="J705" s="3" t="str">
        <f t="shared" si="52"/>
        <v>Q3 2020</v>
      </c>
      <c r="K705" s="3" t="str">
        <f t="shared" si="53"/>
        <v>Q3 2020</v>
      </c>
      <c r="L705" s="5" t="b">
        <f t="shared" si="54"/>
        <v>1</v>
      </c>
      <c r="N705"/>
    </row>
    <row r="706" spans="1:14" x14ac:dyDescent="0.25">
      <c r="A706" s="7" t="s">
        <v>660</v>
      </c>
      <c r="B706" s="4" t="s">
        <v>18</v>
      </c>
      <c r="C706" s="4">
        <v>44135</v>
      </c>
      <c r="D706" s="6">
        <v>2975</v>
      </c>
      <c r="E706" s="3" t="str">
        <f>VLOOKUP(A706,Cleaned_Location_Data!$B$1:$C$55,2,FALSE)</f>
        <v>GEO1004</v>
      </c>
      <c r="F706" s="3" t="str">
        <f>INDEX(Cleaned_Location_Data!$C:$C,MATCH(A706,Cleaned_Location_Data!$B:$B,0))</f>
        <v>GEO1004</v>
      </c>
      <c r="G706" s="3" t="b">
        <f t="shared" ref="G706:G769" si="55">E706=F706</f>
        <v>1</v>
      </c>
      <c r="H706" s="3" t="str">
        <f>INDEX(Cleaned_Location_Data!$I$1:$I$5,MATCH(F706,Cleaned_Location_Data!$H$1:$H$5,0))</f>
        <v>LATAM</v>
      </c>
      <c r="I706" s="3" t="str">
        <f t="shared" ref="I706:I769" si="56">"Q"&amp;ROUNDUP(MONTH(C706)/3,0)&amp;" "&amp;YEAR(C706)</f>
        <v>Q4 2020</v>
      </c>
      <c r="J706" s="3" t="str">
        <f t="shared" ref="J706:J769" si="57">"Q"&amp;ROUNDUP(LEFT(B706,2)/3,0)&amp;" "&amp;RIGHT(B706,4)</f>
        <v>Q4 2020</v>
      </c>
      <c r="K706" s="3" t="str">
        <f t="shared" ref="K706:K769" si="58">VLOOKUP(C706,$P$1:$R$7,3,TRUE)</f>
        <v>Q4 2020</v>
      </c>
      <c r="L706" s="5" t="b">
        <f t="shared" ref="L706:L769" si="59">(I706=J706)=(J706=K706)</f>
        <v>1</v>
      </c>
      <c r="N706"/>
    </row>
    <row r="707" spans="1:14" x14ac:dyDescent="0.25">
      <c r="A707" s="7" t="s">
        <v>660</v>
      </c>
      <c r="B707" s="4" t="s">
        <v>20</v>
      </c>
      <c r="C707" s="4">
        <v>44165</v>
      </c>
      <c r="D707" s="6">
        <v>3399</v>
      </c>
      <c r="E707" s="3" t="str">
        <f>VLOOKUP(A707,Cleaned_Location_Data!$B$1:$C$55,2,FALSE)</f>
        <v>GEO1004</v>
      </c>
      <c r="F707" s="3" t="str">
        <f>INDEX(Cleaned_Location_Data!$C:$C,MATCH(A707,Cleaned_Location_Data!$B:$B,0))</f>
        <v>GEO1004</v>
      </c>
      <c r="G707" s="3" t="b">
        <f t="shared" si="55"/>
        <v>1</v>
      </c>
      <c r="H707" s="3" t="str">
        <f>INDEX(Cleaned_Location_Data!$I$1:$I$5,MATCH(F707,Cleaned_Location_Data!$H$1:$H$5,0))</f>
        <v>LATAM</v>
      </c>
      <c r="I707" s="3" t="str">
        <f t="shared" si="56"/>
        <v>Q4 2020</v>
      </c>
      <c r="J707" s="3" t="str">
        <f t="shared" si="57"/>
        <v>Q4 2020</v>
      </c>
      <c r="K707" s="3" t="str">
        <f t="shared" si="58"/>
        <v>Q4 2020</v>
      </c>
      <c r="L707" s="5" t="b">
        <f t="shared" si="59"/>
        <v>1</v>
      </c>
      <c r="N707"/>
    </row>
    <row r="708" spans="1:14" x14ac:dyDescent="0.25">
      <c r="A708" s="7" t="s">
        <v>660</v>
      </c>
      <c r="B708" s="4" t="s">
        <v>22</v>
      </c>
      <c r="C708" s="4">
        <v>44196</v>
      </c>
      <c r="D708" s="6">
        <v>3404</v>
      </c>
      <c r="E708" s="3" t="str">
        <f>VLOOKUP(A708,Cleaned_Location_Data!$B$1:$C$55,2,FALSE)</f>
        <v>GEO1004</v>
      </c>
      <c r="F708" s="3" t="str">
        <f>INDEX(Cleaned_Location_Data!$C:$C,MATCH(A708,Cleaned_Location_Data!$B:$B,0))</f>
        <v>GEO1004</v>
      </c>
      <c r="G708" s="3" t="b">
        <f t="shared" si="55"/>
        <v>1</v>
      </c>
      <c r="H708" s="3" t="str">
        <f>INDEX(Cleaned_Location_Data!$I$1:$I$5,MATCH(F708,Cleaned_Location_Data!$H$1:$H$5,0))</f>
        <v>LATAM</v>
      </c>
      <c r="I708" s="3" t="str">
        <f t="shared" si="56"/>
        <v>Q4 2020</v>
      </c>
      <c r="J708" s="3" t="str">
        <f t="shared" si="57"/>
        <v>Q4 2020</v>
      </c>
      <c r="K708" s="3" t="str">
        <f t="shared" si="58"/>
        <v>Q4 2020</v>
      </c>
      <c r="L708" s="5" t="b">
        <f t="shared" si="59"/>
        <v>1</v>
      </c>
      <c r="N708"/>
    </row>
    <row r="709" spans="1:14" x14ac:dyDescent="0.25">
      <c r="A709" s="7" t="s">
        <v>660</v>
      </c>
      <c r="B709" s="4" t="s">
        <v>34</v>
      </c>
      <c r="C709" s="4">
        <v>44227</v>
      </c>
      <c r="D709" s="6">
        <v>3575</v>
      </c>
      <c r="E709" s="3" t="str">
        <f>VLOOKUP(A709,Cleaned_Location_Data!$B$1:$C$55,2,FALSE)</f>
        <v>GEO1004</v>
      </c>
      <c r="F709" s="3" t="str">
        <f>INDEX(Cleaned_Location_Data!$C:$C,MATCH(A709,Cleaned_Location_Data!$B:$B,0))</f>
        <v>GEO1004</v>
      </c>
      <c r="G709" s="3" t="b">
        <f t="shared" si="55"/>
        <v>1</v>
      </c>
      <c r="H709" s="3" t="str">
        <f>INDEX(Cleaned_Location_Data!$I$1:$I$5,MATCH(F709,Cleaned_Location_Data!$H$1:$H$5,0))</f>
        <v>LATAM</v>
      </c>
      <c r="I709" s="3" t="str">
        <f t="shared" si="56"/>
        <v>Q1 2021</v>
      </c>
      <c r="J709" s="3" t="str">
        <f t="shared" si="57"/>
        <v>Q1 2021</v>
      </c>
      <c r="K709" s="3" t="str">
        <f t="shared" si="58"/>
        <v>Q1 2021</v>
      </c>
      <c r="L709" s="5" t="b">
        <f t="shared" si="59"/>
        <v>1</v>
      </c>
      <c r="N709"/>
    </row>
    <row r="710" spans="1:14" x14ac:dyDescent="0.25">
      <c r="A710" s="7" t="s">
        <v>660</v>
      </c>
      <c r="B710" s="4" t="s">
        <v>32</v>
      </c>
      <c r="C710" s="4">
        <v>44255</v>
      </c>
      <c r="D710" s="6">
        <v>3808</v>
      </c>
      <c r="E710" s="3" t="str">
        <f>VLOOKUP(A710,Cleaned_Location_Data!$B$1:$C$55,2,FALSE)</f>
        <v>GEO1004</v>
      </c>
      <c r="F710" s="3" t="str">
        <f>INDEX(Cleaned_Location_Data!$C:$C,MATCH(A710,Cleaned_Location_Data!$B:$B,0))</f>
        <v>GEO1004</v>
      </c>
      <c r="G710" s="3" t="b">
        <f t="shared" si="55"/>
        <v>1</v>
      </c>
      <c r="H710" s="3" t="str">
        <f>INDEX(Cleaned_Location_Data!$I$1:$I$5,MATCH(F710,Cleaned_Location_Data!$H$1:$H$5,0))</f>
        <v>LATAM</v>
      </c>
      <c r="I710" s="3" t="str">
        <f t="shared" si="56"/>
        <v>Q1 2021</v>
      </c>
      <c r="J710" s="3" t="str">
        <f t="shared" si="57"/>
        <v>Q1 2021</v>
      </c>
      <c r="K710" s="3" t="str">
        <f t="shared" si="58"/>
        <v>Q1 2021</v>
      </c>
      <c r="L710" s="5" t="b">
        <f t="shared" si="59"/>
        <v>1</v>
      </c>
      <c r="N710"/>
    </row>
    <row r="711" spans="1:14" x14ac:dyDescent="0.25">
      <c r="A711" s="7" t="s">
        <v>660</v>
      </c>
      <c r="B711" s="4" t="s">
        <v>30</v>
      </c>
      <c r="C711" s="4">
        <v>44286</v>
      </c>
      <c r="D711" s="6">
        <v>4212</v>
      </c>
      <c r="E711" s="3" t="str">
        <f>VLOOKUP(A711,Cleaned_Location_Data!$B$1:$C$55,2,FALSE)</f>
        <v>GEO1004</v>
      </c>
      <c r="F711" s="3" t="str">
        <f>INDEX(Cleaned_Location_Data!$C:$C,MATCH(A711,Cleaned_Location_Data!$B:$B,0))</f>
        <v>GEO1004</v>
      </c>
      <c r="G711" s="3" t="b">
        <f t="shared" si="55"/>
        <v>1</v>
      </c>
      <c r="H711" s="3" t="str">
        <f>INDEX(Cleaned_Location_Data!$I$1:$I$5,MATCH(F711,Cleaned_Location_Data!$H$1:$H$5,0))</f>
        <v>LATAM</v>
      </c>
      <c r="I711" s="3" t="str">
        <f t="shared" si="56"/>
        <v>Q1 2021</v>
      </c>
      <c r="J711" s="3" t="str">
        <f t="shared" si="57"/>
        <v>Q1 2021</v>
      </c>
      <c r="K711" s="3" t="str">
        <f t="shared" si="58"/>
        <v>Q1 2021</v>
      </c>
      <c r="L711" s="5" t="b">
        <f t="shared" si="59"/>
        <v>1</v>
      </c>
      <c r="N711"/>
    </row>
    <row r="712" spans="1:14" x14ac:dyDescent="0.25">
      <c r="A712" s="7" t="s">
        <v>660</v>
      </c>
      <c r="B712" s="4" t="s">
        <v>28</v>
      </c>
      <c r="C712" s="4">
        <v>44316</v>
      </c>
      <c r="D712" s="6">
        <v>5254</v>
      </c>
      <c r="E712" s="3" t="str">
        <f>VLOOKUP(A712,Cleaned_Location_Data!$B$1:$C$55,2,FALSE)</f>
        <v>GEO1004</v>
      </c>
      <c r="F712" s="3" t="str">
        <f>INDEX(Cleaned_Location_Data!$C:$C,MATCH(A712,Cleaned_Location_Data!$B:$B,0))</f>
        <v>GEO1004</v>
      </c>
      <c r="G712" s="3" t="b">
        <f t="shared" si="55"/>
        <v>1</v>
      </c>
      <c r="H712" s="3" t="str">
        <f>INDEX(Cleaned_Location_Data!$I$1:$I$5,MATCH(F712,Cleaned_Location_Data!$H$1:$H$5,0))</f>
        <v>LATAM</v>
      </c>
      <c r="I712" s="3" t="str">
        <f t="shared" si="56"/>
        <v>Q2 2021</v>
      </c>
      <c r="J712" s="3" t="str">
        <f t="shared" si="57"/>
        <v>Q2 2021</v>
      </c>
      <c r="K712" s="3" t="str">
        <f t="shared" si="58"/>
        <v>Q2 2021</v>
      </c>
      <c r="L712" s="5" t="b">
        <f t="shared" si="59"/>
        <v>1</v>
      </c>
      <c r="N712"/>
    </row>
    <row r="713" spans="1:14" x14ac:dyDescent="0.25">
      <c r="A713" s="7" t="s">
        <v>660</v>
      </c>
      <c r="B713" s="4" t="s">
        <v>26</v>
      </c>
      <c r="C713" s="4">
        <v>44347</v>
      </c>
      <c r="D713" s="6">
        <v>4768</v>
      </c>
      <c r="E713" s="3" t="str">
        <f>VLOOKUP(A713,Cleaned_Location_Data!$B$1:$C$55,2,FALSE)</f>
        <v>GEO1004</v>
      </c>
      <c r="F713" s="3" t="str">
        <f>INDEX(Cleaned_Location_Data!$C:$C,MATCH(A713,Cleaned_Location_Data!$B:$B,0))</f>
        <v>GEO1004</v>
      </c>
      <c r="G713" s="3" t="b">
        <f t="shared" si="55"/>
        <v>1</v>
      </c>
      <c r="H713" s="3" t="str">
        <f>INDEX(Cleaned_Location_Data!$I$1:$I$5,MATCH(F713,Cleaned_Location_Data!$H$1:$H$5,0))</f>
        <v>LATAM</v>
      </c>
      <c r="I713" s="3" t="str">
        <f t="shared" si="56"/>
        <v>Q2 2021</v>
      </c>
      <c r="J713" s="3" t="str">
        <f t="shared" si="57"/>
        <v>Q2 2021</v>
      </c>
      <c r="K713" s="3" t="str">
        <f t="shared" si="58"/>
        <v>Q2 2021</v>
      </c>
      <c r="L713" s="5" t="b">
        <f t="shared" si="59"/>
        <v>1</v>
      </c>
      <c r="N713"/>
    </row>
    <row r="714" spans="1:14" x14ac:dyDescent="0.25">
      <c r="A714" s="7" t="s">
        <v>660</v>
      </c>
      <c r="B714" s="4" t="s">
        <v>24</v>
      </c>
      <c r="C714" s="4">
        <v>44377</v>
      </c>
      <c r="D714" s="6">
        <v>3501</v>
      </c>
      <c r="E714" s="3" t="str">
        <f>VLOOKUP(A714,Cleaned_Location_Data!$B$1:$C$55,2,FALSE)</f>
        <v>GEO1004</v>
      </c>
      <c r="F714" s="3" t="str">
        <f>INDEX(Cleaned_Location_Data!$C:$C,MATCH(A714,Cleaned_Location_Data!$B:$B,0))</f>
        <v>GEO1004</v>
      </c>
      <c r="G714" s="3" t="b">
        <f t="shared" si="55"/>
        <v>1</v>
      </c>
      <c r="H714" s="3" t="str">
        <f>INDEX(Cleaned_Location_Data!$I$1:$I$5,MATCH(F714,Cleaned_Location_Data!$H$1:$H$5,0))</f>
        <v>LATAM</v>
      </c>
      <c r="I714" s="3" t="str">
        <f t="shared" si="56"/>
        <v>Q2 2021</v>
      </c>
      <c r="J714" s="3" t="str">
        <f t="shared" si="57"/>
        <v>Q2 2021</v>
      </c>
      <c r="K714" s="3" t="str">
        <f t="shared" si="58"/>
        <v>Q2 2021</v>
      </c>
      <c r="L714" s="5" t="b">
        <f t="shared" si="59"/>
        <v>1</v>
      </c>
      <c r="N714"/>
    </row>
    <row r="715" spans="1:14" x14ac:dyDescent="0.25">
      <c r="A715" s="7" t="s">
        <v>679</v>
      </c>
      <c r="B715" s="4" t="s">
        <v>37</v>
      </c>
      <c r="C715" s="4">
        <v>43861</v>
      </c>
      <c r="D715" s="6">
        <v>627</v>
      </c>
      <c r="E715" s="3" t="str">
        <f>VLOOKUP(A715,Cleaned_Location_Data!$B$1:$C$55,2,FALSE)</f>
        <v>GEO1003</v>
      </c>
      <c r="F715" s="3" t="str">
        <f>INDEX(Cleaned_Location_Data!$C:$C,MATCH(A715,Cleaned_Location_Data!$B:$B,0))</f>
        <v>GEO1003</v>
      </c>
      <c r="G715" s="3" t="b">
        <f t="shared" si="55"/>
        <v>1</v>
      </c>
      <c r="H715" s="3" t="str">
        <f>INDEX(Cleaned_Location_Data!$I$1:$I$5,MATCH(F715,Cleaned_Location_Data!$H$1:$H$5,0))</f>
        <v>EMEA</v>
      </c>
      <c r="I715" s="3" t="str">
        <f t="shared" si="56"/>
        <v>Q1 2020</v>
      </c>
      <c r="J715" s="3" t="str">
        <f t="shared" si="57"/>
        <v>Q1 2020</v>
      </c>
      <c r="K715" s="3" t="str">
        <f t="shared" si="58"/>
        <v>Q1 2020</v>
      </c>
      <c r="L715" s="5" t="b">
        <f t="shared" si="59"/>
        <v>1</v>
      </c>
      <c r="N715"/>
    </row>
    <row r="716" spans="1:14" x14ac:dyDescent="0.25">
      <c r="A716" s="7" t="s">
        <v>679</v>
      </c>
      <c r="B716" s="4" t="s">
        <v>39</v>
      </c>
      <c r="C716" s="4">
        <v>43890</v>
      </c>
      <c r="D716" s="6">
        <v>495</v>
      </c>
      <c r="E716" s="3" t="str">
        <f>VLOOKUP(A716,Cleaned_Location_Data!$B$1:$C$55,2,FALSE)</f>
        <v>GEO1003</v>
      </c>
      <c r="F716" s="3" t="str">
        <f>INDEX(Cleaned_Location_Data!$C:$C,MATCH(A716,Cleaned_Location_Data!$B:$B,0))</f>
        <v>GEO1003</v>
      </c>
      <c r="G716" s="3" t="b">
        <f t="shared" si="55"/>
        <v>1</v>
      </c>
      <c r="H716" s="3" t="str">
        <f>INDEX(Cleaned_Location_Data!$I$1:$I$5,MATCH(F716,Cleaned_Location_Data!$H$1:$H$5,0))</f>
        <v>EMEA</v>
      </c>
      <c r="I716" s="3" t="str">
        <f t="shared" si="56"/>
        <v>Q1 2020</v>
      </c>
      <c r="J716" s="3" t="str">
        <f t="shared" si="57"/>
        <v>Q1 2020</v>
      </c>
      <c r="K716" s="3" t="str">
        <f t="shared" si="58"/>
        <v>Q1 2020</v>
      </c>
      <c r="L716" s="5" t="b">
        <f t="shared" si="59"/>
        <v>1</v>
      </c>
      <c r="N716"/>
    </row>
    <row r="717" spans="1:14" x14ac:dyDescent="0.25">
      <c r="A717" s="7" t="s">
        <v>679</v>
      </c>
      <c r="B717" s="4" t="s">
        <v>4</v>
      </c>
      <c r="C717" s="4">
        <v>43921</v>
      </c>
      <c r="D717" s="6">
        <v>755</v>
      </c>
      <c r="E717" s="3" t="str">
        <f>VLOOKUP(A717,Cleaned_Location_Data!$B$1:$C$55,2,FALSE)</f>
        <v>GEO1003</v>
      </c>
      <c r="F717" s="3" t="str">
        <f>INDEX(Cleaned_Location_Data!$C:$C,MATCH(A717,Cleaned_Location_Data!$B:$B,0))</f>
        <v>GEO1003</v>
      </c>
      <c r="G717" s="3" t="b">
        <f t="shared" si="55"/>
        <v>1</v>
      </c>
      <c r="H717" s="3" t="str">
        <f>INDEX(Cleaned_Location_Data!$I$1:$I$5,MATCH(F717,Cleaned_Location_Data!$H$1:$H$5,0))</f>
        <v>EMEA</v>
      </c>
      <c r="I717" s="3" t="str">
        <f t="shared" si="56"/>
        <v>Q1 2020</v>
      </c>
      <c r="J717" s="3" t="str">
        <f t="shared" si="57"/>
        <v>Q1 2020</v>
      </c>
      <c r="K717" s="3" t="str">
        <f t="shared" si="58"/>
        <v>Q1 2020</v>
      </c>
      <c r="L717" s="5" t="b">
        <f t="shared" si="59"/>
        <v>1</v>
      </c>
      <c r="N717"/>
    </row>
    <row r="718" spans="1:14" x14ac:dyDescent="0.25">
      <c r="A718" s="7" t="s">
        <v>679</v>
      </c>
      <c r="B718" s="4" t="s">
        <v>6</v>
      </c>
      <c r="C718" s="4">
        <v>43951</v>
      </c>
      <c r="D718" s="6">
        <v>689</v>
      </c>
      <c r="E718" s="3" t="str">
        <f>VLOOKUP(A718,Cleaned_Location_Data!$B$1:$C$55,2,FALSE)</f>
        <v>GEO1003</v>
      </c>
      <c r="F718" s="3" t="str">
        <f>INDEX(Cleaned_Location_Data!$C:$C,MATCH(A718,Cleaned_Location_Data!$B:$B,0))</f>
        <v>GEO1003</v>
      </c>
      <c r="G718" s="3" t="b">
        <f t="shared" si="55"/>
        <v>1</v>
      </c>
      <c r="H718" s="3" t="str">
        <f>INDEX(Cleaned_Location_Data!$I$1:$I$5,MATCH(F718,Cleaned_Location_Data!$H$1:$H$5,0))</f>
        <v>EMEA</v>
      </c>
      <c r="I718" s="3" t="str">
        <f t="shared" si="56"/>
        <v>Q2 2020</v>
      </c>
      <c r="J718" s="3" t="str">
        <f t="shared" si="57"/>
        <v>Q2 2020</v>
      </c>
      <c r="K718" s="3" t="str">
        <f t="shared" si="58"/>
        <v>Q2 2020</v>
      </c>
      <c r="L718" s="5" t="b">
        <f t="shared" si="59"/>
        <v>1</v>
      </c>
      <c r="N718"/>
    </row>
    <row r="719" spans="1:14" x14ac:dyDescent="0.25">
      <c r="A719" s="7" t="s">
        <v>679</v>
      </c>
      <c r="B719" s="4" t="s">
        <v>8</v>
      </c>
      <c r="C719" s="4">
        <v>43982</v>
      </c>
      <c r="D719" s="6">
        <v>817</v>
      </c>
      <c r="E719" s="3" t="str">
        <f>VLOOKUP(A719,Cleaned_Location_Data!$B$1:$C$55,2,FALSE)</f>
        <v>GEO1003</v>
      </c>
      <c r="F719" s="3" t="str">
        <f>INDEX(Cleaned_Location_Data!$C:$C,MATCH(A719,Cleaned_Location_Data!$B:$B,0))</f>
        <v>GEO1003</v>
      </c>
      <c r="G719" s="3" t="b">
        <f t="shared" si="55"/>
        <v>1</v>
      </c>
      <c r="H719" s="3" t="str">
        <f>INDEX(Cleaned_Location_Data!$I$1:$I$5,MATCH(F719,Cleaned_Location_Data!$H$1:$H$5,0))</f>
        <v>EMEA</v>
      </c>
      <c r="I719" s="3" t="str">
        <f t="shared" si="56"/>
        <v>Q2 2020</v>
      </c>
      <c r="J719" s="3" t="str">
        <f t="shared" si="57"/>
        <v>Q2 2020</v>
      </c>
      <c r="K719" s="3" t="str">
        <f t="shared" si="58"/>
        <v>Q2 2020</v>
      </c>
      <c r="L719" s="5" t="b">
        <f t="shared" si="59"/>
        <v>1</v>
      </c>
      <c r="N719"/>
    </row>
    <row r="720" spans="1:14" x14ac:dyDescent="0.25">
      <c r="A720" s="7" t="s">
        <v>679</v>
      </c>
      <c r="B720" s="4" t="s">
        <v>10</v>
      </c>
      <c r="C720" s="4">
        <v>44012</v>
      </c>
      <c r="D720" s="6">
        <v>426</v>
      </c>
      <c r="E720" s="3" t="str">
        <f>VLOOKUP(A720,Cleaned_Location_Data!$B$1:$C$55,2,FALSE)</f>
        <v>GEO1003</v>
      </c>
      <c r="F720" s="3" t="str">
        <f>INDEX(Cleaned_Location_Data!$C:$C,MATCH(A720,Cleaned_Location_Data!$B:$B,0))</f>
        <v>GEO1003</v>
      </c>
      <c r="G720" s="3" t="b">
        <f t="shared" si="55"/>
        <v>1</v>
      </c>
      <c r="H720" s="3" t="str">
        <f>INDEX(Cleaned_Location_Data!$I$1:$I$5,MATCH(F720,Cleaned_Location_Data!$H$1:$H$5,0))</f>
        <v>EMEA</v>
      </c>
      <c r="I720" s="3" t="str">
        <f t="shared" si="56"/>
        <v>Q2 2020</v>
      </c>
      <c r="J720" s="3" t="str">
        <f t="shared" si="57"/>
        <v>Q2 2020</v>
      </c>
      <c r="K720" s="3" t="str">
        <f t="shared" si="58"/>
        <v>Q2 2020</v>
      </c>
      <c r="L720" s="5" t="b">
        <f t="shared" si="59"/>
        <v>1</v>
      </c>
      <c r="N720"/>
    </row>
    <row r="721" spans="1:14" x14ac:dyDescent="0.25">
      <c r="A721" s="7" t="s">
        <v>679</v>
      </c>
      <c r="B721" s="4" t="s">
        <v>12</v>
      </c>
      <c r="C721" s="4">
        <v>44043</v>
      </c>
      <c r="D721" s="6">
        <v>559</v>
      </c>
      <c r="E721" s="3" t="str">
        <f>VLOOKUP(A721,Cleaned_Location_Data!$B$1:$C$55,2,FALSE)</f>
        <v>GEO1003</v>
      </c>
      <c r="F721" s="3" t="str">
        <f>INDEX(Cleaned_Location_Data!$C:$C,MATCH(A721,Cleaned_Location_Data!$B:$B,0))</f>
        <v>GEO1003</v>
      </c>
      <c r="G721" s="3" t="b">
        <f t="shared" si="55"/>
        <v>1</v>
      </c>
      <c r="H721" s="3" t="str">
        <f>INDEX(Cleaned_Location_Data!$I$1:$I$5,MATCH(F721,Cleaned_Location_Data!$H$1:$H$5,0))</f>
        <v>EMEA</v>
      </c>
      <c r="I721" s="3" t="str">
        <f t="shared" si="56"/>
        <v>Q3 2020</v>
      </c>
      <c r="J721" s="3" t="str">
        <f t="shared" si="57"/>
        <v>Q3 2020</v>
      </c>
      <c r="K721" s="3" t="str">
        <f t="shared" si="58"/>
        <v>Q3 2020</v>
      </c>
      <c r="L721" s="5" t="b">
        <f t="shared" si="59"/>
        <v>1</v>
      </c>
      <c r="N721"/>
    </row>
    <row r="722" spans="1:14" x14ac:dyDescent="0.25">
      <c r="A722" s="7" t="s">
        <v>679</v>
      </c>
      <c r="B722" s="4" t="s">
        <v>14</v>
      </c>
      <c r="C722" s="4">
        <v>44074</v>
      </c>
      <c r="D722" s="6">
        <v>300</v>
      </c>
      <c r="E722" s="3" t="str">
        <f>VLOOKUP(A722,Cleaned_Location_Data!$B$1:$C$55,2,FALSE)</f>
        <v>GEO1003</v>
      </c>
      <c r="F722" s="3" t="str">
        <f>INDEX(Cleaned_Location_Data!$C:$C,MATCH(A722,Cleaned_Location_Data!$B:$B,0))</f>
        <v>GEO1003</v>
      </c>
      <c r="G722" s="3" t="b">
        <f t="shared" si="55"/>
        <v>1</v>
      </c>
      <c r="H722" s="3" t="str">
        <f>INDEX(Cleaned_Location_Data!$I$1:$I$5,MATCH(F722,Cleaned_Location_Data!$H$1:$H$5,0))</f>
        <v>EMEA</v>
      </c>
      <c r="I722" s="3" t="str">
        <f t="shared" si="56"/>
        <v>Q3 2020</v>
      </c>
      <c r="J722" s="3" t="str">
        <f t="shared" si="57"/>
        <v>Q3 2020</v>
      </c>
      <c r="K722" s="3" t="str">
        <f t="shared" si="58"/>
        <v>Q3 2020</v>
      </c>
      <c r="L722" s="5" t="b">
        <f t="shared" si="59"/>
        <v>1</v>
      </c>
      <c r="N722"/>
    </row>
    <row r="723" spans="1:14" x14ac:dyDescent="0.25">
      <c r="A723" s="7" t="s">
        <v>679</v>
      </c>
      <c r="B723" s="4" t="s">
        <v>16</v>
      </c>
      <c r="C723" s="4">
        <v>44104</v>
      </c>
      <c r="D723" s="6">
        <v>493</v>
      </c>
      <c r="E723" s="3" t="str">
        <f>VLOOKUP(A723,Cleaned_Location_Data!$B$1:$C$55,2,FALSE)</f>
        <v>GEO1003</v>
      </c>
      <c r="F723" s="3" t="str">
        <f>INDEX(Cleaned_Location_Data!$C:$C,MATCH(A723,Cleaned_Location_Data!$B:$B,0))</f>
        <v>GEO1003</v>
      </c>
      <c r="G723" s="3" t="b">
        <f t="shared" si="55"/>
        <v>1</v>
      </c>
      <c r="H723" s="3" t="str">
        <f>INDEX(Cleaned_Location_Data!$I$1:$I$5,MATCH(F723,Cleaned_Location_Data!$H$1:$H$5,0))</f>
        <v>EMEA</v>
      </c>
      <c r="I723" s="3" t="str">
        <f t="shared" si="56"/>
        <v>Q3 2020</v>
      </c>
      <c r="J723" s="3" t="str">
        <f t="shared" si="57"/>
        <v>Q3 2020</v>
      </c>
      <c r="K723" s="3" t="str">
        <f t="shared" si="58"/>
        <v>Q3 2020</v>
      </c>
      <c r="L723" s="5" t="b">
        <f t="shared" si="59"/>
        <v>1</v>
      </c>
      <c r="N723"/>
    </row>
    <row r="724" spans="1:14" x14ac:dyDescent="0.25">
      <c r="A724" s="7" t="s">
        <v>679</v>
      </c>
      <c r="B724" s="4" t="s">
        <v>18</v>
      </c>
      <c r="C724" s="4">
        <v>44135</v>
      </c>
      <c r="D724" s="6">
        <v>364</v>
      </c>
      <c r="E724" s="3" t="str">
        <f>VLOOKUP(A724,Cleaned_Location_Data!$B$1:$C$55,2,FALSE)</f>
        <v>GEO1003</v>
      </c>
      <c r="F724" s="3" t="str">
        <f>INDEX(Cleaned_Location_Data!$C:$C,MATCH(A724,Cleaned_Location_Data!$B:$B,0))</f>
        <v>GEO1003</v>
      </c>
      <c r="G724" s="3" t="b">
        <f t="shared" si="55"/>
        <v>1</v>
      </c>
      <c r="H724" s="3" t="str">
        <f>INDEX(Cleaned_Location_Data!$I$1:$I$5,MATCH(F724,Cleaned_Location_Data!$H$1:$H$5,0))</f>
        <v>EMEA</v>
      </c>
      <c r="I724" s="3" t="str">
        <f t="shared" si="56"/>
        <v>Q4 2020</v>
      </c>
      <c r="J724" s="3" t="str">
        <f t="shared" si="57"/>
        <v>Q4 2020</v>
      </c>
      <c r="K724" s="3" t="str">
        <f t="shared" si="58"/>
        <v>Q4 2020</v>
      </c>
      <c r="L724" s="5" t="b">
        <f t="shared" si="59"/>
        <v>1</v>
      </c>
      <c r="N724"/>
    </row>
    <row r="725" spans="1:14" x14ac:dyDescent="0.25">
      <c r="A725" s="7" t="s">
        <v>679</v>
      </c>
      <c r="B725" s="4" t="s">
        <v>20</v>
      </c>
      <c r="C725" s="4">
        <v>44165</v>
      </c>
      <c r="D725" s="6">
        <v>627</v>
      </c>
      <c r="E725" s="3" t="str">
        <f>VLOOKUP(A725,Cleaned_Location_Data!$B$1:$C$55,2,FALSE)</f>
        <v>GEO1003</v>
      </c>
      <c r="F725" s="3" t="str">
        <f>INDEX(Cleaned_Location_Data!$C:$C,MATCH(A725,Cleaned_Location_Data!$B:$B,0))</f>
        <v>GEO1003</v>
      </c>
      <c r="G725" s="3" t="b">
        <f t="shared" si="55"/>
        <v>1</v>
      </c>
      <c r="H725" s="3" t="str">
        <f>INDEX(Cleaned_Location_Data!$I$1:$I$5,MATCH(F725,Cleaned_Location_Data!$H$1:$H$5,0))</f>
        <v>EMEA</v>
      </c>
      <c r="I725" s="3" t="str">
        <f t="shared" si="56"/>
        <v>Q4 2020</v>
      </c>
      <c r="J725" s="3" t="str">
        <f t="shared" si="57"/>
        <v>Q4 2020</v>
      </c>
      <c r="K725" s="3" t="str">
        <f t="shared" si="58"/>
        <v>Q4 2020</v>
      </c>
      <c r="L725" s="5" t="b">
        <f t="shared" si="59"/>
        <v>1</v>
      </c>
      <c r="N725"/>
    </row>
    <row r="726" spans="1:14" x14ac:dyDescent="0.25">
      <c r="A726" s="7" t="s">
        <v>679</v>
      </c>
      <c r="B726" s="4" t="s">
        <v>22</v>
      </c>
      <c r="C726" s="4">
        <v>44196</v>
      </c>
      <c r="D726" s="6">
        <v>429</v>
      </c>
      <c r="E726" s="3" t="str">
        <f>VLOOKUP(A726,Cleaned_Location_Data!$B$1:$C$55,2,FALSE)</f>
        <v>GEO1003</v>
      </c>
      <c r="F726" s="3" t="str">
        <f>INDEX(Cleaned_Location_Data!$C:$C,MATCH(A726,Cleaned_Location_Data!$B:$B,0))</f>
        <v>GEO1003</v>
      </c>
      <c r="G726" s="3" t="b">
        <f t="shared" si="55"/>
        <v>1</v>
      </c>
      <c r="H726" s="3" t="str">
        <f>INDEX(Cleaned_Location_Data!$I$1:$I$5,MATCH(F726,Cleaned_Location_Data!$H$1:$H$5,0))</f>
        <v>EMEA</v>
      </c>
      <c r="I726" s="3" t="str">
        <f t="shared" si="56"/>
        <v>Q4 2020</v>
      </c>
      <c r="J726" s="3" t="str">
        <f t="shared" si="57"/>
        <v>Q4 2020</v>
      </c>
      <c r="K726" s="3" t="str">
        <f t="shared" si="58"/>
        <v>Q4 2020</v>
      </c>
      <c r="L726" s="5" t="b">
        <f t="shared" si="59"/>
        <v>1</v>
      </c>
      <c r="N726"/>
    </row>
    <row r="727" spans="1:14" x14ac:dyDescent="0.25">
      <c r="A727" s="7" t="s">
        <v>679</v>
      </c>
      <c r="B727" s="4" t="s">
        <v>34</v>
      </c>
      <c r="C727" s="4">
        <v>44227</v>
      </c>
      <c r="D727" s="6">
        <v>618</v>
      </c>
      <c r="E727" s="3" t="str">
        <f>VLOOKUP(A727,Cleaned_Location_Data!$B$1:$C$55,2,FALSE)</f>
        <v>GEO1003</v>
      </c>
      <c r="F727" s="3" t="str">
        <f>INDEX(Cleaned_Location_Data!$C:$C,MATCH(A727,Cleaned_Location_Data!$B:$B,0))</f>
        <v>GEO1003</v>
      </c>
      <c r="G727" s="3" t="b">
        <f t="shared" si="55"/>
        <v>1</v>
      </c>
      <c r="H727" s="3" t="str">
        <f>INDEX(Cleaned_Location_Data!$I$1:$I$5,MATCH(F727,Cleaned_Location_Data!$H$1:$H$5,0))</f>
        <v>EMEA</v>
      </c>
      <c r="I727" s="3" t="str">
        <f t="shared" si="56"/>
        <v>Q1 2021</v>
      </c>
      <c r="J727" s="3" t="str">
        <f t="shared" si="57"/>
        <v>Q1 2021</v>
      </c>
      <c r="K727" s="3" t="str">
        <f t="shared" si="58"/>
        <v>Q1 2021</v>
      </c>
      <c r="L727" s="5" t="b">
        <f t="shared" si="59"/>
        <v>1</v>
      </c>
      <c r="N727"/>
    </row>
    <row r="728" spans="1:14" x14ac:dyDescent="0.25">
      <c r="A728" s="7" t="s">
        <v>679</v>
      </c>
      <c r="B728" s="4" t="s">
        <v>32</v>
      </c>
      <c r="C728" s="4">
        <v>44255</v>
      </c>
      <c r="D728" s="6">
        <v>504</v>
      </c>
      <c r="E728" s="3" t="str">
        <f>VLOOKUP(A728,Cleaned_Location_Data!$B$1:$C$55,2,FALSE)</f>
        <v>GEO1003</v>
      </c>
      <c r="F728" s="3" t="str">
        <f>INDEX(Cleaned_Location_Data!$C:$C,MATCH(A728,Cleaned_Location_Data!$B:$B,0))</f>
        <v>GEO1003</v>
      </c>
      <c r="G728" s="3" t="b">
        <f t="shared" si="55"/>
        <v>1</v>
      </c>
      <c r="H728" s="3" t="str">
        <f>INDEX(Cleaned_Location_Data!$I$1:$I$5,MATCH(F728,Cleaned_Location_Data!$H$1:$H$5,0))</f>
        <v>EMEA</v>
      </c>
      <c r="I728" s="3" t="str">
        <f t="shared" si="56"/>
        <v>Q1 2021</v>
      </c>
      <c r="J728" s="3" t="str">
        <f t="shared" si="57"/>
        <v>Q1 2021</v>
      </c>
      <c r="K728" s="3" t="str">
        <f t="shared" si="58"/>
        <v>Q1 2021</v>
      </c>
      <c r="L728" s="5" t="b">
        <f t="shared" si="59"/>
        <v>1</v>
      </c>
      <c r="N728"/>
    </row>
    <row r="729" spans="1:14" x14ac:dyDescent="0.25">
      <c r="A729" s="7" t="s">
        <v>679</v>
      </c>
      <c r="B729" s="4" t="s">
        <v>30</v>
      </c>
      <c r="C729" s="4">
        <v>44286</v>
      </c>
      <c r="D729" s="6">
        <v>769</v>
      </c>
      <c r="E729" s="3" t="str">
        <f>VLOOKUP(A729,Cleaned_Location_Data!$B$1:$C$55,2,FALSE)</f>
        <v>GEO1003</v>
      </c>
      <c r="F729" s="3" t="str">
        <f>INDEX(Cleaned_Location_Data!$C:$C,MATCH(A729,Cleaned_Location_Data!$B:$B,0))</f>
        <v>GEO1003</v>
      </c>
      <c r="G729" s="3" t="b">
        <f t="shared" si="55"/>
        <v>1</v>
      </c>
      <c r="H729" s="3" t="str">
        <f>INDEX(Cleaned_Location_Data!$I$1:$I$5,MATCH(F729,Cleaned_Location_Data!$H$1:$H$5,0))</f>
        <v>EMEA</v>
      </c>
      <c r="I729" s="3" t="str">
        <f t="shared" si="56"/>
        <v>Q1 2021</v>
      </c>
      <c r="J729" s="3" t="str">
        <f t="shared" si="57"/>
        <v>Q1 2021</v>
      </c>
      <c r="K729" s="3" t="str">
        <f t="shared" si="58"/>
        <v>Q1 2021</v>
      </c>
      <c r="L729" s="5" t="b">
        <f t="shared" si="59"/>
        <v>1</v>
      </c>
      <c r="N729"/>
    </row>
    <row r="730" spans="1:14" x14ac:dyDescent="0.25">
      <c r="A730" s="7" t="s">
        <v>679</v>
      </c>
      <c r="B730" s="4" t="s">
        <v>28</v>
      </c>
      <c r="C730" s="4">
        <v>44316</v>
      </c>
      <c r="D730" s="6">
        <v>689</v>
      </c>
      <c r="E730" s="3" t="str">
        <f>VLOOKUP(A730,Cleaned_Location_Data!$B$1:$C$55,2,FALSE)</f>
        <v>GEO1003</v>
      </c>
      <c r="F730" s="3" t="str">
        <f>INDEX(Cleaned_Location_Data!$C:$C,MATCH(A730,Cleaned_Location_Data!$B:$B,0))</f>
        <v>GEO1003</v>
      </c>
      <c r="G730" s="3" t="b">
        <f t="shared" si="55"/>
        <v>1</v>
      </c>
      <c r="H730" s="3" t="str">
        <f>INDEX(Cleaned_Location_Data!$I$1:$I$5,MATCH(F730,Cleaned_Location_Data!$H$1:$H$5,0))</f>
        <v>EMEA</v>
      </c>
      <c r="I730" s="3" t="str">
        <f t="shared" si="56"/>
        <v>Q2 2021</v>
      </c>
      <c r="J730" s="3" t="str">
        <f t="shared" si="57"/>
        <v>Q2 2021</v>
      </c>
      <c r="K730" s="3" t="str">
        <f t="shared" si="58"/>
        <v>Q2 2021</v>
      </c>
      <c r="L730" s="5" t="b">
        <f t="shared" si="59"/>
        <v>1</v>
      </c>
      <c r="N730"/>
    </row>
    <row r="731" spans="1:14" x14ac:dyDescent="0.25">
      <c r="A731" s="7" t="s">
        <v>679</v>
      </c>
      <c r="B731" s="4" t="s">
        <v>26</v>
      </c>
      <c r="C731" s="4">
        <v>44347</v>
      </c>
      <c r="D731" s="6">
        <v>813</v>
      </c>
      <c r="E731" s="3" t="str">
        <f>VLOOKUP(A731,Cleaned_Location_Data!$B$1:$C$55,2,FALSE)</f>
        <v>GEO1003</v>
      </c>
      <c r="F731" s="3" t="str">
        <f>INDEX(Cleaned_Location_Data!$C:$C,MATCH(A731,Cleaned_Location_Data!$B:$B,0))</f>
        <v>GEO1003</v>
      </c>
      <c r="G731" s="3" t="b">
        <f t="shared" si="55"/>
        <v>1</v>
      </c>
      <c r="H731" s="3" t="str">
        <f>INDEX(Cleaned_Location_Data!$I$1:$I$5,MATCH(F731,Cleaned_Location_Data!$H$1:$H$5,0))</f>
        <v>EMEA</v>
      </c>
      <c r="I731" s="3" t="str">
        <f t="shared" si="56"/>
        <v>Q2 2021</v>
      </c>
      <c r="J731" s="3" t="str">
        <f t="shared" si="57"/>
        <v>Q2 2021</v>
      </c>
      <c r="K731" s="3" t="str">
        <f t="shared" si="58"/>
        <v>Q2 2021</v>
      </c>
      <c r="L731" s="5" t="b">
        <f t="shared" si="59"/>
        <v>1</v>
      </c>
      <c r="N731"/>
    </row>
    <row r="732" spans="1:14" x14ac:dyDescent="0.25">
      <c r="A732" s="7" t="s">
        <v>679</v>
      </c>
      <c r="B732" s="4" t="s">
        <v>24</v>
      </c>
      <c r="C732" s="4">
        <v>44377</v>
      </c>
      <c r="D732" s="6">
        <v>441</v>
      </c>
      <c r="E732" s="3" t="str">
        <f>VLOOKUP(A732,Cleaned_Location_Data!$B$1:$C$55,2,FALSE)</f>
        <v>GEO1003</v>
      </c>
      <c r="F732" s="3" t="str">
        <f>INDEX(Cleaned_Location_Data!$C:$C,MATCH(A732,Cleaned_Location_Data!$B:$B,0))</f>
        <v>GEO1003</v>
      </c>
      <c r="G732" s="3" t="b">
        <f t="shared" si="55"/>
        <v>1</v>
      </c>
      <c r="H732" s="3" t="str">
        <f>INDEX(Cleaned_Location_Data!$I$1:$I$5,MATCH(F732,Cleaned_Location_Data!$H$1:$H$5,0))</f>
        <v>EMEA</v>
      </c>
      <c r="I732" s="3" t="str">
        <f t="shared" si="56"/>
        <v>Q2 2021</v>
      </c>
      <c r="J732" s="3" t="str">
        <f t="shared" si="57"/>
        <v>Q2 2021</v>
      </c>
      <c r="K732" s="3" t="str">
        <f t="shared" si="58"/>
        <v>Q2 2021</v>
      </c>
      <c r="L732" s="5" t="b">
        <f t="shared" si="59"/>
        <v>1</v>
      </c>
      <c r="N732"/>
    </row>
    <row r="733" spans="1:14" x14ac:dyDescent="0.25">
      <c r="A733" s="7" t="s">
        <v>694</v>
      </c>
      <c r="B733" s="4" t="s">
        <v>37</v>
      </c>
      <c r="C733" s="4">
        <v>43861</v>
      </c>
      <c r="D733" s="6">
        <v>19825</v>
      </c>
      <c r="E733" s="3" t="str">
        <f>VLOOKUP(A733,Cleaned_Location_Data!$B$1:$C$55,2,FALSE)</f>
        <v>GEO1003</v>
      </c>
      <c r="F733" s="3" t="str">
        <f>INDEX(Cleaned_Location_Data!$C:$C,MATCH(A733,Cleaned_Location_Data!$B:$B,0))</f>
        <v>GEO1003</v>
      </c>
      <c r="G733" s="3" t="b">
        <f t="shared" si="55"/>
        <v>1</v>
      </c>
      <c r="H733" s="3" t="str">
        <f>INDEX(Cleaned_Location_Data!$I$1:$I$5,MATCH(F733,Cleaned_Location_Data!$H$1:$H$5,0))</f>
        <v>EMEA</v>
      </c>
      <c r="I733" s="3" t="str">
        <f t="shared" si="56"/>
        <v>Q1 2020</v>
      </c>
      <c r="J733" s="3" t="str">
        <f t="shared" si="57"/>
        <v>Q1 2020</v>
      </c>
      <c r="K733" s="3" t="str">
        <f t="shared" si="58"/>
        <v>Q1 2020</v>
      </c>
      <c r="L733" s="5" t="b">
        <f t="shared" si="59"/>
        <v>1</v>
      </c>
      <c r="N733"/>
    </row>
    <row r="734" spans="1:14" x14ac:dyDescent="0.25">
      <c r="A734" s="7" t="s">
        <v>694</v>
      </c>
      <c r="B734" s="4" t="s">
        <v>39</v>
      </c>
      <c r="C734" s="4">
        <v>43890</v>
      </c>
      <c r="D734" s="6">
        <v>28323</v>
      </c>
      <c r="E734" s="3" t="str">
        <f>VLOOKUP(A734,Cleaned_Location_Data!$B$1:$C$55,2,FALSE)</f>
        <v>GEO1003</v>
      </c>
      <c r="F734" s="3" t="str">
        <f>INDEX(Cleaned_Location_Data!$C:$C,MATCH(A734,Cleaned_Location_Data!$B:$B,0))</f>
        <v>GEO1003</v>
      </c>
      <c r="G734" s="3" t="b">
        <f t="shared" si="55"/>
        <v>1</v>
      </c>
      <c r="H734" s="3" t="str">
        <f>INDEX(Cleaned_Location_Data!$I$1:$I$5,MATCH(F734,Cleaned_Location_Data!$H$1:$H$5,0))</f>
        <v>EMEA</v>
      </c>
      <c r="I734" s="3" t="str">
        <f t="shared" si="56"/>
        <v>Q1 2020</v>
      </c>
      <c r="J734" s="3" t="str">
        <f t="shared" si="57"/>
        <v>Q1 2020</v>
      </c>
      <c r="K734" s="3" t="str">
        <f t="shared" si="58"/>
        <v>Q1 2020</v>
      </c>
      <c r="L734" s="5" t="b">
        <f t="shared" si="59"/>
        <v>1</v>
      </c>
      <c r="N734"/>
    </row>
    <row r="735" spans="1:14" x14ac:dyDescent="0.25">
      <c r="A735" s="7" t="s">
        <v>694</v>
      </c>
      <c r="B735" s="4" t="s">
        <v>4</v>
      </c>
      <c r="C735" s="4">
        <v>43921</v>
      </c>
      <c r="D735" s="6">
        <v>25490</v>
      </c>
      <c r="E735" s="3" t="str">
        <f>VLOOKUP(A735,Cleaned_Location_Data!$B$1:$C$55,2,FALSE)</f>
        <v>GEO1003</v>
      </c>
      <c r="F735" s="3" t="str">
        <f>INDEX(Cleaned_Location_Data!$C:$C,MATCH(A735,Cleaned_Location_Data!$B:$B,0))</f>
        <v>GEO1003</v>
      </c>
      <c r="G735" s="3" t="b">
        <f t="shared" si="55"/>
        <v>1</v>
      </c>
      <c r="H735" s="3" t="str">
        <f>INDEX(Cleaned_Location_Data!$I$1:$I$5,MATCH(F735,Cleaned_Location_Data!$H$1:$H$5,0))</f>
        <v>EMEA</v>
      </c>
      <c r="I735" s="3" t="str">
        <f t="shared" si="56"/>
        <v>Q1 2020</v>
      </c>
      <c r="J735" s="3" t="str">
        <f t="shared" si="57"/>
        <v>Q1 2020</v>
      </c>
      <c r="K735" s="3" t="str">
        <f t="shared" si="58"/>
        <v>Q1 2020</v>
      </c>
      <c r="L735" s="5" t="b">
        <f t="shared" si="59"/>
        <v>1</v>
      </c>
      <c r="N735"/>
    </row>
    <row r="736" spans="1:14" x14ac:dyDescent="0.25">
      <c r="A736" s="7" t="s">
        <v>694</v>
      </c>
      <c r="B736" s="4" t="s">
        <v>6</v>
      </c>
      <c r="C736" s="4">
        <v>43951</v>
      </c>
      <c r="D736" s="6">
        <v>36816</v>
      </c>
      <c r="E736" s="3" t="str">
        <f>VLOOKUP(A736,Cleaned_Location_Data!$B$1:$C$55,2,FALSE)</f>
        <v>GEO1003</v>
      </c>
      <c r="F736" s="3" t="str">
        <f>INDEX(Cleaned_Location_Data!$C:$C,MATCH(A736,Cleaned_Location_Data!$B:$B,0))</f>
        <v>GEO1003</v>
      </c>
      <c r="G736" s="3" t="b">
        <f t="shared" si="55"/>
        <v>1</v>
      </c>
      <c r="H736" s="3" t="str">
        <f>INDEX(Cleaned_Location_Data!$I$1:$I$5,MATCH(F736,Cleaned_Location_Data!$H$1:$H$5,0))</f>
        <v>EMEA</v>
      </c>
      <c r="I736" s="3" t="str">
        <f t="shared" si="56"/>
        <v>Q2 2020</v>
      </c>
      <c r="J736" s="3" t="str">
        <f t="shared" si="57"/>
        <v>Q2 2020</v>
      </c>
      <c r="K736" s="3" t="str">
        <f t="shared" si="58"/>
        <v>Q2 2020</v>
      </c>
      <c r="L736" s="5" t="b">
        <f t="shared" si="59"/>
        <v>1</v>
      </c>
      <c r="N736"/>
    </row>
    <row r="737" spans="1:14" x14ac:dyDescent="0.25">
      <c r="A737" s="7" t="s">
        <v>694</v>
      </c>
      <c r="B737" s="4" t="s">
        <v>8</v>
      </c>
      <c r="C737" s="4">
        <v>43982</v>
      </c>
      <c r="D737" s="6">
        <v>28322</v>
      </c>
      <c r="E737" s="3" t="str">
        <f>VLOOKUP(A737,Cleaned_Location_Data!$B$1:$C$55,2,FALSE)</f>
        <v>GEO1003</v>
      </c>
      <c r="F737" s="3" t="str">
        <f>INDEX(Cleaned_Location_Data!$C:$C,MATCH(A737,Cleaned_Location_Data!$B:$B,0))</f>
        <v>GEO1003</v>
      </c>
      <c r="G737" s="3" t="b">
        <f t="shared" si="55"/>
        <v>1</v>
      </c>
      <c r="H737" s="3" t="str">
        <f>INDEX(Cleaned_Location_Data!$I$1:$I$5,MATCH(F737,Cleaned_Location_Data!$H$1:$H$5,0))</f>
        <v>EMEA</v>
      </c>
      <c r="I737" s="3" t="str">
        <f t="shared" si="56"/>
        <v>Q2 2020</v>
      </c>
      <c r="J737" s="3" t="str">
        <f t="shared" si="57"/>
        <v>Q2 2020</v>
      </c>
      <c r="K737" s="3" t="str">
        <f t="shared" si="58"/>
        <v>Q2 2020</v>
      </c>
      <c r="L737" s="5" t="b">
        <f t="shared" si="59"/>
        <v>1</v>
      </c>
      <c r="N737"/>
    </row>
    <row r="738" spans="1:14" x14ac:dyDescent="0.25">
      <c r="A738" s="7" t="s">
        <v>694</v>
      </c>
      <c r="B738" s="4" t="s">
        <v>10</v>
      </c>
      <c r="C738" s="4">
        <v>44012</v>
      </c>
      <c r="D738" s="6">
        <v>25486</v>
      </c>
      <c r="E738" s="3" t="str">
        <f>VLOOKUP(A738,Cleaned_Location_Data!$B$1:$C$55,2,FALSE)</f>
        <v>GEO1003</v>
      </c>
      <c r="F738" s="3" t="str">
        <f>INDEX(Cleaned_Location_Data!$C:$C,MATCH(A738,Cleaned_Location_Data!$B:$B,0))</f>
        <v>GEO1003</v>
      </c>
      <c r="G738" s="3" t="b">
        <f t="shared" si="55"/>
        <v>1</v>
      </c>
      <c r="H738" s="3" t="str">
        <f>INDEX(Cleaned_Location_Data!$I$1:$I$5,MATCH(F738,Cleaned_Location_Data!$H$1:$H$5,0))</f>
        <v>EMEA</v>
      </c>
      <c r="I738" s="3" t="str">
        <f t="shared" si="56"/>
        <v>Q2 2020</v>
      </c>
      <c r="J738" s="3" t="str">
        <f t="shared" si="57"/>
        <v>Q2 2020</v>
      </c>
      <c r="K738" s="3" t="str">
        <f t="shared" si="58"/>
        <v>Q2 2020</v>
      </c>
      <c r="L738" s="5" t="b">
        <f t="shared" si="59"/>
        <v>1</v>
      </c>
      <c r="N738"/>
    </row>
    <row r="739" spans="1:14" x14ac:dyDescent="0.25">
      <c r="A739" s="7" t="s">
        <v>694</v>
      </c>
      <c r="B739" s="4" t="s">
        <v>12</v>
      </c>
      <c r="C739" s="4">
        <v>44043</v>
      </c>
      <c r="D739" s="6">
        <v>16995</v>
      </c>
      <c r="E739" s="3" t="str">
        <f>VLOOKUP(A739,Cleaned_Location_Data!$B$1:$C$55,2,FALSE)</f>
        <v>GEO1003</v>
      </c>
      <c r="F739" s="3" t="str">
        <f>INDEX(Cleaned_Location_Data!$C:$C,MATCH(A739,Cleaned_Location_Data!$B:$B,0))</f>
        <v>GEO1003</v>
      </c>
      <c r="G739" s="3" t="b">
        <f t="shared" si="55"/>
        <v>1</v>
      </c>
      <c r="H739" s="3" t="str">
        <f>INDEX(Cleaned_Location_Data!$I$1:$I$5,MATCH(F739,Cleaned_Location_Data!$H$1:$H$5,0))</f>
        <v>EMEA</v>
      </c>
      <c r="I739" s="3" t="str">
        <f t="shared" si="56"/>
        <v>Q3 2020</v>
      </c>
      <c r="J739" s="3" t="str">
        <f t="shared" si="57"/>
        <v>Q3 2020</v>
      </c>
      <c r="K739" s="3" t="str">
        <f t="shared" si="58"/>
        <v>Q3 2020</v>
      </c>
      <c r="L739" s="5" t="b">
        <f t="shared" si="59"/>
        <v>1</v>
      </c>
      <c r="N739"/>
    </row>
    <row r="740" spans="1:14" x14ac:dyDescent="0.25">
      <c r="A740" s="7" t="s">
        <v>694</v>
      </c>
      <c r="B740" s="4" t="s">
        <v>14</v>
      </c>
      <c r="C740" s="4">
        <v>44074</v>
      </c>
      <c r="D740" s="6">
        <v>19826</v>
      </c>
      <c r="E740" s="3" t="str">
        <f>VLOOKUP(A740,Cleaned_Location_Data!$B$1:$C$55,2,FALSE)</f>
        <v>GEO1003</v>
      </c>
      <c r="F740" s="3" t="str">
        <f>INDEX(Cleaned_Location_Data!$C:$C,MATCH(A740,Cleaned_Location_Data!$B:$B,0))</f>
        <v>GEO1003</v>
      </c>
      <c r="G740" s="3" t="b">
        <f t="shared" si="55"/>
        <v>1</v>
      </c>
      <c r="H740" s="3" t="str">
        <f>INDEX(Cleaned_Location_Data!$I$1:$I$5,MATCH(F740,Cleaned_Location_Data!$H$1:$H$5,0))</f>
        <v>EMEA</v>
      </c>
      <c r="I740" s="3" t="str">
        <f t="shared" si="56"/>
        <v>Q3 2020</v>
      </c>
      <c r="J740" s="3" t="str">
        <f t="shared" si="57"/>
        <v>Q3 2020</v>
      </c>
      <c r="K740" s="3" t="str">
        <f t="shared" si="58"/>
        <v>Q3 2020</v>
      </c>
      <c r="L740" s="5" t="b">
        <f t="shared" si="59"/>
        <v>1</v>
      </c>
      <c r="N740"/>
    </row>
    <row r="741" spans="1:14" x14ac:dyDescent="0.25">
      <c r="A741" s="7" t="s">
        <v>694</v>
      </c>
      <c r="B741" s="4" t="s">
        <v>16</v>
      </c>
      <c r="C741" s="4">
        <v>44104</v>
      </c>
      <c r="D741" s="6">
        <v>14163</v>
      </c>
      <c r="E741" s="3" t="str">
        <f>VLOOKUP(A741,Cleaned_Location_Data!$B$1:$C$55,2,FALSE)</f>
        <v>GEO1003</v>
      </c>
      <c r="F741" s="3" t="str">
        <f>INDEX(Cleaned_Location_Data!$C:$C,MATCH(A741,Cleaned_Location_Data!$B:$B,0))</f>
        <v>GEO1003</v>
      </c>
      <c r="G741" s="3" t="b">
        <f t="shared" si="55"/>
        <v>1</v>
      </c>
      <c r="H741" s="3" t="str">
        <f>INDEX(Cleaned_Location_Data!$I$1:$I$5,MATCH(F741,Cleaned_Location_Data!$H$1:$H$5,0))</f>
        <v>EMEA</v>
      </c>
      <c r="I741" s="3" t="str">
        <f t="shared" si="56"/>
        <v>Q3 2020</v>
      </c>
      <c r="J741" s="3" t="str">
        <f t="shared" si="57"/>
        <v>Q3 2020</v>
      </c>
      <c r="K741" s="3" t="str">
        <f t="shared" si="58"/>
        <v>Q3 2020</v>
      </c>
      <c r="L741" s="5" t="b">
        <f t="shared" si="59"/>
        <v>1</v>
      </c>
      <c r="N741"/>
    </row>
    <row r="742" spans="1:14" x14ac:dyDescent="0.25">
      <c r="A742" s="7" t="s">
        <v>694</v>
      </c>
      <c r="B742" s="4" t="s">
        <v>18</v>
      </c>
      <c r="C742" s="4">
        <v>44135</v>
      </c>
      <c r="D742" s="6">
        <v>22655</v>
      </c>
      <c r="E742" s="3" t="str">
        <f>VLOOKUP(A742,Cleaned_Location_Data!$B$1:$C$55,2,FALSE)</f>
        <v>GEO1003</v>
      </c>
      <c r="F742" s="3" t="str">
        <f>INDEX(Cleaned_Location_Data!$C:$C,MATCH(A742,Cleaned_Location_Data!$B:$B,0))</f>
        <v>GEO1003</v>
      </c>
      <c r="G742" s="3" t="b">
        <f t="shared" si="55"/>
        <v>1</v>
      </c>
      <c r="H742" s="3" t="str">
        <f>INDEX(Cleaned_Location_Data!$I$1:$I$5,MATCH(F742,Cleaned_Location_Data!$H$1:$H$5,0))</f>
        <v>EMEA</v>
      </c>
      <c r="I742" s="3" t="str">
        <f t="shared" si="56"/>
        <v>Q4 2020</v>
      </c>
      <c r="J742" s="3" t="str">
        <f t="shared" si="57"/>
        <v>Q4 2020</v>
      </c>
      <c r="K742" s="3" t="str">
        <f t="shared" si="58"/>
        <v>Q4 2020</v>
      </c>
      <c r="L742" s="5" t="b">
        <f t="shared" si="59"/>
        <v>1</v>
      </c>
      <c r="N742"/>
    </row>
    <row r="743" spans="1:14" x14ac:dyDescent="0.25">
      <c r="A743" s="7" t="s">
        <v>694</v>
      </c>
      <c r="B743" s="4" t="s">
        <v>20</v>
      </c>
      <c r="C743" s="4">
        <v>44165</v>
      </c>
      <c r="D743" s="6">
        <v>19822</v>
      </c>
      <c r="E743" s="3" t="str">
        <f>VLOOKUP(A743,Cleaned_Location_Data!$B$1:$C$55,2,FALSE)</f>
        <v>GEO1003</v>
      </c>
      <c r="F743" s="3" t="str">
        <f>INDEX(Cleaned_Location_Data!$C:$C,MATCH(A743,Cleaned_Location_Data!$B:$B,0))</f>
        <v>GEO1003</v>
      </c>
      <c r="G743" s="3" t="b">
        <f t="shared" si="55"/>
        <v>1</v>
      </c>
      <c r="H743" s="3" t="str">
        <f>INDEX(Cleaned_Location_Data!$I$1:$I$5,MATCH(F743,Cleaned_Location_Data!$H$1:$H$5,0))</f>
        <v>EMEA</v>
      </c>
      <c r="I743" s="3" t="str">
        <f t="shared" si="56"/>
        <v>Q4 2020</v>
      </c>
      <c r="J743" s="3" t="str">
        <f t="shared" si="57"/>
        <v>Q4 2020</v>
      </c>
      <c r="K743" s="3" t="str">
        <f t="shared" si="58"/>
        <v>Q4 2020</v>
      </c>
      <c r="L743" s="5" t="b">
        <f t="shared" si="59"/>
        <v>1</v>
      </c>
      <c r="N743"/>
    </row>
    <row r="744" spans="1:14" x14ac:dyDescent="0.25">
      <c r="A744" s="7" t="s">
        <v>694</v>
      </c>
      <c r="B744" s="4" t="s">
        <v>22</v>
      </c>
      <c r="C744" s="4">
        <v>44196</v>
      </c>
      <c r="D744" s="6">
        <v>25485</v>
      </c>
      <c r="E744" s="3" t="str">
        <f>VLOOKUP(A744,Cleaned_Location_Data!$B$1:$C$55,2,FALSE)</f>
        <v>GEO1003</v>
      </c>
      <c r="F744" s="3" t="str">
        <f>INDEX(Cleaned_Location_Data!$C:$C,MATCH(A744,Cleaned_Location_Data!$B:$B,0))</f>
        <v>GEO1003</v>
      </c>
      <c r="G744" s="3" t="b">
        <f t="shared" si="55"/>
        <v>1</v>
      </c>
      <c r="H744" s="3" t="str">
        <f>INDEX(Cleaned_Location_Data!$I$1:$I$5,MATCH(F744,Cleaned_Location_Data!$H$1:$H$5,0))</f>
        <v>EMEA</v>
      </c>
      <c r="I744" s="3" t="str">
        <f t="shared" si="56"/>
        <v>Q4 2020</v>
      </c>
      <c r="J744" s="3" t="str">
        <f t="shared" si="57"/>
        <v>Q4 2020</v>
      </c>
      <c r="K744" s="3" t="str">
        <f t="shared" si="58"/>
        <v>Q4 2020</v>
      </c>
      <c r="L744" s="5" t="b">
        <f t="shared" si="59"/>
        <v>1</v>
      </c>
      <c r="N744"/>
    </row>
    <row r="745" spans="1:14" x14ac:dyDescent="0.25">
      <c r="A745" s="7" t="s">
        <v>694</v>
      </c>
      <c r="B745" s="4" t="s">
        <v>34</v>
      </c>
      <c r="C745" s="4">
        <v>44227</v>
      </c>
      <c r="D745" s="6">
        <v>20218</v>
      </c>
      <c r="E745" s="3" t="str">
        <f>VLOOKUP(A745,Cleaned_Location_Data!$B$1:$C$55,2,FALSE)</f>
        <v>GEO1003</v>
      </c>
      <c r="F745" s="3" t="str">
        <f>INDEX(Cleaned_Location_Data!$C:$C,MATCH(A745,Cleaned_Location_Data!$B:$B,0))</f>
        <v>GEO1003</v>
      </c>
      <c r="G745" s="3" t="b">
        <f t="shared" si="55"/>
        <v>1</v>
      </c>
      <c r="H745" s="3" t="str">
        <f>INDEX(Cleaned_Location_Data!$I$1:$I$5,MATCH(F745,Cleaned_Location_Data!$H$1:$H$5,0))</f>
        <v>EMEA</v>
      </c>
      <c r="I745" s="3" t="str">
        <f t="shared" si="56"/>
        <v>Q1 2021</v>
      </c>
      <c r="J745" s="3" t="str">
        <f t="shared" si="57"/>
        <v>Q1 2021</v>
      </c>
      <c r="K745" s="3" t="str">
        <f t="shared" si="58"/>
        <v>Q1 2021</v>
      </c>
      <c r="L745" s="5" t="b">
        <f t="shared" si="59"/>
        <v>1</v>
      </c>
      <c r="N745"/>
    </row>
    <row r="746" spans="1:14" x14ac:dyDescent="0.25">
      <c r="A746" s="7" t="s">
        <v>694</v>
      </c>
      <c r="B746" s="4" t="s">
        <v>32</v>
      </c>
      <c r="C746" s="4">
        <v>44255</v>
      </c>
      <c r="D746" s="6">
        <v>28605</v>
      </c>
      <c r="E746" s="3" t="str">
        <f>VLOOKUP(A746,Cleaned_Location_Data!$B$1:$C$55,2,FALSE)</f>
        <v>GEO1003</v>
      </c>
      <c r="F746" s="3" t="str">
        <f>INDEX(Cleaned_Location_Data!$C:$C,MATCH(A746,Cleaned_Location_Data!$B:$B,0))</f>
        <v>GEO1003</v>
      </c>
      <c r="G746" s="3" t="b">
        <f t="shared" si="55"/>
        <v>1</v>
      </c>
      <c r="H746" s="3" t="str">
        <f>INDEX(Cleaned_Location_Data!$I$1:$I$5,MATCH(F746,Cleaned_Location_Data!$H$1:$H$5,0))</f>
        <v>EMEA</v>
      </c>
      <c r="I746" s="3" t="str">
        <f t="shared" si="56"/>
        <v>Q1 2021</v>
      </c>
      <c r="J746" s="3" t="str">
        <f t="shared" si="57"/>
        <v>Q1 2021</v>
      </c>
      <c r="K746" s="3" t="str">
        <f t="shared" si="58"/>
        <v>Q1 2021</v>
      </c>
      <c r="L746" s="5" t="b">
        <f t="shared" si="59"/>
        <v>1</v>
      </c>
      <c r="N746"/>
    </row>
    <row r="747" spans="1:14" x14ac:dyDescent="0.25">
      <c r="A747" s="7" t="s">
        <v>694</v>
      </c>
      <c r="B747" s="4" t="s">
        <v>30</v>
      </c>
      <c r="C747" s="4">
        <v>44286</v>
      </c>
      <c r="D747" s="6">
        <v>25741</v>
      </c>
      <c r="E747" s="3" t="str">
        <f>VLOOKUP(A747,Cleaned_Location_Data!$B$1:$C$55,2,FALSE)</f>
        <v>GEO1003</v>
      </c>
      <c r="F747" s="3" t="str">
        <f>INDEX(Cleaned_Location_Data!$C:$C,MATCH(A747,Cleaned_Location_Data!$B:$B,0))</f>
        <v>GEO1003</v>
      </c>
      <c r="G747" s="3" t="b">
        <f t="shared" si="55"/>
        <v>1</v>
      </c>
      <c r="H747" s="3" t="str">
        <f>INDEX(Cleaned_Location_Data!$I$1:$I$5,MATCH(F747,Cleaned_Location_Data!$H$1:$H$5,0))</f>
        <v>EMEA</v>
      </c>
      <c r="I747" s="3" t="str">
        <f t="shared" si="56"/>
        <v>Q1 2021</v>
      </c>
      <c r="J747" s="3" t="str">
        <f t="shared" si="57"/>
        <v>Q1 2021</v>
      </c>
      <c r="K747" s="3" t="str">
        <f t="shared" si="58"/>
        <v>Q1 2021</v>
      </c>
      <c r="L747" s="5" t="b">
        <f t="shared" si="59"/>
        <v>1</v>
      </c>
      <c r="N747"/>
    </row>
    <row r="748" spans="1:14" x14ac:dyDescent="0.25">
      <c r="A748" s="7" t="s">
        <v>694</v>
      </c>
      <c r="B748" s="4" t="s">
        <v>28</v>
      </c>
      <c r="C748" s="4">
        <v>44316</v>
      </c>
      <c r="D748" s="6">
        <v>37182</v>
      </c>
      <c r="E748" s="3" t="str">
        <f>VLOOKUP(A748,Cleaned_Location_Data!$B$1:$C$55,2,FALSE)</f>
        <v>GEO1003</v>
      </c>
      <c r="F748" s="3" t="str">
        <f>INDEX(Cleaned_Location_Data!$C:$C,MATCH(A748,Cleaned_Location_Data!$B:$B,0))</f>
        <v>GEO1003</v>
      </c>
      <c r="G748" s="3" t="b">
        <f t="shared" si="55"/>
        <v>1</v>
      </c>
      <c r="H748" s="3" t="str">
        <f>INDEX(Cleaned_Location_Data!$I$1:$I$5,MATCH(F748,Cleaned_Location_Data!$H$1:$H$5,0))</f>
        <v>EMEA</v>
      </c>
      <c r="I748" s="3" t="str">
        <f t="shared" si="56"/>
        <v>Q2 2021</v>
      </c>
      <c r="J748" s="3" t="str">
        <f t="shared" si="57"/>
        <v>Q2 2021</v>
      </c>
      <c r="K748" s="3" t="str">
        <f t="shared" si="58"/>
        <v>Q2 2021</v>
      </c>
      <c r="L748" s="5" t="b">
        <f t="shared" si="59"/>
        <v>1</v>
      </c>
      <c r="N748"/>
    </row>
    <row r="749" spans="1:14" x14ac:dyDescent="0.25">
      <c r="A749" s="7" t="s">
        <v>694</v>
      </c>
      <c r="B749" s="4" t="s">
        <v>26</v>
      </c>
      <c r="C749" s="4">
        <v>44347</v>
      </c>
      <c r="D749" s="6">
        <v>28176</v>
      </c>
      <c r="E749" s="3" t="str">
        <f>VLOOKUP(A749,Cleaned_Location_Data!$B$1:$C$55,2,FALSE)</f>
        <v>GEO1003</v>
      </c>
      <c r="F749" s="3" t="str">
        <f>INDEX(Cleaned_Location_Data!$C:$C,MATCH(A749,Cleaned_Location_Data!$B:$B,0))</f>
        <v>GEO1003</v>
      </c>
      <c r="G749" s="3" t="b">
        <f t="shared" si="55"/>
        <v>1</v>
      </c>
      <c r="H749" s="3" t="str">
        <f>INDEX(Cleaned_Location_Data!$I$1:$I$5,MATCH(F749,Cleaned_Location_Data!$H$1:$H$5,0))</f>
        <v>EMEA</v>
      </c>
      <c r="I749" s="3" t="str">
        <f t="shared" si="56"/>
        <v>Q2 2021</v>
      </c>
      <c r="J749" s="3" t="str">
        <f t="shared" si="57"/>
        <v>Q2 2021</v>
      </c>
      <c r="K749" s="3" t="str">
        <f t="shared" si="58"/>
        <v>Q2 2021</v>
      </c>
      <c r="L749" s="5" t="b">
        <f t="shared" si="59"/>
        <v>1</v>
      </c>
      <c r="N749"/>
    </row>
    <row r="750" spans="1:14" x14ac:dyDescent="0.25">
      <c r="A750" s="7" t="s">
        <v>694</v>
      </c>
      <c r="B750" s="4" t="s">
        <v>24</v>
      </c>
      <c r="C750" s="4">
        <v>44377</v>
      </c>
      <c r="D750" s="6">
        <v>26509</v>
      </c>
      <c r="E750" s="3" t="str">
        <f>VLOOKUP(A750,Cleaned_Location_Data!$B$1:$C$55,2,FALSE)</f>
        <v>GEO1003</v>
      </c>
      <c r="F750" s="3" t="str">
        <f>INDEX(Cleaned_Location_Data!$C:$C,MATCH(A750,Cleaned_Location_Data!$B:$B,0))</f>
        <v>GEO1003</v>
      </c>
      <c r="G750" s="3" t="b">
        <f t="shared" si="55"/>
        <v>1</v>
      </c>
      <c r="H750" s="3" t="str">
        <f>INDEX(Cleaned_Location_Data!$I$1:$I$5,MATCH(F750,Cleaned_Location_Data!$H$1:$H$5,0))</f>
        <v>EMEA</v>
      </c>
      <c r="I750" s="3" t="str">
        <f t="shared" si="56"/>
        <v>Q2 2021</v>
      </c>
      <c r="J750" s="3" t="str">
        <f t="shared" si="57"/>
        <v>Q2 2021</v>
      </c>
      <c r="K750" s="3" t="str">
        <f t="shared" si="58"/>
        <v>Q2 2021</v>
      </c>
      <c r="L750" s="5" t="b">
        <f t="shared" si="59"/>
        <v>1</v>
      </c>
      <c r="N750"/>
    </row>
    <row r="751" spans="1:14" x14ac:dyDescent="0.25">
      <c r="A751" s="7" t="s">
        <v>709</v>
      </c>
      <c r="B751" s="4" t="s">
        <v>37</v>
      </c>
      <c r="C751" s="4">
        <v>43861</v>
      </c>
      <c r="D751" s="6">
        <v>967</v>
      </c>
      <c r="E751" s="3" t="str">
        <f>VLOOKUP(A751,Cleaned_Location_Data!$B$1:$C$55,2,FALSE)</f>
        <v>GEO1003</v>
      </c>
      <c r="F751" s="3" t="str">
        <f>INDEX(Cleaned_Location_Data!$C:$C,MATCH(A751,Cleaned_Location_Data!$B:$B,0))</f>
        <v>GEO1003</v>
      </c>
      <c r="G751" s="3" t="b">
        <f t="shared" si="55"/>
        <v>1</v>
      </c>
      <c r="H751" s="3" t="str">
        <f>INDEX(Cleaned_Location_Data!$I$1:$I$5,MATCH(F751,Cleaned_Location_Data!$H$1:$H$5,0))</f>
        <v>EMEA</v>
      </c>
      <c r="I751" s="3" t="str">
        <f t="shared" si="56"/>
        <v>Q1 2020</v>
      </c>
      <c r="J751" s="3" t="str">
        <f t="shared" si="57"/>
        <v>Q1 2020</v>
      </c>
      <c r="K751" s="3" t="str">
        <f t="shared" si="58"/>
        <v>Q1 2020</v>
      </c>
      <c r="L751" s="5" t="b">
        <f t="shared" si="59"/>
        <v>1</v>
      </c>
      <c r="N751"/>
    </row>
    <row r="752" spans="1:14" x14ac:dyDescent="0.25">
      <c r="A752" s="7" t="s">
        <v>709</v>
      </c>
      <c r="B752" s="4" t="s">
        <v>39</v>
      </c>
      <c r="C752" s="4">
        <v>43890</v>
      </c>
      <c r="D752" s="6">
        <v>1088</v>
      </c>
      <c r="E752" s="3" t="str">
        <f>VLOOKUP(A752,Cleaned_Location_Data!$B$1:$C$55,2,FALSE)</f>
        <v>GEO1003</v>
      </c>
      <c r="F752" s="3" t="str">
        <f>INDEX(Cleaned_Location_Data!$C:$C,MATCH(A752,Cleaned_Location_Data!$B:$B,0))</f>
        <v>GEO1003</v>
      </c>
      <c r="G752" s="3" t="b">
        <f t="shared" si="55"/>
        <v>1</v>
      </c>
      <c r="H752" s="3" t="str">
        <f>INDEX(Cleaned_Location_Data!$I$1:$I$5,MATCH(F752,Cleaned_Location_Data!$H$1:$H$5,0))</f>
        <v>EMEA</v>
      </c>
      <c r="I752" s="3" t="str">
        <f t="shared" si="56"/>
        <v>Q1 2020</v>
      </c>
      <c r="J752" s="3" t="str">
        <f t="shared" si="57"/>
        <v>Q1 2020</v>
      </c>
      <c r="K752" s="3" t="str">
        <f t="shared" si="58"/>
        <v>Q1 2020</v>
      </c>
      <c r="L752" s="5" t="b">
        <f t="shared" si="59"/>
        <v>1</v>
      </c>
      <c r="N752"/>
    </row>
    <row r="753" spans="1:14" x14ac:dyDescent="0.25">
      <c r="A753" s="7" t="s">
        <v>709</v>
      </c>
      <c r="B753" s="4" t="s">
        <v>4</v>
      </c>
      <c r="C753" s="4">
        <v>43921</v>
      </c>
      <c r="D753" s="6">
        <v>1209</v>
      </c>
      <c r="E753" s="3" t="str">
        <f>VLOOKUP(A753,Cleaned_Location_Data!$B$1:$C$55,2,FALSE)</f>
        <v>GEO1003</v>
      </c>
      <c r="F753" s="3" t="str">
        <f>INDEX(Cleaned_Location_Data!$C:$C,MATCH(A753,Cleaned_Location_Data!$B:$B,0))</f>
        <v>GEO1003</v>
      </c>
      <c r="G753" s="3" t="b">
        <f t="shared" si="55"/>
        <v>1</v>
      </c>
      <c r="H753" s="3" t="str">
        <f>INDEX(Cleaned_Location_Data!$I$1:$I$5,MATCH(F753,Cleaned_Location_Data!$H$1:$H$5,0))</f>
        <v>EMEA</v>
      </c>
      <c r="I753" s="3" t="str">
        <f t="shared" si="56"/>
        <v>Q1 2020</v>
      </c>
      <c r="J753" s="3" t="str">
        <f t="shared" si="57"/>
        <v>Q1 2020</v>
      </c>
      <c r="K753" s="3" t="str">
        <f t="shared" si="58"/>
        <v>Q1 2020</v>
      </c>
      <c r="L753" s="5" t="b">
        <f t="shared" si="59"/>
        <v>1</v>
      </c>
      <c r="N753"/>
    </row>
    <row r="754" spans="1:14" x14ac:dyDescent="0.25">
      <c r="A754" s="7" t="s">
        <v>709</v>
      </c>
      <c r="B754" s="4" t="s">
        <v>6</v>
      </c>
      <c r="C754" s="4">
        <v>43951</v>
      </c>
      <c r="D754" s="6">
        <v>1449</v>
      </c>
      <c r="E754" s="3" t="str">
        <f>VLOOKUP(A754,Cleaned_Location_Data!$B$1:$C$55,2,FALSE)</f>
        <v>GEO1003</v>
      </c>
      <c r="F754" s="3" t="str">
        <f>INDEX(Cleaned_Location_Data!$C:$C,MATCH(A754,Cleaned_Location_Data!$B:$B,0))</f>
        <v>GEO1003</v>
      </c>
      <c r="G754" s="3" t="b">
        <f t="shared" si="55"/>
        <v>1</v>
      </c>
      <c r="H754" s="3" t="str">
        <f>INDEX(Cleaned_Location_Data!$I$1:$I$5,MATCH(F754,Cleaned_Location_Data!$H$1:$H$5,0))</f>
        <v>EMEA</v>
      </c>
      <c r="I754" s="3" t="str">
        <f t="shared" si="56"/>
        <v>Q2 2020</v>
      </c>
      <c r="J754" s="3" t="str">
        <f t="shared" si="57"/>
        <v>Q2 2020</v>
      </c>
      <c r="K754" s="3" t="str">
        <f t="shared" si="58"/>
        <v>Q2 2020</v>
      </c>
      <c r="L754" s="5" t="b">
        <f t="shared" si="59"/>
        <v>1</v>
      </c>
      <c r="N754"/>
    </row>
    <row r="755" spans="1:14" x14ac:dyDescent="0.25">
      <c r="A755" s="7" t="s">
        <v>709</v>
      </c>
      <c r="B755" s="4" t="s">
        <v>8</v>
      </c>
      <c r="C755" s="4">
        <v>43982</v>
      </c>
      <c r="D755" s="6">
        <v>1327</v>
      </c>
      <c r="E755" s="3" t="str">
        <f>VLOOKUP(A755,Cleaned_Location_Data!$B$1:$C$55,2,FALSE)</f>
        <v>GEO1003</v>
      </c>
      <c r="F755" s="3" t="str">
        <f>INDEX(Cleaned_Location_Data!$C:$C,MATCH(A755,Cleaned_Location_Data!$B:$B,0))</f>
        <v>GEO1003</v>
      </c>
      <c r="G755" s="3" t="b">
        <f t="shared" si="55"/>
        <v>1</v>
      </c>
      <c r="H755" s="3" t="str">
        <f>INDEX(Cleaned_Location_Data!$I$1:$I$5,MATCH(F755,Cleaned_Location_Data!$H$1:$H$5,0))</f>
        <v>EMEA</v>
      </c>
      <c r="I755" s="3" t="str">
        <f t="shared" si="56"/>
        <v>Q2 2020</v>
      </c>
      <c r="J755" s="3" t="str">
        <f t="shared" si="57"/>
        <v>Q2 2020</v>
      </c>
      <c r="K755" s="3" t="str">
        <f t="shared" si="58"/>
        <v>Q2 2020</v>
      </c>
      <c r="L755" s="5" t="b">
        <f t="shared" si="59"/>
        <v>1</v>
      </c>
      <c r="N755"/>
    </row>
    <row r="756" spans="1:14" x14ac:dyDescent="0.25">
      <c r="A756" s="7" t="s">
        <v>709</v>
      </c>
      <c r="B756" s="4" t="s">
        <v>10</v>
      </c>
      <c r="C756" s="4">
        <v>44012</v>
      </c>
      <c r="D756" s="6">
        <v>964</v>
      </c>
      <c r="E756" s="3" t="str">
        <f>VLOOKUP(A756,Cleaned_Location_Data!$B$1:$C$55,2,FALSE)</f>
        <v>GEO1003</v>
      </c>
      <c r="F756" s="3" t="str">
        <f>INDEX(Cleaned_Location_Data!$C:$C,MATCH(A756,Cleaned_Location_Data!$B:$B,0))</f>
        <v>GEO1003</v>
      </c>
      <c r="G756" s="3" t="b">
        <f t="shared" si="55"/>
        <v>1</v>
      </c>
      <c r="H756" s="3" t="str">
        <f>INDEX(Cleaned_Location_Data!$I$1:$I$5,MATCH(F756,Cleaned_Location_Data!$H$1:$H$5,0))</f>
        <v>EMEA</v>
      </c>
      <c r="I756" s="3" t="str">
        <f t="shared" si="56"/>
        <v>Q2 2020</v>
      </c>
      <c r="J756" s="3" t="str">
        <f t="shared" si="57"/>
        <v>Q2 2020</v>
      </c>
      <c r="K756" s="3" t="str">
        <f t="shared" si="58"/>
        <v>Q2 2020</v>
      </c>
      <c r="L756" s="5" t="b">
        <f t="shared" si="59"/>
        <v>1</v>
      </c>
      <c r="N756"/>
    </row>
    <row r="757" spans="1:14" x14ac:dyDescent="0.25">
      <c r="A757" s="7" t="s">
        <v>709</v>
      </c>
      <c r="B757" s="4" t="s">
        <v>12</v>
      </c>
      <c r="C757" s="4">
        <v>44043</v>
      </c>
      <c r="D757" s="6">
        <v>844</v>
      </c>
      <c r="E757" s="3" t="str">
        <f>VLOOKUP(A757,Cleaned_Location_Data!$B$1:$C$55,2,FALSE)</f>
        <v>GEO1003</v>
      </c>
      <c r="F757" s="3" t="str">
        <f>INDEX(Cleaned_Location_Data!$C:$C,MATCH(A757,Cleaned_Location_Data!$B:$B,0))</f>
        <v>GEO1003</v>
      </c>
      <c r="G757" s="3" t="b">
        <f t="shared" si="55"/>
        <v>1</v>
      </c>
      <c r="H757" s="3" t="str">
        <f>INDEX(Cleaned_Location_Data!$I$1:$I$5,MATCH(F757,Cleaned_Location_Data!$H$1:$H$5,0))</f>
        <v>EMEA</v>
      </c>
      <c r="I757" s="3" t="str">
        <f t="shared" si="56"/>
        <v>Q3 2020</v>
      </c>
      <c r="J757" s="3" t="str">
        <f t="shared" si="57"/>
        <v>Q3 2020</v>
      </c>
      <c r="K757" s="3" t="str">
        <f t="shared" si="58"/>
        <v>Q3 2020</v>
      </c>
      <c r="L757" s="5" t="b">
        <f t="shared" si="59"/>
        <v>1</v>
      </c>
      <c r="N757"/>
    </row>
    <row r="758" spans="1:14" x14ac:dyDescent="0.25">
      <c r="A758" s="7" t="s">
        <v>709</v>
      </c>
      <c r="B758" s="4" t="s">
        <v>14</v>
      </c>
      <c r="C758" s="4">
        <v>44074</v>
      </c>
      <c r="D758" s="6">
        <v>728</v>
      </c>
      <c r="E758" s="3" t="str">
        <f>VLOOKUP(A758,Cleaned_Location_Data!$B$1:$C$55,2,FALSE)</f>
        <v>GEO1003</v>
      </c>
      <c r="F758" s="3" t="str">
        <f>INDEX(Cleaned_Location_Data!$C:$C,MATCH(A758,Cleaned_Location_Data!$B:$B,0))</f>
        <v>GEO1003</v>
      </c>
      <c r="G758" s="3" t="b">
        <f t="shared" si="55"/>
        <v>1</v>
      </c>
      <c r="H758" s="3" t="str">
        <f>INDEX(Cleaned_Location_Data!$I$1:$I$5,MATCH(F758,Cleaned_Location_Data!$H$1:$H$5,0))</f>
        <v>EMEA</v>
      </c>
      <c r="I758" s="3" t="str">
        <f t="shared" si="56"/>
        <v>Q3 2020</v>
      </c>
      <c r="J758" s="3" t="str">
        <f t="shared" si="57"/>
        <v>Q3 2020</v>
      </c>
      <c r="K758" s="3" t="str">
        <f t="shared" si="58"/>
        <v>Q3 2020</v>
      </c>
      <c r="L758" s="5" t="b">
        <f t="shared" si="59"/>
        <v>1</v>
      </c>
      <c r="N758"/>
    </row>
    <row r="759" spans="1:14" x14ac:dyDescent="0.25">
      <c r="A759" s="7" t="s">
        <v>709</v>
      </c>
      <c r="B759" s="4" t="s">
        <v>16</v>
      </c>
      <c r="C759" s="4">
        <v>44104</v>
      </c>
      <c r="D759" s="6">
        <v>729</v>
      </c>
      <c r="E759" s="3" t="str">
        <f>VLOOKUP(A759,Cleaned_Location_Data!$B$1:$C$55,2,FALSE)</f>
        <v>GEO1003</v>
      </c>
      <c r="F759" s="3" t="str">
        <f>INDEX(Cleaned_Location_Data!$C:$C,MATCH(A759,Cleaned_Location_Data!$B:$B,0))</f>
        <v>GEO1003</v>
      </c>
      <c r="G759" s="3" t="b">
        <f t="shared" si="55"/>
        <v>1</v>
      </c>
      <c r="H759" s="3" t="str">
        <f>INDEX(Cleaned_Location_Data!$I$1:$I$5,MATCH(F759,Cleaned_Location_Data!$H$1:$H$5,0))</f>
        <v>EMEA</v>
      </c>
      <c r="I759" s="3" t="str">
        <f t="shared" si="56"/>
        <v>Q3 2020</v>
      </c>
      <c r="J759" s="3" t="str">
        <f t="shared" si="57"/>
        <v>Q3 2020</v>
      </c>
      <c r="K759" s="3" t="str">
        <f t="shared" si="58"/>
        <v>Q3 2020</v>
      </c>
      <c r="L759" s="5" t="b">
        <f t="shared" si="59"/>
        <v>1</v>
      </c>
      <c r="N759"/>
    </row>
    <row r="760" spans="1:14" x14ac:dyDescent="0.25">
      <c r="A760" s="7" t="s">
        <v>709</v>
      </c>
      <c r="B760" s="4" t="s">
        <v>18</v>
      </c>
      <c r="C760" s="4">
        <v>44135</v>
      </c>
      <c r="D760" s="6">
        <v>849</v>
      </c>
      <c r="E760" s="3" t="str">
        <f>VLOOKUP(A760,Cleaned_Location_Data!$B$1:$C$55,2,FALSE)</f>
        <v>GEO1003</v>
      </c>
      <c r="F760" s="3" t="str">
        <f>INDEX(Cleaned_Location_Data!$C:$C,MATCH(A760,Cleaned_Location_Data!$B:$B,0))</f>
        <v>GEO1003</v>
      </c>
      <c r="G760" s="3" t="b">
        <f t="shared" si="55"/>
        <v>1</v>
      </c>
      <c r="H760" s="3" t="str">
        <f>INDEX(Cleaned_Location_Data!$I$1:$I$5,MATCH(F760,Cleaned_Location_Data!$H$1:$H$5,0))</f>
        <v>EMEA</v>
      </c>
      <c r="I760" s="3" t="str">
        <f t="shared" si="56"/>
        <v>Q4 2020</v>
      </c>
      <c r="J760" s="3" t="str">
        <f t="shared" si="57"/>
        <v>Q4 2020</v>
      </c>
      <c r="K760" s="3" t="str">
        <f t="shared" si="58"/>
        <v>Q4 2020</v>
      </c>
      <c r="L760" s="5" t="b">
        <f t="shared" si="59"/>
        <v>1</v>
      </c>
      <c r="N760"/>
    </row>
    <row r="761" spans="1:14" x14ac:dyDescent="0.25">
      <c r="A761" s="7" t="s">
        <v>709</v>
      </c>
      <c r="B761" s="4" t="s">
        <v>20</v>
      </c>
      <c r="C761" s="4">
        <v>44165</v>
      </c>
      <c r="D761" s="6">
        <v>970</v>
      </c>
      <c r="E761" s="3" t="str">
        <f>VLOOKUP(A761,Cleaned_Location_Data!$B$1:$C$55,2,FALSE)</f>
        <v>GEO1003</v>
      </c>
      <c r="F761" s="3" t="str">
        <f>INDEX(Cleaned_Location_Data!$C:$C,MATCH(A761,Cleaned_Location_Data!$B:$B,0))</f>
        <v>GEO1003</v>
      </c>
      <c r="G761" s="3" t="b">
        <f t="shared" si="55"/>
        <v>1</v>
      </c>
      <c r="H761" s="3" t="str">
        <f>INDEX(Cleaned_Location_Data!$I$1:$I$5,MATCH(F761,Cleaned_Location_Data!$H$1:$H$5,0))</f>
        <v>EMEA</v>
      </c>
      <c r="I761" s="3" t="str">
        <f t="shared" si="56"/>
        <v>Q4 2020</v>
      </c>
      <c r="J761" s="3" t="str">
        <f t="shared" si="57"/>
        <v>Q4 2020</v>
      </c>
      <c r="K761" s="3" t="str">
        <f t="shared" si="58"/>
        <v>Q4 2020</v>
      </c>
      <c r="L761" s="5" t="b">
        <f t="shared" si="59"/>
        <v>1</v>
      </c>
      <c r="N761"/>
    </row>
    <row r="762" spans="1:14" x14ac:dyDescent="0.25">
      <c r="A762" s="7" t="s">
        <v>709</v>
      </c>
      <c r="B762" s="4" t="s">
        <v>22</v>
      </c>
      <c r="C762" s="4">
        <v>44196</v>
      </c>
      <c r="D762" s="6">
        <v>965</v>
      </c>
      <c r="E762" s="3" t="str">
        <f>VLOOKUP(A762,Cleaned_Location_Data!$B$1:$C$55,2,FALSE)</f>
        <v>GEO1003</v>
      </c>
      <c r="F762" s="3" t="str">
        <f>INDEX(Cleaned_Location_Data!$C:$C,MATCH(A762,Cleaned_Location_Data!$B:$B,0))</f>
        <v>GEO1003</v>
      </c>
      <c r="G762" s="3" t="b">
        <f t="shared" si="55"/>
        <v>1</v>
      </c>
      <c r="H762" s="3" t="str">
        <f>INDEX(Cleaned_Location_Data!$I$1:$I$5,MATCH(F762,Cleaned_Location_Data!$H$1:$H$5,0))</f>
        <v>EMEA</v>
      </c>
      <c r="I762" s="3" t="str">
        <f t="shared" si="56"/>
        <v>Q4 2020</v>
      </c>
      <c r="J762" s="3" t="str">
        <f t="shared" si="57"/>
        <v>Q4 2020</v>
      </c>
      <c r="K762" s="3" t="str">
        <f t="shared" si="58"/>
        <v>Q4 2020</v>
      </c>
      <c r="L762" s="5" t="b">
        <f t="shared" si="59"/>
        <v>1</v>
      </c>
      <c r="N762"/>
    </row>
    <row r="763" spans="1:14" x14ac:dyDescent="0.25">
      <c r="A763" s="7" t="s">
        <v>709</v>
      </c>
      <c r="B763" s="4" t="s">
        <v>34</v>
      </c>
      <c r="C763" s="4">
        <v>44227</v>
      </c>
      <c r="D763" s="6">
        <v>998</v>
      </c>
      <c r="E763" s="3" t="str">
        <f>VLOOKUP(A763,Cleaned_Location_Data!$B$1:$C$55,2,FALSE)</f>
        <v>GEO1003</v>
      </c>
      <c r="F763" s="3" t="str">
        <f>INDEX(Cleaned_Location_Data!$C:$C,MATCH(A763,Cleaned_Location_Data!$B:$B,0))</f>
        <v>GEO1003</v>
      </c>
      <c r="G763" s="3" t="b">
        <f t="shared" si="55"/>
        <v>1</v>
      </c>
      <c r="H763" s="3" t="str">
        <f>INDEX(Cleaned_Location_Data!$I$1:$I$5,MATCH(F763,Cleaned_Location_Data!$H$1:$H$5,0))</f>
        <v>EMEA</v>
      </c>
      <c r="I763" s="3" t="str">
        <f t="shared" si="56"/>
        <v>Q1 2021</v>
      </c>
      <c r="J763" s="3" t="str">
        <f t="shared" si="57"/>
        <v>Q1 2021</v>
      </c>
      <c r="K763" s="3" t="str">
        <f t="shared" si="58"/>
        <v>Q1 2021</v>
      </c>
      <c r="L763" s="5" t="b">
        <f t="shared" si="59"/>
        <v>1</v>
      </c>
      <c r="N763"/>
    </row>
    <row r="764" spans="1:14" x14ac:dyDescent="0.25">
      <c r="A764" s="7" t="s">
        <v>709</v>
      </c>
      <c r="B764" s="4" t="s">
        <v>32</v>
      </c>
      <c r="C764" s="4">
        <v>44255</v>
      </c>
      <c r="D764" s="6">
        <v>1076</v>
      </c>
      <c r="E764" s="3" t="str">
        <f>VLOOKUP(A764,Cleaned_Location_Data!$B$1:$C$55,2,FALSE)</f>
        <v>GEO1003</v>
      </c>
      <c r="F764" s="3" t="str">
        <f>INDEX(Cleaned_Location_Data!$C:$C,MATCH(A764,Cleaned_Location_Data!$B:$B,0))</f>
        <v>GEO1003</v>
      </c>
      <c r="G764" s="3" t="b">
        <f t="shared" si="55"/>
        <v>1</v>
      </c>
      <c r="H764" s="3" t="str">
        <f>INDEX(Cleaned_Location_Data!$I$1:$I$5,MATCH(F764,Cleaned_Location_Data!$H$1:$H$5,0))</f>
        <v>EMEA</v>
      </c>
      <c r="I764" s="3" t="str">
        <f t="shared" si="56"/>
        <v>Q1 2021</v>
      </c>
      <c r="J764" s="3" t="str">
        <f t="shared" si="57"/>
        <v>Q1 2021</v>
      </c>
      <c r="K764" s="3" t="str">
        <f t="shared" si="58"/>
        <v>Q1 2021</v>
      </c>
      <c r="L764" s="5" t="b">
        <f t="shared" si="59"/>
        <v>1</v>
      </c>
      <c r="N764"/>
    </row>
    <row r="765" spans="1:14" x14ac:dyDescent="0.25">
      <c r="A765" s="7" t="s">
        <v>709</v>
      </c>
      <c r="B765" s="4" t="s">
        <v>30</v>
      </c>
      <c r="C765" s="4">
        <v>44286</v>
      </c>
      <c r="D765" s="6">
        <v>1221</v>
      </c>
      <c r="E765" s="3" t="str">
        <f>VLOOKUP(A765,Cleaned_Location_Data!$B$1:$C$55,2,FALSE)</f>
        <v>GEO1003</v>
      </c>
      <c r="F765" s="3" t="str">
        <f>INDEX(Cleaned_Location_Data!$C:$C,MATCH(A765,Cleaned_Location_Data!$B:$B,0))</f>
        <v>GEO1003</v>
      </c>
      <c r="G765" s="3" t="b">
        <f t="shared" si="55"/>
        <v>1</v>
      </c>
      <c r="H765" s="3" t="str">
        <f>INDEX(Cleaned_Location_Data!$I$1:$I$5,MATCH(F765,Cleaned_Location_Data!$H$1:$H$5,0))</f>
        <v>EMEA</v>
      </c>
      <c r="I765" s="3" t="str">
        <f t="shared" si="56"/>
        <v>Q1 2021</v>
      </c>
      <c r="J765" s="3" t="str">
        <f t="shared" si="57"/>
        <v>Q1 2021</v>
      </c>
      <c r="K765" s="3" t="str">
        <f t="shared" si="58"/>
        <v>Q1 2021</v>
      </c>
      <c r="L765" s="5" t="b">
        <f t="shared" si="59"/>
        <v>1</v>
      </c>
      <c r="N765"/>
    </row>
    <row r="766" spans="1:14" x14ac:dyDescent="0.25">
      <c r="A766" s="7" t="s">
        <v>709</v>
      </c>
      <c r="B766" s="4" t="s">
        <v>28</v>
      </c>
      <c r="C766" s="4">
        <v>44316</v>
      </c>
      <c r="D766" s="6">
        <v>1435</v>
      </c>
      <c r="E766" s="3" t="str">
        <f>VLOOKUP(A766,Cleaned_Location_Data!$B$1:$C$55,2,FALSE)</f>
        <v>GEO1003</v>
      </c>
      <c r="F766" s="3" t="str">
        <f>INDEX(Cleaned_Location_Data!$C:$C,MATCH(A766,Cleaned_Location_Data!$B:$B,0))</f>
        <v>GEO1003</v>
      </c>
      <c r="G766" s="3" t="b">
        <f t="shared" si="55"/>
        <v>1</v>
      </c>
      <c r="H766" s="3" t="str">
        <f>INDEX(Cleaned_Location_Data!$I$1:$I$5,MATCH(F766,Cleaned_Location_Data!$H$1:$H$5,0))</f>
        <v>EMEA</v>
      </c>
      <c r="I766" s="3" t="str">
        <f t="shared" si="56"/>
        <v>Q2 2021</v>
      </c>
      <c r="J766" s="3" t="str">
        <f t="shared" si="57"/>
        <v>Q2 2021</v>
      </c>
      <c r="K766" s="3" t="str">
        <f t="shared" si="58"/>
        <v>Q2 2021</v>
      </c>
      <c r="L766" s="5" t="b">
        <f t="shared" si="59"/>
        <v>1</v>
      </c>
      <c r="N766"/>
    </row>
    <row r="767" spans="1:14" x14ac:dyDescent="0.25">
      <c r="A767" s="7" t="s">
        <v>709</v>
      </c>
      <c r="B767" s="4" t="s">
        <v>26</v>
      </c>
      <c r="C767" s="4">
        <v>44347</v>
      </c>
      <c r="D767" s="6">
        <v>1318</v>
      </c>
      <c r="E767" s="3" t="str">
        <f>VLOOKUP(A767,Cleaned_Location_Data!$B$1:$C$55,2,FALSE)</f>
        <v>GEO1003</v>
      </c>
      <c r="F767" s="3" t="str">
        <f>INDEX(Cleaned_Location_Data!$C:$C,MATCH(A767,Cleaned_Location_Data!$B:$B,0))</f>
        <v>GEO1003</v>
      </c>
      <c r="G767" s="3" t="b">
        <f t="shared" si="55"/>
        <v>1</v>
      </c>
      <c r="H767" s="3" t="str">
        <f>INDEX(Cleaned_Location_Data!$I$1:$I$5,MATCH(F767,Cleaned_Location_Data!$H$1:$H$5,0))</f>
        <v>EMEA</v>
      </c>
      <c r="I767" s="3" t="str">
        <f t="shared" si="56"/>
        <v>Q2 2021</v>
      </c>
      <c r="J767" s="3" t="str">
        <f t="shared" si="57"/>
        <v>Q2 2021</v>
      </c>
      <c r="K767" s="3" t="str">
        <f t="shared" si="58"/>
        <v>Q2 2021</v>
      </c>
      <c r="L767" s="5" t="b">
        <f t="shared" si="59"/>
        <v>1</v>
      </c>
      <c r="N767"/>
    </row>
    <row r="768" spans="1:14" x14ac:dyDescent="0.25">
      <c r="A768" s="7" t="s">
        <v>709</v>
      </c>
      <c r="B768" s="4" t="s">
        <v>24</v>
      </c>
      <c r="C768" s="4">
        <v>44377</v>
      </c>
      <c r="D768" s="6">
        <v>985</v>
      </c>
      <c r="E768" s="3" t="str">
        <f>VLOOKUP(A768,Cleaned_Location_Data!$B$1:$C$55,2,FALSE)</f>
        <v>GEO1003</v>
      </c>
      <c r="F768" s="3" t="str">
        <f>INDEX(Cleaned_Location_Data!$C:$C,MATCH(A768,Cleaned_Location_Data!$B:$B,0))</f>
        <v>GEO1003</v>
      </c>
      <c r="G768" s="3" t="b">
        <f t="shared" si="55"/>
        <v>1</v>
      </c>
      <c r="H768" s="3" t="str">
        <f>INDEX(Cleaned_Location_Data!$I$1:$I$5,MATCH(F768,Cleaned_Location_Data!$H$1:$H$5,0))</f>
        <v>EMEA</v>
      </c>
      <c r="I768" s="3" t="str">
        <f t="shared" si="56"/>
        <v>Q2 2021</v>
      </c>
      <c r="J768" s="3" t="str">
        <f t="shared" si="57"/>
        <v>Q2 2021</v>
      </c>
      <c r="K768" s="3" t="str">
        <f t="shared" si="58"/>
        <v>Q2 2021</v>
      </c>
      <c r="L768" s="5" t="b">
        <f t="shared" si="59"/>
        <v>1</v>
      </c>
      <c r="N768"/>
    </row>
    <row r="769" spans="1:14" x14ac:dyDescent="0.25">
      <c r="A769" s="7" t="s">
        <v>725</v>
      </c>
      <c r="B769" s="4" t="s">
        <v>37</v>
      </c>
      <c r="C769" s="4">
        <v>43861</v>
      </c>
      <c r="D769" s="6">
        <v>82</v>
      </c>
      <c r="E769" s="3" t="str">
        <f>VLOOKUP(A769,Cleaned_Location_Data!$B$1:$C$55,2,FALSE)</f>
        <v>GEO1003</v>
      </c>
      <c r="F769" s="3" t="str">
        <f>INDEX(Cleaned_Location_Data!$C:$C,MATCH(A769,Cleaned_Location_Data!$B:$B,0))</f>
        <v>GEO1003</v>
      </c>
      <c r="G769" s="3" t="b">
        <f t="shared" si="55"/>
        <v>1</v>
      </c>
      <c r="H769" s="3" t="str">
        <f>INDEX(Cleaned_Location_Data!$I$1:$I$5,MATCH(F769,Cleaned_Location_Data!$H$1:$H$5,0))</f>
        <v>EMEA</v>
      </c>
      <c r="I769" s="3" t="str">
        <f t="shared" si="56"/>
        <v>Q1 2020</v>
      </c>
      <c r="J769" s="3" t="str">
        <f t="shared" si="57"/>
        <v>Q1 2020</v>
      </c>
      <c r="K769" s="3" t="str">
        <f t="shared" si="58"/>
        <v>Q1 2020</v>
      </c>
      <c r="L769" s="5" t="b">
        <f t="shared" si="59"/>
        <v>1</v>
      </c>
      <c r="N769"/>
    </row>
    <row r="770" spans="1:14" x14ac:dyDescent="0.25">
      <c r="A770" s="7" t="s">
        <v>725</v>
      </c>
      <c r="B770" s="4" t="s">
        <v>39</v>
      </c>
      <c r="C770" s="4">
        <v>43890</v>
      </c>
      <c r="D770" s="6">
        <v>101</v>
      </c>
      <c r="E770" s="3" t="str">
        <f>VLOOKUP(A770,Cleaned_Location_Data!$B$1:$C$55,2,FALSE)</f>
        <v>GEO1003</v>
      </c>
      <c r="F770" s="3" t="str">
        <f>INDEX(Cleaned_Location_Data!$C:$C,MATCH(A770,Cleaned_Location_Data!$B:$B,0))</f>
        <v>GEO1003</v>
      </c>
      <c r="G770" s="3" t="b">
        <f t="shared" ref="G770:G833" si="60">E770=F770</f>
        <v>1</v>
      </c>
      <c r="H770" s="3" t="str">
        <f>INDEX(Cleaned_Location_Data!$I$1:$I$5,MATCH(F770,Cleaned_Location_Data!$H$1:$H$5,0))</f>
        <v>EMEA</v>
      </c>
      <c r="I770" s="3" t="str">
        <f t="shared" ref="I770:I833" si="61">"Q"&amp;ROUNDUP(MONTH(C770)/3,0)&amp;" "&amp;YEAR(C770)</f>
        <v>Q1 2020</v>
      </c>
      <c r="J770" s="3" t="str">
        <f t="shared" ref="J770:J833" si="62">"Q"&amp;ROUNDUP(LEFT(B770,2)/3,0)&amp;" "&amp;RIGHT(B770,4)</f>
        <v>Q1 2020</v>
      </c>
      <c r="K770" s="3" t="str">
        <f t="shared" ref="K770:K833" si="63">VLOOKUP(C770,$P$1:$R$7,3,TRUE)</f>
        <v>Q1 2020</v>
      </c>
      <c r="L770" s="5" t="b">
        <f t="shared" ref="L770:L833" si="64">(I770=J770)=(J770=K770)</f>
        <v>1</v>
      </c>
      <c r="N770"/>
    </row>
    <row r="771" spans="1:14" x14ac:dyDescent="0.25">
      <c r="A771" s="7" t="s">
        <v>725</v>
      </c>
      <c r="B771" s="4" t="s">
        <v>4</v>
      </c>
      <c r="C771" s="4">
        <v>43921</v>
      </c>
      <c r="D771" s="6">
        <v>102</v>
      </c>
      <c r="E771" s="3" t="str">
        <f>VLOOKUP(A771,Cleaned_Location_Data!$B$1:$C$55,2,FALSE)</f>
        <v>GEO1003</v>
      </c>
      <c r="F771" s="3" t="str">
        <f>INDEX(Cleaned_Location_Data!$C:$C,MATCH(A771,Cleaned_Location_Data!$B:$B,0))</f>
        <v>GEO1003</v>
      </c>
      <c r="G771" s="3" t="b">
        <f t="shared" si="60"/>
        <v>1</v>
      </c>
      <c r="H771" s="3" t="str">
        <f>INDEX(Cleaned_Location_Data!$I$1:$I$5,MATCH(F771,Cleaned_Location_Data!$H$1:$H$5,0))</f>
        <v>EMEA</v>
      </c>
      <c r="I771" s="3" t="str">
        <f t="shared" si="61"/>
        <v>Q1 2020</v>
      </c>
      <c r="J771" s="3" t="str">
        <f t="shared" si="62"/>
        <v>Q1 2020</v>
      </c>
      <c r="K771" s="3" t="str">
        <f t="shared" si="63"/>
        <v>Q1 2020</v>
      </c>
      <c r="L771" s="5" t="b">
        <f t="shared" si="64"/>
        <v>1</v>
      </c>
      <c r="N771"/>
    </row>
    <row r="772" spans="1:14" x14ac:dyDescent="0.25">
      <c r="A772" s="7" t="s">
        <v>725</v>
      </c>
      <c r="B772" s="4" t="s">
        <v>6</v>
      </c>
      <c r="C772" s="4">
        <v>43951</v>
      </c>
      <c r="D772" s="6">
        <v>126</v>
      </c>
      <c r="E772" s="3" t="str">
        <f>VLOOKUP(A772,Cleaned_Location_Data!$B$1:$C$55,2,FALSE)</f>
        <v>GEO1003</v>
      </c>
      <c r="F772" s="3" t="str">
        <f>INDEX(Cleaned_Location_Data!$C:$C,MATCH(A772,Cleaned_Location_Data!$B:$B,0))</f>
        <v>GEO1003</v>
      </c>
      <c r="G772" s="3" t="b">
        <f t="shared" si="60"/>
        <v>1</v>
      </c>
      <c r="H772" s="3" t="str">
        <f>INDEX(Cleaned_Location_Data!$I$1:$I$5,MATCH(F772,Cleaned_Location_Data!$H$1:$H$5,0))</f>
        <v>EMEA</v>
      </c>
      <c r="I772" s="3" t="str">
        <f t="shared" si="61"/>
        <v>Q2 2020</v>
      </c>
      <c r="J772" s="3" t="str">
        <f t="shared" si="62"/>
        <v>Q2 2020</v>
      </c>
      <c r="K772" s="3" t="str">
        <f t="shared" si="63"/>
        <v>Q2 2020</v>
      </c>
      <c r="L772" s="5" t="b">
        <f t="shared" si="64"/>
        <v>1</v>
      </c>
      <c r="N772"/>
    </row>
    <row r="773" spans="1:14" x14ac:dyDescent="0.25">
      <c r="A773" s="7" t="s">
        <v>725</v>
      </c>
      <c r="B773" s="4" t="s">
        <v>8</v>
      </c>
      <c r="C773" s="4">
        <v>43982</v>
      </c>
      <c r="D773" s="6">
        <v>108</v>
      </c>
      <c r="E773" s="3" t="str">
        <f>VLOOKUP(A773,Cleaned_Location_Data!$B$1:$C$55,2,FALSE)</f>
        <v>GEO1003</v>
      </c>
      <c r="F773" s="3" t="str">
        <f>INDEX(Cleaned_Location_Data!$C:$C,MATCH(A773,Cleaned_Location_Data!$B:$B,0))</f>
        <v>GEO1003</v>
      </c>
      <c r="G773" s="3" t="b">
        <f t="shared" si="60"/>
        <v>1</v>
      </c>
      <c r="H773" s="3" t="str">
        <f>INDEX(Cleaned_Location_Data!$I$1:$I$5,MATCH(F773,Cleaned_Location_Data!$H$1:$H$5,0))</f>
        <v>EMEA</v>
      </c>
      <c r="I773" s="3" t="str">
        <f t="shared" si="61"/>
        <v>Q2 2020</v>
      </c>
      <c r="J773" s="3" t="str">
        <f t="shared" si="62"/>
        <v>Q2 2020</v>
      </c>
      <c r="K773" s="3" t="str">
        <f t="shared" si="63"/>
        <v>Q2 2020</v>
      </c>
      <c r="L773" s="5" t="b">
        <f t="shared" si="64"/>
        <v>1</v>
      </c>
      <c r="N773"/>
    </row>
    <row r="774" spans="1:14" x14ac:dyDescent="0.25">
      <c r="A774" s="7" t="s">
        <v>725</v>
      </c>
      <c r="B774" s="4" t="s">
        <v>10</v>
      </c>
      <c r="C774" s="4">
        <v>44012</v>
      </c>
      <c r="D774" s="6">
        <v>88</v>
      </c>
      <c r="E774" s="3" t="str">
        <f>VLOOKUP(A774,Cleaned_Location_Data!$B$1:$C$55,2,FALSE)</f>
        <v>GEO1003</v>
      </c>
      <c r="F774" s="3" t="str">
        <f>INDEX(Cleaned_Location_Data!$C:$C,MATCH(A774,Cleaned_Location_Data!$B:$B,0))</f>
        <v>GEO1003</v>
      </c>
      <c r="G774" s="3" t="b">
        <f t="shared" si="60"/>
        <v>1</v>
      </c>
      <c r="H774" s="3" t="str">
        <f>INDEX(Cleaned_Location_Data!$I$1:$I$5,MATCH(F774,Cleaned_Location_Data!$H$1:$H$5,0))</f>
        <v>EMEA</v>
      </c>
      <c r="I774" s="3" t="str">
        <f t="shared" si="61"/>
        <v>Q2 2020</v>
      </c>
      <c r="J774" s="3" t="str">
        <f t="shared" si="62"/>
        <v>Q2 2020</v>
      </c>
      <c r="K774" s="3" t="str">
        <f t="shared" si="63"/>
        <v>Q2 2020</v>
      </c>
      <c r="L774" s="5" t="b">
        <f t="shared" si="64"/>
        <v>1</v>
      </c>
      <c r="N774"/>
    </row>
    <row r="775" spans="1:14" x14ac:dyDescent="0.25">
      <c r="A775" s="7" t="s">
        <v>725</v>
      </c>
      <c r="B775" s="4" t="s">
        <v>12</v>
      </c>
      <c r="C775" s="4">
        <v>44043</v>
      </c>
      <c r="D775" s="6">
        <v>68</v>
      </c>
      <c r="E775" s="3" t="str">
        <f>VLOOKUP(A775,Cleaned_Location_Data!$B$1:$C$55,2,FALSE)</f>
        <v>GEO1003</v>
      </c>
      <c r="F775" s="3" t="str">
        <f>INDEX(Cleaned_Location_Data!$C:$C,MATCH(A775,Cleaned_Location_Data!$B:$B,0))</f>
        <v>GEO1003</v>
      </c>
      <c r="G775" s="3" t="b">
        <f t="shared" si="60"/>
        <v>1</v>
      </c>
      <c r="H775" s="3" t="str">
        <f>INDEX(Cleaned_Location_Data!$I$1:$I$5,MATCH(F775,Cleaned_Location_Data!$H$1:$H$5,0))</f>
        <v>EMEA</v>
      </c>
      <c r="I775" s="3" t="str">
        <f t="shared" si="61"/>
        <v>Q3 2020</v>
      </c>
      <c r="J775" s="3" t="str">
        <f t="shared" si="62"/>
        <v>Q3 2020</v>
      </c>
      <c r="K775" s="3" t="str">
        <f t="shared" si="63"/>
        <v>Q3 2020</v>
      </c>
      <c r="L775" s="5" t="b">
        <f t="shared" si="64"/>
        <v>1</v>
      </c>
      <c r="N775"/>
    </row>
    <row r="776" spans="1:14" x14ac:dyDescent="0.25">
      <c r="A776" s="7" t="s">
        <v>725</v>
      </c>
      <c r="B776" s="4" t="s">
        <v>14</v>
      </c>
      <c r="C776" s="4">
        <v>44074</v>
      </c>
      <c r="D776" s="6">
        <v>70</v>
      </c>
      <c r="E776" s="3" t="str">
        <f>VLOOKUP(A776,Cleaned_Location_Data!$B$1:$C$55,2,FALSE)</f>
        <v>GEO1003</v>
      </c>
      <c r="F776" s="3" t="str">
        <f>INDEX(Cleaned_Location_Data!$C:$C,MATCH(A776,Cleaned_Location_Data!$B:$B,0))</f>
        <v>GEO1003</v>
      </c>
      <c r="G776" s="3" t="b">
        <f t="shared" si="60"/>
        <v>1</v>
      </c>
      <c r="H776" s="3" t="str">
        <f>INDEX(Cleaned_Location_Data!$I$1:$I$5,MATCH(F776,Cleaned_Location_Data!$H$1:$H$5,0))</f>
        <v>EMEA</v>
      </c>
      <c r="I776" s="3" t="str">
        <f t="shared" si="61"/>
        <v>Q3 2020</v>
      </c>
      <c r="J776" s="3" t="str">
        <f t="shared" si="62"/>
        <v>Q3 2020</v>
      </c>
      <c r="K776" s="3" t="str">
        <f t="shared" si="63"/>
        <v>Q3 2020</v>
      </c>
      <c r="L776" s="5" t="b">
        <f t="shared" si="64"/>
        <v>1</v>
      </c>
      <c r="N776"/>
    </row>
    <row r="777" spans="1:14" x14ac:dyDescent="0.25">
      <c r="A777" s="7" t="s">
        <v>725</v>
      </c>
      <c r="B777" s="4" t="s">
        <v>16</v>
      </c>
      <c r="C777" s="4">
        <v>44104</v>
      </c>
      <c r="D777" s="6">
        <v>58</v>
      </c>
      <c r="E777" s="3" t="str">
        <f>VLOOKUP(A777,Cleaned_Location_Data!$B$1:$C$55,2,FALSE)</f>
        <v>GEO1003</v>
      </c>
      <c r="F777" s="3" t="str">
        <f>INDEX(Cleaned_Location_Data!$C:$C,MATCH(A777,Cleaned_Location_Data!$B:$B,0))</f>
        <v>GEO1003</v>
      </c>
      <c r="G777" s="3" t="b">
        <f t="shared" si="60"/>
        <v>1</v>
      </c>
      <c r="H777" s="3" t="str">
        <f>INDEX(Cleaned_Location_Data!$I$1:$I$5,MATCH(F777,Cleaned_Location_Data!$H$1:$H$5,0))</f>
        <v>EMEA</v>
      </c>
      <c r="I777" s="3" t="str">
        <f t="shared" si="61"/>
        <v>Q3 2020</v>
      </c>
      <c r="J777" s="3" t="str">
        <f t="shared" si="62"/>
        <v>Q3 2020</v>
      </c>
      <c r="K777" s="3" t="str">
        <f t="shared" si="63"/>
        <v>Q3 2020</v>
      </c>
      <c r="L777" s="5" t="b">
        <f t="shared" si="64"/>
        <v>1</v>
      </c>
      <c r="N777"/>
    </row>
    <row r="778" spans="1:14" x14ac:dyDescent="0.25">
      <c r="A778" s="7" t="s">
        <v>725</v>
      </c>
      <c r="B778" s="4" t="s">
        <v>18</v>
      </c>
      <c r="C778" s="4">
        <v>44135</v>
      </c>
      <c r="D778" s="6">
        <v>76</v>
      </c>
      <c r="E778" s="3" t="str">
        <f>VLOOKUP(A778,Cleaned_Location_Data!$B$1:$C$55,2,FALSE)</f>
        <v>GEO1003</v>
      </c>
      <c r="F778" s="3" t="str">
        <f>INDEX(Cleaned_Location_Data!$C:$C,MATCH(A778,Cleaned_Location_Data!$B:$B,0))</f>
        <v>GEO1003</v>
      </c>
      <c r="G778" s="3" t="b">
        <f t="shared" si="60"/>
        <v>1</v>
      </c>
      <c r="H778" s="3" t="str">
        <f>INDEX(Cleaned_Location_Data!$I$1:$I$5,MATCH(F778,Cleaned_Location_Data!$H$1:$H$5,0))</f>
        <v>EMEA</v>
      </c>
      <c r="I778" s="3" t="str">
        <f t="shared" si="61"/>
        <v>Q4 2020</v>
      </c>
      <c r="J778" s="3" t="str">
        <f t="shared" si="62"/>
        <v>Q4 2020</v>
      </c>
      <c r="K778" s="3" t="str">
        <f t="shared" si="63"/>
        <v>Q4 2020</v>
      </c>
      <c r="L778" s="5" t="b">
        <f t="shared" si="64"/>
        <v>1</v>
      </c>
      <c r="N778"/>
    </row>
    <row r="779" spans="1:14" x14ac:dyDescent="0.25">
      <c r="A779" s="7" t="s">
        <v>725</v>
      </c>
      <c r="B779" s="4" t="s">
        <v>20</v>
      </c>
      <c r="C779" s="4">
        <v>44165</v>
      </c>
      <c r="D779" s="6">
        <v>81</v>
      </c>
      <c r="E779" s="3" t="str">
        <f>VLOOKUP(A779,Cleaned_Location_Data!$B$1:$C$55,2,FALSE)</f>
        <v>GEO1003</v>
      </c>
      <c r="F779" s="3" t="str">
        <f>INDEX(Cleaned_Location_Data!$C:$C,MATCH(A779,Cleaned_Location_Data!$B:$B,0))</f>
        <v>GEO1003</v>
      </c>
      <c r="G779" s="3" t="b">
        <f t="shared" si="60"/>
        <v>1</v>
      </c>
      <c r="H779" s="3" t="str">
        <f>INDEX(Cleaned_Location_Data!$I$1:$I$5,MATCH(F779,Cleaned_Location_Data!$H$1:$H$5,0))</f>
        <v>EMEA</v>
      </c>
      <c r="I779" s="3" t="str">
        <f t="shared" si="61"/>
        <v>Q4 2020</v>
      </c>
      <c r="J779" s="3" t="str">
        <f t="shared" si="62"/>
        <v>Q4 2020</v>
      </c>
      <c r="K779" s="3" t="str">
        <f t="shared" si="63"/>
        <v>Q4 2020</v>
      </c>
      <c r="L779" s="5" t="b">
        <f t="shared" si="64"/>
        <v>1</v>
      </c>
      <c r="N779"/>
    </row>
    <row r="780" spans="1:14" x14ac:dyDescent="0.25">
      <c r="A780" s="7" t="s">
        <v>725</v>
      </c>
      <c r="B780" s="4" t="s">
        <v>22</v>
      </c>
      <c r="C780" s="4">
        <v>44196</v>
      </c>
      <c r="D780" s="6">
        <v>88</v>
      </c>
      <c r="E780" s="3" t="str">
        <f>VLOOKUP(A780,Cleaned_Location_Data!$B$1:$C$55,2,FALSE)</f>
        <v>GEO1003</v>
      </c>
      <c r="F780" s="3" t="str">
        <f>INDEX(Cleaned_Location_Data!$C:$C,MATCH(A780,Cleaned_Location_Data!$B:$B,0))</f>
        <v>GEO1003</v>
      </c>
      <c r="G780" s="3" t="b">
        <f t="shared" si="60"/>
        <v>1</v>
      </c>
      <c r="H780" s="3" t="str">
        <f>INDEX(Cleaned_Location_Data!$I$1:$I$5,MATCH(F780,Cleaned_Location_Data!$H$1:$H$5,0))</f>
        <v>EMEA</v>
      </c>
      <c r="I780" s="3" t="str">
        <f t="shared" si="61"/>
        <v>Q4 2020</v>
      </c>
      <c r="J780" s="3" t="str">
        <f t="shared" si="62"/>
        <v>Q4 2020</v>
      </c>
      <c r="K780" s="3" t="str">
        <f t="shared" si="63"/>
        <v>Q4 2020</v>
      </c>
      <c r="L780" s="5" t="b">
        <f t="shared" si="64"/>
        <v>1</v>
      </c>
      <c r="N780"/>
    </row>
    <row r="781" spans="1:14" x14ac:dyDescent="0.25">
      <c r="A781" s="7" t="s">
        <v>725</v>
      </c>
      <c r="B781" s="4" t="s">
        <v>34</v>
      </c>
      <c r="C781" s="4">
        <v>44227</v>
      </c>
      <c r="D781" s="6">
        <v>77</v>
      </c>
      <c r="E781" s="3" t="str">
        <f>VLOOKUP(A781,Cleaned_Location_Data!$B$1:$C$55,2,FALSE)</f>
        <v>GEO1003</v>
      </c>
      <c r="F781" s="3" t="str">
        <f>INDEX(Cleaned_Location_Data!$C:$C,MATCH(A781,Cleaned_Location_Data!$B:$B,0))</f>
        <v>GEO1003</v>
      </c>
      <c r="G781" s="3" t="b">
        <f t="shared" si="60"/>
        <v>1</v>
      </c>
      <c r="H781" s="3" t="str">
        <f>INDEX(Cleaned_Location_Data!$I$1:$I$5,MATCH(F781,Cleaned_Location_Data!$H$1:$H$5,0))</f>
        <v>EMEA</v>
      </c>
      <c r="I781" s="3" t="str">
        <f t="shared" si="61"/>
        <v>Q1 2021</v>
      </c>
      <c r="J781" s="3" t="str">
        <f t="shared" si="62"/>
        <v>Q1 2021</v>
      </c>
      <c r="K781" s="3" t="str">
        <f t="shared" si="63"/>
        <v>Q1 2021</v>
      </c>
      <c r="L781" s="5" t="b">
        <f t="shared" si="64"/>
        <v>1</v>
      </c>
      <c r="N781"/>
    </row>
    <row r="782" spans="1:14" x14ac:dyDescent="0.25">
      <c r="A782" s="7" t="s">
        <v>725</v>
      </c>
      <c r="B782" s="4" t="s">
        <v>32</v>
      </c>
      <c r="C782" s="4">
        <v>44255</v>
      </c>
      <c r="D782" s="6">
        <v>98</v>
      </c>
      <c r="E782" s="3" t="str">
        <f>VLOOKUP(A782,Cleaned_Location_Data!$B$1:$C$55,2,FALSE)</f>
        <v>GEO1003</v>
      </c>
      <c r="F782" s="3" t="str">
        <f>INDEX(Cleaned_Location_Data!$C:$C,MATCH(A782,Cleaned_Location_Data!$B:$B,0))</f>
        <v>GEO1003</v>
      </c>
      <c r="G782" s="3" t="b">
        <f t="shared" si="60"/>
        <v>1</v>
      </c>
      <c r="H782" s="3" t="str">
        <f>INDEX(Cleaned_Location_Data!$I$1:$I$5,MATCH(F782,Cleaned_Location_Data!$H$1:$H$5,0))</f>
        <v>EMEA</v>
      </c>
      <c r="I782" s="3" t="str">
        <f t="shared" si="61"/>
        <v>Q1 2021</v>
      </c>
      <c r="J782" s="3" t="str">
        <f t="shared" si="62"/>
        <v>Q1 2021</v>
      </c>
      <c r="K782" s="3" t="str">
        <f t="shared" si="63"/>
        <v>Q1 2021</v>
      </c>
      <c r="L782" s="5" t="b">
        <f t="shared" si="64"/>
        <v>1</v>
      </c>
      <c r="N782"/>
    </row>
    <row r="783" spans="1:14" x14ac:dyDescent="0.25">
      <c r="A783" s="7" t="s">
        <v>725</v>
      </c>
      <c r="B783" s="4" t="s">
        <v>30</v>
      </c>
      <c r="C783" s="4">
        <v>44286</v>
      </c>
      <c r="D783" s="6">
        <v>105</v>
      </c>
      <c r="E783" s="3" t="str">
        <f>VLOOKUP(A783,Cleaned_Location_Data!$B$1:$C$55,2,FALSE)</f>
        <v>GEO1003</v>
      </c>
      <c r="F783" s="3" t="str">
        <f>INDEX(Cleaned_Location_Data!$C:$C,MATCH(A783,Cleaned_Location_Data!$B:$B,0))</f>
        <v>GEO1003</v>
      </c>
      <c r="G783" s="3" t="b">
        <f t="shared" si="60"/>
        <v>1</v>
      </c>
      <c r="H783" s="3" t="str">
        <f>INDEX(Cleaned_Location_Data!$I$1:$I$5,MATCH(F783,Cleaned_Location_Data!$H$1:$H$5,0))</f>
        <v>EMEA</v>
      </c>
      <c r="I783" s="3" t="str">
        <f t="shared" si="61"/>
        <v>Q1 2021</v>
      </c>
      <c r="J783" s="3" t="str">
        <f t="shared" si="62"/>
        <v>Q1 2021</v>
      </c>
      <c r="K783" s="3" t="str">
        <f t="shared" si="63"/>
        <v>Q1 2021</v>
      </c>
      <c r="L783" s="5" t="b">
        <f t="shared" si="64"/>
        <v>1</v>
      </c>
      <c r="N783"/>
    </row>
    <row r="784" spans="1:14" x14ac:dyDescent="0.25">
      <c r="A784" s="7" t="s">
        <v>725</v>
      </c>
      <c r="B784" s="4" t="s">
        <v>28</v>
      </c>
      <c r="C784" s="4">
        <v>44316</v>
      </c>
      <c r="D784" s="6">
        <v>130</v>
      </c>
      <c r="E784" s="3" t="str">
        <f>VLOOKUP(A784,Cleaned_Location_Data!$B$1:$C$55,2,FALSE)</f>
        <v>GEO1003</v>
      </c>
      <c r="F784" s="3" t="str">
        <f>INDEX(Cleaned_Location_Data!$C:$C,MATCH(A784,Cleaned_Location_Data!$B:$B,0))</f>
        <v>GEO1003</v>
      </c>
      <c r="G784" s="3" t="b">
        <f t="shared" si="60"/>
        <v>1</v>
      </c>
      <c r="H784" s="3" t="str">
        <f>INDEX(Cleaned_Location_Data!$I$1:$I$5,MATCH(F784,Cleaned_Location_Data!$H$1:$H$5,0))</f>
        <v>EMEA</v>
      </c>
      <c r="I784" s="3" t="str">
        <f t="shared" si="61"/>
        <v>Q2 2021</v>
      </c>
      <c r="J784" s="3" t="str">
        <f t="shared" si="62"/>
        <v>Q2 2021</v>
      </c>
      <c r="K784" s="3" t="str">
        <f t="shared" si="63"/>
        <v>Q2 2021</v>
      </c>
      <c r="L784" s="5" t="b">
        <f t="shared" si="64"/>
        <v>1</v>
      </c>
      <c r="N784"/>
    </row>
    <row r="785" spans="1:14" x14ac:dyDescent="0.25">
      <c r="A785" s="7" t="s">
        <v>725</v>
      </c>
      <c r="B785" s="4" t="s">
        <v>26</v>
      </c>
      <c r="C785" s="4">
        <v>44347</v>
      </c>
      <c r="D785" s="6">
        <v>109</v>
      </c>
      <c r="E785" s="3" t="str">
        <f>VLOOKUP(A785,Cleaned_Location_Data!$B$1:$C$55,2,FALSE)</f>
        <v>GEO1003</v>
      </c>
      <c r="F785" s="3" t="str">
        <f>INDEX(Cleaned_Location_Data!$C:$C,MATCH(A785,Cleaned_Location_Data!$B:$B,0))</f>
        <v>GEO1003</v>
      </c>
      <c r="G785" s="3" t="b">
        <f t="shared" si="60"/>
        <v>1</v>
      </c>
      <c r="H785" s="3" t="str">
        <f>INDEX(Cleaned_Location_Data!$I$1:$I$5,MATCH(F785,Cleaned_Location_Data!$H$1:$H$5,0))</f>
        <v>EMEA</v>
      </c>
      <c r="I785" s="3" t="str">
        <f t="shared" si="61"/>
        <v>Q2 2021</v>
      </c>
      <c r="J785" s="3" t="str">
        <f t="shared" si="62"/>
        <v>Q2 2021</v>
      </c>
      <c r="K785" s="3" t="str">
        <f t="shared" si="63"/>
        <v>Q2 2021</v>
      </c>
      <c r="L785" s="5" t="b">
        <f t="shared" si="64"/>
        <v>1</v>
      </c>
      <c r="N785"/>
    </row>
    <row r="786" spans="1:14" x14ac:dyDescent="0.25">
      <c r="A786" s="7" t="s">
        <v>725</v>
      </c>
      <c r="B786" s="4" t="s">
        <v>24</v>
      </c>
      <c r="C786" s="4">
        <v>44377</v>
      </c>
      <c r="D786" s="6">
        <v>91</v>
      </c>
      <c r="E786" s="3" t="str">
        <f>VLOOKUP(A786,Cleaned_Location_Data!$B$1:$C$55,2,FALSE)</f>
        <v>GEO1003</v>
      </c>
      <c r="F786" s="3" t="str">
        <f>INDEX(Cleaned_Location_Data!$C:$C,MATCH(A786,Cleaned_Location_Data!$B:$B,0))</f>
        <v>GEO1003</v>
      </c>
      <c r="G786" s="3" t="b">
        <f t="shared" si="60"/>
        <v>1</v>
      </c>
      <c r="H786" s="3" t="str">
        <f>INDEX(Cleaned_Location_Data!$I$1:$I$5,MATCH(F786,Cleaned_Location_Data!$H$1:$H$5,0))</f>
        <v>EMEA</v>
      </c>
      <c r="I786" s="3" t="str">
        <f t="shared" si="61"/>
        <v>Q2 2021</v>
      </c>
      <c r="J786" s="3" t="str">
        <f t="shared" si="62"/>
        <v>Q2 2021</v>
      </c>
      <c r="K786" s="3" t="str">
        <f t="shared" si="63"/>
        <v>Q2 2021</v>
      </c>
      <c r="L786" s="5" t="b">
        <f t="shared" si="64"/>
        <v>1</v>
      </c>
      <c r="N786"/>
    </row>
    <row r="787" spans="1:14" x14ac:dyDescent="0.25">
      <c r="A787" s="7" t="s">
        <v>742</v>
      </c>
      <c r="B787" s="4" t="s">
        <v>37</v>
      </c>
      <c r="C787" s="4">
        <v>43861</v>
      </c>
      <c r="D787" s="6">
        <v>568</v>
      </c>
      <c r="E787" s="3" t="str">
        <f>VLOOKUP(A787,Cleaned_Location_Data!$B$1:$C$55,2,FALSE)</f>
        <v>GEO1001</v>
      </c>
      <c r="F787" s="3" t="str">
        <f>INDEX(Cleaned_Location_Data!$C:$C,MATCH(A787,Cleaned_Location_Data!$B:$B,0))</f>
        <v>GEO1001</v>
      </c>
      <c r="G787" s="3" t="b">
        <f t="shared" si="60"/>
        <v>1</v>
      </c>
      <c r="H787" s="3" t="str">
        <f>INDEX(Cleaned_Location_Data!$I$1:$I$5,MATCH(F787,Cleaned_Location_Data!$H$1:$H$5,0))</f>
        <v>NAM</v>
      </c>
      <c r="I787" s="3" t="str">
        <f t="shared" si="61"/>
        <v>Q1 2020</v>
      </c>
      <c r="J787" s="3" t="str">
        <f t="shared" si="62"/>
        <v>Q1 2020</v>
      </c>
      <c r="K787" s="3" t="str">
        <f t="shared" si="63"/>
        <v>Q1 2020</v>
      </c>
      <c r="L787" s="5" t="b">
        <f t="shared" si="64"/>
        <v>1</v>
      </c>
      <c r="N787"/>
    </row>
    <row r="788" spans="1:14" x14ac:dyDescent="0.25">
      <c r="A788" s="7" t="s">
        <v>742</v>
      </c>
      <c r="B788" s="4" t="s">
        <v>39</v>
      </c>
      <c r="C788" s="4">
        <v>43890</v>
      </c>
      <c r="D788" s="6">
        <v>636</v>
      </c>
      <c r="E788" s="3" t="str">
        <f>VLOOKUP(A788,Cleaned_Location_Data!$B$1:$C$55,2,FALSE)</f>
        <v>GEO1001</v>
      </c>
      <c r="F788" s="3" t="str">
        <f>INDEX(Cleaned_Location_Data!$C:$C,MATCH(A788,Cleaned_Location_Data!$B:$B,0))</f>
        <v>GEO1001</v>
      </c>
      <c r="G788" s="3" t="b">
        <f t="shared" si="60"/>
        <v>1</v>
      </c>
      <c r="H788" s="3" t="str">
        <f>INDEX(Cleaned_Location_Data!$I$1:$I$5,MATCH(F788,Cleaned_Location_Data!$H$1:$H$5,0))</f>
        <v>NAM</v>
      </c>
      <c r="I788" s="3" t="str">
        <f t="shared" si="61"/>
        <v>Q1 2020</v>
      </c>
      <c r="J788" s="3" t="str">
        <f t="shared" si="62"/>
        <v>Q1 2020</v>
      </c>
      <c r="K788" s="3" t="str">
        <f t="shared" si="63"/>
        <v>Q1 2020</v>
      </c>
      <c r="L788" s="5" t="b">
        <f t="shared" si="64"/>
        <v>1</v>
      </c>
      <c r="N788"/>
    </row>
    <row r="789" spans="1:14" x14ac:dyDescent="0.25">
      <c r="A789" s="7" t="s">
        <v>742</v>
      </c>
      <c r="B789" s="4" t="s">
        <v>4</v>
      </c>
      <c r="C789" s="4">
        <v>43921</v>
      </c>
      <c r="D789" s="6">
        <v>707</v>
      </c>
      <c r="E789" s="3" t="str">
        <f>VLOOKUP(A789,Cleaned_Location_Data!$B$1:$C$55,2,FALSE)</f>
        <v>GEO1001</v>
      </c>
      <c r="F789" s="3" t="str">
        <f>INDEX(Cleaned_Location_Data!$C:$C,MATCH(A789,Cleaned_Location_Data!$B:$B,0))</f>
        <v>GEO1001</v>
      </c>
      <c r="G789" s="3" t="b">
        <f t="shared" si="60"/>
        <v>1</v>
      </c>
      <c r="H789" s="3" t="str">
        <f>INDEX(Cleaned_Location_Data!$I$1:$I$5,MATCH(F789,Cleaned_Location_Data!$H$1:$H$5,0))</f>
        <v>NAM</v>
      </c>
      <c r="I789" s="3" t="str">
        <f t="shared" si="61"/>
        <v>Q1 2020</v>
      </c>
      <c r="J789" s="3" t="str">
        <f t="shared" si="62"/>
        <v>Q1 2020</v>
      </c>
      <c r="K789" s="3" t="str">
        <f t="shared" si="63"/>
        <v>Q1 2020</v>
      </c>
      <c r="L789" s="5" t="b">
        <f t="shared" si="64"/>
        <v>1</v>
      </c>
      <c r="N789"/>
    </row>
    <row r="790" spans="1:14" x14ac:dyDescent="0.25">
      <c r="A790" s="7" t="s">
        <v>742</v>
      </c>
      <c r="B790" s="4" t="s">
        <v>6</v>
      </c>
      <c r="C790" s="4">
        <v>43951</v>
      </c>
      <c r="D790" s="6">
        <v>849</v>
      </c>
      <c r="E790" s="3" t="str">
        <f>VLOOKUP(A790,Cleaned_Location_Data!$B$1:$C$55,2,FALSE)</f>
        <v>GEO1001</v>
      </c>
      <c r="F790" s="3" t="str">
        <f>INDEX(Cleaned_Location_Data!$C:$C,MATCH(A790,Cleaned_Location_Data!$B:$B,0))</f>
        <v>GEO1001</v>
      </c>
      <c r="G790" s="3" t="b">
        <f t="shared" si="60"/>
        <v>1</v>
      </c>
      <c r="H790" s="3" t="str">
        <f>INDEX(Cleaned_Location_Data!$I$1:$I$5,MATCH(F790,Cleaned_Location_Data!$H$1:$H$5,0))</f>
        <v>NAM</v>
      </c>
      <c r="I790" s="3" t="str">
        <f t="shared" si="61"/>
        <v>Q2 2020</v>
      </c>
      <c r="J790" s="3" t="str">
        <f t="shared" si="62"/>
        <v>Q2 2020</v>
      </c>
      <c r="K790" s="3" t="str">
        <f t="shared" si="63"/>
        <v>Q2 2020</v>
      </c>
      <c r="L790" s="5" t="b">
        <f t="shared" si="64"/>
        <v>1</v>
      </c>
      <c r="N790"/>
    </row>
    <row r="791" spans="1:14" x14ac:dyDescent="0.25">
      <c r="A791" s="7" t="s">
        <v>742</v>
      </c>
      <c r="B791" s="4" t="s">
        <v>8</v>
      </c>
      <c r="C791" s="4">
        <v>43982</v>
      </c>
      <c r="D791" s="6">
        <v>779</v>
      </c>
      <c r="E791" s="3" t="str">
        <f>VLOOKUP(A791,Cleaned_Location_Data!$B$1:$C$55,2,FALSE)</f>
        <v>GEO1001</v>
      </c>
      <c r="F791" s="3" t="str">
        <f>INDEX(Cleaned_Location_Data!$C:$C,MATCH(A791,Cleaned_Location_Data!$B:$B,0))</f>
        <v>GEO1001</v>
      </c>
      <c r="G791" s="3" t="b">
        <f t="shared" si="60"/>
        <v>1</v>
      </c>
      <c r="H791" s="3" t="str">
        <f>INDEX(Cleaned_Location_Data!$I$1:$I$5,MATCH(F791,Cleaned_Location_Data!$H$1:$H$5,0))</f>
        <v>NAM</v>
      </c>
      <c r="I791" s="3" t="str">
        <f t="shared" si="61"/>
        <v>Q2 2020</v>
      </c>
      <c r="J791" s="3" t="str">
        <f t="shared" si="62"/>
        <v>Q2 2020</v>
      </c>
      <c r="K791" s="3" t="str">
        <f t="shared" si="63"/>
        <v>Q2 2020</v>
      </c>
      <c r="L791" s="5" t="b">
        <f t="shared" si="64"/>
        <v>1</v>
      </c>
      <c r="N791"/>
    </row>
    <row r="792" spans="1:14" x14ac:dyDescent="0.25">
      <c r="A792" s="7" t="s">
        <v>742</v>
      </c>
      <c r="B792" s="4" t="s">
        <v>10</v>
      </c>
      <c r="C792" s="4">
        <v>44012</v>
      </c>
      <c r="D792" s="6">
        <v>566</v>
      </c>
      <c r="E792" s="3" t="str">
        <f>VLOOKUP(A792,Cleaned_Location_Data!$B$1:$C$55,2,FALSE)</f>
        <v>GEO1001</v>
      </c>
      <c r="F792" s="3" t="str">
        <f>INDEX(Cleaned_Location_Data!$C:$C,MATCH(A792,Cleaned_Location_Data!$B:$B,0))</f>
        <v>GEO1001</v>
      </c>
      <c r="G792" s="3" t="b">
        <f t="shared" si="60"/>
        <v>1</v>
      </c>
      <c r="H792" s="3" t="str">
        <f>INDEX(Cleaned_Location_Data!$I$1:$I$5,MATCH(F792,Cleaned_Location_Data!$H$1:$H$5,0))</f>
        <v>NAM</v>
      </c>
      <c r="I792" s="3" t="str">
        <f t="shared" si="61"/>
        <v>Q2 2020</v>
      </c>
      <c r="J792" s="3" t="str">
        <f t="shared" si="62"/>
        <v>Q2 2020</v>
      </c>
      <c r="K792" s="3" t="str">
        <f t="shared" si="63"/>
        <v>Q2 2020</v>
      </c>
      <c r="L792" s="5" t="b">
        <f t="shared" si="64"/>
        <v>1</v>
      </c>
      <c r="N792"/>
    </row>
    <row r="793" spans="1:14" x14ac:dyDescent="0.25">
      <c r="A793" s="7" t="s">
        <v>742</v>
      </c>
      <c r="B793" s="4" t="s">
        <v>12</v>
      </c>
      <c r="C793" s="4">
        <v>44043</v>
      </c>
      <c r="D793" s="6">
        <v>498</v>
      </c>
      <c r="E793" s="3" t="str">
        <f>VLOOKUP(A793,Cleaned_Location_Data!$B$1:$C$55,2,FALSE)</f>
        <v>GEO1001</v>
      </c>
      <c r="F793" s="3" t="str">
        <f>INDEX(Cleaned_Location_Data!$C:$C,MATCH(A793,Cleaned_Location_Data!$B:$B,0))</f>
        <v>GEO1001</v>
      </c>
      <c r="G793" s="3" t="b">
        <f t="shared" si="60"/>
        <v>1</v>
      </c>
      <c r="H793" s="3" t="str">
        <f>INDEX(Cleaned_Location_Data!$I$1:$I$5,MATCH(F793,Cleaned_Location_Data!$H$1:$H$5,0))</f>
        <v>NAM</v>
      </c>
      <c r="I793" s="3" t="str">
        <f t="shared" si="61"/>
        <v>Q3 2020</v>
      </c>
      <c r="J793" s="3" t="str">
        <f t="shared" si="62"/>
        <v>Q3 2020</v>
      </c>
      <c r="K793" s="3" t="str">
        <f t="shared" si="63"/>
        <v>Q3 2020</v>
      </c>
      <c r="L793" s="5" t="b">
        <f t="shared" si="64"/>
        <v>1</v>
      </c>
      <c r="N793"/>
    </row>
    <row r="794" spans="1:14" x14ac:dyDescent="0.25">
      <c r="A794" s="7" t="s">
        <v>742</v>
      </c>
      <c r="B794" s="4" t="s">
        <v>14</v>
      </c>
      <c r="C794" s="4">
        <v>44074</v>
      </c>
      <c r="D794" s="6">
        <v>426</v>
      </c>
      <c r="E794" s="3" t="str">
        <f>VLOOKUP(A794,Cleaned_Location_Data!$B$1:$C$55,2,FALSE)</f>
        <v>GEO1001</v>
      </c>
      <c r="F794" s="3" t="str">
        <f>INDEX(Cleaned_Location_Data!$C:$C,MATCH(A794,Cleaned_Location_Data!$B:$B,0))</f>
        <v>GEO1001</v>
      </c>
      <c r="G794" s="3" t="b">
        <f t="shared" si="60"/>
        <v>1</v>
      </c>
      <c r="H794" s="3" t="str">
        <f>INDEX(Cleaned_Location_Data!$I$1:$I$5,MATCH(F794,Cleaned_Location_Data!$H$1:$H$5,0))</f>
        <v>NAM</v>
      </c>
      <c r="I794" s="3" t="str">
        <f t="shared" si="61"/>
        <v>Q3 2020</v>
      </c>
      <c r="J794" s="3" t="str">
        <f t="shared" si="62"/>
        <v>Q3 2020</v>
      </c>
      <c r="K794" s="3" t="str">
        <f t="shared" si="63"/>
        <v>Q3 2020</v>
      </c>
      <c r="L794" s="5" t="b">
        <f t="shared" si="64"/>
        <v>1</v>
      </c>
      <c r="N794"/>
    </row>
    <row r="795" spans="1:14" x14ac:dyDescent="0.25">
      <c r="A795" s="7" t="s">
        <v>742</v>
      </c>
      <c r="B795" s="4" t="s">
        <v>16</v>
      </c>
      <c r="C795" s="4">
        <v>44104</v>
      </c>
      <c r="D795" s="6">
        <v>423</v>
      </c>
      <c r="E795" s="3" t="str">
        <f>VLOOKUP(A795,Cleaned_Location_Data!$B$1:$C$55,2,FALSE)</f>
        <v>GEO1001</v>
      </c>
      <c r="F795" s="3" t="str">
        <f>INDEX(Cleaned_Location_Data!$C:$C,MATCH(A795,Cleaned_Location_Data!$B:$B,0))</f>
        <v>GEO1001</v>
      </c>
      <c r="G795" s="3" t="b">
        <f t="shared" si="60"/>
        <v>1</v>
      </c>
      <c r="H795" s="3" t="str">
        <f>INDEX(Cleaned_Location_Data!$I$1:$I$5,MATCH(F795,Cleaned_Location_Data!$H$1:$H$5,0))</f>
        <v>NAM</v>
      </c>
      <c r="I795" s="3" t="str">
        <f t="shared" si="61"/>
        <v>Q3 2020</v>
      </c>
      <c r="J795" s="3" t="str">
        <f t="shared" si="62"/>
        <v>Q3 2020</v>
      </c>
      <c r="K795" s="3" t="str">
        <f t="shared" si="63"/>
        <v>Q3 2020</v>
      </c>
      <c r="L795" s="5" t="b">
        <f t="shared" si="64"/>
        <v>1</v>
      </c>
      <c r="N795"/>
    </row>
    <row r="796" spans="1:14" x14ac:dyDescent="0.25">
      <c r="A796" s="7" t="s">
        <v>742</v>
      </c>
      <c r="B796" s="4" t="s">
        <v>18</v>
      </c>
      <c r="C796" s="4">
        <v>44135</v>
      </c>
      <c r="D796" s="6">
        <v>495</v>
      </c>
      <c r="E796" s="3" t="str">
        <f>VLOOKUP(A796,Cleaned_Location_Data!$B$1:$C$55,2,FALSE)</f>
        <v>GEO1001</v>
      </c>
      <c r="F796" s="3" t="str">
        <f>INDEX(Cleaned_Location_Data!$C:$C,MATCH(A796,Cleaned_Location_Data!$B:$B,0))</f>
        <v>GEO1001</v>
      </c>
      <c r="G796" s="3" t="b">
        <f t="shared" si="60"/>
        <v>1</v>
      </c>
      <c r="H796" s="3" t="str">
        <f>INDEX(Cleaned_Location_Data!$I$1:$I$5,MATCH(F796,Cleaned_Location_Data!$H$1:$H$5,0))</f>
        <v>NAM</v>
      </c>
      <c r="I796" s="3" t="str">
        <f t="shared" si="61"/>
        <v>Q4 2020</v>
      </c>
      <c r="J796" s="3" t="str">
        <f t="shared" si="62"/>
        <v>Q4 2020</v>
      </c>
      <c r="K796" s="3" t="str">
        <f t="shared" si="63"/>
        <v>Q4 2020</v>
      </c>
      <c r="L796" s="5" t="b">
        <f t="shared" si="64"/>
        <v>1</v>
      </c>
      <c r="N796"/>
    </row>
    <row r="797" spans="1:14" x14ac:dyDescent="0.25">
      <c r="A797" s="7" t="s">
        <v>742</v>
      </c>
      <c r="B797" s="4" t="s">
        <v>20</v>
      </c>
      <c r="C797" s="4">
        <v>44165</v>
      </c>
      <c r="D797" s="6">
        <v>569</v>
      </c>
      <c r="E797" s="3" t="str">
        <f>VLOOKUP(A797,Cleaned_Location_Data!$B$1:$C$55,2,FALSE)</f>
        <v>GEO1001</v>
      </c>
      <c r="F797" s="3" t="str">
        <f>INDEX(Cleaned_Location_Data!$C:$C,MATCH(A797,Cleaned_Location_Data!$B:$B,0))</f>
        <v>GEO1001</v>
      </c>
      <c r="G797" s="3" t="b">
        <f t="shared" si="60"/>
        <v>1</v>
      </c>
      <c r="H797" s="3" t="str">
        <f>INDEX(Cleaned_Location_Data!$I$1:$I$5,MATCH(F797,Cleaned_Location_Data!$H$1:$H$5,0))</f>
        <v>NAM</v>
      </c>
      <c r="I797" s="3" t="str">
        <f t="shared" si="61"/>
        <v>Q4 2020</v>
      </c>
      <c r="J797" s="3" t="str">
        <f t="shared" si="62"/>
        <v>Q4 2020</v>
      </c>
      <c r="K797" s="3" t="str">
        <f t="shared" si="63"/>
        <v>Q4 2020</v>
      </c>
      <c r="L797" s="5" t="b">
        <f t="shared" si="64"/>
        <v>1</v>
      </c>
      <c r="N797"/>
    </row>
    <row r="798" spans="1:14" x14ac:dyDescent="0.25">
      <c r="A798" s="7" t="s">
        <v>742</v>
      </c>
      <c r="B798" s="4" t="s">
        <v>22</v>
      </c>
      <c r="C798" s="4">
        <v>44196</v>
      </c>
      <c r="D798" s="6">
        <v>567</v>
      </c>
      <c r="E798" s="3" t="str">
        <f>VLOOKUP(A798,Cleaned_Location_Data!$B$1:$C$55,2,FALSE)</f>
        <v>GEO1001</v>
      </c>
      <c r="F798" s="3" t="str">
        <f>INDEX(Cleaned_Location_Data!$C:$C,MATCH(A798,Cleaned_Location_Data!$B:$B,0))</f>
        <v>GEO1001</v>
      </c>
      <c r="G798" s="3" t="b">
        <f t="shared" si="60"/>
        <v>1</v>
      </c>
      <c r="H798" s="3" t="str">
        <f>INDEX(Cleaned_Location_Data!$I$1:$I$5,MATCH(F798,Cleaned_Location_Data!$H$1:$H$5,0))</f>
        <v>NAM</v>
      </c>
      <c r="I798" s="3" t="str">
        <f t="shared" si="61"/>
        <v>Q4 2020</v>
      </c>
      <c r="J798" s="3" t="str">
        <f t="shared" si="62"/>
        <v>Q4 2020</v>
      </c>
      <c r="K798" s="3" t="str">
        <f t="shared" si="63"/>
        <v>Q4 2020</v>
      </c>
      <c r="L798" s="5" t="b">
        <f t="shared" si="64"/>
        <v>1</v>
      </c>
      <c r="N798"/>
    </row>
    <row r="799" spans="1:14" x14ac:dyDescent="0.25">
      <c r="A799" s="7" t="s">
        <v>742</v>
      </c>
      <c r="B799" s="4" t="s">
        <v>34</v>
      </c>
      <c r="C799" s="4">
        <v>44227</v>
      </c>
      <c r="D799" s="6">
        <v>557</v>
      </c>
      <c r="E799" s="3" t="str">
        <f>VLOOKUP(A799,Cleaned_Location_Data!$B$1:$C$55,2,FALSE)</f>
        <v>GEO1001</v>
      </c>
      <c r="F799" s="3" t="str">
        <f>INDEX(Cleaned_Location_Data!$C:$C,MATCH(A799,Cleaned_Location_Data!$B:$B,0))</f>
        <v>GEO1001</v>
      </c>
      <c r="G799" s="3" t="b">
        <f t="shared" si="60"/>
        <v>1</v>
      </c>
      <c r="H799" s="3" t="str">
        <f>INDEX(Cleaned_Location_Data!$I$1:$I$5,MATCH(F799,Cleaned_Location_Data!$H$1:$H$5,0))</f>
        <v>NAM</v>
      </c>
      <c r="I799" s="3" t="str">
        <f t="shared" si="61"/>
        <v>Q1 2021</v>
      </c>
      <c r="J799" s="3" t="str">
        <f t="shared" si="62"/>
        <v>Q1 2021</v>
      </c>
      <c r="K799" s="3" t="str">
        <f t="shared" si="63"/>
        <v>Q1 2021</v>
      </c>
      <c r="L799" s="5" t="b">
        <f t="shared" si="64"/>
        <v>1</v>
      </c>
      <c r="N799"/>
    </row>
    <row r="800" spans="1:14" x14ac:dyDescent="0.25">
      <c r="A800" s="7" t="s">
        <v>742</v>
      </c>
      <c r="B800" s="4" t="s">
        <v>32</v>
      </c>
      <c r="C800" s="4">
        <v>44255</v>
      </c>
      <c r="D800" s="6">
        <v>652</v>
      </c>
      <c r="E800" s="3" t="str">
        <f>VLOOKUP(A800,Cleaned_Location_Data!$B$1:$C$55,2,FALSE)</f>
        <v>GEO1001</v>
      </c>
      <c r="F800" s="3" t="str">
        <f>INDEX(Cleaned_Location_Data!$C:$C,MATCH(A800,Cleaned_Location_Data!$B:$B,0))</f>
        <v>GEO1001</v>
      </c>
      <c r="G800" s="3" t="b">
        <f t="shared" si="60"/>
        <v>1</v>
      </c>
      <c r="H800" s="3" t="str">
        <f>INDEX(Cleaned_Location_Data!$I$1:$I$5,MATCH(F800,Cleaned_Location_Data!$H$1:$H$5,0))</f>
        <v>NAM</v>
      </c>
      <c r="I800" s="3" t="str">
        <f t="shared" si="61"/>
        <v>Q1 2021</v>
      </c>
      <c r="J800" s="3" t="str">
        <f t="shared" si="62"/>
        <v>Q1 2021</v>
      </c>
      <c r="K800" s="3" t="str">
        <f t="shared" si="63"/>
        <v>Q1 2021</v>
      </c>
      <c r="L800" s="5" t="b">
        <f t="shared" si="64"/>
        <v>1</v>
      </c>
      <c r="N800"/>
    </row>
    <row r="801" spans="1:14" x14ac:dyDescent="0.25">
      <c r="A801" s="7" t="s">
        <v>742</v>
      </c>
      <c r="B801" s="4" t="s">
        <v>30</v>
      </c>
      <c r="C801" s="4">
        <v>44286</v>
      </c>
      <c r="D801" s="6">
        <v>702</v>
      </c>
      <c r="E801" s="3" t="str">
        <f>VLOOKUP(A801,Cleaned_Location_Data!$B$1:$C$55,2,FALSE)</f>
        <v>GEO1001</v>
      </c>
      <c r="F801" s="3" t="str">
        <f>INDEX(Cleaned_Location_Data!$C:$C,MATCH(A801,Cleaned_Location_Data!$B:$B,0))</f>
        <v>GEO1001</v>
      </c>
      <c r="G801" s="3" t="b">
        <f t="shared" si="60"/>
        <v>1</v>
      </c>
      <c r="H801" s="3" t="str">
        <f>INDEX(Cleaned_Location_Data!$I$1:$I$5,MATCH(F801,Cleaned_Location_Data!$H$1:$H$5,0))</f>
        <v>NAM</v>
      </c>
      <c r="I801" s="3" t="str">
        <f t="shared" si="61"/>
        <v>Q1 2021</v>
      </c>
      <c r="J801" s="3" t="str">
        <f t="shared" si="62"/>
        <v>Q1 2021</v>
      </c>
      <c r="K801" s="3" t="str">
        <f t="shared" si="63"/>
        <v>Q1 2021</v>
      </c>
      <c r="L801" s="5" t="b">
        <f t="shared" si="64"/>
        <v>1</v>
      </c>
      <c r="N801"/>
    </row>
    <row r="802" spans="1:14" x14ac:dyDescent="0.25">
      <c r="A802" s="7" t="s">
        <v>742</v>
      </c>
      <c r="B802" s="4" t="s">
        <v>28</v>
      </c>
      <c r="C802" s="4">
        <v>44316</v>
      </c>
      <c r="D802" s="6">
        <v>862</v>
      </c>
      <c r="E802" s="3" t="str">
        <f>VLOOKUP(A802,Cleaned_Location_Data!$B$1:$C$55,2,FALSE)</f>
        <v>GEO1001</v>
      </c>
      <c r="F802" s="3" t="str">
        <f>INDEX(Cleaned_Location_Data!$C:$C,MATCH(A802,Cleaned_Location_Data!$B:$B,0))</f>
        <v>GEO1001</v>
      </c>
      <c r="G802" s="3" t="b">
        <f t="shared" si="60"/>
        <v>1</v>
      </c>
      <c r="H802" s="3" t="str">
        <f>INDEX(Cleaned_Location_Data!$I$1:$I$5,MATCH(F802,Cleaned_Location_Data!$H$1:$H$5,0))</f>
        <v>NAM</v>
      </c>
      <c r="I802" s="3" t="str">
        <f t="shared" si="61"/>
        <v>Q2 2021</v>
      </c>
      <c r="J802" s="3" t="str">
        <f t="shared" si="62"/>
        <v>Q2 2021</v>
      </c>
      <c r="K802" s="3" t="str">
        <f t="shared" si="63"/>
        <v>Q2 2021</v>
      </c>
      <c r="L802" s="5" t="b">
        <f t="shared" si="64"/>
        <v>1</v>
      </c>
      <c r="N802"/>
    </row>
    <row r="803" spans="1:14" x14ac:dyDescent="0.25">
      <c r="A803" s="7" t="s">
        <v>742</v>
      </c>
      <c r="B803" s="4" t="s">
        <v>26</v>
      </c>
      <c r="C803" s="4">
        <v>44347</v>
      </c>
      <c r="D803" s="6">
        <v>789</v>
      </c>
      <c r="E803" s="3" t="str">
        <f>VLOOKUP(A803,Cleaned_Location_Data!$B$1:$C$55,2,FALSE)</f>
        <v>GEO1001</v>
      </c>
      <c r="F803" s="3" t="str">
        <f>INDEX(Cleaned_Location_Data!$C:$C,MATCH(A803,Cleaned_Location_Data!$B:$B,0))</f>
        <v>GEO1001</v>
      </c>
      <c r="G803" s="3" t="b">
        <f t="shared" si="60"/>
        <v>1</v>
      </c>
      <c r="H803" s="3" t="str">
        <f>INDEX(Cleaned_Location_Data!$I$1:$I$5,MATCH(F803,Cleaned_Location_Data!$H$1:$H$5,0))</f>
        <v>NAM</v>
      </c>
      <c r="I803" s="3" t="str">
        <f t="shared" si="61"/>
        <v>Q2 2021</v>
      </c>
      <c r="J803" s="3" t="str">
        <f t="shared" si="62"/>
        <v>Q2 2021</v>
      </c>
      <c r="K803" s="3" t="str">
        <f t="shared" si="63"/>
        <v>Q2 2021</v>
      </c>
      <c r="L803" s="5" t="b">
        <f t="shared" si="64"/>
        <v>1</v>
      </c>
      <c r="N803"/>
    </row>
    <row r="804" spans="1:14" x14ac:dyDescent="0.25">
      <c r="A804" s="7" t="s">
        <v>742</v>
      </c>
      <c r="B804" s="4" t="s">
        <v>24</v>
      </c>
      <c r="C804" s="4">
        <v>44377</v>
      </c>
      <c r="D804" s="6">
        <v>563</v>
      </c>
      <c r="E804" s="3" t="str">
        <f>VLOOKUP(A804,Cleaned_Location_Data!$B$1:$C$55,2,FALSE)</f>
        <v>GEO1001</v>
      </c>
      <c r="F804" s="3" t="str">
        <f>INDEX(Cleaned_Location_Data!$C:$C,MATCH(A804,Cleaned_Location_Data!$B:$B,0))</f>
        <v>GEO1001</v>
      </c>
      <c r="G804" s="3" t="b">
        <f t="shared" si="60"/>
        <v>1</v>
      </c>
      <c r="H804" s="3" t="str">
        <f>INDEX(Cleaned_Location_Data!$I$1:$I$5,MATCH(F804,Cleaned_Location_Data!$H$1:$H$5,0))</f>
        <v>NAM</v>
      </c>
      <c r="I804" s="3" t="str">
        <f t="shared" si="61"/>
        <v>Q2 2021</v>
      </c>
      <c r="J804" s="3" t="str">
        <f t="shared" si="62"/>
        <v>Q2 2021</v>
      </c>
      <c r="K804" s="3" t="str">
        <f t="shared" si="63"/>
        <v>Q2 2021</v>
      </c>
      <c r="L804" s="5" t="b">
        <f t="shared" si="64"/>
        <v>1</v>
      </c>
      <c r="N804"/>
    </row>
    <row r="805" spans="1:14" x14ac:dyDescent="0.25">
      <c r="A805" s="7" t="s">
        <v>755</v>
      </c>
      <c r="B805" s="4" t="s">
        <v>37</v>
      </c>
      <c r="C805" s="4">
        <v>43861</v>
      </c>
      <c r="D805" s="6">
        <v>902</v>
      </c>
      <c r="E805" s="3" t="str">
        <f>VLOOKUP(A805,Cleaned_Location_Data!$B$1:$C$55,2,FALSE)</f>
        <v>GEO1002</v>
      </c>
      <c r="F805" s="3" t="str">
        <f>INDEX(Cleaned_Location_Data!$C:$C,MATCH(A805,Cleaned_Location_Data!$B:$B,0))</f>
        <v>GEO1002</v>
      </c>
      <c r="G805" s="3" t="b">
        <f t="shared" si="60"/>
        <v>1</v>
      </c>
      <c r="H805" s="3" t="str">
        <f>INDEX(Cleaned_Location_Data!$I$1:$I$5,MATCH(F805,Cleaned_Location_Data!$H$1:$H$5,0))</f>
        <v>APAC</v>
      </c>
      <c r="I805" s="3" t="str">
        <f t="shared" si="61"/>
        <v>Q1 2020</v>
      </c>
      <c r="J805" s="3" t="str">
        <f t="shared" si="62"/>
        <v>Q1 2020</v>
      </c>
      <c r="K805" s="3" t="str">
        <f t="shared" si="63"/>
        <v>Q1 2020</v>
      </c>
      <c r="L805" s="5" t="b">
        <f t="shared" si="64"/>
        <v>1</v>
      </c>
      <c r="N805"/>
    </row>
    <row r="806" spans="1:14" x14ac:dyDescent="0.25">
      <c r="A806" s="7" t="s">
        <v>755</v>
      </c>
      <c r="B806" s="4" t="s">
        <v>39</v>
      </c>
      <c r="C806" s="4">
        <v>43890</v>
      </c>
      <c r="D806" s="6">
        <v>897</v>
      </c>
      <c r="E806" s="3" t="str">
        <f>VLOOKUP(A806,Cleaned_Location_Data!$B$1:$C$55,2,FALSE)</f>
        <v>GEO1002</v>
      </c>
      <c r="F806" s="3" t="str">
        <f>INDEX(Cleaned_Location_Data!$C:$C,MATCH(A806,Cleaned_Location_Data!$B:$B,0))</f>
        <v>GEO1002</v>
      </c>
      <c r="G806" s="3" t="b">
        <f t="shared" si="60"/>
        <v>1</v>
      </c>
      <c r="H806" s="3" t="str">
        <f>INDEX(Cleaned_Location_Data!$I$1:$I$5,MATCH(F806,Cleaned_Location_Data!$H$1:$H$5,0))</f>
        <v>APAC</v>
      </c>
      <c r="I806" s="3" t="str">
        <f t="shared" si="61"/>
        <v>Q1 2020</v>
      </c>
      <c r="J806" s="3" t="str">
        <f t="shared" si="62"/>
        <v>Q1 2020</v>
      </c>
      <c r="K806" s="3" t="str">
        <f t="shared" si="63"/>
        <v>Q1 2020</v>
      </c>
      <c r="L806" s="5" t="b">
        <f t="shared" si="64"/>
        <v>1</v>
      </c>
      <c r="N806"/>
    </row>
    <row r="807" spans="1:14" x14ac:dyDescent="0.25">
      <c r="A807" s="7" t="s">
        <v>755</v>
      </c>
      <c r="B807" s="4" t="s">
        <v>4</v>
      </c>
      <c r="C807" s="4">
        <v>43921</v>
      </c>
      <c r="D807" s="6">
        <v>1112</v>
      </c>
      <c r="E807" s="3" t="str">
        <f>VLOOKUP(A807,Cleaned_Location_Data!$B$1:$C$55,2,FALSE)</f>
        <v>GEO1002</v>
      </c>
      <c r="F807" s="3" t="str">
        <f>INDEX(Cleaned_Location_Data!$C:$C,MATCH(A807,Cleaned_Location_Data!$B:$B,0))</f>
        <v>GEO1002</v>
      </c>
      <c r="G807" s="3" t="b">
        <f t="shared" si="60"/>
        <v>1</v>
      </c>
      <c r="H807" s="3" t="str">
        <f>INDEX(Cleaned_Location_Data!$I$1:$I$5,MATCH(F807,Cleaned_Location_Data!$H$1:$H$5,0))</f>
        <v>APAC</v>
      </c>
      <c r="I807" s="3" t="str">
        <f t="shared" si="61"/>
        <v>Q1 2020</v>
      </c>
      <c r="J807" s="3" t="str">
        <f t="shared" si="62"/>
        <v>Q1 2020</v>
      </c>
      <c r="K807" s="3" t="str">
        <f t="shared" si="63"/>
        <v>Q1 2020</v>
      </c>
      <c r="L807" s="5" t="b">
        <f t="shared" si="64"/>
        <v>1</v>
      </c>
      <c r="N807"/>
    </row>
    <row r="808" spans="1:14" x14ac:dyDescent="0.25">
      <c r="A808" s="7" t="s">
        <v>755</v>
      </c>
      <c r="B808" s="4" t="s">
        <v>6</v>
      </c>
      <c r="C808" s="4">
        <v>43951</v>
      </c>
      <c r="D808" s="6">
        <v>1214</v>
      </c>
      <c r="E808" s="3" t="str">
        <f>VLOOKUP(A808,Cleaned_Location_Data!$B$1:$C$55,2,FALSE)</f>
        <v>GEO1002</v>
      </c>
      <c r="F808" s="3" t="str">
        <f>INDEX(Cleaned_Location_Data!$C:$C,MATCH(A808,Cleaned_Location_Data!$B:$B,0))</f>
        <v>GEO1002</v>
      </c>
      <c r="G808" s="3" t="b">
        <f t="shared" si="60"/>
        <v>1</v>
      </c>
      <c r="H808" s="3" t="str">
        <f>INDEX(Cleaned_Location_Data!$I$1:$I$5,MATCH(F808,Cleaned_Location_Data!$H$1:$H$5,0))</f>
        <v>APAC</v>
      </c>
      <c r="I808" s="3" t="str">
        <f t="shared" si="61"/>
        <v>Q2 2020</v>
      </c>
      <c r="J808" s="3" t="str">
        <f t="shared" si="62"/>
        <v>Q2 2020</v>
      </c>
      <c r="K808" s="3" t="str">
        <f t="shared" si="63"/>
        <v>Q2 2020</v>
      </c>
      <c r="L808" s="5" t="b">
        <f t="shared" si="64"/>
        <v>1</v>
      </c>
      <c r="N808"/>
    </row>
    <row r="809" spans="1:14" x14ac:dyDescent="0.25">
      <c r="A809" s="7" t="s">
        <v>755</v>
      </c>
      <c r="B809" s="4" t="s">
        <v>8</v>
      </c>
      <c r="C809" s="4">
        <v>43982</v>
      </c>
      <c r="D809" s="6">
        <v>1219</v>
      </c>
      <c r="E809" s="3" t="str">
        <f>VLOOKUP(A809,Cleaned_Location_Data!$B$1:$C$55,2,FALSE)</f>
        <v>GEO1002</v>
      </c>
      <c r="F809" s="3" t="str">
        <f>INDEX(Cleaned_Location_Data!$C:$C,MATCH(A809,Cleaned_Location_Data!$B:$B,0))</f>
        <v>GEO1002</v>
      </c>
      <c r="G809" s="3" t="b">
        <f t="shared" si="60"/>
        <v>1</v>
      </c>
      <c r="H809" s="3" t="str">
        <f>INDEX(Cleaned_Location_Data!$I$1:$I$5,MATCH(F809,Cleaned_Location_Data!$H$1:$H$5,0))</f>
        <v>APAC</v>
      </c>
      <c r="I809" s="3" t="str">
        <f t="shared" si="61"/>
        <v>Q2 2020</v>
      </c>
      <c r="J809" s="3" t="str">
        <f t="shared" si="62"/>
        <v>Q2 2020</v>
      </c>
      <c r="K809" s="3" t="str">
        <f t="shared" si="63"/>
        <v>Q2 2020</v>
      </c>
      <c r="L809" s="5" t="b">
        <f t="shared" si="64"/>
        <v>1</v>
      </c>
      <c r="N809"/>
    </row>
    <row r="810" spans="1:14" x14ac:dyDescent="0.25">
      <c r="A810" s="7" t="s">
        <v>755</v>
      </c>
      <c r="B810" s="4" t="s">
        <v>10</v>
      </c>
      <c r="C810" s="4">
        <v>44012</v>
      </c>
      <c r="D810" s="6">
        <v>795</v>
      </c>
      <c r="E810" s="3" t="str">
        <f>VLOOKUP(A810,Cleaned_Location_Data!$B$1:$C$55,2,FALSE)</f>
        <v>GEO1002</v>
      </c>
      <c r="F810" s="3" t="str">
        <f>INDEX(Cleaned_Location_Data!$C:$C,MATCH(A810,Cleaned_Location_Data!$B:$B,0))</f>
        <v>GEO1002</v>
      </c>
      <c r="G810" s="3" t="b">
        <f t="shared" si="60"/>
        <v>1</v>
      </c>
      <c r="H810" s="3" t="str">
        <f>INDEX(Cleaned_Location_Data!$I$1:$I$5,MATCH(F810,Cleaned_Location_Data!$H$1:$H$5,0))</f>
        <v>APAC</v>
      </c>
      <c r="I810" s="3" t="str">
        <f t="shared" si="61"/>
        <v>Q2 2020</v>
      </c>
      <c r="J810" s="3" t="str">
        <f t="shared" si="62"/>
        <v>Q2 2020</v>
      </c>
      <c r="K810" s="3" t="str">
        <f t="shared" si="63"/>
        <v>Q2 2020</v>
      </c>
      <c r="L810" s="5" t="b">
        <f t="shared" si="64"/>
        <v>1</v>
      </c>
      <c r="N810"/>
    </row>
    <row r="811" spans="1:14" x14ac:dyDescent="0.25">
      <c r="A811" s="7" t="s">
        <v>755</v>
      </c>
      <c r="B811" s="4" t="s">
        <v>12</v>
      </c>
      <c r="C811" s="4">
        <v>44043</v>
      </c>
      <c r="D811" s="6">
        <v>794</v>
      </c>
      <c r="E811" s="3" t="str">
        <f>VLOOKUP(A811,Cleaned_Location_Data!$B$1:$C$55,2,FALSE)</f>
        <v>GEO1002</v>
      </c>
      <c r="F811" s="3" t="str">
        <f>INDEX(Cleaned_Location_Data!$C:$C,MATCH(A811,Cleaned_Location_Data!$B:$B,0))</f>
        <v>GEO1002</v>
      </c>
      <c r="G811" s="3" t="b">
        <f t="shared" si="60"/>
        <v>1</v>
      </c>
      <c r="H811" s="3" t="str">
        <f>INDEX(Cleaned_Location_Data!$I$1:$I$5,MATCH(F811,Cleaned_Location_Data!$H$1:$H$5,0))</f>
        <v>APAC</v>
      </c>
      <c r="I811" s="3" t="str">
        <f t="shared" si="61"/>
        <v>Q3 2020</v>
      </c>
      <c r="J811" s="3" t="str">
        <f t="shared" si="62"/>
        <v>Q3 2020</v>
      </c>
      <c r="K811" s="3" t="str">
        <f t="shared" si="63"/>
        <v>Q3 2020</v>
      </c>
      <c r="L811" s="5" t="b">
        <f t="shared" si="64"/>
        <v>1</v>
      </c>
      <c r="N811"/>
    </row>
    <row r="812" spans="1:14" x14ac:dyDescent="0.25">
      <c r="A812" s="7" t="s">
        <v>755</v>
      </c>
      <c r="B812" s="4" t="s">
        <v>14</v>
      </c>
      <c r="C812" s="4">
        <v>44074</v>
      </c>
      <c r="D812" s="6">
        <v>581</v>
      </c>
      <c r="E812" s="3" t="str">
        <f>VLOOKUP(A812,Cleaned_Location_Data!$B$1:$C$55,2,FALSE)</f>
        <v>GEO1002</v>
      </c>
      <c r="F812" s="3" t="str">
        <f>INDEX(Cleaned_Location_Data!$C:$C,MATCH(A812,Cleaned_Location_Data!$B:$B,0))</f>
        <v>GEO1002</v>
      </c>
      <c r="G812" s="3" t="b">
        <f t="shared" si="60"/>
        <v>1</v>
      </c>
      <c r="H812" s="3" t="str">
        <f>INDEX(Cleaned_Location_Data!$I$1:$I$5,MATCH(F812,Cleaned_Location_Data!$H$1:$H$5,0))</f>
        <v>APAC</v>
      </c>
      <c r="I812" s="3" t="str">
        <f t="shared" si="61"/>
        <v>Q3 2020</v>
      </c>
      <c r="J812" s="3" t="str">
        <f t="shared" si="62"/>
        <v>Q3 2020</v>
      </c>
      <c r="K812" s="3" t="str">
        <f t="shared" si="63"/>
        <v>Q3 2020</v>
      </c>
      <c r="L812" s="5" t="b">
        <f t="shared" si="64"/>
        <v>1</v>
      </c>
      <c r="N812"/>
    </row>
    <row r="813" spans="1:14" x14ac:dyDescent="0.25">
      <c r="A813" s="7" t="s">
        <v>755</v>
      </c>
      <c r="B813" s="4" t="s">
        <v>16</v>
      </c>
      <c r="C813" s="4">
        <v>44104</v>
      </c>
      <c r="D813" s="6">
        <v>690</v>
      </c>
      <c r="E813" s="3" t="str">
        <f>VLOOKUP(A813,Cleaned_Location_Data!$B$1:$C$55,2,FALSE)</f>
        <v>GEO1002</v>
      </c>
      <c r="F813" s="3" t="str">
        <f>INDEX(Cleaned_Location_Data!$C:$C,MATCH(A813,Cleaned_Location_Data!$B:$B,0))</f>
        <v>GEO1002</v>
      </c>
      <c r="G813" s="3" t="b">
        <f t="shared" si="60"/>
        <v>1</v>
      </c>
      <c r="H813" s="3" t="str">
        <f>INDEX(Cleaned_Location_Data!$I$1:$I$5,MATCH(F813,Cleaned_Location_Data!$H$1:$H$5,0))</f>
        <v>APAC</v>
      </c>
      <c r="I813" s="3" t="str">
        <f t="shared" si="61"/>
        <v>Q3 2020</v>
      </c>
      <c r="J813" s="3" t="str">
        <f t="shared" si="62"/>
        <v>Q3 2020</v>
      </c>
      <c r="K813" s="3" t="str">
        <f t="shared" si="63"/>
        <v>Q3 2020</v>
      </c>
      <c r="L813" s="5" t="b">
        <f t="shared" si="64"/>
        <v>1</v>
      </c>
      <c r="N813"/>
    </row>
    <row r="814" spans="1:14" x14ac:dyDescent="0.25">
      <c r="A814" s="7" t="s">
        <v>755</v>
      </c>
      <c r="B814" s="4" t="s">
        <v>18</v>
      </c>
      <c r="C814" s="4">
        <v>44135</v>
      </c>
      <c r="D814" s="6">
        <v>690</v>
      </c>
      <c r="E814" s="3" t="str">
        <f>VLOOKUP(A814,Cleaned_Location_Data!$B$1:$C$55,2,FALSE)</f>
        <v>GEO1002</v>
      </c>
      <c r="F814" s="3" t="str">
        <f>INDEX(Cleaned_Location_Data!$C:$C,MATCH(A814,Cleaned_Location_Data!$B:$B,0))</f>
        <v>GEO1002</v>
      </c>
      <c r="G814" s="3" t="b">
        <f t="shared" si="60"/>
        <v>1</v>
      </c>
      <c r="H814" s="3" t="str">
        <f>INDEX(Cleaned_Location_Data!$I$1:$I$5,MATCH(F814,Cleaned_Location_Data!$H$1:$H$5,0))</f>
        <v>APAC</v>
      </c>
      <c r="I814" s="3" t="str">
        <f t="shared" si="61"/>
        <v>Q4 2020</v>
      </c>
      <c r="J814" s="3" t="str">
        <f t="shared" si="62"/>
        <v>Q4 2020</v>
      </c>
      <c r="K814" s="3" t="str">
        <f t="shared" si="63"/>
        <v>Q4 2020</v>
      </c>
      <c r="L814" s="5" t="b">
        <f t="shared" si="64"/>
        <v>1</v>
      </c>
      <c r="N814"/>
    </row>
    <row r="815" spans="1:14" x14ac:dyDescent="0.25">
      <c r="A815" s="7" t="s">
        <v>755</v>
      </c>
      <c r="B815" s="4" t="s">
        <v>20</v>
      </c>
      <c r="C815" s="4">
        <v>44165</v>
      </c>
      <c r="D815" s="6">
        <v>899</v>
      </c>
      <c r="E815" s="3" t="str">
        <f>VLOOKUP(A815,Cleaned_Location_Data!$B$1:$C$55,2,FALSE)</f>
        <v>GEO1002</v>
      </c>
      <c r="F815" s="3" t="str">
        <f>INDEX(Cleaned_Location_Data!$C:$C,MATCH(A815,Cleaned_Location_Data!$B:$B,0))</f>
        <v>GEO1002</v>
      </c>
      <c r="G815" s="3" t="b">
        <f t="shared" si="60"/>
        <v>1</v>
      </c>
      <c r="H815" s="3" t="str">
        <f>INDEX(Cleaned_Location_Data!$I$1:$I$5,MATCH(F815,Cleaned_Location_Data!$H$1:$H$5,0))</f>
        <v>APAC</v>
      </c>
      <c r="I815" s="3" t="str">
        <f t="shared" si="61"/>
        <v>Q4 2020</v>
      </c>
      <c r="J815" s="3" t="str">
        <f t="shared" si="62"/>
        <v>Q4 2020</v>
      </c>
      <c r="K815" s="3" t="str">
        <f t="shared" si="63"/>
        <v>Q4 2020</v>
      </c>
      <c r="L815" s="5" t="b">
        <f t="shared" si="64"/>
        <v>1</v>
      </c>
      <c r="N815"/>
    </row>
    <row r="816" spans="1:14" x14ac:dyDescent="0.25">
      <c r="A816" s="7" t="s">
        <v>755</v>
      </c>
      <c r="B816" s="4" t="s">
        <v>22</v>
      </c>
      <c r="C816" s="4">
        <v>44196</v>
      </c>
      <c r="D816" s="6">
        <v>793</v>
      </c>
      <c r="E816" s="3" t="str">
        <f>VLOOKUP(A816,Cleaned_Location_Data!$B$1:$C$55,2,FALSE)</f>
        <v>GEO1002</v>
      </c>
      <c r="F816" s="3" t="str">
        <f>INDEX(Cleaned_Location_Data!$C:$C,MATCH(A816,Cleaned_Location_Data!$B:$B,0))</f>
        <v>GEO1002</v>
      </c>
      <c r="G816" s="3" t="b">
        <f t="shared" si="60"/>
        <v>1</v>
      </c>
      <c r="H816" s="3" t="str">
        <f>INDEX(Cleaned_Location_Data!$I$1:$I$5,MATCH(F816,Cleaned_Location_Data!$H$1:$H$5,0))</f>
        <v>APAC</v>
      </c>
      <c r="I816" s="3" t="str">
        <f t="shared" si="61"/>
        <v>Q4 2020</v>
      </c>
      <c r="J816" s="3" t="str">
        <f t="shared" si="62"/>
        <v>Q4 2020</v>
      </c>
      <c r="K816" s="3" t="str">
        <f t="shared" si="63"/>
        <v>Q4 2020</v>
      </c>
      <c r="L816" s="5" t="b">
        <f t="shared" si="64"/>
        <v>1</v>
      </c>
      <c r="N816"/>
    </row>
    <row r="817" spans="1:14" x14ac:dyDescent="0.25">
      <c r="A817" s="7" t="s">
        <v>755</v>
      </c>
      <c r="B817" s="4" t="s">
        <v>34</v>
      </c>
      <c r="C817" s="4">
        <v>44227</v>
      </c>
      <c r="D817" s="6">
        <v>936</v>
      </c>
      <c r="E817" s="3" t="str">
        <f>VLOOKUP(A817,Cleaned_Location_Data!$B$1:$C$55,2,FALSE)</f>
        <v>GEO1002</v>
      </c>
      <c r="F817" s="3" t="str">
        <f>INDEX(Cleaned_Location_Data!$C:$C,MATCH(A817,Cleaned_Location_Data!$B:$B,0))</f>
        <v>GEO1002</v>
      </c>
      <c r="G817" s="3" t="b">
        <f t="shared" si="60"/>
        <v>1</v>
      </c>
      <c r="H817" s="3" t="str">
        <f>INDEX(Cleaned_Location_Data!$I$1:$I$5,MATCH(F817,Cleaned_Location_Data!$H$1:$H$5,0))</f>
        <v>APAC</v>
      </c>
      <c r="I817" s="3" t="str">
        <f t="shared" si="61"/>
        <v>Q1 2021</v>
      </c>
      <c r="J817" s="3" t="str">
        <f t="shared" si="62"/>
        <v>Q1 2021</v>
      </c>
      <c r="K817" s="3" t="str">
        <f t="shared" si="63"/>
        <v>Q1 2021</v>
      </c>
      <c r="L817" s="5" t="b">
        <f t="shared" si="64"/>
        <v>1</v>
      </c>
      <c r="N817"/>
    </row>
    <row r="818" spans="1:14" x14ac:dyDescent="0.25">
      <c r="A818" s="7" t="s">
        <v>755</v>
      </c>
      <c r="B818" s="4" t="s">
        <v>32</v>
      </c>
      <c r="C818" s="4">
        <v>44255</v>
      </c>
      <c r="D818" s="6">
        <v>945</v>
      </c>
      <c r="E818" s="3" t="str">
        <f>VLOOKUP(A818,Cleaned_Location_Data!$B$1:$C$55,2,FALSE)</f>
        <v>GEO1002</v>
      </c>
      <c r="F818" s="3" t="str">
        <f>INDEX(Cleaned_Location_Data!$C:$C,MATCH(A818,Cleaned_Location_Data!$B:$B,0))</f>
        <v>GEO1002</v>
      </c>
      <c r="G818" s="3" t="b">
        <f t="shared" si="60"/>
        <v>1</v>
      </c>
      <c r="H818" s="3" t="str">
        <f>INDEX(Cleaned_Location_Data!$I$1:$I$5,MATCH(F818,Cleaned_Location_Data!$H$1:$H$5,0))</f>
        <v>APAC</v>
      </c>
      <c r="I818" s="3" t="str">
        <f t="shared" si="61"/>
        <v>Q1 2021</v>
      </c>
      <c r="J818" s="3" t="str">
        <f t="shared" si="62"/>
        <v>Q1 2021</v>
      </c>
      <c r="K818" s="3" t="str">
        <f t="shared" si="63"/>
        <v>Q1 2021</v>
      </c>
      <c r="L818" s="5" t="b">
        <f t="shared" si="64"/>
        <v>1</v>
      </c>
      <c r="N818"/>
    </row>
    <row r="819" spans="1:14" x14ac:dyDescent="0.25">
      <c r="A819" s="7" t="s">
        <v>755</v>
      </c>
      <c r="B819" s="4" t="s">
        <v>30</v>
      </c>
      <c r="C819" s="4">
        <v>44286</v>
      </c>
      <c r="D819" s="6">
        <v>1120</v>
      </c>
      <c r="E819" s="3" t="str">
        <f>VLOOKUP(A819,Cleaned_Location_Data!$B$1:$C$55,2,FALSE)</f>
        <v>GEO1002</v>
      </c>
      <c r="F819" s="3" t="str">
        <f>INDEX(Cleaned_Location_Data!$C:$C,MATCH(A819,Cleaned_Location_Data!$B:$B,0))</f>
        <v>GEO1002</v>
      </c>
      <c r="G819" s="3" t="b">
        <f t="shared" si="60"/>
        <v>1</v>
      </c>
      <c r="H819" s="3" t="str">
        <f>INDEX(Cleaned_Location_Data!$I$1:$I$5,MATCH(F819,Cleaned_Location_Data!$H$1:$H$5,0))</f>
        <v>APAC</v>
      </c>
      <c r="I819" s="3" t="str">
        <f t="shared" si="61"/>
        <v>Q1 2021</v>
      </c>
      <c r="J819" s="3" t="str">
        <f t="shared" si="62"/>
        <v>Q1 2021</v>
      </c>
      <c r="K819" s="3" t="str">
        <f t="shared" si="63"/>
        <v>Q1 2021</v>
      </c>
      <c r="L819" s="5" t="b">
        <f t="shared" si="64"/>
        <v>1</v>
      </c>
      <c r="N819"/>
    </row>
    <row r="820" spans="1:14" x14ac:dyDescent="0.25">
      <c r="A820" s="7" t="s">
        <v>755</v>
      </c>
      <c r="B820" s="4" t="s">
        <v>28</v>
      </c>
      <c r="C820" s="4">
        <v>44316</v>
      </c>
      <c r="D820" s="6">
        <v>1204</v>
      </c>
      <c r="E820" s="3" t="str">
        <f>VLOOKUP(A820,Cleaned_Location_Data!$B$1:$C$55,2,FALSE)</f>
        <v>GEO1002</v>
      </c>
      <c r="F820" s="3" t="str">
        <f>INDEX(Cleaned_Location_Data!$C:$C,MATCH(A820,Cleaned_Location_Data!$B:$B,0))</f>
        <v>GEO1002</v>
      </c>
      <c r="G820" s="3" t="b">
        <f t="shared" si="60"/>
        <v>1</v>
      </c>
      <c r="H820" s="3" t="str">
        <f>INDEX(Cleaned_Location_Data!$I$1:$I$5,MATCH(F820,Cleaned_Location_Data!$H$1:$H$5,0))</f>
        <v>APAC</v>
      </c>
      <c r="I820" s="3" t="str">
        <f t="shared" si="61"/>
        <v>Q2 2021</v>
      </c>
      <c r="J820" s="3" t="str">
        <f t="shared" si="62"/>
        <v>Q2 2021</v>
      </c>
      <c r="K820" s="3" t="str">
        <f t="shared" si="63"/>
        <v>Q2 2021</v>
      </c>
      <c r="L820" s="5" t="b">
        <f t="shared" si="64"/>
        <v>1</v>
      </c>
      <c r="N820"/>
    </row>
    <row r="821" spans="1:14" x14ac:dyDescent="0.25">
      <c r="A821" s="7" t="s">
        <v>755</v>
      </c>
      <c r="B821" s="4" t="s">
        <v>26</v>
      </c>
      <c r="C821" s="4">
        <v>44347</v>
      </c>
      <c r="D821" s="6">
        <v>1231</v>
      </c>
      <c r="E821" s="3" t="str">
        <f>VLOOKUP(A821,Cleaned_Location_Data!$B$1:$C$55,2,FALSE)</f>
        <v>GEO1002</v>
      </c>
      <c r="F821" s="3" t="str">
        <f>INDEX(Cleaned_Location_Data!$C:$C,MATCH(A821,Cleaned_Location_Data!$B:$B,0))</f>
        <v>GEO1002</v>
      </c>
      <c r="G821" s="3" t="b">
        <f t="shared" si="60"/>
        <v>1</v>
      </c>
      <c r="H821" s="3" t="str">
        <f>INDEX(Cleaned_Location_Data!$I$1:$I$5,MATCH(F821,Cleaned_Location_Data!$H$1:$H$5,0))</f>
        <v>APAC</v>
      </c>
      <c r="I821" s="3" t="str">
        <f t="shared" si="61"/>
        <v>Q2 2021</v>
      </c>
      <c r="J821" s="3" t="str">
        <f t="shared" si="62"/>
        <v>Q2 2021</v>
      </c>
      <c r="K821" s="3" t="str">
        <f t="shared" si="63"/>
        <v>Q2 2021</v>
      </c>
      <c r="L821" s="5" t="b">
        <f t="shared" si="64"/>
        <v>1</v>
      </c>
      <c r="N821"/>
    </row>
    <row r="822" spans="1:14" x14ac:dyDescent="0.25">
      <c r="A822" s="7" t="s">
        <v>755</v>
      </c>
      <c r="B822" s="4" t="s">
        <v>24</v>
      </c>
      <c r="C822" s="4">
        <v>44377</v>
      </c>
      <c r="D822" s="6">
        <v>820</v>
      </c>
      <c r="E822" s="3" t="str">
        <f>VLOOKUP(A822,Cleaned_Location_Data!$B$1:$C$55,2,FALSE)</f>
        <v>GEO1002</v>
      </c>
      <c r="F822" s="3" t="str">
        <f>INDEX(Cleaned_Location_Data!$C:$C,MATCH(A822,Cleaned_Location_Data!$B:$B,0))</f>
        <v>GEO1002</v>
      </c>
      <c r="G822" s="3" t="b">
        <f t="shared" si="60"/>
        <v>1</v>
      </c>
      <c r="H822" s="3" t="str">
        <f>INDEX(Cleaned_Location_Data!$I$1:$I$5,MATCH(F822,Cleaned_Location_Data!$H$1:$H$5,0))</f>
        <v>APAC</v>
      </c>
      <c r="I822" s="3" t="str">
        <f t="shared" si="61"/>
        <v>Q2 2021</v>
      </c>
      <c r="J822" s="3" t="str">
        <f t="shared" si="62"/>
        <v>Q2 2021</v>
      </c>
      <c r="K822" s="3" t="str">
        <f t="shared" si="63"/>
        <v>Q2 2021</v>
      </c>
      <c r="L822" s="5" t="b">
        <f t="shared" si="64"/>
        <v>1</v>
      </c>
      <c r="N822"/>
    </row>
    <row r="823" spans="1:14" x14ac:dyDescent="0.25">
      <c r="A823" s="7" t="s">
        <v>769</v>
      </c>
      <c r="B823" s="4" t="s">
        <v>37</v>
      </c>
      <c r="C823" s="4">
        <v>43861</v>
      </c>
      <c r="D823" s="6">
        <v>1244</v>
      </c>
      <c r="E823" s="3" t="str">
        <f>VLOOKUP(A823,Cleaned_Location_Data!$B$1:$C$55,2,FALSE)</f>
        <v>GEO1002</v>
      </c>
      <c r="F823" s="3" t="str">
        <f>INDEX(Cleaned_Location_Data!$C:$C,MATCH(A823,Cleaned_Location_Data!$B:$B,0))</f>
        <v>GEO1002</v>
      </c>
      <c r="G823" s="3" t="b">
        <f t="shared" si="60"/>
        <v>1</v>
      </c>
      <c r="H823" s="3" t="str">
        <f>INDEX(Cleaned_Location_Data!$I$1:$I$5,MATCH(F823,Cleaned_Location_Data!$H$1:$H$5,0))</f>
        <v>APAC</v>
      </c>
      <c r="I823" s="3" t="str">
        <f t="shared" si="61"/>
        <v>Q1 2020</v>
      </c>
      <c r="J823" s="3" t="str">
        <f t="shared" si="62"/>
        <v>Q1 2020</v>
      </c>
      <c r="K823" s="3" t="str">
        <f t="shared" si="63"/>
        <v>Q1 2020</v>
      </c>
      <c r="L823" s="5" t="b">
        <f t="shared" si="64"/>
        <v>1</v>
      </c>
      <c r="N823"/>
    </row>
    <row r="824" spans="1:14" x14ac:dyDescent="0.25">
      <c r="A824" s="7" t="s">
        <v>769</v>
      </c>
      <c r="B824" s="4" t="s">
        <v>39</v>
      </c>
      <c r="C824" s="4">
        <v>43890</v>
      </c>
      <c r="D824" s="6">
        <v>1240</v>
      </c>
      <c r="E824" s="3" t="str">
        <f>VLOOKUP(A824,Cleaned_Location_Data!$B$1:$C$55,2,FALSE)</f>
        <v>GEO1002</v>
      </c>
      <c r="F824" s="3" t="str">
        <f>INDEX(Cleaned_Location_Data!$C:$C,MATCH(A824,Cleaned_Location_Data!$B:$B,0))</f>
        <v>GEO1002</v>
      </c>
      <c r="G824" s="3" t="b">
        <f t="shared" si="60"/>
        <v>1</v>
      </c>
      <c r="H824" s="3" t="str">
        <f>INDEX(Cleaned_Location_Data!$I$1:$I$5,MATCH(F824,Cleaned_Location_Data!$H$1:$H$5,0))</f>
        <v>APAC</v>
      </c>
      <c r="I824" s="3" t="str">
        <f t="shared" si="61"/>
        <v>Q1 2020</v>
      </c>
      <c r="J824" s="3" t="str">
        <f t="shared" si="62"/>
        <v>Q1 2020</v>
      </c>
      <c r="K824" s="3" t="str">
        <f t="shared" si="63"/>
        <v>Q1 2020</v>
      </c>
      <c r="L824" s="5" t="b">
        <f t="shared" si="64"/>
        <v>1</v>
      </c>
      <c r="N824"/>
    </row>
    <row r="825" spans="1:14" x14ac:dyDescent="0.25">
      <c r="A825" s="7" t="s">
        <v>769</v>
      </c>
      <c r="B825" s="4" t="s">
        <v>4</v>
      </c>
      <c r="C825" s="4">
        <v>43921</v>
      </c>
      <c r="D825" s="6">
        <v>1534</v>
      </c>
      <c r="E825" s="3" t="str">
        <f>VLOOKUP(A825,Cleaned_Location_Data!$B$1:$C$55,2,FALSE)</f>
        <v>GEO1002</v>
      </c>
      <c r="F825" s="3" t="str">
        <f>INDEX(Cleaned_Location_Data!$C:$C,MATCH(A825,Cleaned_Location_Data!$B:$B,0))</f>
        <v>GEO1002</v>
      </c>
      <c r="G825" s="3" t="b">
        <f t="shared" si="60"/>
        <v>1</v>
      </c>
      <c r="H825" s="3" t="str">
        <f>INDEX(Cleaned_Location_Data!$I$1:$I$5,MATCH(F825,Cleaned_Location_Data!$H$1:$H$5,0))</f>
        <v>APAC</v>
      </c>
      <c r="I825" s="3" t="str">
        <f t="shared" si="61"/>
        <v>Q1 2020</v>
      </c>
      <c r="J825" s="3" t="str">
        <f t="shared" si="62"/>
        <v>Q1 2020</v>
      </c>
      <c r="K825" s="3" t="str">
        <f t="shared" si="63"/>
        <v>Q1 2020</v>
      </c>
      <c r="L825" s="5" t="b">
        <f t="shared" si="64"/>
        <v>1</v>
      </c>
      <c r="N825"/>
    </row>
    <row r="826" spans="1:14" x14ac:dyDescent="0.25">
      <c r="A826" s="7" t="s">
        <v>769</v>
      </c>
      <c r="B826" s="4" t="s">
        <v>6</v>
      </c>
      <c r="C826" s="4">
        <v>43951</v>
      </c>
      <c r="D826" s="6">
        <v>1675</v>
      </c>
      <c r="E826" s="3" t="str">
        <f>VLOOKUP(A826,Cleaned_Location_Data!$B$1:$C$55,2,FALSE)</f>
        <v>GEO1002</v>
      </c>
      <c r="F826" s="3" t="str">
        <f>INDEX(Cleaned_Location_Data!$C:$C,MATCH(A826,Cleaned_Location_Data!$B:$B,0))</f>
        <v>GEO1002</v>
      </c>
      <c r="G826" s="3" t="b">
        <f t="shared" si="60"/>
        <v>1</v>
      </c>
      <c r="H826" s="3" t="str">
        <f>INDEX(Cleaned_Location_Data!$I$1:$I$5,MATCH(F826,Cleaned_Location_Data!$H$1:$H$5,0))</f>
        <v>APAC</v>
      </c>
      <c r="I826" s="3" t="str">
        <f t="shared" si="61"/>
        <v>Q2 2020</v>
      </c>
      <c r="J826" s="3" t="str">
        <f t="shared" si="62"/>
        <v>Q2 2020</v>
      </c>
      <c r="K826" s="3" t="str">
        <f t="shared" si="63"/>
        <v>Q2 2020</v>
      </c>
      <c r="L826" s="5" t="b">
        <f t="shared" si="64"/>
        <v>1</v>
      </c>
      <c r="N826"/>
    </row>
    <row r="827" spans="1:14" x14ac:dyDescent="0.25">
      <c r="A827" s="7" t="s">
        <v>769</v>
      </c>
      <c r="B827" s="4" t="s">
        <v>8</v>
      </c>
      <c r="C827" s="4">
        <v>43982</v>
      </c>
      <c r="D827" s="6">
        <v>1680</v>
      </c>
      <c r="E827" s="3" t="str">
        <f>VLOOKUP(A827,Cleaned_Location_Data!$B$1:$C$55,2,FALSE)</f>
        <v>GEO1002</v>
      </c>
      <c r="F827" s="3" t="str">
        <f>INDEX(Cleaned_Location_Data!$C:$C,MATCH(A827,Cleaned_Location_Data!$B:$B,0))</f>
        <v>GEO1002</v>
      </c>
      <c r="G827" s="3" t="b">
        <f t="shared" si="60"/>
        <v>1</v>
      </c>
      <c r="H827" s="3" t="str">
        <f>INDEX(Cleaned_Location_Data!$I$1:$I$5,MATCH(F827,Cleaned_Location_Data!$H$1:$H$5,0))</f>
        <v>APAC</v>
      </c>
      <c r="I827" s="3" t="str">
        <f t="shared" si="61"/>
        <v>Q2 2020</v>
      </c>
      <c r="J827" s="3" t="str">
        <f t="shared" si="62"/>
        <v>Q2 2020</v>
      </c>
      <c r="K827" s="3" t="str">
        <f t="shared" si="63"/>
        <v>Q2 2020</v>
      </c>
      <c r="L827" s="5" t="b">
        <f t="shared" si="64"/>
        <v>1</v>
      </c>
      <c r="N827"/>
    </row>
    <row r="828" spans="1:14" x14ac:dyDescent="0.25">
      <c r="A828" s="7" t="s">
        <v>769</v>
      </c>
      <c r="B828" s="4" t="s">
        <v>10</v>
      </c>
      <c r="C828" s="4">
        <v>44012</v>
      </c>
      <c r="D828" s="6">
        <v>1094</v>
      </c>
      <c r="E828" s="3" t="str">
        <f>VLOOKUP(A828,Cleaned_Location_Data!$B$1:$C$55,2,FALSE)</f>
        <v>GEO1002</v>
      </c>
      <c r="F828" s="3" t="str">
        <f>INDEX(Cleaned_Location_Data!$C:$C,MATCH(A828,Cleaned_Location_Data!$B:$B,0))</f>
        <v>GEO1002</v>
      </c>
      <c r="G828" s="3" t="b">
        <f t="shared" si="60"/>
        <v>1</v>
      </c>
      <c r="H828" s="3" t="str">
        <f>INDEX(Cleaned_Location_Data!$I$1:$I$5,MATCH(F828,Cleaned_Location_Data!$H$1:$H$5,0))</f>
        <v>APAC</v>
      </c>
      <c r="I828" s="3" t="str">
        <f t="shared" si="61"/>
        <v>Q2 2020</v>
      </c>
      <c r="J828" s="3" t="str">
        <f t="shared" si="62"/>
        <v>Q2 2020</v>
      </c>
      <c r="K828" s="3" t="str">
        <f t="shared" si="63"/>
        <v>Q2 2020</v>
      </c>
      <c r="L828" s="5" t="b">
        <f t="shared" si="64"/>
        <v>1</v>
      </c>
      <c r="N828"/>
    </row>
    <row r="829" spans="1:14" x14ac:dyDescent="0.25">
      <c r="A829" s="7" t="s">
        <v>769</v>
      </c>
      <c r="B829" s="4" t="s">
        <v>12</v>
      </c>
      <c r="C829" s="4">
        <v>44043</v>
      </c>
      <c r="D829" s="6">
        <v>1095</v>
      </c>
      <c r="E829" s="3" t="str">
        <f>VLOOKUP(A829,Cleaned_Location_Data!$B$1:$C$55,2,FALSE)</f>
        <v>GEO1002</v>
      </c>
      <c r="F829" s="3" t="str">
        <f>INDEX(Cleaned_Location_Data!$C:$C,MATCH(A829,Cleaned_Location_Data!$B:$B,0))</f>
        <v>GEO1002</v>
      </c>
      <c r="G829" s="3" t="b">
        <f t="shared" si="60"/>
        <v>1</v>
      </c>
      <c r="H829" s="3" t="str">
        <f>INDEX(Cleaned_Location_Data!$I$1:$I$5,MATCH(F829,Cleaned_Location_Data!$H$1:$H$5,0))</f>
        <v>APAC</v>
      </c>
      <c r="I829" s="3" t="str">
        <f t="shared" si="61"/>
        <v>Q3 2020</v>
      </c>
      <c r="J829" s="3" t="str">
        <f t="shared" si="62"/>
        <v>Q3 2020</v>
      </c>
      <c r="K829" s="3" t="str">
        <f t="shared" si="63"/>
        <v>Q3 2020</v>
      </c>
      <c r="L829" s="5" t="b">
        <f t="shared" si="64"/>
        <v>1</v>
      </c>
      <c r="N829"/>
    </row>
    <row r="830" spans="1:14" x14ac:dyDescent="0.25">
      <c r="A830" s="7" t="s">
        <v>769</v>
      </c>
      <c r="B830" s="4" t="s">
        <v>14</v>
      </c>
      <c r="C830" s="4">
        <v>44074</v>
      </c>
      <c r="D830" s="6">
        <v>807</v>
      </c>
      <c r="E830" s="3" t="str">
        <f>VLOOKUP(A830,Cleaned_Location_Data!$B$1:$C$55,2,FALSE)</f>
        <v>GEO1002</v>
      </c>
      <c r="F830" s="3" t="str">
        <f>INDEX(Cleaned_Location_Data!$C:$C,MATCH(A830,Cleaned_Location_Data!$B:$B,0))</f>
        <v>GEO1002</v>
      </c>
      <c r="G830" s="3" t="b">
        <f t="shared" si="60"/>
        <v>1</v>
      </c>
      <c r="H830" s="3" t="str">
        <f>INDEX(Cleaned_Location_Data!$I$1:$I$5,MATCH(F830,Cleaned_Location_Data!$H$1:$H$5,0))</f>
        <v>APAC</v>
      </c>
      <c r="I830" s="3" t="str">
        <f t="shared" si="61"/>
        <v>Q3 2020</v>
      </c>
      <c r="J830" s="3" t="str">
        <f t="shared" si="62"/>
        <v>Q3 2020</v>
      </c>
      <c r="K830" s="3" t="str">
        <f t="shared" si="63"/>
        <v>Q3 2020</v>
      </c>
      <c r="L830" s="5" t="b">
        <f t="shared" si="64"/>
        <v>1</v>
      </c>
      <c r="N830"/>
    </row>
    <row r="831" spans="1:14" x14ac:dyDescent="0.25">
      <c r="A831" s="7" t="s">
        <v>769</v>
      </c>
      <c r="B831" s="4" t="s">
        <v>16</v>
      </c>
      <c r="C831" s="4">
        <v>44104</v>
      </c>
      <c r="D831" s="6">
        <v>950</v>
      </c>
      <c r="E831" s="3" t="str">
        <f>VLOOKUP(A831,Cleaned_Location_Data!$B$1:$C$55,2,FALSE)</f>
        <v>GEO1002</v>
      </c>
      <c r="F831" s="3" t="str">
        <f>INDEX(Cleaned_Location_Data!$C:$C,MATCH(A831,Cleaned_Location_Data!$B:$B,0))</f>
        <v>GEO1002</v>
      </c>
      <c r="G831" s="3" t="b">
        <f t="shared" si="60"/>
        <v>1</v>
      </c>
      <c r="H831" s="3" t="str">
        <f>INDEX(Cleaned_Location_Data!$I$1:$I$5,MATCH(F831,Cleaned_Location_Data!$H$1:$H$5,0))</f>
        <v>APAC</v>
      </c>
      <c r="I831" s="3" t="str">
        <f t="shared" si="61"/>
        <v>Q3 2020</v>
      </c>
      <c r="J831" s="3" t="str">
        <f t="shared" si="62"/>
        <v>Q3 2020</v>
      </c>
      <c r="K831" s="3" t="str">
        <f t="shared" si="63"/>
        <v>Q3 2020</v>
      </c>
      <c r="L831" s="5" t="b">
        <f t="shared" si="64"/>
        <v>1</v>
      </c>
      <c r="N831"/>
    </row>
    <row r="832" spans="1:14" x14ac:dyDescent="0.25">
      <c r="A832" s="7" t="s">
        <v>769</v>
      </c>
      <c r="B832" s="4" t="s">
        <v>18</v>
      </c>
      <c r="C832" s="4">
        <v>44135</v>
      </c>
      <c r="D832" s="6">
        <v>947</v>
      </c>
      <c r="E832" s="3" t="str">
        <f>VLOOKUP(A832,Cleaned_Location_Data!$B$1:$C$55,2,FALSE)</f>
        <v>GEO1002</v>
      </c>
      <c r="F832" s="3" t="str">
        <f>INDEX(Cleaned_Location_Data!$C:$C,MATCH(A832,Cleaned_Location_Data!$B:$B,0))</f>
        <v>GEO1002</v>
      </c>
      <c r="G832" s="3" t="b">
        <f t="shared" si="60"/>
        <v>1</v>
      </c>
      <c r="H832" s="3" t="str">
        <f>INDEX(Cleaned_Location_Data!$I$1:$I$5,MATCH(F832,Cleaned_Location_Data!$H$1:$H$5,0))</f>
        <v>APAC</v>
      </c>
      <c r="I832" s="3" t="str">
        <f t="shared" si="61"/>
        <v>Q4 2020</v>
      </c>
      <c r="J832" s="3" t="str">
        <f t="shared" si="62"/>
        <v>Q4 2020</v>
      </c>
      <c r="K832" s="3" t="str">
        <f t="shared" si="63"/>
        <v>Q4 2020</v>
      </c>
      <c r="L832" s="5" t="b">
        <f t="shared" si="64"/>
        <v>1</v>
      </c>
      <c r="N832"/>
    </row>
    <row r="833" spans="1:14" x14ac:dyDescent="0.25">
      <c r="A833" s="7" t="s">
        <v>769</v>
      </c>
      <c r="B833" s="4" t="s">
        <v>20</v>
      </c>
      <c r="C833" s="4">
        <v>44165</v>
      </c>
      <c r="D833" s="6">
        <v>1239</v>
      </c>
      <c r="E833" s="3" t="str">
        <f>VLOOKUP(A833,Cleaned_Location_Data!$B$1:$C$55,2,FALSE)</f>
        <v>GEO1002</v>
      </c>
      <c r="F833" s="3" t="str">
        <f>INDEX(Cleaned_Location_Data!$C:$C,MATCH(A833,Cleaned_Location_Data!$B:$B,0))</f>
        <v>GEO1002</v>
      </c>
      <c r="G833" s="3" t="b">
        <f t="shared" si="60"/>
        <v>1</v>
      </c>
      <c r="H833" s="3" t="str">
        <f>INDEX(Cleaned_Location_Data!$I$1:$I$5,MATCH(F833,Cleaned_Location_Data!$H$1:$H$5,0))</f>
        <v>APAC</v>
      </c>
      <c r="I833" s="3" t="str">
        <f t="shared" si="61"/>
        <v>Q4 2020</v>
      </c>
      <c r="J833" s="3" t="str">
        <f t="shared" si="62"/>
        <v>Q4 2020</v>
      </c>
      <c r="K833" s="3" t="str">
        <f t="shared" si="63"/>
        <v>Q4 2020</v>
      </c>
      <c r="L833" s="5" t="b">
        <f t="shared" si="64"/>
        <v>1</v>
      </c>
      <c r="N833"/>
    </row>
    <row r="834" spans="1:14" x14ac:dyDescent="0.25">
      <c r="A834" s="7" t="s">
        <v>769</v>
      </c>
      <c r="B834" s="4" t="s">
        <v>22</v>
      </c>
      <c r="C834" s="4">
        <v>44196</v>
      </c>
      <c r="D834" s="6">
        <v>1092</v>
      </c>
      <c r="E834" s="3" t="str">
        <f>VLOOKUP(A834,Cleaned_Location_Data!$B$1:$C$55,2,FALSE)</f>
        <v>GEO1002</v>
      </c>
      <c r="F834" s="3" t="str">
        <f>INDEX(Cleaned_Location_Data!$C:$C,MATCH(A834,Cleaned_Location_Data!$B:$B,0))</f>
        <v>GEO1002</v>
      </c>
      <c r="G834" s="3" t="b">
        <f t="shared" ref="G834:G897" si="65">E834=F834</f>
        <v>1</v>
      </c>
      <c r="H834" s="3" t="str">
        <f>INDEX(Cleaned_Location_Data!$I$1:$I$5,MATCH(F834,Cleaned_Location_Data!$H$1:$H$5,0))</f>
        <v>APAC</v>
      </c>
      <c r="I834" s="3" t="str">
        <f t="shared" ref="I834:I897" si="66">"Q"&amp;ROUNDUP(MONTH(C834)/3,0)&amp;" "&amp;YEAR(C834)</f>
        <v>Q4 2020</v>
      </c>
      <c r="J834" s="3" t="str">
        <f t="shared" ref="J834:J897" si="67">"Q"&amp;ROUNDUP(LEFT(B834,2)/3,0)&amp;" "&amp;RIGHT(B834,4)</f>
        <v>Q4 2020</v>
      </c>
      <c r="K834" s="3" t="str">
        <f t="shared" ref="K834:K897" si="68">VLOOKUP(C834,$P$1:$R$7,3,TRUE)</f>
        <v>Q4 2020</v>
      </c>
      <c r="L834" s="5" t="b">
        <f t="shared" ref="L834:L897" si="69">(I834=J834)=(J834=K834)</f>
        <v>1</v>
      </c>
      <c r="N834"/>
    </row>
    <row r="835" spans="1:14" x14ac:dyDescent="0.25">
      <c r="A835" s="7" t="s">
        <v>769</v>
      </c>
      <c r="B835" s="4" t="s">
        <v>34</v>
      </c>
      <c r="C835" s="4">
        <v>44227</v>
      </c>
      <c r="D835" s="6">
        <v>1236</v>
      </c>
      <c r="E835" s="3" t="str">
        <f>VLOOKUP(A835,Cleaned_Location_Data!$B$1:$C$55,2,FALSE)</f>
        <v>GEO1002</v>
      </c>
      <c r="F835" s="3" t="str">
        <f>INDEX(Cleaned_Location_Data!$C:$C,MATCH(A835,Cleaned_Location_Data!$B:$B,0))</f>
        <v>GEO1002</v>
      </c>
      <c r="G835" s="3" t="b">
        <f t="shared" si="65"/>
        <v>1</v>
      </c>
      <c r="H835" s="3" t="str">
        <f>INDEX(Cleaned_Location_Data!$I$1:$I$5,MATCH(F835,Cleaned_Location_Data!$H$1:$H$5,0))</f>
        <v>APAC</v>
      </c>
      <c r="I835" s="3" t="str">
        <f t="shared" si="66"/>
        <v>Q1 2021</v>
      </c>
      <c r="J835" s="3" t="str">
        <f t="shared" si="67"/>
        <v>Q1 2021</v>
      </c>
      <c r="K835" s="3" t="str">
        <f t="shared" si="68"/>
        <v>Q1 2021</v>
      </c>
      <c r="L835" s="5" t="b">
        <f t="shared" si="69"/>
        <v>1</v>
      </c>
      <c r="N835"/>
    </row>
    <row r="836" spans="1:14" x14ac:dyDescent="0.25">
      <c r="A836" s="7" t="s">
        <v>769</v>
      </c>
      <c r="B836" s="4" t="s">
        <v>32</v>
      </c>
      <c r="C836" s="4">
        <v>44255</v>
      </c>
      <c r="D836" s="6">
        <v>1289</v>
      </c>
      <c r="E836" s="3" t="str">
        <f>VLOOKUP(A836,Cleaned_Location_Data!$B$1:$C$55,2,FALSE)</f>
        <v>GEO1002</v>
      </c>
      <c r="F836" s="3" t="str">
        <f>INDEX(Cleaned_Location_Data!$C:$C,MATCH(A836,Cleaned_Location_Data!$B:$B,0))</f>
        <v>GEO1002</v>
      </c>
      <c r="G836" s="3" t="b">
        <f t="shared" si="65"/>
        <v>1</v>
      </c>
      <c r="H836" s="3" t="str">
        <f>INDEX(Cleaned_Location_Data!$I$1:$I$5,MATCH(F836,Cleaned_Location_Data!$H$1:$H$5,0))</f>
        <v>APAC</v>
      </c>
      <c r="I836" s="3" t="str">
        <f t="shared" si="66"/>
        <v>Q1 2021</v>
      </c>
      <c r="J836" s="3" t="str">
        <f t="shared" si="67"/>
        <v>Q1 2021</v>
      </c>
      <c r="K836" s="3" t="str">
        <f t="shared" si="68"/>
        <v>Q1 2021</v>
      </c>
      <c r="L836" s="5" t="b">
        <f t="shared" si="69"/>
        <v>1</v>
      </c>
      <c r="N836"/>
    </row>
    <row r="837" spans="1:14" x14ac:dyDescent="0.25">
      <c r="A837" s="7" t="s">
        <v>769</v>
      </c>
      <c r="B837" s="4" t="s">
        <v>30</v>
      </c>
      <c r="C837" s="4">
        <v>44286</v>
      </c>
      <c r="D837" s="6">
        <v>1546</v>
      </c>
      <c r="E837" s="3" t="str">
        <f>VLOOKUP(A837,Cleaned_Location_Data!$B$1:$C$55,2,FALSE)</f>
        <v>GEO1002</v>
      </c>
      <c r="F837" s="3" t="str">
        <f>INDEX(Cleaned_Location_Data!$C:$C,MATCH(A837,Cleaned_Location_Data!$B:$B,0))</f>
        <v>GEO1002</v>
      </c>
      <c r="G837" s="3" t="b">
        <f t="shared" si="65"/>
        <v>1</v>
      </c>
      <c r="H837" s="3" t="str">
        <f>INDEX(Cleaned_Location_Data!$I$1:$I$5,MATCH(F837,Cleaned_Location_Data!$H$1:$H$5,0))</f>
        <v>APAC</v>
      </c>
      <c r="I837" s="3" t="str">
        <f t="shared" si="66"/>
        <v>Q1 2021</v>
      </c>
      <c r="J837" s="3" t="str">
        <f t="shared" si="67"/>
        <v>Q1 2021</v>
      </c>
      <c r="K837" s="3" t="str">
        <f t="shared" si="68"/>
        <v>Q1 2021</v>
      </c>
      <c r="L837" s="5" t="b">
        <f t="shared" si="69"/>
        <v>1</v>
      </c>
      <c r="N837"/>
    </row>
    <row r="838" spans="1:14" x14ac:dyDescent="0.25">
      <c r="A838" s="7" t="s">
        <v>769</v>
      </c>
      <c r="B838" s="4" t="s">
        <v>28</v>
      </c>
      <c r="C838" s="4">
        <v>44316</v>
      </c>
      <c r="D838" s="6">
        <v>1710</v>
      </c>
      <c r="E838" s="3" t="str">
        <f>VLOOKUP(A838,Cleaned_Location_Data!$B$1:$C$55,2,FALSE)</f>
        <v>GEO1002</v>
      </c>
      <c r="F838" s="3" t="str">
        <f>INDEX(Cleaned_Location_Data!$C:$C,MATCH(A838,Cleaned_Location_Data!$B:$B,0))</f>
        <v>GEO1002</v>
      </c>
      <c r="G838" s="3" t="b">
        <f t="shared" si="65"/>
        <v>1</v>
      </c>
      <c r="H838" s="3" t="str">
        <f>INDEX(Cleaned_Location_Data!$I$1:$I$5,MATCH(F838,Cleaned_Location_Data!$H$1:$H$5,0))</f>
        <v>APAC</v>
      </c>
      <c r="I838" s="3" t="str">
        <f t="shared" si="66"/>
        <v>Q2 2021</v>
      </c>
      <c r="J838" s="3" t="str">
        <f t="shared" si="67"/>
        <v>Q2 2021</v>
      </c>
      <c r="K838" s="3" t="str">
        <f t="shared" si="68"/>
        <v>Q2 2021</v>
      </c>
      <c r="L838" s="5" t="b">
        <f t="shared" si="69"/>
        <v>1</v>
      </c>
      <c r="N838"/>
    </row>
    <row r="839" spans="1:14" x14ac:dyDescent="0.25">
      <c r="A839" s="7" t="s">
        <v>769</v>
      </c>
      <c r="B839" s="4" t="s">
        <v>26</v>
      </c>
      <c r="C839" s="4">
        <v>44347</v>
      </c>
      <c r="D839" s="6">
        <v>1659</v>
      </c>
      <c r="E839" s="3" t="str">
        <f>VLOOKUP(A839,Cleaned_Location_Data!$B$1:$C$55,2,FALSE)</f>
        <v>GEO1002</v>
      </c>
      <c r="F839" s="3" t="str">
        <f>INDEX(Cleaned_Location_Data!$C:$C,MATCH(A839,Cleaned_Location_Data!$B:$B,0))</f>
        <v>GEO1002</v>
      </c>
      <c r="G839" s="3" t="b">
        <f t="shared" si="65"/>
        <v>1</v>
      </c>
      <c r="H839" s="3" t="str">
        <f>INDEX(Cleaned_Location_Data!$I$1:$I$5,MATCH(F839,Cleaned_Location_Data!$H$1:$H$5,0))</f>
        <v>APAC</v>
      </c>
      <c r="I839" s="3" t="str">
        <f t="shared" si="66"/>
        <v>Q2 2021</v>
      </c>
      <c r="J839" s="3" t="str">
        <f t="shared" si="67"/>
        <v>Q2 2021</v>
      </c>
      <c r="K839" s="3" t="str">
        <f t="shared" si="68"/>
        <v>Q2 2021</v>
      </c>
      <c r="L839" s="5" t="b">
        <f t="shared" si="69"/>
        <v>1</v>
      </c>
      <c r="N839"/>
    </row>
    <row r="840" spans="1:14" x14ac:dyDescent="0.25">
      <c r="A840" s="7" t="s">
        <v>769</v>
      </c>
      <c r="B840" s="4" t="s">
        <v>24</v>
      </c>
      <c r="C840" s="4">
        <v>44377</v>
      </c>
      <c r="D840" s="6">
        <v>1153</v>
      </c>
      <c r="E840" s="3" t="str">
        <f>VLOOKUP(A840,Cleaned_Location_Data!$B$1:$C$55,2,FALSE)</f>
        <v>GEO1002</v>
      </c>
      <c r="F840" s="3" t="str">
        <f>INDEX(Cleaned_Location_Data!$C:$C,MATCH(A840,Cleaned_Location_Data!$B:$B,0))</f>
        <v>GEO1002</v>
      </c>
      <c r="G840" s="3" t="b">
        <f t="shared" si="65"/>
        <v>1</v>
      </c>
      <c r="H840" s="3" t="str">
        <f>INDEX(Cleaned_Location_Data!$I$1:$I$5,MATCH(F840,Cleaned_Location_Data!$H$1:$H$5,0))</f>
        <v>APAC</v>
      </c>
      <c r="I840" s="3" t="str">
        <f t="shared" si="66"/>
        <v>Q2 2021</v>
      </c>
      <c r="J840" s="3" t="str">
        <f t="shared" si="67"/>
        <v>Q2 2021</v>
      </c>
      <c r="K840" s="3" t="str">
        <f t="shared" si="68"/>
        <v>Q2 2021</v>
      </c>
      <c r="L840" s="5" t="b">
        <f t="shared" si="69"/>
        <v>1</v>
      </c>
      <c r="N840"/>
    </row>
    <row r="841" spans="1:14" x14ac:dyDescent="0.25">
      <c r="A841" s="7" t="s">
        <v>785</v>
      </c>
      <c r="B841" s="4" t="s">
        <v>37</v>
      </c>
      <c r="C841" s="4">
        <v>43861</v>
      </c>
      <c r="D841" s="6">
        <v>1362</v>
      </c>
      <c r="E841" s="3" t="str">
        <f>VLOOKUP(A841,Cleaned_Location_Data!$B$1:$C$55,2,FALSE)</f>
        <v>GEO1001</v>
      </c>
      <c r="F841" s="3" t="str">
        <f>INDEX(Cleaned_Location_Data!$C:$C,MATCH(A841,Cleaned_Location_Data!$B:$B,0))</f>
        <v>GEO1001</v>
      </c>
      <c r="G841" s="3" t="b">
        <f t="shared" si="65"/>
        <v>1</v>
      </c>
      <c r="H841" s="3" t="str">
        <f>INDEX(Cleaned_Location_Data!$I$1:$I$5,MATCH(F841,Cleaned_Location_Data!$H$1:$H$5,0))</f>
        <v>NAM</v>
      </c>
      <c r="I841" s="3" t="str">
        <f t="shared" si="66"/>
        <v>Q1 2020</v>
      </c>
      <c r="J841" s="3" t="str">
        <f t="shared" si="67"/>
        <v>Q1 2020</v>
      </c>
      <c r="K841" s="3" t="str">
        <f t="shared" si="68"/>
        <v>Q1 2020</v>
      </c>
      <c r="L841" s="5" t="b">
        <f t="shared" si="69"/>
        <v>1</v>
      </c>
      <c r="N841"/>
    </row>
    <row r="842" spans="1:14" x14ac:dyDescent="0.25">
      <c r="A842" s="7" t="s">
        <v>785</v>
      </c>
      <c r="B842" s="4" t="s">
        <v>39</v>
      </c>
      <c r="C842" s="4">
        <v>43890</v>
      </c>
      <c r="D842" s="6">
        <v>1719</v>
      </c>
      <c r="E842" s="3" t="str">
        <f>VLOOKUP(A842,Cleaned_Location_Data!$B$1:$C$55,2,FALSE)</f>
        <v>GEO1001</v>
      </c>
      <c r="F842" s="3" t="str">
        <f>INDEX(Cleaned_Location_Data!$C:$C,MATCH(A842,Cleaned_Location_Data!$B:$B,0))</f>
        <v>GEO1001</v>
      </c>
      <c r="G842" s="3" t="b">
        <f t="shared" si="65"/>
        <v>1</v>
      </c>
      <c r="H842" s="3" t="str">
        <f>INDEX(Cleaned_Location_Data!$I$1:$I$5,MATCH(F842,Cleaned_Location_Data!$H$1:$H$5,0))</f>
        <v>NAM</v>
      </c>
      <c r="I842" s="3" t="str">
        <f t="shared" si="66"/>
        <v>Q1 2020</v>
      </c>
      <c r="J842" s="3" t="str">
        <f t="shared" si="67"/>
        <v>Q1 2020</v>
      </c>
      <c r="K842" s="3" t="str">
        <f t="shared" si="68"/>
        <v>Q1 2020</v>
      </c>
      <c r="L842" s="5" t="b">
        <f t="shared" si="69"/>
        <v>1</v>
      </c>
      <c r="N842"/>
    </row>
    <row r="843" spans="1:14" x14ac:dyDescent="0.25">
      <c r="A843" s="7" t="s">
        <v>785</v>
      </c>
      <c r="B843" s="4" t="s">
        <v>4</v>
      </c>
      <c r="C843" s="4">
        <v>43921</v>
      </c>
      <c r="D843" s="6">
        <v>1717</v>
      </c>
      <c r="E843" s="3" t="str">
        <f>VLOOKUP(A843,Cleaned_Location_Data!$B$1:$C$55,2,FALSE)</f>
        <v>GEO1001</v>
      </c>
      <c r="F843" s="3" t="str">
        <f>INDEX(Cleaned_Location_Data!$C:$C,MATCH(A843,Cleaned_Location_Data!$B:$B,0))</f>
        <v>GEO1001</v>
      </c>
      <c r="G843" s="3" t="b">
        <f t="shared" si="65"/>
        <v>1</v>
      </c>
      <c r="H843" s="3" t="str">
        <f>INDEX(Cleaned_Location_Data!$I$1:$I$5,MATCH(F843,Cleaned_Location_Data!$H$1:$H$5,0))</f>
        <v>NAM</v>
      </c>
      <c r="I843" s="3" t="str">
        <f t="shared" si="66"/>
        <v>Q1 2020</v>
      </c>
      <c r="J843" s="3" t="str">
        <f t="shared" si="67"/>
        <v>Q1 2020</v>
      </c>
      <c r="K843" s="3" t="str">
        <f t="shared" si="68"/>
        <v>Q1 2020</v>
      </c>
      <c r="L843" s="5" t="b">
        <f t="shared" si="69"/>
        <v>1</v>
      </c>
      <c r="N843"/>
    </row>
    <row r="844" spans="1:14" x14ac:dyDescent="0.25">
      <c r="A844" s="7" t="s">
        <v>785</v>
      </c>
      <c r="B844" s="4" t="s">
        <v>6</v>
      </c>
      <c r="C844" s="4">
        <v>43951</v>
      </c>
      <c r="D844" s="6">
        <v>2259</v>
      </c>
      <c r="E844" s="3" t="str">
        <f>VLOOKUP(A844,Cleaned_Location_Data!$B$1:$C$55,2,FALSE)</f>
        <v>GEO1001</v>
      </c>
      <c r="F844" s="3" t="str">
        <f>INDEX(Cleaned_Location_Data!$C:$C,MATCH(A844,Cleaned_Location_Data!$B:$B,0))</f>
        <v>GEO1001</v>
      </c>
      <c r="G844" s="3" t="b">
        <f t="shared" si="65"/>
        <v>1</v>
      </c>
      <c r="H844" s="3" t="str">
        <f>INDEX(Cleaned_Location_Data!$I$1:$I$5,MATCH(F844,Cleaned_Location_Data!$H$1:$H$5,0))</f>
        <v>NAM</v>
      </c>
      <c r="I844" s="3" t="str">
        <f t="shared" si="66"/>
        <v>Q2 2020</v>
      </c>
      <c r="J844" s="3" t="str">
        <f t="shared" si="67"/>
        <v>Q2 2020</v>
      </c>
      <c r="K844" s="3" t="str">
        <f t="shared" si="68"/>
        <v>Q2 2020</v>
      </c>
      <c r="L844" s="5" t="b">
        <f t="shared" si="69"/>
        <v>1</v>
      </c>
      <c r="N844"/>
    </row>
    <row r="845" spans="1:14" x14ac:dyDescent="0.25">
      <c r="A845" s="7" t="s">
        <v>785</v>
      </c>
      <c r="B845" s="4" t="s">
        <v>8</v>
      </c>
      <c r="C845" s="4">
        <v>43982</v>
      </c>
      <c r="D845" s="6">
        <v>1898</v>
      </c>
      <c r="E845" s="3" t="str">
        <f>VLOOKUP(A845,Cleaned_Location_Data!$B$1:$C$55,2,FALSE)</f>
        <v>GEO1001</v>
      </c>
      <c r="F845" s="3" t="str">
        <f>INDEX(Cleaned_Location_Data!$C:$C,MATCH(A845,Cleaned_Location_Data!$B:$B,0))</f>
        <v>GEO1001</v>
      </c>
      <c r="G845" s="3" t="b">
        <f t="shared" si="65"/>
        <v>1</v>
      </c>
      <c r="H845" s="3" t="str">
        <f>INDEX(Cleaned_Location_Data!$I$1:$I$5,MATCH(F845,Cleaned_Location_Data!$H$1:$H$5,0))</f>
        <v>NAM</v>
      </c>
      <c r="I845" s="3" t="str">
        <f t="shared" si="66"/>
        <v>Q2 2020</v>
      </c>
      <c r="J845" s="3" t="str">
        <f t="shared" si="67"/>
        <v>Q2 2020</v>
      </c>
      <c r="K845" s="3" t="str">
        <f t="shared" si="68"/>
        <v>Q2 2020</v>
      </c>
      <c r="L845" s="5" t="b">
        <f t="shared" si="69"/>
        <v>1</v>
      </c>
      <c r="N845"/>
    </row>
    <row r="846" spans="1:14" x14ac:dyDescent="0.25">
      <c r="A846" s="7" t="s">
        <v>785</v>
      </c>
      <c r="B846" s="4" t="s">
        <v>10</v>
      </c>
      <c r="C846" s="4">
        <v>44012</v>
      </c>
      <c r="D846" s="6">
        <v>1539</v>
      </c>
      <c r="E846" s="3" t="str">
        <f>VLOOKUP(A846,Cleaned_Location_Data!$B$1:$C$55,2,FALSE)</f>
        <v>GEO1001</v>
      </c>
      <c r="F846" s="3" t="str">
        <f>INDEX(Cleaned_Location_Data!$C:$C,MATCH(A846,Cleaned_Location_Data!$B:$B,0))</f>
        <v>GEO1001</v>
      </c>
      <c r="G846" s="3" t="b">
        <f t="shared" si="65"/>
        <v>1</v>
      </c>
      <c r="H846" s="3" t="str">
        <f>INDEX(Cleaned_Location_Data!$I$1:$I$5,MATCH(F846,Cleaned_Location_Data!$H$1:$H$5,0))</f>
        <v>NAM</v>
      </c>
      <c r="I846" s="3" t="str">
        <f t="shared" si="66"/>
        <v>Q2 2020</v>
      </c>
      <c r="J846" s="3" t="str">
        <f t="shared" si="67"/>
        <v>Q2 2020</v>
      </c>
      <c r="K846" s="3" t="str">
        <f t="shared" si="68"/>
        <v>Q2 2020</v>
      </c>
      <c r="L846" s="5" t="b">
        <f t="shared" si="69"/>
        <v>1</v>
      </c>
      <c r="N846"/>
    </row>
    <row r="847" spans="1:14" x14ac:dyDescent="0.25">
      <c r="A847" s="7" t="s">
        <v>785</v>
      </c>
      <c r="B847" s="4" t="s">
        <v>12</v>
      </c>
      <c r="C847" s="4">
        <v>44043</v>
      </c>
      <c r="D847" s="6">
        <v>1180</v>
      </c>
      <c r="E847" s="3" t="str">
        <f>VLOOKUP(A847,Cleaned_Location_Data!$B$1:$C$55,2,FALSE)</f>
        <v>GEO1001</v>
      </c>
      <c r="F847" s="3" t="str">
        <f>INDEX(Cleaned_Location_Data!$C:$C,MATCH(A847,Cleaned_Location_Data!$B:$B,0))</f>
        <v>GEO1001</v>
      </c>
      <c r="G847" s="3" t="b">
        <f t="shared" si="65"/>
        <v>1</v>
      </c>
      <c r="H847" s="3" t="str">
        <f>INDEX(Cleaned_Location_Data!$I$1:$I$5,MATCH(F847,Cleaned_Location_Data!$H$1:$H$5,0))</f>
        <v>NAM</v>
      </c>
      <c r="I847" s="3" t="str">
        <f t="shared" si="66"/>
        <v>Q3 2020</v>
      </c>
      <c r="J847" s="3" t="str">
        <f t="shared" si="67"/>
        <v>Q3 2020</v>
      </c>
      <c r="K847" s="3" t="str">
        <f t="shared" si="68"/>
        <v>Q3 2020</v>
      </c>
      <c r="L847" s="5" t="b">
        <f t="shared" si="69"/>
        <v>1</v>
      </c>
      <c r="N847"/>
    </row>
    <row r="848" spans="1:14" x14ac:dyDescent="0.25">
      <c r="A848" s="7" t="s">
        <v>785</v>
      </c>
      <c r="B848" s="4" t="s">
        <v>14</v>
      </c>
      <c r="C848" s="4">
        <v>44074</v>
      </c>
      <c r="D848" s="6">
        <v>1175</v>
      </c>
      <c r="E848" s="3" t="str">
        <f>VLOOKUP(A848,Cleaned_Location_Data!$B$1:$C$55,2,FALSE)</f>
        <v>GEO1001</v>
      </c>
      <c r="F848" s="3" t="str">
        <f>INDEX(Cleaned_Location_Data!$C:$C,MATCH(A848,Cleaned_Location_Data!$B:$B,0))</f>
        <v>GEO1001</v>
      </c>
      <c r="G848" s="3" t="b">
        <f t="shared" si="65"/>
        <v>1</v>
      </c>
      <c r="H848" s="3" t="str">
        <f>INDEX(Cleaned_Location_Data!$I$1:$I$5,MATCH(F848,Cleaned_Location_Data!$H$1:$H$5,0))</f>
        <v>NAM</v>
      </c>
      <c r="I848" s="3" t="str">
        <f t="shared" si="66"/>
        <v>Q3 2020</v>
      </c>
      <c r="J848" s="3" t="str">
        <f t="shared" si="67"/>
        <v>Q3 2020</v>
      </c>
      <c r="K848" s="3" t="str">
        <f t="shared" si="68"/>
        <v>Q3 2020</v>
      </c>
      <c r="L848" s="5" t="b">
        <f t="shared" si="69"/>
        <v>1</v>
      </c>
      <c r="N848"/>
    </row>
    <row r="849" spans="1:14" x14ac:dyDescent="0.25">
      <c r="A849" s="7" t="s">
        <v>785</v>
      </c>
      <c r="B849" s="4" t="s">
        <v>16</v>
      </c>
      <c r="C849" s="4">
        <v>44104</v>
      </c>
      <c r="D849" s="6">
        <v>999</v>
      </c>
      <c r="E849" s="3" t="str">
        <f>VLOOKUP(A849,Cleaned_Location_Data!$B$1:$C$55,2,FALSE)</f>
        <v>GEO1001</v>
      </c>
      <c r="F849" s="3" t="str">
        <f>INDEX(Cleaned_Location_Data!$C:$C,MATCH(A849,Cleaned_Location_Data!$B:$B,0))</f>
        <v>GEO1001</v>
      </c>
      <c r="G849" s="3" t="b">
        <f t="shared" si="65"/>
        <v>1</v>
      </c>
      <c r="H849" s="3" t="str">
        <f>INDEX(Cleaned_Location_Data!$I$1:$I$5,MATCH(F849,Cleaned_Location_Data!$H$1:$H$5,0))</f>
        <v>NAM</v>
      </c>
      <c r="I849" s="3" t="str">
        <f t="shared" si="66"/>
        <v>Q3 2020</v>
      </c>
      <c r="J849" s="3" t="str">
        <f t="shared" si="67"/>
        <v>Q3 2020</v>
      </c>
      <c r="K849" s="3" t="str">
        <f t="shared" si="68"/>
        <v>Q3 2020</v>
      </c>
      <c r="L849" s="5" t="b">
        <f t="shared" si="69"/>
        <v>1</v>
      </c>
      <c r="N849"/>
    </row>
    <row r="850" spans="1:14" x14ac:dyDescent="0.25">
      <c r="A850" s="7" t="s">
        <v>785</v>
      </c>
      <c r="B850" s="4" t="s">
        <v>18</v>
      </c>
      <c r="C850" s="4">
        <v>44135</v>
      </c>
      <c r="D850" s="6">
        <v>1361</v>
      </c>
      <c r="E850" s="3" t="str">
        <f>VLOOKUP(A850,Cleaned_Location_Data!$B$1:$C$55,2,FALSE)</f>
        <v>GEO1001</v>
      </c>
      <c r="F850" s="3" t="str">
        <f>INDEX(Cleaned_Location_Data!$C:$C,MATCH(A850,Cleaned_Location_Data!$B:$B,0))</f>
        <v>GEO1001</v>
      </c>
      <c r="G850" s="3" t="b">
        <f t="shared" si="65"/>
        <v>1</v>
      </c>
      <c r="H850" s="3" t="str">
        <f>INDEX(Cleaned_Location_Data!$I$1:$I$5,MATCH(F850,Cleaned_Location_Data!$H$1:$H$5,0))</f>
        <v>NAM</v>
      </c>
      <c r="I850" s="3" t="str">
        <f t="shared" si="66"/>
        <v>Q4 2020</v>
      </c>
      <c r="J850" s="3" t="str">
        <f t="shared" si="67"/>
        <v>Q4 2020</v>
      </c>
      <c r="K850" s="3" t="str">
        <f t="shared" si="68"/>
        <v>Q4 2020</v>
      </c>
      <c r="L850" s="5" t="b">
        <f t="shared" si="69"/>
        <v>1</v>
      </c>
      <c r="N850"/>
    </row>
    <row r="851" spans="1:14" x14ac:dyDescent="0.25">
      <c r="A851" s="7" t="s">
        <v>785</v>
      </c>
      <c r="B851" s="4" t="s">
        <v>20</v>
      </c>
      <c r="C851" s="4">
        <v>44165</v>
      </c>
      <c r="D851" s="6">
        <v>1358</v>
      </c>
      <c r="E851" s="3" t="str">
        <f>VLOOKUP(A851,Cleaned_Location_Data!$B$1:$C$55,2,FALSE)</f>
        <v>GEO1001</v>
      </c>
      <c r="F851" s="3" t="str">
        <f>INDEX(Cleaned_Location_Data!$C:$C,MATCH(A851,Cleaned_Location_Data!$B:$B,0))</f>
        <v>GEO1001</v>
      </c>
      <c r="G851" s="3" t="b">
        <f t="shared" si="65"/>
        <v>1</v>
      </c>
      <c r="H851" s="3" t="str">
        <f>INDEX(Cleaned_Location_Data!$I$1:$I$5,MATCH(F851,Cleaned_Location_Data!$H$1:$H$5,0))</f>
        <v>NAM</v>
      </c>
      <c r="I851" s="3" t="str">
        <f t="shared" si="66"/>
        <v>Q4 2020</v>
      </c>
      <c r="J851" s="3" t="str">
        <f t="shared" si="67"/>
        <v>Q4 2020</v>
      </c>
      <c r="K851" s="3" t="str">
        <f t="shared" si="68"/>
        <v>Q4 2020</v>
      </c>
      <c r="L851" s="5" t="b">
        <f t="shared" si="69"/>
        <v>1</v>
      </c>
      <c r="N851"/>
    </row>
    <row r="852" spans="1:14" x14ac:dyDescent="0.25">
      <c r="A852" s="7" t="s">
        <v>785</v>
      </c>
      <c r="B852" s="4" t="s">
        <v>22</v>
      </c>
      <c r="C852" s="4">
        <v>44196</v>
      </c>
      <c r="D852" s="6">
        <v>1542</v>
      </c>
      <c r="E852" s="3" t="str">
        <f>VLOOKUP(A852,Cleaned_Location_Data!$B$1:$C$55,2,FALSE)</f>
        <v>GEO1001</v>
      </c>
      <c r="F852" s="3" t="str">
        <f>INDEX(Cleaned_Location_Data!$C:$C,MATCH(A852,Cleaned_Location_Data!$B:$B,0))</f>
        <v>GEO1001</v>
      </c>
      <c r="G852" s="3" t="b">
        <f t="shared" si="65"/>
        <v>1</v>
      </c>
      <c r="H852" s="3" t="str">
        <f>INDEX(Cleaned_Location_Data!$I$1:$I$5,MATCH(F852,Cleaned_Location_Data!$H$1:$H$5,0))</f>
        <v>NAM</v>
      </c>
      <c r="I852" s="3" t="str">
        <f t="shared" si="66"/>
        <v>Q4 2020</v>
      </c>
      <c r="J852" s="3" t="str">
        <f t="shared" si="67"/>
        <v>Q4 2020</v>
      </c>
      <c r="K852" s="3" t="str">
        <f t="shared" si="68"/>
        <v>Q4 2020</v>
      </c>
      <c r="L852" s="5" t="b">
        <f t="shared" si="69"/>
        <v>1</v>
      </c>
      <c r="N852"/>
    </row>
    <row r="853" spans="1:14" x14ac:dyDescent="0.25">
      <c r="A853" s="7" t="s">
        <v>785</v>
      </c>
      <c r="B853" s="4" t="s">
        <v>34</v>
      </c>
      <c r="C853" s="4">
        <v>44227</v>
      </c>
      <c r="D853" s="6">
        <v>1353</v>
      </c>
      <c r="E853" s="3" t="str">
        <f>VLOOKUP(A853,Cleaned_Location_Data!$B$1:$C$55,2,FALSE)</f>
        <v>GEO1001</v>
      </c>
      <c r="F853" s="3" t="str">
        <f>INDEX(Cleaned_Location_Data!$C:$C,MATCH(A853,Cleaned_Location_Data!$B:$B,0))</f>
        <v>GEO1001</v>
      </c>
      <c r="G853" s="3" t="b">
        <f t="shared" si="65"/>
        <v>1</v>
      </c>
      <c r="H853" s="3" t="str">
        <f>INDEX(Cleaned_Location_Data!$I$1:$I$5,MATCH(F853,Cleaned_Location_Data!$H$1:$H$5,0))</f>
        <v>NAM</v>
      </c>
      <c r="I853" s="3" t="str">
        <f t="shared" si="66"/>
        <v>Q1 2021</v>
      </c>
      <c r="J853" s="3" t="str">
        <f t="shared" si="67"/>
        <v>Q1 2021</v>
      </c>
      <c r="K853" s="3" t="str">
        <f t="shared" si="68"/>
        <v>Q1 2021</v>
      </c>
      <c r="L853" s="5" t="b">
        <f t="shared" si="69"/>
        <v>1</v>
      </c>
      <c r="N853"/>
    </row>
    <row r="854" spans="1:14" x14ac:dyDescent="0.25">
      <c r="A854" s="7" t="s">
        <v>785</v>
      </c>
      <c r="B854" s="4" t="s">
        <v>32</v>
      </c>
      <c r="C854" s="4">
        <v>44255</v>
      </c>
      <c r="D854" s="6">
        <v>1790</v>
      </c>
      <c r="E854" s="3" t="str">
        <f>VLOOKUP(A854,Cleaned_Location_Data!$B$1:$C$55,2,FALSE)</f>
        <v>GEO1001</v>
      </c>
      <c r="F854" s="3" t="str">
        <f>INDEX(Cleaned_Location_Data!$C:$C,MATCH(A854,Cleaned_Location_Data!$B:$B,0))</f>
        <v>GEO1001</v>
      </c>
      <c r="G854" s="3" t="b">
        <f t="shared" si="65"/>
        <v>1</v>
      </c>
      <c r="H854" s="3" t="str">
        <f>INDEX(Cleaned_Location_Data!$I$1:$I$5,MATCH(F854,Cleaned_Location_Data!$H$1:$H$5,0))</f>
        <v>NAM</v>
      </c>
      <c r="I854" s="3" t="str">
        <f t="shared" si="66"/>
        <v>Q1 2021</v>
      </c>
      <c r="J854" s="3" t="str">
        <f t="shared" si="67"/>
        <v>Q1 2021</v>
      </c>
      <c r="K854" s="3" t="str">
        <f t="shared" si="68"/>
        <v>Q1 2021</v>
      </c>
      <c r="L854" s="5" t="b">
        <f t="shared" si="69"/>
        <v>1</v>
      </c>
      <c r="N854"/>
    </row>
    <row r="855" spans="1:14" x14ac:dyDescent="0.25">
      <c r="A855" s="7" t="s">
        <v>785</v>
      </c>
      <c r="B855" s="4" t="s">
        <v>30</v>
      </c>
      <c r="C855" s="4">
        <v>44286</v>
      </c>
      <c r="D855" s="6">
        <v>1701</v>
      </c>
      <c r="E855" s="3" t="str">
        <f>VLOOKUP(A855,Cleaned_Location_Data!$B$1:$C$55,2,FALSE)</f>
        <v>GEO1001</v>
      </c>
      <c r="F855" s="3" t="str">
        <f>INDEX(Cleaned_Location_Data!$C:$C,MATCH(A855,Cleaned_Location_Data!$B:$B,0))</f>
        <v>GEO1001</v>
      </c>
      <c r="G855" s="3" t="b">
        <f t="shared" si="65"/>
        <v>1</v>
      </c>
      <c r="H855" s="3" t="str">
        <f>INDEX(Cleaned_Location_Data!$I$1:$I$5,MATCH(F855,Cleaned_Location_Data!$H$1:$H$5,0))</f>
        <v>NAM</v>
      </c>
      <c r="I855" s="3" t="str">
        <f t="shared" si="66"/>
        <v>Q1 2021</v>
      </c>
      <c r="J855" s="3" t="str">
        <f t="shared" si="67"/>
        <v>Q1 2021</v>
      </c>
      <c r="K855" s="3" t="str">
        <f t="shared" si="68"/>
        <v>Q1 2021</v>
      </c>
      <c r="L855" s="5" t="b">
        <f t="shared" si="69"/>
        <v>1</v>
      </c>
      <c r="N855"/>
    </row>
    <row r="856" spans="1:14" x14ac:dyDescent="0.25">
      <c r="A856" s="7" t="s">
        <v>785</v>
      </c>
      <c r="B856" s="4" t="s">
        <v>28</v>
      </c>
      <c r="C856" s="4">
        <v>44316</v>
      </c>
      <c r="D856" s="6">
        <v>2309</v>
      </c>
      <c r="E856" s="3" t="str">
        <f>VLOOKUP(A856,Cleaned_Location_Data!$B$1:$C$55,2,FALSE)</f>
        <v>GEO1001</v>
      </c>
      <c r="F856" s="3" t="str">
        <f>INDEX(Cleaned_Location_Data!$C:$C,MATCH(A856,Cleaned_Location_Data!$B:$B,0))</f>
        <v>GEO1001</v>
      </c>
      <c r="G856" s="3" t="b">
        <f t="shared" si="65"/>
        <v>1</v>
      </c>
      <c r="H856" s="3" t="str">
        <f>INDEX(Cleaned_Location_Data!$I$1:$I$5,MATCH(F856,Cleaned_Location_Data!$H$1:$H$5,0))</f>
        <v>NAM</v>
      </c>
      <c r="I856" s="3" t="str">
        <f t="shared" si="66"/>
        <v>Q2 2021</v>
      </c>
      <c r="J856" s="3" t="str">
        <f t="shared" si="67"/>
        <v>Q2 2021</v>
      </c>
      <c r="K856" s="3" t="str">
        <f t="shared" si="68"/>
        <v>Q2 2021</v>
      </c>
      <c r="L856" s="5" t="b">
        <f t="shared" si="69"/>
        <v>1</v>
      </c>
      <c r="N856"/>
    </row>
    <row r="857" spans="1:14" x14ac:dyDescent="0.25">
      <c r="A857" s="7" t="s">
        <v>785</v>
      </c>
      <c r="B857" s="4" t="s">
        <v>26</v>
      </c>
      <c r="C857" s="4">
        <v>44347</v>
      </c>
      <c r="D857" s="6">
        <v>1998</v>
      </c>
      <c r="E857" s="3" t="str">
        <f>VLOOKUP(A857,Cleaned_Location_Data!$B$1:$C$55,2,FALSE)</f>
        <v>GEO1001</v>
      </c>
      <c r="F857" s="3" t="str">
        <f>INDEX(Cleaned_Location_Data!$C:$C,MATCH(A857,Cleaned_Location_Data!$B:$B,0))</f>
        <v>GEO1001</v>
      </c>
      <c r="G857" s="3" t="b">
        <f t="shared" si="65"/>
        <v>1</v>
      </c>
      <c r="H857" s="3" t="str">
        <f>INDEX(Cleaned_Location_Data!$I$1:$I$5,MATCH(F857,Cleaned_Location_Data!$H$1:$H$5,0))</f>
        <v>NAM</v>
      </c>
      <c r="I857" s="3" t="str">
        <f t="shared" si="66"/>
        <v>Q2 2021</v>
      </c>
      <c r="J857" s="3" t="str">
        <f t="shared" si="67"/>
        <v>Q2 2021</v>
      </c>
      <c r="K857" s="3" t="str">
        <f t="shared" si="68"/>
        <v>Q2 2021</v>
      </c>
      <c r="L857" s="5" t="b">
        <f t="shared" si="69"/>
        <v>1</v>
      </c>
      <c r="N857"/>
    </row>
    <row r="858" spans="1:14" x14ac:dyDescent="0.25">
      <c r="A858" s="7" t="s">
        <v>785</v>
      </c>
      <c r="B858" s="4" t="s">
        <v>24</v>
      </c>
      <c r="C858" s="4">
        <v>44377</v>
      </c>
      <c r="D858" s="6">
        <v>1553</v>
      </c>
      <c r="E858" s="3" t="str">
        <f>VLOOKUP(A858,Cleaned_Location_Data!$B$1:$C$55,2,FALSE)</f>
        <v>GEO1001</v>
      </c>
      <c r="F858" s="3" t="str">
        <f>INDEX(Cleaned_Location_Data!$C:$C,MATCH(A858,Cleaned_Location_Data!$B:$B,0))</f>
        <v>GEO1001</v>
      </c>
      <c r="G858" s="3" t="b">
        <f t="shared" si="65"/>
        <v>1</v>
      </c>
      <c r="H858" s="3" t="str">
        <f>INDEX(Cleaned_Location_Data!$I$1:$I$5,MATCH(F858,Cleaned_Location_Data!$H$1:$H$5,0))</f>
        <v>NAM</v>
      </c>
      <c r="I858" s="3" t="str">
        <f t="shared" si="66"/>
        <v>Q2 2021</v>
      </c>
      <c r="J858" s="3" t="str">
        <f t="shared" si="67"/>
        <v>Q2 2021</v>
      </c>
      <c r="K858" s="3" t="str">
        <f t="shared" si="68"/>
        <v>Q2 2021</v>
      </c>
      <c r="L858" s="5" t="b">
        <f t="shared" si="69"/>
        <v>1</v>
      </c>
      <c r="N858"/>
    </row>
    <row r="859" spans="1:14" x14ac:dyDescent="0.25">
      <c r="A859" s="7" t="s">
        <v>800</v>
      </c>
      <c r="B859" s="4" t="s">
        <v>37</v>
      </c>
      <c r="C859" s="4">
        <v>43861</v>
      </c>
      <c r="D859" s="6">
        <v>28034</v>
      </c>
      <c r="E859" s="3" t="str">
        <f>VLOOKUP(A859,Cleaned_Location_Data!$B$1:$C$55,2,FALSE)</f>
        <v>GEO1001</v>
      </c>
      <c r="F859" s="3" t="str">
        <f>INDEX(Cleaned_Location_Data!$C:$C,MATCH(A859,Cleaned_Location_Data!$B:$B,0))</f>
        <v>GEO1001</v>
      </c>
      <c r="G859" s="3" t="b">
        <f t="shared" si="65"/>
        <v>1</v>
      </c>
      <c r="H859" s="3" t="str">
        <f>INDEX(Cleaned_Location_Data!$I$1:$I$5,MATCH(F859,Cleaned_Location_Data!$H$1:$H$5,0))</f>
        <v>NAM</v>
      </c>
      <c r="I859" s="3" t="str">
        <f t="shared" si="66"/>
        <v>Q1 2020</v>
      </c>
      <c r="J859" s="3" t="str">
        <f t="shared" si="67"/>
        <v>Q1 2020</v>
      </c>
      <c r="K859" s="3" t="str">
        <f t="shared" si="68"/>
        <v>Q1 2020</v>
      </c>
      <c r="L859" s="5" t="b">
        <f t="shared" si="69"/>
        <v>1</v>
      </c>
      <c r="N859"/>
    </row>
    <row r="860" spans="1:14" x14ac:dyDescent="0.25">
      <c r="A860" s="7" t="s">
        <v>800</v>
      </c>
      <c r="B860" s="4" t="s">
        <v>39</v>
      </c>
      <c r="C860" s="4">
        <v>43890</v>
      </c>
      <c r="D860" s="6">
        <v>24922</v>
      </c>
      <c r="E860" s="3" t="str">
        <f>VLOOKUP(A860,Cleaned_Location_Data!$B$1:$C$55,2,FALSE)</f>
        <v>GEO1001</v>
      </c>
      <c r="F860" s="3" t="str">
        <f>INDEX(Cleaned_Location_Data!$C:$C,MATCH(A860,Cleaned_Location_Data!$B:$B,0))</f>
        <v>GEO1001</v>
      </c>
      <c r="G860" s="3" t="b">
        <f t="shared" si="65"/>
        <v>1</v>
      </c>
      <c r="H860" s="3" t="str">
        <f>INDEX(Cleaned_Location_Data!$I$1:$I$5,MATCH(F860,Cleaned_Location_Data!$H$1:$H$5,0))</f>
        <v>NAM</v>
      </c>
      <c r="I860" s="3" t="str">
        <f t="shared" si="66"/>
        <v>Q1 2020</v>
      </c>
      <c r="J860" s="3" t="str">
        <f t="shared" si="67"/>
        <v>Q1 2020</v>
      </c>
      <c r="K860" s="3" t="str">
        <f t="shared" si="68"/>
        <v>Q1 2020</v>
      </c>
      <c r="L860" s="5" t="b">
        <f t="shared" si="69"/>
        <v>1</v>
      </c>
      <c r="N860"/>
    </row>
    <row r="861" spans="1:14" x14ac:dyDescent="0.25">
      <c r="A861" s="7" t="s">
        <v>800</v>
      </c>
      <c r="B861" s="4" t="s">
        <v>4</v>
      </c>
      <c r="C861" s="4">
        <v>43921</v>
      </c>
      <c r="D861" s="6">
        <v>34268</v>
      </c>
      <c r="E861" s="3" t="str">
        <f>VLOOKUP(A861,Cleaned_Location_Data!$B$1:$C$55,2,FALSE)</f>
        <v>GEO1001</v>
      </c>
      <c r="F861" s="3" t="str">
        <f>INDEX(Cleaned_Location_Data!$C:$C,MATCH(A861,Cleaned_Location_Data!$B:$B,0))</f>
        <v>GEO1001</v>
      </c>
      <c r="G861" s="3" t="b">
        <f t="shared" si="65"/>
        <v>1</v>
      </c>
      <c r="H861" s="3" t="str">
        <f>INDEX(Cleaned_Location_Data!$I$1:$I$5,MATCH(F861,Cleaned_Location_Data!$H$1:$H$5,0))</f>
        <v>NAM</v>
      </c>
      <c r="I861" s="3" t="str">
        <f t="shared" si="66"/>
        <v>Q1 2020</v>
      </c>
      <c r="J861" s="3" t="str">
        <f t="shared" si="67"/>
        <v>Q1 2020</v>
      </c>
      <c r="K861" s="3" t="str">
        <f t="shared" si="68"/>
        <v>Q1 2020</v>
      </c>
      <c r="L861" s="5" t="b">
        <f t="shared" si="69"/>
        <v>1</v>
      </c>
      <c r="N861"/>
    </row>
    <row r="862" spans="1:14" x14ac:dyDescent="0.25">
      <c r="A862" s="7" t="s">
        <v>800</v>
      </c>
      <c r="B862" s="4" t="s">
        <v>6</v>
      </c>
      <c r="C862" s="4">
        <v>43951</v>
      </c>
      <c r="D862" s="6">
        <v>34268</v>
      </c>
      <c r="E862" s="3" t="str">
        <f>VLOOKUP(A862,Cleaned_Location_Data!$B$1:$C$55,2,FALSE)</f>
        <v>GEO1001</v>
      </c>
      <c r="F862" s="3" t="str">
        <f>INDEX(Cleaned_Location_Data!$C:$C,MATCH(A862,Cleaned_Location_Data!$B:$B,0))</f>
        <v>GEO1001</v>
      </c>
      <c r="G862" s="3" t="b">
        <f t="shared" si="65"/>
        <v>1</v>
      </c>
      <c r="H862" s="3" t="str">
        <f>INDEX(Cleaned_Location_Data!$I$1:$I$5,MATCH(F862,Cleaned_Location_Data!$H$1:$H$5,0))</f>
        <v>NAM</v>
      </c>
      <c r="I862" s="3" t="str">
        <f t="shared" si="66"/>
        <v>Q2 2020</v>
      </c>
      <c r="J862" s="3" t="str">
        <f t="shared" si="67"/>
        <v>Q2 2020</v>
      </c>
      <c r="K862" s="3" t="str">
        <f t="shared" si="68"/>
        <v>Q2 2020</v>
      </c>
      <c r="L862" s="5" t="b">
        <f t="shared" si="69"/>
        <v>1</v>
      </c>
      <c r="N862"/>
    </row>
    <row r="863" spans="1:14" x14ac:dyDescent="0.25">
      <c r="A863" s="7" t="s">
        <v>800</v>
      </c>
      <c r="B863" s="4" t="s">
        <v>8</v>
      </c>
      <c r="C863" s="4">
        <v>43982</v>
      </c>
      <c r="D863" s="6">
        <v>37380</v>
      </c>
      <c r="E863" s="3" t="str">
        <f>VLOOKUP(A863,Cleaned_Location_Data!$B$1:$C$55,2,FALSE)</f>
        <v>GEO1001</v>
      </c>
      <c r="F863" s="3" t="str">
        <f>INDEX(Cleaned_Location_Data!$C:$C,MATCH(A863,Cleaned_Location_Data!$B:$B,0))</f>
        <v>GEO1001</v>
      </c>
      <c r="G863" s="3" t="b">
        <f t="shared" si="65"/>
        <v>1</v>
      </c>
      <c r="H863" s="3" t="str">
        <f>INDEX(Cleaned_Location_Data!$I$1:$I$5,MATCH(F863,Cleaned_Location_Data!$H$1:$H$5,0))</f>
        <v>NAM</v>
      </c>
      <c r="I863" s="3" t="str">
        <f t="shared" si="66"/>
        <v>Q2 2020</v>
      </c>
      <c r="J863" s="3" t="str">
        <f t="shared" si="67"/>
        <v>Q2 2020</v>
      </c>
      <c r="K863" s="3" t="str">
        <f t="shared" si="68"/>
        <v>Q2 2020</v>
      </c>
      <c r="L863" s="5" t="b">
        <f t="shared" si="69"/>
        <v>1</v>
      </c>
      <c r="N863"/>
    </row>
    <row r="864" spans="1:14" x14ac:dyDescent="0.25">
      <c r="A864" s="7" t="s">
        <v>800</v>
      </c>
      <c r="B864" s="4" t="s">
        <v>10</v>
      </c>
      <c r="C864" s="4">
        <v>44012</v>
      </c>
      <c r="D864" s="6">
        <v>21809</v>
      </c>
      <c r="E864" s="3" t="str">
        <f>VLOOKUP(A864,Cleaned_Location_Data!$B$1:$C$55,2,FALSE)</f>
        <v>GEO1001</v>
      </c>
      <c r="F864" s="3" t="str">
        <f>INDEX(Cleaned_Location_Data!$C:$C,MATCH(A864,Cleaned_Location_Data!$B:$B,0))</f>
        <v>GEO1001</v>
      </c>
      <c r="G864" s="3" t="b">
        <f t="shared" si="65"/>
        <v>1</v>
      </c>
      <c r="H864" s="3" t="str">
        <f>INDEX(Cleaned_Location_Data!$I$1:$I$5,MATCH(F864,Cleaned_Location_Data!$H$1:$H$5,0))</f>
        <v>NAM</v>
      </c>
      <c r="I864" s="3" t="str">
        <f t="shared" si="66"/>
        <v>Q2 2020</v>
      </c>
      <c r="J864" s="3" t="str">
        <f t="shared" si="67"/>
        <v>Q2 2020</v>
      </c>
      <c r="K864" s="3" t="str">
        <f t="shared" si="68"/>
        <v>Q2 2020</v>
      </c>
      <c r="L864" s="5" t="b">
        <f t="shared" si="69"/>
        <v>1</v>
      </c>
      <c r="N864"/>
    </row>
    <row r="865" spans="1:14" x14ac:dyDescent="0.25">
      <c r="A865" s="7" t="s">
        <v>800</v>
      </c>
      <c r="B865" s="4" t="s">
        <v>12</v>
      </c>
      <c r="C865" s="4">
        <v>44043</v>
      </c>
      <c r="D865" s="6">
        <v>24920</v>
      </c>
      <c r="E865" s="3" t="str">
        <f>VLOOKUP(A865,Cleaned_Location_Data!$B$1:$C$55,2,FALSE)</f>
        <v>GEO1001</v>
      </c>
      <c r="F865" s="3" t="str">
        <f>INDEX(Cleaned_Location_Data!$C:$C,MATCH(A865,Cleaned_Location_Data!$B:$B,0))</f>
        <v>GEO1001</v>
      </c>
      <c r="G865" s="3" t="b">
        <f t="shared" si="65"/>
        <v>1</v>
      </c>
      <c r="H865" s="3" t="str">
        <f>INDEX(Cleaned_Location_Data!$I$1:$I$5,MATCH(F865,Cleaned_Location_Data!$H$1:$H$5,0))</f>
        <v>NAM</v>
      </c>
      <c r="I865" s="3" t="str">
        <f t="shared" si="66"/>
        <v>Q3 2020</v>
      </c>
      <c r="J865" s="3" t="str">
        <f t="shared" si="67"/>
        <v>Q3 2020</v>
      </c>
      <c r="K865" s="3" t="str">
        <f t="shared" si="68"/>
        <v>Q3 2020</v>
      </c>
      <c r="L865" s="5" t="b">
        <f t="shared" si="69"/>
        <v>1</v>
      </c>
      <c r="N865"/>
    </row>
    <row r="866" spans="1:14" x14ac:dyDescent="0.25">
      <c r="A866" s="7" t="s">
        <v>800</v>
      </c>
      <c r="B866" s="4" t="s">
        <v>14</v>
      </c>
      <c r="C866" s="4">
        <v>44074</v>
      </c>
      <c r="D866" s="6">
        <v>15576</v>
      </c>
      <c r="E866" s="3" t="str">
        <f>VLOOKUP(A866,Cleaned_Location_Data!$B$1:$C$55,2,FALSE)</f>
        <v>GEO1001</v>
      </c>
      <c r="F866" s="3" t="str">
        <f>INDEX(Cleaned_Location_Data!$C:$C,MATCH(A866,Cleaned_Location_Data!$B:$B,0))</f>
        <v>GEO1001</v>
      </c>
      <c r="G866" s="3" t="b">
        <f t="shared" si="65"/>
        <v>1</v>
      </c>
      <c r="H866" s="3" t="str">
        <f>INDEX(Cleaned_Location_Data!$I$1:$I$5,MATCH(F866,Cleaned_Location_Data!$H$1:$H$5,0))</f>
        <v>NAM</v>
      </c>
      <c r="I866" s="3" t="str">
        <f t="shared" si="66"/>
        <v>Q3 2020</v>
      </c>
      <c r="J866" s="3" t="str">
        <f t="shared" si="67"/>
        <v>Q3 2020</v>
      </c>
      <c r="K866" s="3" t="str">
        <f t="shared" si="68"/>
        <v>Q3 2020</v>
      </c>
      <c r="L866" s="5" t="b">
        <f t="shared" si="69"/>
        <v>1</v>
      </c>
      <c r="N866"/>
    </row>
    <row r="867" spans="1:14" x14ac:dyDescent="0.25">
      <c r="A867" s="7" t="s">
        <v>800</v>
      </c>
      <c r="B867" s="4" t="s">
        <v>16</v>
      </c>
      <c r="C867" s="4">
        <v>44104</v>
      </c>
      <c r="D867" s="6">
        <v>21809</v>
      </c>
      <c r="E867" s="3" t="str">
        <f>VLOOKUP(A867,Cleaned_Location_Data!$B$1:$C$55,2,FALSE)</f>
        <v>GEO1001</v>
      </c>
      <c r="F867" s="3" t="str">
        <f>INDEX(Cleaned_Location_Data!$C:$C,MATCH(A867,Cleaned_Location_Data!$B:$B,0))</f>
        <v>GEO1001</v>
      </c>
      <c r="G867" s="3" t="b">
        <f t="shared" si="65"/>
        <v>1</v>
      </c>
      <c r="H867" s="3" t="str">
        <f>INDEX(Cleaned_Location_Data!$I$1:$I$5,MATCH(F867,Cleaned_Location_Data!$H$1:$H$5,0))</f>
        <v>NAM</v>
      </c>
      <c r="I867" s="3" t="str">
        <f t="shared" si="66"/>
        <v>Q3 2020</v>
      </c>
      <c r="J867" s="3" t="str">
        <f t="shared" si="67"/>
        <v>Q3 2020</v>
      </c>
      <c r="K867" s="3" t="str">
        <f t="shared" si="68"/>
        <v>Q3 2020</v>
      </c>
      <c r="L867" s="5" t="b">
        <f t="shared" si="69"/>
        <v>1</v>
      </c>
      <c r="N867"/>
    </row>
    <row r="868" spans="1:14" x14ac:dyDescent="0.25">
      <c r="A868" s="7" t="s">
        <v>800</v>
      </c>
      <c r="B868" s="4" t="s">
        <v>18</v>
      </c>
      <c r="C868" s="4">
        <v>44135</v>
      </c>
      <c r="D868" s="6">
        <v>18694</v>
      </c>
      <c r="E868" s="3" t="str">
        <f>VLOOKUP(A868,Cleaned_Location_Data!$B$1:$C$55,2,FALSE)</f>
        <v>GEO1001</v>
      </c>
      <c r="F868" s="3" t="str">
        <f>INDEX(Cleaned_Location_Data!$C:$C,MATCH(A868,Cleaned_Location_Data!$B:$B,0))</f>
        <v>GEO1001</v>
      </c>
      <c r="G868" s="3" t="b">
        <f t="shared" si="65"/>
        <v>1</v>
      </c>
      <c r="H868" s="3" t="str">
        <f>INDEX(Cleaned_Location_Data!$I$1:$I$5,MATCH(F868,Cleaned_Location_Data!$H$1:$H$5,0))</f>
        <v>NAM</v>
      </c>
      <c r="I868" s="3" t="str">
        <f t="shared" si="66"/>
        <v>Q4 2020</v>
      </c>
      <c r="J868" s="3" t="str">
        <f t="shared" si="67"/>
        <v>Q4 2020</v>
      </c>
      <c r="K868" s="3" t="str">
        <f t="shared" si="68"/>
        <v>Q4 2020</v>
      </c>
      <c r="L868" s="5" t="b">
        <f t="shared" si="69"/>
        <v>1</v>
      </c>
      <c r="N868"/>
    </row>
    <row r="869" spans="1:14" x14ac:dyDescent="0.25">
      <c r="A869" s="7" t="s">
        <v>800</v>
      </c>
      <c r="B869" s="4" t="s">
        <v>20</v>
      </c>
      <c r="C869" s="4">
        <v>44165</v>
      </c>
      <c r="D869" s="6">
        <v>28037</v>
      </c>
      <c r="E869" s="3" t="str">
        <f>VLOOKUP(A869,Cleaned_Location_Data!$B$1:$C$55,2,FALSE)</f>
        <v>GEO1001</v>
      </c>
      <c r="F869" s="3" t="str">
        <f>INDEX(Cleaned_Location_Data!$C:$C,MATCH(A869,Cleaned_Location_Data!$B:$B,0))</f>
        <v>GEO1001</v>
      </c>
      <c r="G869" s="3" t="b">
        <f t="shared" si="65"/>
        <v>1</v>
      </c>
      <c r="H869" s="3" t="str">
        <f>INDEX(Cleaned_Location_Data!$I$1:$I$5,MATCH(F869,Cleaned_Location_Data!$H$1:$H$5,0))</f>
        <v>NAM</v>
      </c>
      <c r="I869" s="3" t="str">
        <f t="shared" si="66"/>
        <v>Q4 2020</v>
      </c>
      <c r="J869" s="3" t="str">
        <f t="shared" si="67"/>
        <v>Q4 2020</v>
      </c>
      <c r="K869" s="3" t="str">
        <f t="shared" si="68"/>
        <v>Q4 2020</v>
      </c>
      <c r="L869" s="5" t="b">
        <f t="shared" si="69"/>
        <v>1</v>
      </c>
      <c r="N869"/>
    </row>
    <row r="870" spans="1:14" x14ac:dyDescent="0.25">
      <c r="A870" s="7" t="s">
        <v>800</v>
      </c>
      <c r="B870" s="4" t="s">
        <v>22</v>
      </c>
      <c r="C870" s="4">
        <v>44196</v>
      </c>
      <c r="D870" s="6">
        <v>21809</v>
      </c>
      <c r="E870" s="3" t="str">
        <f>VLOOKUP(A870,Cleaned_Location_Data!$B$1:$C$55,2,FALSE)</f>
        <v>GEO1001</v>
      </c>
      <c r="F870" s="3" t="str">
        <f>INDEX(Cleaned_Location_Data!$C:$C,MATCH(A870,Cleaned_Location_Data!$B:$B,0))</f>
        <v>GEO1001</v>
      </c>
      <c r="G870" s="3" t="b">
        <f t="shared" si="65"/>
        <v>1</v>
      </c>
      <c r="H870" s="3" t="str">
        <f>INDEX(Cleaned_Location_Data!$I$1:$I$5,MATCH(F870,Cleaned_Location_Data!$H$1:$H$5,0))</f>
        <v>NAM</v>
      </c>
      <c r="I870" s="3" t="str">
        <f t="shared" si="66"/>
        <v>Q4 2020</v>
      </c>
      <c r="J870" s="3" t="str">
        <f t="shared" si="67"/>
        <v>Q4 2020</v>
      </c>
      <c r="K870" s="3" t="str">
        <f t="shared" si="68"/>
        <v>Q4 2020</v>
      </c>
      <c r="L870" s="5" t="b">
        <f t="shared" si="69"/>
        <v>1</v>
      </c>
      <c r="N870"/>
    </row>
    <row r="871" spans="1:14" x14ac:dyDescent="0.25">
      <c r="A871" s="7" t="s">
        <v>800</v>
      </c>
      <c r="B871" s="4" t="s">
        <v>34</v>
      </c>
      <c r="C871" s="4">
        <v>44227</v>
      </c>
      <c r="D871" s="6">
        <v>29157</v>
      </c>
      <c r="E871" s="3" t="str">
        <f>VLOOKUP(A871,Cleaned_Location_Data!$B$1:$C$55,2,FALSE)</f>
        <v>GEO1001</v>
      </c>
      <c r="F871" s="3" t="str">
        <f>INDEX(Cleaned_Location_Data!$C:$C,MATCH(A871,Cleaned_Location_Data!$B:$B,0))</f>
        <v>GEO1001</v>
      </c>
      <c r="G871" s="3" t="b">
        <f t="shared" si="65"/>
        <v>1</v>
      </c>
      <c r="H871" s="3" t="str">
        <f>INDEX(Cleaned_Location_Data!$I$1:$I$5,MATCH(F871,Cleaned_Location_Data!$H$1:$H$5,0))</f>
        <v>NAM</v>
      </c>
      <c r="I871" s="3" t="str">
        <f t="shared" si="66"/>
        <v>Q1 2021</v>
      </c>
      <c r="J871" s="3" t="str">
        <f t="shared" si="67"/>
        <v>Q1 2021</v>
      </c>
      <c r="K871" s="3" t="str">
        <f t="shared" si="68"/>
        <v>Q1 2021</v>
      </c>
      <c r="L871" s="5" t="b">
        <f t="shared" si="69"/>
        <v>1</v>
      </c>
      <c r="N871"/>
    </row>
    <row r="872" spans="1:14" x14ac:dyDescent="0.25">
      <c r="A872" s="7" t="s">
        <v>800</v>
      </c>
      <c r="B872" s="4" t="s">
        <v>32</v>
      </c>
      <c r="C872" s="4">
        <v>44255</v>
      </c>
      <c r="D872" s="6">
        <v>24798</v>
      </c>
      <c r="E872" s="3" t="str">
        <f>VLOOKUP(A872,Cleaned_Location_Data!$B$1:$C$55,2,FALSE)</f>
        <v>GEO1001</v>
      </c>
      <c r="F872" s="3" t="str">
        <f>INDEX(Cleaned_Location_Data!$C:$C,MATCH(A872,Cleaned_Location_Data!$B:$B,0))</f>
        <v>GEO1001</v>
      </c>
      <c r="G872" s="3" t="b">
        <f t="shared" si="65"/>
        <v>1</v>
      </c>
      <c r="H872" s="3" t="str">
        <f>INDEX(Cleaned_Location_Data!$I$1:$I$5,MATCH(F872,Cleaned_Location_Data!$H$1:$H$5,0))</f>
        <v>NAM</v>
      </c>
      <c r="I872" s="3" t="str">
        <f t="shared" si="66"/>
        <v>Q1 2021</v>
      </c>
      <c r="J872" s="3" t="str">
        <f t="shared" si="67"/>
        <v>Q1 2021</v>
      </c>
      <c r="K872" s="3" t="str">
        <f t="shared" si="68"/>
        <v>Q1 2021</v>
      </c>
      <c r="L872" s="5" t="b">
        <f t="shared" si="69"/>
        <v>1</v>
      </c>
      <c r="N872"/>
    </row>
    <row r="873" spans="1:14" x14ac:dyDescent="0.25">
      <c r="A873" s="7" t="s">
        <v>800</v>
      </c>
      <c r="B873" s="4" t="s">
        <v>30</v>
      </c>
      <c r="C873" s="4">
        <v>44286</v>
      </c>
      <c r="D873" s="6">
        <v>35291</v>
      </c>
      <c r="E873" s="3" t="str">
        <f>VLOOKUP(A873,Cleaned_Location_Data!$B$1:$C$55,2,FALSE)</f>
        <v>GEO1001</v>
      </c>
      <c r="F873" s="3" t="str">
        <f>INDEX(Cleaned_Location_Data!$C:$C,MATCH(A873,Cleaned_Location_Data!$B:$B,0))</f>
        <v>GEO1001</v>
      </c>
      <c r="G873" s="3" t="b">
        <f t="shared" si="65"/>
        <v>1</v>
      </c>
      <c r="H873" s="3" t="str">
        <f>INDEX(Cleaned_Location_Data!$I$1:$I$5,MATCH(F873,Cleaned_Location_Data!$H$1:$H$5,0))</f>
        <v>NAM</v>
      </c>
      <c r="I873" s="3" t="str">
        <f t="shared" si="66"/>
        <v>Q1 2021</v>
      </c>
      <c r="J873" s="3" t="str">
        <f t="shared" si="67"/>
        <v>Q1 2021</v>
      </c>
      <c r="K873" s="3" t="str">
        <f t="shared" si="68"/>
        <v>Q1 2021</v>
      </c>
      <c r="L873" s="5" t="b">
        <f t="shared" si="69"/>
        <v>1</v>
      </c>
      <c r="N873"/>
    </row>
    <row r="874" spans="1:14" x14ac:dyDescent="0.25">
      <c r="A874" s="7" t="s">
        <v>800</v>
      </c>
      <c r="B874" s="4" t="s">
        <v>28</v>
      </c>
      <c r="C874" s="4">
        <v>44316</v>
      </c>
      <c r="D874" s="6">
        <v>33923</v>
      </c>
      <c r="E874" s="3" t="str">
        <f>VLOOKUP(A874,Cleaned_Location_Data!$B$1:$C$55,2,FALSE)</f>
        <v>GEO1001</v>
      </c>
      <c r="F874" s="3" t="str">
        <f>INDEX(Cleaned_Location_Data!$C:$C,MATCH(A874,Cleaned_Location_Data!$B:$B,0))</f>
        <v>GEO1001</v>
      </c>
      <c r="G874" s="3" t="b">
        <f t="shared" si="65"/>
        <v>1</v>
      </c>
      <c r="H874" s="3" t="str">
        <f>INDEX(Cleaned_Location_Data!$I$1:$I$5,MATCH(F874,Cleaned_Location_Data!$H$1:$H$5,0))</f>
        <v>NAM</v>
      </c>
      <c r="I874" s="3" t="str">
        <f t="shared" si="66"/>
        <v>Q2 2021</v>
      </c>
      <c r="J874" s="3" t="str">
        <f t="shared" si="67"/>
        <v>Q2 2021</v>
      </c>
      <c r="K874" s="3" t="str">
        <f t="shared" si="68"/>
        <v>Q2 2021</v>
      </c>
      <c r="L874" s="5" t="b">
        <f t="shared" si="69"/>
        <v>1</v>
      </c>
      <c r="N874"/>
    </row>
    <row r="875" spans="1:14" x14ac:dyDescent="0.25">
      <c r="A875" s="7" t="s">
        <v>800</v>
      </c>
      <c r="B875" s="4" t="s">
        <v>26</v>
      </c>
      <c r="C875" s="4">
        <v>44347</v>
      </c>
      <c r="D875" s="6">
        <v>38501</v>
      </c>
      <c r="E875" s="3" t="str">
        <f>VLOOKUP(A875,Cleaned_Location_Data!$B$1:$C$55,2,FALSE)</f>
        <v>GEO1001</v>
      </c>
      <c r="F875" s="3" t="str">
        <f>INDEX(Cleaned_Location_Data!$C:$C,MATCH(A875,Cleaned_Location_Data!$B:$B,0))</f>
        <v>GEO1001</v>
      </c>
      <c r="G875" s="3" t="b">
        <f t="shared" si="65"/>
        <v>1</v>
      </c>
      <c r="H875" s="3" t="str">
        <f>INDEX(Cleaned_Location_Data!$I$1:$I$5,MATCH(F875,Cleaned_Location_Data!$H$1:$H$5,0))</f>
        <v>NAM</v>
      </c>
      <c r="I875" s="3" t="str">
        <f t="shared" si="66"/>
        <v>Q2 2021</v>
      </c>
      <c r="J875" s="3" t="str">
        <f t="shared" si="67"/>
        <v>Q2 2021</v>
      </c>
      <c r="K875" s="3" t="str">
        <f t="shared" si="68"/>
        <v>Q2 2021</v>
      </c>
      <c r="L875" s="5" t="b">
        <f t="shared" si="69"/>
        <v>1</v>
      </c>
      <c r="N875"/>
    </row>
    <row r="876" spans="1:14" x14ac:dyDescent="0.25">
      <c r="A876" s="7" t="s">
        <v>800</v>
      </c>
      <c r="B876" s="4" t="s">
        <v>24</v>
      </c>
      <c r="C876" s="4">
        <v>44377</v>
      </c>
      <c r="D876" s="6">
        <v>22463</v>
      </c>
      <c r="E876" s="3" t="str">
        <f>VLOOKUP(A876,Cleaned_Location_Data!$B$1:$C$55,2,FALSE)</f>
        <v>GEO1001</v>
      </c>
      <c r="F876" s="3" t="str">
        <f>INDEX(Cleaned_Location_Data!$C:$C,MATCH(A876,Cleaned_Location_Data!$B:$B,0))</f>
        <v>GEO1001</v>
      </c>
      <c r="G876" s="3" t="b">
        <f t="shared" si="65"/>
        <v>1</v>
      </c>
      <c r="H876" s="3" t="str">
        <f>INDEX(Cleaned_Location_Data!$I$1:$I$5,MATCH(F876,Cleaned_Location_Data!$H$1:$H$5,0))</f>
        <v>NAM</v>
      </c>
      <c r="I876" s="3" t="str">
        <f t="shared" si="66"/>
        <v>Q2 2021</v>
      </c>
      <c r="J876" s="3" t="str">
        <f t="shared" si="67"/>
        <v>Q2 2021</v>
      </c>
      <c r="K876" s="3" t="str">
        <f t="shared" si="68"/>
        <v>Q2 2021</v>
      </c>
      <c r="L876" s="5" t="b">
        <f t="shared" si="69"/>
        <v>1</v>
      </c>
      <c r="N876"/>
    </row>
    <row r="877" spans="1:14" x14ac:dyDescent="0.25">
      <c r="A877" s="7" t="s">
        <v>816</v>
      </c>
      <c r="B877" s="4" t="s">
        <v>37</v>
      </c>
      <c r="C877" s="4">
        <v>43861</v>
      </c>
      <c r="D877" s="6">
        <v>142</v>
      </c>
      <c r="E877" s="3" t="str">
        <f>VLOOKUP(A877,Cleaned_Location_Data!$B$1:$C$55,2,FALSE)</f>
        <v>GEO1002</v>
      </c>
      <c r="F877" s="3" t="str">
        <f>INDEX(Cleaned_Location_Data!$C:$C,MATCH(A877,Cleaned_Location_Data!$B:$B,0))</f>
        <v>GEO1002</v>
      </c>
      <c r="G877" s="3" t="b">
        <f t="shared" si="65"/>
        <v>1</v>
      </c>
      <c r="H877" s="3" t="str">
        <f>INDEX(Cleaned_Location_Data!$I$1:$I$5,MATCH(F877,Cleaned_Location_Data!$H$1:$H$5,0))</f>
        <v>APAC</v>
      </c>
      <c r="I877" s="3" t="str">
        <f t="shared" si="66"/>
        <v>Q1 2020</v>
      </c>
      <c r="J877" s="3" t="str">
        <f t="shared" si="67"/>
        <v>Q1 2020</v>
      </c>
      <c r="K877" s="3" t="str">
        <f t="shared" si="68"/>
        <v>Q1 2020</v>
      </c>
      <c r="L877" s="5" t="b">
        <f t="shared" si="69"/>
        <v>1</v>
      </c>
      <c r="N877"/>
    </row>
    <row r="878" spans="1:14" x14ac:dyDescent="0.25">
      <c r="A878" s="7" t="s">
        <v>816</v>
      </c>
      <c r="B878" s="4" t="s">
        <v>39</v>
      </c>
      <c r="C878" s="4">
        <v>43890</v>
      </c>
      <c r="D878" s="6">
        <v>125</v>
      </c>
      <c r="E878" s="3" t="str">
        <f>VLOOKUP(A878,Cleaned_Location_Data!$B$1:$C$55,2,FALSE)</f>
        <v>GEO1002</v>
      </c>
      <c r="F878" s="3" t="str">
        <f>INDEX(Cleaned_Location_Data!$C:$C,MATCH(A878,Cleaned_Location_Data!$B:$B,0))</f>
        <v>GEO1002</v>
      </c>
      <c r="G878" s="3" t="b">
        <f t="shared" si="65"/>
        <v>1</v>
      </c>
      <c r="H878" s="3" t="str">
        <f>INDEX(Cleaned_Location_Data!$I$1:$I$5,MATCH(F878,Cleaned_Location_Data!$H$1:$H$5,0))</f>
        <v>APAC</v>
      </c>
      <c r="I878" s="3" t="str">
        <f t="shared" si="66"/>
        <v>Q1 2020</v>
      </c>
      <c r="J878" s="3" t="str">
        <f t="shared" si="67"/>
        <v>Q1 2020</v>
      </c>
      <c r="K878" s="3" t="str">
        <f t="shared" si="68"/>
        <v>Q1 2020</v>
      </c>
      <c r="L878" s="5" t="b">
        <f t="shared" si="69"/>
        <v>1</v>
      </c>
      <c r="N878"/>
    </row>
    <row r="879" spans="1:14" x14ac:dyDescent="0.25">
      <c r="A879" s="7" t="s">
        <v>816</v>
      </c>
      <c r="B879" s="4" t="s">
        <v>4</v>
      </c>
      <c r="C879" s="4">
        <v>43921</v>
      </c>
      <c r="D879" s="6">
        <v>171</v>
      </c>
      <c r="E879" s="3" t="str">
        <f>VLOOKUP(A879,Cleaned_Location_Data!$B$1:$C$55,2,FALSE)</f>
        <v>GEO1002</v>
      </c>
      <c r="F879" s="3" t="str">
        <f>INDEX(Cleaned_Location_Data!$C:$C,MATCH(A879,Cleaned_Location_Data!$B:$B,0))</f>
        <v>GEO1002</v>
      </c>
      <c r="G879" s="3" t="b">
        <f t="shared" si="65"/>
        <v>1</v>
      </c>
      <c r="H879" s="3" t="str">
        <f>INDEX(Cleaned_Location_Data!$I$1:$I$5,MATCH(F879,Cleaned_Location_Data!$H$1:$H$5,0))</f>
        <v>APAC</v>
      </c>
      <c r="I879" s="3" t="str">
        <f t="shared" si="66"/>
        <v>Q1 2020</v>
      </c>
      <c r="J879" s="3" t="str">
        <f t="shared" si="67"/>
        <v>Q1 2020</v>
      </c>
      <c r="K879" s="3" t="str">
        <f t="shared" si="68"/>
        <v>Q1 2020</v>
      </c>
      <c r="L879" s="5" t="b">
        <f t="shared" si="69"/>
        <v>1</v>
      </c>
      <c r="N879"/>
    </row>
    <row r="880" spans="1:14" x14ac:dyDescent="0.25">
      <c r="A880" s="7" t="s">
        <v>816</v>
      </c>
      <c r="B880" s="4" t="s">
        <v>6</v>
      </c>
      <c r="C880" s="4">
        <v>43951</v>
      </c>
      <c r="D880" s="6">
        <v>168</v>
      </c>
      <c r="E880" s="3" t="str">
        <f>VLOOKUP(A880,Cleaned_Location_Data!$B$1:$C$55,2,FALSE)</f>
        <v>GEO1002</v>
      </c>
      <c r="F880" s="3" t="str">
        <f>INDEX(Cleaned_Location_Data!$C:$C,MATCH(A880,Cleaned_Location_Data!$B:$B,0))</f>
        <v>GEO1002</v>
      </c>
      <c r="G880" s="3" t="b">
        <f t="shared" si="65"/>
        <v>1</v>
      </c>
      <c r="H880" s="3" t="str">
        <f>INDEX(Cleaned_Location_Data!$I$1:$I$5,MATCH(F880,Cleaned_Location_Data!$H$1:$H$5,0))</f>
        <v>APAC</v>
      </c>
      <c r="I880" s="3" t="str">
        <f t="shared" si="66"/>
        <v>Q2 2020</v>
      </c>
      <c r="J880" s="3" t="str">
        <f t="shared" si="67"/>
        <v>Q2 2020</v>
      </c>
      <c r="K880" s="3" t="str">
        <f t="shared" si="68"/>
        <v>Q2 2020</v>
      </c>
      <c r="L880" s="5" t="b">
        <f t="shared" si="69"/>
        <v>1</v>
      </c>
      <c r="N880"/>
    </row>
    <row r="881" spans="1:14" x14ac:dyDescent="0.25">
      <c r="A881" s="7" t="s">
        <v>816</v>
      </c>
      <c r="B881" s="4" t="s">
        <v>8</v>
      </c>
      <c r="C881" s="4">
        <v>43982</v>
      </c>
      <c r="D881" s="6">
        <v>183</v>
      </c>
      <c r="E881" s="3" t="str">
        <f>VLOOKUP(A881,Cleaned_Location_Data!$B$1:$C$55,2,FALSE)</f>
        <v>GEO1002</v>
      </c>
      <c r="F881" s="3" t="str">
        <f>INDEX(Cleaned_Location_Data!$C:$C,MATCH(A881,Cleaned_Location_Data!$B:$B,0))</f>
        <v>GEO1002</v>
      </c>
      <c r="G881" s="3" t="b">
        <f t="shared" si="65"/>
        <v>1</v>
      </c>
      <c r="H881" s="3" t="str">
        <f>INDEX(Cleaned_Location_Data!$I$1:$I$5,MATCH(F881,Cleaned_Location_Data!$H$1:$H$5,0))</f>
        <v>APAC</v>
      </c>
      <c r="I881" s="3" t="str">
        <f t="shared" si="66"/>
        <v>Q2 2020</v>
      </c>
      <c r="J881" s="3" t="str">
        <f t="shared" si="67"/>
        <v>Q2 2020</v>
      </c>
      <c r="K881" s="3" t="str">
        <f t="shared" si="68"/>
        <v>Q2 2020</v>
      </c>
      <c r="L881" s="5" t="b">
        <f t="shared" si="69"/>
        <v>1</v>
      </c>
      <c r="N881"/>
    </row>
    <row r="882" spans="1:14" x14ac:dyDescent="0.25">
      <c r="A882" s="7" t="s">
        <v>816</v>
      </c>
      <c r="B882" s="4" t="s">
        <v>10</v>
      </c>
      <c r="C882" s="4">
        <v>44012</v>
      </c>
      <c r="D882" s="6">
        <v>109</v>
      </c>
      <c r="E882" s="3" t="str">
        <f>VLOOKUP(A882,Cleaned_Location_Data!$B$1:$C$55,2,FALSE)</f>
        <v>GEO1002</v>
      </c>
      <c r="F882" s="3" t="str">
        <f>INDEX(Cleaned_Location_Data!$C:$C,MATCH(A882,Cleaned_Location_Data!$B:$B,0))</f>
        <v>GEO1002</v>
      </c>
      <c r="G882" s="3" t="b">
        <f t="shared" si="65"/>
        <v>1</v>
      </c>
      <c r="H882" s="3" t="str">
        <f>INDEX(Cleaned_Location_Data!$I$1:$I$5,MATCH(F882,Cleaned_Location_Data!$H$1:$H$5,0))</f>
        <v>APAC</v>
      </c>
      <c r="I882" s="3" t="str">
        <f t="shared" si="66"/>
        <v>Q2 2020</v>
      </c>
      <c r="J882" s="3" t="str">
        <f t="shared" si="67"/>
        <v>Q2 2020</v>
      </c>
      <c r="K882" s="3" t="str">
        <f t="shared" si="68"/>
        <v>Q2 2020</v>
      </c>
      <c r="L882" s="5" t="b">
        <f t="shared" si="69"/>
        <v>1</v>
      </c>
      <c r="N882"/>
    </row>
    <row r="883" spans="1:14" x14ac:dyDescent="0.25">
      <c r="A883" s="7" t="s">
        <v>816</v>
      </c>
      <c r="B883" s="4" t="s">
        <v>12</v>
      </c>
      <c r="C883" s="4">
        <v>44043</v>
      </c>
      <c r="D883" s="6">
        <v>125</v>
      </c>
      <c r="E883" s="3" t="str">
        <f>VLOOKUP(A883,Cleaned_Location_Data!$B$1:$C$55,2,FALSE)</f>
        <v>GEO1002</v>
      </c>
      <c r="F883" s="3" t="str">
        <f>INDEX(Cleaned_Location_Data!$C:$C,MATCH(A883,Cleaned_Location_Data!$B:$B,0))</f>
        <v>GEO1002</v>
      </c>
      <c r="G883" s="3" t="b">
        <f t="shared" si="65"/>
        <v>1</v>
      </c>
      <c r="H883" s="3" t="str">
        <f>INDEX(Cleaned_Location_Data!$I$1:$I$5,MATCH(F883,Cleaned_Location_Data!$H$1:$H$5,0))</f>
        <v>APAC</v>
      </c>
      <c r="I883" s="3" t="str">
        <f t="shared" si="66"/>
        <v>Q3 2020</v>
      </c>
      <c r="J883" s="3" t="str">
        <f t="shared" si="67"/>
        <v>Q3 2020</v>
      </c>
      <c r="K883" s="3" t="str">
        <f t="shared" si="68"/>
        <v>Q3 2020</v>
      </c>
      <c r="L883" s="5" t="b">
        <f t="shared" si="69"/>
        <v>1</v>
      </c>
      <c r="N883"/>
    </row>
    <row r="884" spans="1:14" x14ac:dyDescent="0.25">
      <c r="A884" s="7" t="s">
        <v>816</v>
      </c>
      <c r="B884" s="4" t="s">
        <v>14</v>
      </c>
      <c r="C884" s="4">
        <v>44074</v>
      </c>
      <c r="D884" s="6">
        <v>80</v>
      </c>
      <c r="E884" s="3" t="str">
        <f>VLOOKUP(A884,Cleaned_Location_Data!$B$1:$C$55,2,FALSE)</f>
        <v>GEO1002</v>
      </c>
      <c r="F884" s="3" t="str">
        <f>INDEX(Cleaned_Location_Data!$C:$C,MATCH(A884,Cleaned_Location_Data!$B:$B,0))</f>
        <v>GEO1002</v>
      </c>
      <c r="G884" s="3" t="b">
        <f t="shared" si="65"/>
        <v>1</v>
      </c>
      <c r="H884" s="3" t="str">
        <f>INDEX(Cleaned_Location_Data!$I$1:$I$5,MATCH(F884,Cleaned_Location_Data!$H$1:$H$5,0))</f>
        <v>APAC</v>
      </c>
      <c r="I884" s="3" t="str">
        <f t="shared" si="66"/>
        <v>Q3 2020</v>
      </c>
      <c r="J884" s="3" t="str">
        <f t="shared" si="67"/>
        <v>Q3 2020</v>
      </c>
      <c r="K884" s="3" t="str">
        <f t="shared" si="68"/>
        <v>Q3 2020</v>
      </c>
      <c r="L884" s="5" t="b">
        <f t="shared" si="69"/>
        <v>1</v>
      </c>
      <c r="N884"/>
    </row>
    <row r="885" spans="1:14" x14ac:dyDescent="0.25">
      <c r="A885" s="7" t="s">
        <v>816</v>
      </c>
      <c r="B885" s="4" t="s">
        <v>16</v>
      </c>
      <c r="C885" s="4">
        <v>44104</v>
      </c>
      <c r="D885" s="6">
        <v>111</v>
      </c>
      <c r="E885" s="3" t="str">
        <f>VLOOKUP(A885,Cleaned_Location_Data!$B$1:$C$55,2,FALSE)</f>
        <v>GEO1002</v>
      </c>
      <c r="F885" s="3" t="str">
        <f>INDEX(Cleaned_Location_Data!$C:$C,MATCH(A885,Cleaned_Location_Data!$B:$B,0))</f>
        <v>GEO1002</v>
      </c>
      <c r="G885" s="3" t="b">
        <f t="shared" si="65"/>
        <v>1</v>
      </c>
      <c r="H885" s="3" t="str">
        <f>INDEX(Cleaned_Location_Data!$I$1:$I$5,MATCH(F885,Cleaned_Location_Data!$H$1:$H$5,0))</f>
        <v>APAC</v>
      </c>
      <c r="I885" s="3" t="str">
        <f t="shared" si="66"/>
        <v>Q3 2020</v>
      </c>
      <c r="J885" s="3" t="str">
        <f t="shared" si="67"/>
        <v>Q3 2020</v>
      </c>
      <c r="K885" s="3" t="str">
        <f t="shared" si="68"/>
        <v>Q3 2020</v>
      </c>
      <c r="L885" s="5" t="b">
        <f t="shared" si="69"/>
        <v>1</v>
      </c>
      <c r="N885"/>
    </row>
    <row r="886" spans="1:14" x14ac:dyDescent="0.25">
      <c r="A886" s="7" t="s">
        <v>816</v>
      </c>
      <c r="B886" s="4" t="s">
        <v>18</v>
      </c>
      <c r="C886" s="4">
        <v>44135</v>
      </c>
      <c r="D886" s="6">
        <v>96</v>
      </c>
      <c r="E886" s="3" t="str">
        <f>VLOOKUP(A886,Cleaned_Location_Data!$B$1:$C$55,2,FALSE)</f>
        <v>GEO1002</v>
      </c>
      <c r="F886" s="3" t="str">
        <f>INDEX(Cleaned_Location_Data!$C:$C,MATCH(A886,Cleaned_Location_Data!$B:$B,0))</f>
        <v>GEO1002</v>
      </c>
      <c r="G886" s="3" t="b">
        <f t="shared" si="65"/>
        <v>1</v>
      </c>
      <c r="H886" s="3" t="str">
        <f>INDEX(Cleaned_Location_Data!$I$1:$I$5,MATCH(F886,Cleaned_Location_Data!$H$1:$H$5,0))</f>
        <v>APAC</v>
      </c>
      <c r="I886" s="3" t="str">
        <f t="shared" si="66"/>
        <v>Q4 2020</v>
      </c>
      <c r="J886" s="3" t="str">
        <f t="shared" si="67"/>
        <v>Q4 2020</v>
      </c>
      <c r="K886" s="3" t="str">
        <f t="shared" si="68"/>
        <v>Q4 2020</v>
      </c>
      <c r="L886" s="5" t="b">
        <f t="shared" si="69"/>
        <v>1</v>
      </c>
      <c r="N886"/>
    </row>
    <row r="887" spans="1:14" x14ac:dyDescent="0.25">
      <c r="A887" s="7" t="s">
        <v>816</v>
      </c>
      <c r="B887" s="4" t="s">
        <v>20</v>
      </c>
      <c r="C887" s="4">
        <v>44165</v>
      </c>
      <c r="D887" s="6">
        <v>136</v>
      </c>
      <c r="E887" s="3" t="str">
        <f>VLOOKUP(A887,Cleaned_Location_Data!$B$1:$C$55,2,FALSE)</f>
        <v>GEO1002</v>
      </c>
      <c r="F887" s="3" t="str">
        <f>INDEX(Cleaned_Location_Data!$C:$C,MATCH(A887,Cleaned_Location_Data!$B:$B,0))</f>
        <v>GEO1002</v>
      </c>
      <c r="G887" s="3" t="b">
        <f t="shared" si="65"/>
        <v>1</v>
      </c>
      <c r="H887" s="3" t="str">
        <f>INDEX(Cleaned_Location_Data!$I$1:$I$5,MATCH(F887,Cleaned_Location_Data!$H$1:$H$5,0))</f>
        <v>APAC</v>
      </c>
      <c r="I887" s="3" t="str">
        <f t="shared" si="66"/>
        <v>Q4 2020</v>
      </c>
      <c r="J887" s="3" t="str">
        <f t="shared" si="67"/>
        <v>Q4 2020</v>
      </c>
      <c r="K887" s="3" t="str">
        <f t="shared" si="68"/>
        <v>Q4 2020</v>
      </c>
      <c r="L887" s="5" t="b">
        <f t="shared" si="69"/>
        <v>1</v>
      </c>
      <c r="N887"/>
    </row>
    <row r="888" spans="1:14" x14ac:dyDescent="0.25">
      <c r="A888" s="7" t="s">
        <v>816</v>
      </c>
      <c r="B888" s="4" t="s">
        <v>22</v>
      </c>
      <c r="C888" s="4">
        <v>44196</v>
      </c>
      <c r="D888" s="6">
        <v>107</v>
      </c>
      <c r="E888" s="3" t="str">
        <f>VLOOKUP(A888,Cleaned_Location_Data!$B$1:$C$55,2,FALSE)</f>
        <v>GEO1002</v>
      </c>
      <c r="F888" s="3" t="str">
        <f>INDEX(Cleaned_Location_Data!$C:$C,MATCH(A888,Cleaned_Location_Data!$B:$B,0))</f>
        <v>GEO1002</v>
      </c>
      <c r="G888" s="3" t="b">
        <f t="shared" si="65"/>
        <v>1</v>
      </c>
      <c r="H888" s="3" t="str">
        <f>INDEX(Cleaned_Location_Data!$I$1:$I$5,MATCH(F888,Cleaned_Location_Data!$H$1:$H$5,0))</f>
        <v>APAC</v>
      </c>
      <c r="I888" s="3" t="str">
        <f t="shared" si="66"/>
        <v>Q4 2020</v>
      </c>
      <c r="J888" s="3" t="str">
        <f t="shared" si="67"/>
        <v>Q4 2020</v>
      </c>
      <c r="K888" s="3" t="str">
        <f t="shared" si="68"/>
        <v>Q4 2020</v>
      </c>
      <c r="L888" s="5" t="b">
        <f t="shared" si="69"/>
        <v>1</v>
      </c>
      <c r="N888"/>
    </row>
    <row r="889" spans="1:14" x14ac:dyDescent="0.25">
      <c r="A889" s="7" t="s">
        <v>816</v>
      </c>
      <c r="B889" s="4" t="s">
        <v>34</v>
      </c>
      <c r="C889" s="4">
        <v>44227</v>
      </c>
      <c r="D889" s="6">
        <v>140</v>
      </c>
      <c r="E889" s="3" t="str">
        <f>VLOOKUP(A889,Cleaned_Location_Data!$B$1:$C$55,2,FALSE)</f>
        <v>GEO1002</v>
      </c>
      <c r="F889" s="3" t="str">
        <f>INDEX(Cleaned_Location_Data!$C:$C,MATCH(A889,Cleaned_Location_Data!$B:$B,0))</f>
        <v>GEO1002</v>
      </c>
      <c r="G889" s="3" t="b">
        <f t="shared" si="65"/>
        <v>1</v>
      </c>
      <c r="H889" s="3" t="str">
        <f>INDEX(Cleaned_Location_Data!$I$1:$I$5,MATCH(F889,Cleaned_Location_Data!$H$1:$H$5,0))</f>
        <v>APAC</v>
      </c>
      <c r="I889" s="3" t="str">
        <f t="shared" si="66"/>
        <v>Q1 2021</v>
      </c>
      <c r="J889" s="3" t="str">
        <f t="shared" si="67"/>
        <v>Q1 2021</v>
      </c>
      <c r="K889" s="3" t="str">
        <f t="shared" si="68"/>
        <v>Q1 2021</v>
      </c>
      <c r="L889" s="5" t="b">
        <f t="shared" si="69"/>
        <v>1</v>
      </c>
      <c r="N889"/>
    </row>
    <row r="890" spans="1:14" x14ac:dyDescent="0.25">
      <c r="A890" s="7" t="s">
        <v>816</v>
      </c>
      <c r="B890" s="4" t="s">
        <v>32</v>
      </c>
      <c r="C890" s="4">
        <v>44255</v>
      </c>
      <c r="D890" s="6">
        <v>126</v>
      </c>
      <c r="E890" s="3" t="str">
        <f>VLOOKUP(A890,Cleaned_Location_Data!$B$1:$C$55,2,FALSE)</f>
        <v>GEO1002</v>
      </c>
      <c r="F890" s="3" t="str">
        <f>INDEX(Cleaned_Location_Data!$C:$C,MATCH(A890,Cleaned_Location_Data!$B:$B,0))</f>
        <v>GEO1002</v>
      </c>
      <c r="G890" s="3" t="b">
        <f t="shared" si="65"/>
        <v>1</v>
      </c>
      <c r="H890" s="3" t="str">
        <f>INDEX(Cleaned_Location_Data!$I$1:$I$5,MATCH(F890,Cleaned_Location_Data!$H$1:$H$5,0))</f>
        <v>APAC</v>
      </c>
      <c r="I890" s="3" t="str">
        <f t="shared" si="66"/>
        <v>Q1 2021</v>
      </c>
      <c r="J890" s="3" t="str">
        <f t="shared" si="67"/>
        <v>Q1 2021</v>
      </c>
      <c r="K890" s="3" t="str">
        <f t="shared" si="68"/>
        <v>Q1 2021</v>
      </c>
      <c r="L890" s="5" t="b">
        <f t="shared" si="69"/>
        <v>1</v>
      </c>
      <c r="N890"/>
    </row>
    <row r="891" spans="1:14" x14ac:dyDescent="0.25">
      <c r="A891" s="7" t="s">
        <v>825</v>
      </c>
      <c r="B891" s="4" t="s">
        <v>37</v>
      </c>
      <c r="C891" s="4">
        <v>43861</v>
      </c>
      <c r="D891" s="6">
        <v>220</v>
      </c>
      <c r="E891" s="3" t="str">
        <f>VLOOKUP(A891,Cleaned_Location_Data!$B$1:$C$55,2,FALSE)</f>
        <v>GEO1002</v>
      </c>
      <c r="F891" s="3" t="str">
        <f>INDEX(Cleaned_Location_Data!$C:$C,MATCH(A891,Cleaned_Location_Data!$B:$B,0))</f>
        <v>GEO1002</v>
      </c>
      <c r="G891" s="3" t="b">
        <f t="shared" si="65"/>
        <v>1</v>
      </c>
      <c r="H891" s="3" t="str">
        <f>INDEX(Cleaned_Location_Data!$I$1:$I$5,MATCH(F891,Cleaned_Location_Data!$H$1:$H$5,0))</f>
        <v>APAC</v>
      </c>
      <c r="I891" s="3" t="str">
        <f t="shared" si="66"/>
        <v>Q1 2020</v>
      </c>
      <c r="J891" s="3" t="str">
        <f t="shared" si="67"/>
        <v>Q1 2020</v>
      </c>
      <c r="K891" s="3" t="str">
        <f t="shared" si="68"/>
        <v>Q1 2020</v>
      </c>
      <c r="L891" s="5" t="b">
        <f t="shared" si="69"/>
        <v>1</v>
      </c>
      <c r="N891"/>
    </row>
    <row r="892" spans="1:14" x14ac:dyDescent="0.25">
      <c r="A892" s="7" t="s">
        <v>825</v>
      </c>
      <c r="B892" s="4" t="s">
        <v>39</v>
      </c>
      <c r="C892" s="4">
        <v>43890</v>
      </c>
      <c r="D892" s="6">
        <v>219</v>
      </c>
      <c r="E892" s="3" t="str">
        <f>VLOOKUP(A892,Cleaned_Location_Data!$B$1:$C$55,2,FALSE)</f>
        <v>GEO1002</v>
      </c>
      <c r="F892" s="3" t="str">
        <f>INDEX(Cleaned_Location_Data!$C:$C,MATCH(A892,Cleaned_Location_Data!$B:$B,0))</f>
        <v>GEO1002</v>
      </c>
      <c r="G892" s="3" t="b">
        <f t="shared" si="65"/>
        <v>1</v>
      </c>
      <c r="H892" s="3" t="str">
        <f>INDEX(Cleaned_Location_Data!$I$1:$I$5,MATCH(F892,Cleaned_Location_Data!$H$1:$H$5,0))</f>
        <v>APAC</v>
      </c>
      <c r="I892" s="3" t="str">
        <f t="shared" si="66"/>
        <v>Q1 2020</v>
      </c>
      <c r="J892" s="3" t="str">
        <f t="shared" si="67"/>
        <v>Q1 2020</v>
      </c>
      <c r="K892" s="3" t="str">
        <f t="shared" si="68"/>
        <v>Q1 2020</v>
      </c>
      <c r="L892" s="5" t="b">
        <f t="shared" si="69"/>
        <v>1</v>
      </c>
      <c r="N892"/>
    </row>
    <row r="893" spans="1:14" x14ac:dyDescent="0.25">
      <c r="A893" s="7" t="s">
        <v>825</v>
      </c>
      <c r="B893" s="4" t="s">
        <v>4</v>
      </c>
      <c r="C893" s="4">
        <v>43921</v>
      </c>
      <c r="D893" s="6">
        <v>266</v>
      </c>
      <c r="E893" s="3" t="str">
        <f>VLOOKUP(A893,Cleaned_Location_Data!$B$1:$C$55,2,FALSE)</f>
        <v>GEO1002</v>
      </c>
      <c r="F893" s="3" t="str">
        <f>INDEX(Cleaned_Location_Data!$C:$C,MATCH(A893,Cleaned_Location_Data!$B:$B,0))</f>
        <v>GEO1002</v>
      </c>
      <c r="G893" s="3" t="b">
        <f t="shared" si="65"/>
        <v>1</v>
      </c>
      <c r="H893" s="3" t="str">
        <f>INDEX(Cleaned_Location_Data!$I$1:$I$5,MATCH(F893,Cleaned_Location_Data!$H$1:$H$5,0))</f>
        <v>APAC</v>
      </c>
      <c r="I893" s="3" t="str">
        <f t="shared" si="66"/>
        <v>Q1 2020</v>
      </c>
      <c r="J893" s="3" t="str">
        <f t="shared" si="67"/>
        <v>Q1 2020</v>
      </c>
      <c r="K893" s="3" t="str">
        <f t="shared" si="68"/>
        <v>Q1 2020</v>
      </c>
      <c r="L893" s="5" t="b">
        <f t="shared" si="69"/>
        <v>1</v>
      </c>
      <c r="N893"/>
    </row>
    <row r="894" spans="1:14" x14ac:dyDescent="0.25">
      <c r="A894" s="7" t="s">
        <v>825</v>
      </c>
      <c r="B894" s="4" t="s">
        <v>6</v>
      </c>
      <c r="C894" s="4">
        <v>43951</v>
      </c>
      <c r="D894" s="6">
        <v>294</v>
      </c>
      <c r="E894" s="3" t="str">
        <f>VLOOKUP(A894,Cleaned_Location_Data!$B$1:$C$55,2,FALSE)</f>
        <v>GEO1002</v>
      </c>
      <c r="F894" s="3" t="str">
        <f>INDEX(Cleaned_Location_Data!$C:$C,MATCH(A894,Cleaned_Location_Data!$B:$B,0))</f>
        <v>GEO1002</v>
      </c>
      <c r="G894" s="3" t="b">
        <f t="shared" si="65"/>
        <v>1</v>
      </c>
      <c r="H894" s="3" t="str">
        <f>INDEX(Cleaned_Location_Data!$I$1:$I$5,MATCH(F894,Cleaned_Location_Data!$H$1:$H$5,0))</f>
        <v>APAC</v>
      </c>
      <c r="I894" s="3" t="str">
        <f t="shared" si="66"/>
        <v>Q2 2020</v>
      </c>
      <c r="J894" s="3" t="str">
        <f t="shared" si="67"/>
        <v>Q2 2020</v>
      </c>
      <c r="K894" s="3" t="str">
        <f t="shared" si="68"/>
        <v>Q2 2020</v>
      </c>
      <c r="L894" s="5" t="b">
        <f t="shared" si="69"/>
        <v>1</v>
      </c>
      <c r="N894"/>
    </row>
    <row r="895" spans="1:14" x14ac:dyDescent="0.25">
      <c r="A895" s="7" t="s">
        <v>825</v>
      </c>
      <c r="B895" s="4" t="s">
        <v>8</v>
      </c>
      <c r="C895" s="4">
        <v>43982</v>
      </c>
      <c r="D895" s="6">
        <v>295</v>
      </c>
      <c r="E895" s="3" t="str">
        <f>VLOOKUP(A895,Cleaned_Location_Data!$B$1:$C$55,2,FALSE)</f>
        <v>GEO1002</v>
      </c>
      <c r="F895" s="3" t="str">
        <f>INDEX(Cleaned_Location_Data!$C:$C,MATCH(A895,Cleaned_Location_Data!$B:$B,0))</f>
        <v>GEO1002</v>
      </c>
      <c r="G895" s="3" t="b">
        <f t="shared" si="65"/>
        <v>1</v>
      </c>
      <c r="H895" s="3" t="str">
        <f>INDEX(Cleaned_Location_Data!$I$1:$I$5,MATCH(F895,Cleaned_Location_Data!$H$1:$H$5,0))</f>
        <v>APAC</v>
      </c>
      <c r="I895" s="3" t="str">
        <f t="shared" si="66"/>
        <v>Q2 2020</v>
      </c>
      <c r="J895" s="3" t="str">
        <f t="shared" si="67"/>
        <v>Q2 2020</v>
      </c>
      <c r="K895" s="3" t="str">
        <f t="shared" si="68"/>
        <v>Q2 2020</v>
      </c>
      <c r="L895" s="5" t="b">
        <f t="shared" si="69"/>
        <v>1</v>
      </c>
      <c r="N895"/>
    </row>
    <row r="896" spans="1:14" x14ac:dyDescent="0.25">
      <c r="A896" s="7" t="s">
        <v>825</v>
      </c>
      <c r="B896" s="4" t="s">
        <v>10</v>
      </c>
      <c r="C896" s="4">
        <v>44012</v>
      </c>
      <c r="D896" s="6">
        <v>193</v>
      </c>
      <c r="E896" s="3" t="str">
        <f>VLOOKUP(A896,Cleaned_Location_Data!$B$1:$C$55,2,FALSE)</f>
        <v>GEO1002</v>
      </c>
      <c r="F896" s="3" t="str">
        <f>INDEX(Cleaned_Location_Data!$C:$C,MATCH(A896,Cleaned_Location_Data!$B:$B,0))</f>
        <v>GEO1002</v>
      </c>
      <c r="G896" s="3" t="b">
        <f t="shared" si="65"/>
        <v>1</v>
      </c>
      <c r="H896" s="3" t="str">
        <f>INDEX(Cleaned_Location_Data!$I$1:$I$5,MATCH(F896,Cleaned_Location_Data!$H$1:$H$5,0))</f>
        <v>APAC</v>
      </c>
      <c r="I896" s="3" t="str">
        <f t="shared" si="66"/>
        <v>Q2 2020</v>
      </c>
      <c r="J896" s="3" t="str">
        <f t="shared" si="67"/>
        <v>Q2 2020</v>
      </c>
      <c r="K896" s="3" t="str">
        <f t="shared" si="68"/>
        <v>Q2 2020</v>
      </c>
      <c r="L896" s="5" t="b">
        <f t="shared" si="69"/>
        <v>1</v>
      </c>
      <c r="N896"/>
    </row>
    <row r="897" spans="1:14" x14ac:dyDescent="0.25">
      <c r="A897" s="7" t="s">
        <v>825</v>
      </c>
      <c r="B897" s="4" t="s">
        <v>12</v>
      </c>
      <c r="C897" s="4">
        <v>44043</v>
      </c>
      <c r="D897" s="6">
        <v>190</v>
      </c>
      <c r="E897" s="3" t="str">
        <f>VLOOKUP(A897,Cleaned_Location_Data!$B$1:$C$55,2,FALSE)</f>
        <v>GEO1002</v>
      </c>
      <c r="F897" s="3" t="str">
        <f>INDEX(Cleaned_Location_Data!$C:$C,MATCH(A897,Cleaned_Location_Data!$B:$B,0))</f>
        <v>GEO1002</v>
      </c>
      <c r="G897" s="3" t="b">
        <f t="shared" si="65"/>
        <v>1</v>
      </c>
      <c r="H897" s="3" t="str">
        <f>INDEX(Cleaned_Location_Data!$I$1:$I$5,MATCH(F897,Cleaned_Location_Data!$H$1:$H$5,0))</f>
        <v>APAC</v>
      </c>
      <c r="I897" s="3" t="str">
        <f t="shared" si="66"/>
        <v>Q3 2020</v>
      </c>
      <c r="J897" s="3" t="str">
        <f t="shared" si="67"/>
        <v>Q3 2020</v>
      </c>
      <c r="K897" s="3" t="str">
        <f t="shared" si="68"/>
        <v>Q3 2020</v>
      </c>
      <c r="L897" s="5" t="b">
        <f t="shared" si="69"/>
        <v>1</v>
      </c>
      <c r="N897"/>
    </row>
    <row r="898" spans="1:14" x14ac:dyDescent="0.25">
      <c r="A898" s="7" t="s">
        <v>825</v>
      </c>
      <c r="B898" s="4" t="s">
        <v>14</v>
      </c>
      <c r="C898" s="4">
        <v>44074</v>
      </c>
      <c r="D898" s="6">
        <v>143</v>
      </c>
      <c r="E898" s="3" t="str">
        <f>VLOOKUP(A898,Cleaned_Location_Data!$B$1:$C$55,2,FALSE)</f>
        <v>GEO1002</v>
      </c>
      <c r="F898" s="3" t="str">
        <f>INDEX(Cleaned_Location_Data!$C:$C,MATCH(A898,Cleaned_Location_Data!$B:$B,0))</f>
        <v>GEO1002</v>
      </c>
      <c r="G898" s="3" t="b">
        <f t="shared" ref="G898:G908" si="70">E898=F898</f>
        <v>1</v>
      </c>
      <c r="H898" s="3" t="str">
        <f>INDEX(Cleaned_Location_Data!$I$1:$I$5,MATCH(F898,Cleaned_Location_Data!$H$1:$H$5,0))</f>
        <v>APAC</v>
      </c>
      <c r="I898" s="3" t="str">
        <f t="shared" ref="I898:I908" si="71">"Q"&amp;ROUNDUP(MONTH(C898)/3,0)&amp;" "&amp;YEAR(C898)</f>
        <v>Q3 2020</v>
      </c>
      <c r="J898" s="3" t="str">
        <f t="shared" ref="J898:J908" si="72">"Q"&amp;ROUNDUP(LEFT(B898,2)/3,0)&amp;" "&amp;RIGHT(B898,4)</f>
        <v>Q3 2020</v>
      </c>
      <c r="K898" s="3" t="str">
        <f t="shared" ref="K898:K908" si="73">VLOOKUP(C898,$P$1:$R$7,3,TRUE)</f>
        <v>Q3 2020</v>
      </c>
      <c r="L898" s="5" t="b">
        <f t="shared" ref="L898:L908" si="74">(I898=J898)=(J898=K898)</f>
        <v>1</v>
      </c>
      <c r="N898"/>
    </row>
    <row r="899" spans="1:14" x14ac:dyDescent="0.25">
      <c r="A899" s="7" t="s">
        <v>825</v>
      </c>
      <c r="B899" s="4" t="s">
        <v>16</v>
      </c>
      <c r="C899" s="4">
        <v>44104</v>
      </c>
      <c r="D899" s="6">
        <v>170</v>
      </c>
      <c r="E899" s="3" t="str">
        <f>VLOOKUP(A899,Cleaned_Location_Data!$B$1:$C$55,2,FALSE)</f>
        <v>GEO1002</v>
      </c>
      <c r="F899" s="3" t="str">
        <f>INDEX(Cleaned_Location_Data!$C:$C,MATCH(A899,Cleaned_Location_Data!$B:$B,0))</f>
        <v>GEO1002</v>
      </c>
      <c r="G899" s="3" t="b">
        <f t="shared" si="70"/>
        <v>1</v>
      </c>
      <c r="H899" s="3" t="str">
        <f>INDEX(Cleaned_Location_Data!$I$1:$I$5,MATCH(F899,Cleaned_Location_Data!$H$1:$H$5,0))</f>
        <v>APAC</v>
      </c>
      <c r="I899" s="3" t="str">
        <f t="shared" si="71"/>
        <v>Q3 2020</v>
      </c>
      <c r="J899" s="3" t="str">
        <f t="shared" si="72"/>
        <v>Q3 2020</v>
      </c>
      <c r="K899" s="3" t="str">
        <f t="shared" si="73"/>
        <v>Q3 2020</v>
      </c>
      <c r="L899" s="5" t="b">
        <f t="shared" si="74"/>
        <v>1</v>
      </c>
      <c r="N899"/>
    </row>
    <row r="900" spans="1:14" x14ac:dyDescent="0.25">
      <c r="A900" s="7" t="s">
        <v>825</v>
      </c>
      <c r="B900" s="4" t="s">
        <v>18</v>
      </c>
      <c r="C900" s="4">
        <v>44135</v>
      </c>
      <c r="D900" s="6">
        <v>170</v>
      </c>
      <c r="E900" s="3" t="str">
        <f>VLOOKUP(A900,Cleaned_Location_Data!$B$1:$C$55,2,FALSE)</f>
        <v>GEO1002</v>
      </c>
      <c r="F900" s="3" t="str">
        <f>INDEX(Cleaned_Location_Data!$C:$C,MATCH(A900,Cleaned_Location_Data!$B:$B,0))</f>
        <v>GEO1002</v>
      </c>
      <c r="G900" s="3" t="b">
        <f t="shared" si="70"/>
        <v>1</v>
      </c>
      <c r="H900" s="3" t="str">
        <f>INDEX(Cleaned_Location_Data!$I$1:$I$5,MATCH(F900,Cleaned_Location_Data!$H$1:$H$5,0))</f>
        <v>APAC</v>
      </c>
      <c r="I900" s="3" t="str">
        <f t="shared" si="71"/>
        <v>Q4 2020</v>
      </c>
      <c r="J900" s="3" t="str">
        <f t="shared" si="72"/>
        <v>Q4 2020</v>
      </c>
      <c r="K900" s="3" t="str">
        <f t="shared" si="73"/>
        <v>Q4 2020</v>
      </c>
      <c r="L900" s="5" t="b">
        <f t="shared" si="74"/>
        <v>1</v>
      </c>
      <c r="N900"/>
    </row>
    <row r="901" spans="1:14" x14ac:dyDescent="0.25">
      <c r="A901" s="7" t="s">
        <v>825</v>
      </c>
      <c r="B901" s="4" t="s">
        <v>20</v>
      </c>
      <c r="C901" s="4">
        <v>44165</v>
      </c>
      <c r="D901" s="6">
        <v>214</v>
      </c>
      <c r="E901" s="3" t="str">
        <f>VLOOKUP(A901,Cleaned_Location_Data!$B$1:$C$55,2,FALSE)</f>
        <v>GEO1002</v>
      </c>
      <c r="F901" s="3" t="str">
        <f>INDEX(Cleaned_Location_Data!$C:$C,MATCH(A901,Cleaned_Location_Data!$B:$B,0))</f>
        <v>GEO1002</v>
      </c>
      <c r="G901" s="3" t="b">
        <f t="shared" si="70"/>
        <v>1</v>
      </c>
      <c r="H901" s="3" t="str">
        <f>INDEX(Cleaned_Location_Data!$I$1:$I$5,MATCH(F901,Cleaned_Location_Data!$H$1:$H$5,0))</f>
        <v>APAC</v>
      </c>
      <c r="I901" s="3" t="str">
        <f t="shared" si="71"/>
        <v>Q4 2020</v>
      </c>
      <c r="J901" s="3" t="str">
        <f t="shared" si="72"/>
        <v>Q4 2020</v>
      </c>
      <c r="K901" s="3" t="str">
        <f t="shared" si="73"/>
        <v>Q4 2020</v>
      </c>
      <c r="L901" s="5" t="b">
        <f t="shared" si="74"/>
        <v>1</v>
      </c>
      <c r="N901"/>
    </row>
    <row r="902" spans="1:14" x14ac:dyDescent="0.25">
      <c r="A902" s="7" t="s">
        <v>825</v>
      </c>
      <c r="B902" s="4" t="s">
        <v>22</v>
      </c>
      <c r="C902" s="4">
        <v>44196</v>
      </c>
      <c r="D902" s="6">
        <v>194</v>
      </c>
      <c r="E902" s="3" t="str">
        <f>VLOOKUP(A902,Cleaned_Location_Data!$B$1:$C$55,2,FALSE)</f>
        <v>GEO1002</v>
      </c>
      <c r="F902" s="3" t="str">
        <f>INDEX(Cleaned_Location_Data!$C:$C,MATCH(A902,Cleaned_Location_Data!$B:$B,0))</f>
        <v>GEO1002</v>
      </c>
      <c r="G902" s="3" t="b">
        <f t="shared" si="70"/>
        <v>1</v>
      </c>
      <c r="H902" s="3" t="str">
        <f>INDEX(Cleaned_Location_Data!$I$1:$I$5,MATCH(F902,Cleaned_Location_Data!$H$1:$H$5,0))</f>
        <v>APAC</v>
      </c>
      <c r="I902" s="3" t="str">
        <f t="shared" si="71"/>
        <v>Q4 2020</v>
      </c>
      <c r="J902" s="3" t="str">
        <f t="shared" si="72"/>
        <v>Q4 2020</v>
      </c>
      <c r="K902" s="3" t="str">
        <f t="shared" si="73"/>
        <v>Q4 2020</v>
      </c>
      <c r="L902" s="5" t="b">
        <f t="shared" si="74"/>
        <v>1</v>
      </c>
      <c r="N902"/>
    </row>
    <row r="903" spans="1:14" x14ac:dyDescent="0.25">
      <c r="A903" s="7" t="s">
        <v>825</v>
      </c>
      <c r="B903" s="4" t="s">
        <v>34</v>
      </c>
      <c r="C903" s="4">
        <v>44227</v>
      </c>
      <c r="D903" s="6">
        <v>222</v>
      </c>
      <c r="E903" s="3" t="str">
        <f>VLOOKUP(A903,Cleaned_Location_Data!$B$1:$C$55,2,FALSE)</f>
        <v>GEO1002</v>
      </c>
      <c r="F903" s="3" t="str">
        <f>INDEX(Cleaned_Location_Data!$C:$C,MATCH(A903,Cleaned_Location_Data!$B:$B,0))</f>
        <v>GEO1002</v>
      </c>
      <c r="G903" s="3" t="b">
        <f t="shared" si="70"/>
        <v>1</v>
      </c>
      <c r="H903" s="3" t="str">
        <f>INDEX(Cleaned_Location_Data!$I$1:$I$5,MATCH(F903,Cleaned_Location_Data!$H$1:$H$5,0))</f>
        <v>APAC</v>
      </c>
      <c r="I903" s="3" t="str">
        <f t="shared" si="71"/>
        <v>Q1 2021</v>
      </c>
      <c r="J903" s="3" t="str">
        <f t="shared" si="72"/>
        <v>Q1 2021</v>
      </c>
      <c r="K903" s="3" t="str">
        <f t="shared" si="73"/>
        <v>Q1 2021</v>
      </c>
      <c r="L903" s="5" t="b">
        <f t="shared" si="74"/>
        <v>1</v>
      </c>
      <c r="N903"/>
    </row>
    <row r="904" spans="1:14" x14ac:dyDescent="0.25">
      <c r="A904" s="7" t="s">
        <v>825</v>
      </c>
      <c r="B904" s="4" t="s">
        <v>32</v>
      </c>
      <c r="C904" s="4">
        <v>44255</v>
      </c>
      <c r="D904" s="6">
        <v>224</v>
      </c>
      <c r="E904" s="3" t="str">
        <f>VLOOKUP(A904,Cleaned_Location_Data!$B$1:$C$55,2,FALSE)</f>
        <v>GEO1002</v>
      </c>
      <c r="F904" s="3" t="str">
        <f>INDEX(Cleaned_Location_Data!$C:$C,MATCH(A904,Cleaned_Location_Data!$B:$B,0))</f>
        <v>GEO1002</v>
      </c>
      <c r="G904" s="3" t="b">
        <f t="shared" si="70"/>
        <v>1</v>
      </c>
      <c r="H904" s="3" t="str">
        <f>INDEX(Cleaned_Location_Data!$I$1:$I$5,MATCH(F904,Cleaned_Location_Data!$H$1:$H$5,0))</f>
        <v>APAC</v>
      </c>
      <c r="I904" s="3" t="str">
        <f t="shared" si="71"/>
        <v>Q1 2021</v>
      </c>
      <c r="J904" s="3" t="str">
        <f t="shared" si="72"/>
        <v>Q1 2021</v>
      </c>
      <c r="K904" s="3" t="str">
        <f t="shared" si="73"/>
        <v>Q1 2021</v>
      </c>
      <c r="L904" s="5" t="b">
        <f t="shared" si="74"/>
        <v>1</v>
      </c>
      <c r="N904"/>
    </row>
    <row r="905" spans="1:14" x14ac:dyDescent="0.25">
      <c r="A905" s="7" t="s">
        <v>825</v>
      </c>
      <c r="B905" s="4" t="s">
        <v>30</v>
      </c>
      <c r="C905" s="4">
        <v>44286</v>
      </c>
      <c r="D905" s="6">
        <v>270</v>
      </c>
      <c r="E905" s="3" t="str">
        <f>VLOOKUP(A905,Cleaned_Location_Data!$B$1:$C$55,2,FALSE)</f>
        <v>GEO1002</v>
      </c>
      <c r="F905" s="3" t="str">
        <f>INDEX(Cleaned_Location_Data!$C:$C,MATCH(A905,Cleaned_Location_Data!$B:$B,0))</f>
        <v>GEO1002</v>
      </c>
      <c r="G905" s="3" t="b">
        <f t="shared" si="70"/>
        <v>1</v>
      </c>
      <c r="H905" s="3" t="str">
        <f>INDEX(Cleaned_Location_Data!$I$1:$I$5,MATCH(F905,Cleaned_Location_Data!$H$1:$H$5,0))</f>
        <v>APAC</v>
      </c>
      <c r="I905" s="3" t="str">
        <f t="shared" si="71"/>
        <v>Q1 2021</v>
      </c>
      <c r="J905" s="3" t="str">
        <f t="shared" si="72"/>
        <v>Q1 2021</v>
      </c>
      <c r="K905" s="3" t="str">
        <f t="shared" si="73"/>
        <v>Q1 2021</v>
      </c>
      <c r="L905" s="5" t="b">
        <f t="shared" si="74"/>
        <v>1</v>
      </c>
      <c r="N905"/>
    </row>
    <row r="906" spans="1:14" x14ac:dyDescent="0.25">
      <c r="A906" s="7" t="s">
        <v>825</v>
      </c>
      <c r="B906" s="4" t="s">
        <v>28</v>
      </c>
      <c r="C906" s="4">
        <v>44316</v>
      </c>
      <c r="D906" s="6">
        <v>294</v>
      </c>
      <c r="E906" s="3" t="str">
        <f>VLOOKUP(A906,Cleaned_Location_Data!$B$1:$C$55,2,FALSE)</f>
        <v>GEO1002</v>
      </c>
      <c r="F906" s="3" t="str">
        <f>INDEX(Cleaned_Location_Data!$C:$C,MATCH(A906,Cleaned_Location_Data!$B:$B,0))</f>
        <v>GEO1002</v>
      </c>
      <c r="G906" s="3" t="b">
        <f t="shared" si="70"/>
        <v>1</v>
      </c>
      <c r="H906" s="3" t="str">
        <f>INDEX(Cleaned_Location_Data!$I$1:$I$5,MATCH(F906,Cleaned_Location_Data!$H$1:$H$5,0))</f>
        <v>APAC</v>
      </c>
      <c r="I906" s="3" t="str">
        <f t="shared" si="71"/>
        <v>Q2 2021</v>
      </c>
      <c r="J906" s="3" t="str">
        <f t="shared" si="72"/>
        <v>Q2 2021</v>
      </c>
      <c r="K906" s="3" t="str">
        <f t="shared" si="73"/>
        <v>Q2 2021</v>
      </c>
      <c r="L906" s="5" t="b">
        <f t="shared" si="74"/>
        <v>1</v>
      </c>
      <c r="N906"/>
    </row>
    <row r="907" spans="1:14" x14ac:dyDescent="0.25">
      <c r="A907" s="7" t="s">
        <v>825</v>
      </c>
      <c r="B907" s="4" t="s">
        <v>26</v>
      </c>
      <c r="C907" s="4">
        <v>44347</v>
      </c>
      <c r="D907" s="6">
        <v>290</v>
      </c>
      <c r="E907" s="3" t="str">
        <f>VLOOKUP(A907,Cleaned_Location_Data!$B$1:$C$55,2,FALSE)</f>
        <v>GEO1002</v>
      </c>
      <c r="F907" s="3" t="str">
        <f>INDEX(Cleaned_Location_Data!$C:$C,MATCH(A907,Cleaned_Location_Data!$B:$B,0))</f>
        <v>GEO1002</v>
      </c>
      <c r="G907" s="3" t="b">
        <f t="shared" si="70"/>
        <v>1</v>
      </c>
      <c r="H907" s="3" t="str">
        <f>INDEX(Cleaned_Location_Data!$I$1:$I$5,MATCH(F907,Cleaned_Location_Data!$H$1:$H$5,0))</f>
        <v>APAC</v>
      </c>
      <c r="I907" s="3" t="str">
        <f t="shared" si="71"/>
        <v>Q2 2021</v>
      </c>
      <c r="J907" s="3" t="str">
        <f t="shared" si="72"/>
        <v>Q2 2021</v>
      </c>
      <c r="K907" s="3" t="str">
        <f t="shared" si="73"/>
        <v>Q2 2021</v>
      </c>
      <c r="L907" s="5" t="b">
        <f t="shared" si="74"/>
        <v>1</v>
      </c>
      <c r="N907"/>
    </row>
    <row r="908" spans="1:14" x14ac:dyDescent="0.25">
      <c r="A908" s="7" t="s">
        <v>825</v>
      </c>
      <c r="B908" s="4" t="s">
        <v>24</v>
      </c>
      <c r="C908" s="4">
        <v>44377</v>
      </c>
      <c r="D908" s="6">
        <v>195</v>
      </c>
      <c r="E908" s="3" t="str">
        <f>VLOOKUP(A908,Cleaned_Location_Data!$B$1:$C$55,2,FALSE)</f>
        <v>GEO1002</v>
      </c>
      <c r="F908" s="3" t="str">
        <f>INDEX(Cleaned_Location_Data!$C:$C,MATCH(A908,Cleaned_Location_Data!$B:$B,0))</f>
        <v>GEO1002</v>
      </c>
      <c r="G908" s="3" t="b">
        <f t="shared" si="70"/>
        <v>1</v>
      </c>
      <c r="H908" s="3" t="str">
        <f>INDEX(Cleaned_Location_Data!$I$1:$I$5,MATCH(F908,Cleaned_Location_Data!$H$1:$H$5,0))</f>
        <v>APAC</v>
      </c>
      <c r="I908" s="3" t="str">
        <f t="shared" si="71"/>
        <v>Q2 2021</v>
      </c>
      <c r="J908" s="3" t="str">
        <f t="shared" si="72"/>
        <v>Q2 2021</v>
      </c>
      <c r="K908" s="3" t="str">
        <f t="shared" si="73"/>
        <v>Q2 2021</v>
      </c>
      <c r="L908" s="5" t="b">
        <f t="shared" si="74"/>
        <v>1</v>
      </c>
      <c r="N908"/>
    </row>
    <row r="909" spans="1:14" x14ac:dyDescent="0.25">
      <c r="N909"/>
    </row>
    <row r="910" spans="1:14" x14ac:dyDescent="0.25">
      <c r="N910"/>
    </row>
    <row r="911" spans="1:14" x14ac:dyDescent="0.25">
      <c r="N911"/>
    </row>
    <row r="912" spans="1:14" x14ac:dyDescent="0.25">
      <c r="N912"/>
    </row>
    <row r="913" spans="14:14" x14ac:dyDescent="0.25">
      <c r="N913"/>
    </row>
    <row r="914" spans="14:14" x14ac:dyDescent="0.25">
      <c r="N914"/>
    </row>
    <row r="915" spans="14:14" x14ac:dyDescent="0.25">
      <c r="N915"/>
    </row>
    <row r="916" spans="14:14" x14ac:dyDescent="0.25">
      <c r="N916"/>
    </row>
    <row r="917" spans="14:14" x14ac:dyDescent="0.25">
      <c r="N917"/>
    </row>
  </sheetData>
  <conditionalFormatting sqref="P11:U63">
    <cfRule type="cellIs" dxfId="199" priority="1" operator="equal">
      <formula>0</formula>
    </cfRule>
    <cfRule type="cellIs" dxfId="198" priority="2" operator="between">
      <formula>1</formula>
      <formula>2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4"/>
  <sheetViews>
    <sheetView workbookViewId="0">
      <selection activeCell="J23" sqref="J23"/>
    </sheetView>
  </sheetViews>
  <sheetFormatPr defaultRowHeight="13.2" x14ac:dyDescent="0.25"/>
  <cols>
    <col min="1" max="1" width="10.5546875" style="3" bestFit="1" customWidth="1"/>
    <col min="2" max="2" width="12.88671875" style="3" bestFit="1" customWidth="1"/>
    <col min="3" max="3" width="13.109375" style="3" bestFit="1" customWidth="1"/>
    <col min="4" max="4" width="10.33203125" style="3" bestFit="1" customWidth="1"/>
    <col min="5" max="7" width="8.88671875" style="3"/>
    <col min="8" max="8" width="13.109375" style="3" bestFit="1" customWidth="1"/>
    <col min="9" max="9" width="10.77734375" style="3" bestFit="1" customWidth="1"/>
    <col min="10" max="10" width="29.88671875" style="3" bestFit="1" customWidth="1"/>
    <col min="11" max="11" width="9.6640625" style="3" bestFit="1" customWidth="1"/>
    <col min="12" max="13" width="8.88671875" style="3"/>
    <col min="14" max="14" width="12.5546875" style="3" bestFit="1" customWidth="1"/>
    <col min="15" max="15" width="10.109375" style="3" bestFit="1" customWidth="1"/>
    <col min="16" max="16" width="29.88671875" style="3" bestFit="1" customWidth="1"/>
    <col min="17" max="16384" width="8.88671875" style="3"/>
  </cols>
  <sheetData>
    <row r="1" spans="1:11" x14ac:dyDescent="0.25">
      <c r="A1" s="3" t="s">
        <v>898</v>
      </c>
      <c r="B1" s="3" t="s">
        <v>908</v>
      </c>
      <c r="C1" s="3" t="s">
        <v>897</v>
      </c>
      <c r="D1" s="3" t="s">
        <v>913</v>
      </c>
      <c r="H1" s="3" t="s">
        <v>897</v>
      </c>
      <c r="I1" s="3" t="s">
        <v>899</v>
      </c>
      <c r="J1" s="3" t="s">
        <v>907</v>
      </c>
      <c r="K1" s="3" t="s">
        <v>910</v>
      </c>
    </row>
    <row r="2" spans="1:11" x14ac:dyDescent="0.25">
      <c r="A2" s="3" t="s">
        <v>840</v>
      </c>
      <c r="B2" s="3" t="str">
        <f t="shared" ref="B2:B33" si="0">RIGHT(A2,7)</f>
        <v>CL69323</v>
      </c>
      <c r="C2" s="3" t="s">
        <v>841</v>
      </c>
      <c r="D2" s="3" t="str">
        <f t="shared" ref="D2:D33" si="1">INDEX($I$1:$I$5, MATCH(C2,$H$1:$H$5,0))</f>
        <v>NAM</v>
      </c>
      <c r="H2" s="3" t="s">
        <v>841</v>
      </c>
      <c r="I2" s="3" t="s">
        <v>900</v>
      </c>
      <c r="J2" s="3" t="s">
        <v>901</v>
      </c>
      <c r="K2" s="3">
        <f>SUMIF(Cleaned_Volume_Data!$E$1:$E$908,Cleaned_Location_Data!H2,Cleaned_Volume_Data!$D$1:$D$908)</f>
        <v>3008286</v>
      </c>
    </row>
    <row r="3" spans="1:11" x14ac:dyDescent="0.25">
      <c r="A3" s="3" t="s">
        <v>842</v>
      </c>
      <c r="B3" s="3" t="str">
        <f t="shared" si="0"/>
        <v>CL97995</v>
      </c>
      <c r="C3" s="3" t="s">
        <v>841</v>
      </c>
      <c r="D3" s="3" t="str">
        <f t="shared" si="1"/>
        <v>NAM</v>
      </c>
      <c r="H3" s="3" t="s">
        <v>851</v>
      </c>
      <c r="I3" s="3" t="s">
        <v>904</v>
      </c>
      <c r="J3" s="3" t="s">
        <v>911</v>
      </c>
      <c r="K3" s="3">
        <f>SUMIF(Cleaned_Volume_Data!$E$1:$E$908,Cleaned_Location_Data!H3,Cleaned_Volume_Data!$D$1:$D$908)</f>
        <v>562005</v>
      </c>
    </row>
    <row r="4" spans="1:11" x14ac:dyDescent="0.25">
      <c r="A4" s="3" t="s">
        <v>843</v>
      </c>
      <c r="B4" s="3" t="str">
        <f t="shared" si="0"/>
        <v>CL87299</v>
      </c>
      <c r="C4" s="3" t="s">
        <v>844</v>
      </c>
      <c r="D4" s="3" t="str">
        <f t="shared" si="1"/>
        <v>EMEA</v>
      </c>
      <c r="H4" s="3" t="s">
        <v>844</v>
      </c>
      <c r="I4" s="3" t="s">
        <v>902</v>
      </c>
      <c r="J4" s="3" t="s">
        <v>903</v>
      </c>
      <c r="K4" s="3">
        <f>SUMIF(Cleaned_Volume_Data!$E$1:$E$908,Cleaned_Location_Data!H4,Cleaned_Volume_Data!$D$1:$D$908)</f>
        <v>880760</v>
      </c>
    </row>
    <row r="5" spans="1:11" x14ac:dyDescent="0.25">
      <c r="A5" s="3" t="s">
        <v>845</v>
      </c>
      <c r="B5" s="3" t="str">
        <f t="shared" si="0"/>
        <v>CL38496</v>
      </c>
      <c r="C5" s="3" t="s">
        <v>841</v>
      </c>
      <c r="D5" s="3" t="str">
        <f t="shared" si="1"/>
        <v>NAM</v>
      </c>
      <c r="H5" s="3" t="s">
        <v>853</v>
      </c>
      <c r="I5" s="3" t="s">
        <v>905</v>
      </c>
      <c r="J5" s="3" t="s">
        <v>906</v>
      </c>
      <c r="K5" s="3">
        <f>SUMIF(Cleaned_Volume_Data!$E$1:$E$908,Cleaned_Location_Data!H5,Cleaned_Volume_Data!$D$1:$D$908)</f>
        <v>425262</v>
      </c>
    </row>
    <row r="6" spans="1:11" x14ac:dyDescent="0.25">
      <c r="A6" s="3" t="s">
        <v>846</v>
      </c>
      <c r="B6" s="3" t="str">
        <f t="shared" si="0"/>
        <v>CL75562</v>
      </c>
      <c r="C6" s="3" t="s">
        <v>844</v>
      </c>
      <c r="D6" s="3" t="str">
        <f t="shared" si="1"/>
        <v>EMEA</v>
      </c>
    </row>
    <row r="7" spans="1:11" x14ac:dyDescent="0.25">
      <c r="A7" s="3" t="s">
        <v>847</v>
      </c>
      <c r="B7" s="3" t="str">
        <f t="shared" si="0"/>
        <v>CL31601</v>
      </c>
      <c r="C7" s="3" t="s">
        <v>841</v>
      </c>
      <c r="D7" s="3" t="str">
        <f t="shared" si="1"/>
        <v>NAM</v>
      </c>
    </row>
    <row r="8" spans="1:11" x14ac:dyDescent="0.25">
      <c r="A8" s="3" t="s">
        <v>848</v>
      </c>
      <c r="B8" s="3" t="str">
        <f t="shared" si="0"/>
        <v>CL33189</v>
      </c>
      <c r="C8" s="3" t="s">
        <v>841</v>
      </c>
      <c r="D8" s="3" t="str">
        <f t="shared" si="1"/>
        <v>NAM</v>
      </c>
    </row>
    <row r="9" spans="1:11" x14ac:dyDescent="0.25">
      <c r="A9" s="3" t="s">
        <v>849</v>
      </c>
      <c r="B9" s="3" t="str">
        <f t="shared" si="0"/>
        <v>CL22140</v>
      </c>
      <c r="C9" s="3" t="s">
        <v>841</v>
      </c>
      <c r="D9" s="3" t="str">
        <f t="shared" si="1"/>
        <v>NAM</v>
      </c>
    </row>
    <row r="10" spans="1:11" x14ac:dyDescent="0.25">
      <c r="A10" s="3" t="s">
        <v>850</v>
      </c>
      <c r="B10" s="3" t="str">
        <f t="shared" si="0"/>
        <v>CL49960</v>
      </c>
      <c r="C10" s="3" t="s">
        <v>851</v>
      </c>
      <c r="D10" s="3" t="str">
        <f t="shared" si="1"/>
        <v>APAC</v>
      </c>
    </row>
    <row r="11" spans="1:11" x14ac:dyDescent="0.25">
      <c r="A11" s="3" t="s">
        <v>852</v>
      </c>
      <c r="B11" s="3" t="str">
        <f t="shared" si="0"/>
        <v>CL43946</v>
      </c>
      <c r="C11" s="3" t="s">
        <v>853</v>
      </c>
      <c r="D11" s="3" t="str">
        <f t="shared" si="1"/>
        <v>LATAM</v>
      </c>
    </row>
    <row r="12" spans="1:11" x14ac:dyDescent="0.25">
      <c r="A12" s="3" t="s">
        <v>854</v>
      </c>
      <c r="B12" s="3" t="str">
        <f t="shared" si="0"/>
        <v>CL37714</v>
      </c>
      <c r="C12" s="3" t="s">
        <v>841</v>
      </c>
      <c r="D12" s="3" t="str">
        <f t="shared" si="1"/>
        <v>NAM</v>
      </c>
    </row>
    <row r="13" spans="1:11" x14ac:dyDescent="0.25">
      <c r="A13" s="3" t="s">
        <v>855</v>
      </c>
      <c r="B13" s="3" t="str">
        <f t="shared" si="0"/>
        <v>CL75274</v>
      </c>
      <c r="C13" s="3" t="s">
        <v>851</v>
      </c>
      <c r="D13" s="3" t="str">
        <f t="shared" si="1"/>
        <v>APAC</v>
      </c>
    </row>
    <row r="14" spans="1:11" x14ac:dyDescent="0.25">
      <c r="A14" s="3" t="s">
        <v>856</v>
      </c>
      <c r="B14" s="3" t="str">
        <f t="shared" si="0"/>
        <v>CL61534</v>
      </c>
      <c r="C14" s="3" t="s">
        <v>841</v>
      </c>
      <c r="D14" s="3" t="str">
        <f t="shared" si="1"/>
        <v>NAM</v>
      </c>
    </row>
    <row r="15" spans="1:11" x14ac:dyDescent="0.25">
      <c r="A15" s="3" t="s">
        <v>857</v>
      </c>
      <c r="B15" s="3" t="str">
        <f t="shared" si="0"/>
        <v>CL85641</v>
      </c>
      <c r="C15" s="3" t="s">
        <v>853</v>
      </c>
      <c r="D15" s="3" t="str">
        <f t="shared" si="1"/>
        <v>LATAM</v>
      </c>
    </row>
    <row r="16" spans="1:11" x14ac:dyDescent="0.25">
      <c r="A16" s="3" t="s">
        <v>858</v>
      </c>
      <c r="B16" s="3" t="str">
        <f t="shared" si="0"/>
        <v>CL46663</v>
      </c>
      <c r="C16" s="3" t="s">
        <v>841</v>
      </c>
      <c r="D16" s="3" t="str">
        <f t="shared" si="1"/>
        <v>NAM</v>
      </c>
    </row>
    <row r="17" spans="1:4" x14ac:dyDescent="0.25">
      <c r="A17" s="3" t="s">
        <v>859</v>
      </c>
      <c r="B17" s="3" t="str">
        <f t="shared" si="0"/>
        <v>CL17270</v>
      </c>
      <c r="C17" s="3" t="s">
        <v>841</v>
      </c>
      <c r="D17" s="3" t="str">
        <f t="shared" si="1"/>
        <v>NAM</v>
      </c>
    </row>
    <row r="18" spans="1:4" x14ac:dyDescent="0.25">
      <c r="A18" s="3" t="s">
        <v>860</v>
      </c>
      <c r="B18" s="3" t="str">
        <f t="shared" si="0"/>
        <v>CL57593</v>
      </c>
      <c r="C18" s="3" t="s">
        <v>841</v>
      </c>
      <c r="D18" s="3" t="str">
        <f t="shared" si="1"/>
        <v>NAM</v>
      </c>
    </row>
    <row r="19" spans="1:4" x14ac:dyDescent="0.25">
      <c r="A19" s="3" t="s">
        <v>861</v>
      </c>
      <c r="B19" s="3" t="str">
        <f t="shared" si="0"/>
        <v>CL96680</v>
      </c>
      <c r="C19" s="3" t="s">
        <v>841</v>
      </c>
      <c r="D19" s="3" t="str">
        <f t="shared" si="1"/>
        <v>NAM</v>
      </c>
    </row>
    <row r="20" spans="1:4" x14ac:dyDescent="0.25">
      <c r="A20" s="3" t="s">
        <v>862</v>
      </c>
      <c r="B20" s="3" t="str">
        <f t="shared" si="0"/>
        <v>CL79204</v>
      </c>
      <c r="C20" s="3" t="s">
        <v>841</v>
      </c>
      <c r="D20" s="3" t="str">
        <f t="shared" si="1"/>
        <v>NAM</v>
      </c>
    </row>
    <row r="21" spans="1:4" x14ac:dyDescent="0.25">
      <c r="A21" s="3" t="s">
        <v>863</v>
      </c>
      <c r="B21" s="3" t="str">
        <f t="shared" si="0"/>
        <v>CL83029</v>
      </c>
      <c r="C21" s="3" t="s">
        <v>841</v>
      </c>
      <c r="D21" s="3" t="str">
        <f t="shared" si="1"/>
        <v>NAM</v>
      </c>
    </row>
    <row r="22" spans="1:4" x14ac:dyDescent="0.25">
      <c r="A22" s="3" t="s">
        <v>864</v>
      </c>
      <c r="B22" s="3" t="str">
        <f t="shared" si="0"/>
        <v>CL22675</v>
      </c>
      <c r="C22" s="3" t="s">
        <v>853</v>
      </c>
      <c r="D22" s="3" t="str">
        <f t="shared" si="1"/>
        <v>LATAM</v>
      </c>
    </row>
    <row r="23" spans="1:4" x14ac:dyDescent="0.25">
      <c r="A23" s="3" t="s">
        <v>865</v>
      </c>
      <c r="B23" s="3" t="str">
        <f t="shared" si="0"/>
        <v>CL83083</v>
      </c>
      <c r="C23" s="3" t="s">
        <v>851</v>
      </c>
      <c r="D23" s="3" t="str">
        <f t="shared" si="1"/>
        <v>APAC</v>
      </c>
    </row>
    <row r="24" spans="1:4" x14ac:dyDescent="0.25">
      <c r="A24" s="3" t="s">
        <v>866</v>
      </c>
      <c r="B24" s="3" t="str">
        <f t="shared" si="0"/>
        <v>CL36191</v>
      </c>
      <c r="C24" s="3" t="s">
        <v>853</v>
      </c>
      <c r="D24" s="3" t="str">
        <f t="shared" si="1"/>
        <v>LATAM</v>
      </c>
    </row>
    <row r="25" spans="1:4" x14ac:dyDescent="0.25">
      <c r="A25" s="3" t="s">
        <v>867</v>
      </c>
      <c r="B25" s="3" t="str">
        <f t="shared" si="0"/>
        <v>CL81431</v>
      </c>
      <c r="C25" s="3" t="s">
        <v>853</v>
      </c>
      <c r="D25" s="3" t="str">
        <f t="shared" si="1"/>
        <v>LATAM</v>
      </c>
    </row>
    <row r="26" spans="1:4" x14ac:dyDescent="0.25">
      <c r="A26" s="3" t="s">
        <v>868</v>
      </c>
      <c r="B26" s="3" t="str">
        <f t="shared" si="0"/>
        <v>CL96487</v>
      </c>
      <c r="C26" s="3" t="s">
        <v>851</v>
      </c>
      <c r="D26" s="3" t="str">
        <f t="shared" si="1"/>
        <v>APAC</v>
      </c>
    </row>
    <row r="27" spans="1:4" x14ac:dyDescent="0.25">
      <c r="A27" s="3" t="s">
        <v>869</v>
      </c>
      <c r="B27" s="3" t="str">
        <f t="shared" si="0"/>
        <v>CL52426</v>
      </c>
      <c r="C27" s="3" t="s">
        <v>841</v>
      </c>
      <c r="D27" s="3" t="str">
        <f t="shared" si="1"/>
        <v>NAM</v>
      </c>
    </row>
    <row r="28" spans="1:4" x14ac:dyDescent="0.25">
      <c r="A28" s="3" t="s">
        <v>870</v>
      </c>
      <c r="B28" s="3" t="str">
        <f t="shared" si="0"/>
        <v>CL64939</v>
      </c>
      <c r="C28" s="3" t="s">
        <v>841</v>
      </c>
      <c r="D28" s="3" t="str">
        <f t="shared" si="1"/>
        <v>NAM</v>
      </c>
    </row>
    <row r="29" spans="1:4" x14ac:dyDescent="0.25">
      <c r="A29" s="3" t="s">
        <v>871</v>
      </c>
      <c r="B29" s="3" t="str">
        <f t="shared" si="0"/>
        <v>CL50651</v>
      </c>
      <c r="C29" s="3" t="s">
        <v>841</v>
      </c>
      <c r="D29" s="3" t="str">
        <f t="shared" si="1"/>
        <v>NAM</v>
      </c>
    </row>
    <row r="30" spans="1:4" x14ac:dyDescent="0.25">
      <c r="A30" s="3" t="s">
        <v>872</v>
      </c>
      <c r="B30" s="3" t="str">
        <f t="shared" si="0"/>
        <v>CL13213</v>
      </c>
      <c r="C30" s="3" t="s">
        <v>841</v>
      </c>
      <c r="D30" s="3" t="str">
        <f t="shared" si="1"/>
        <v>NAM</v>
      </c>
    </row>
    <row r="31" spans="1:4" x14ac:dyDescent="0.25">
      <c r="A31" s="3" t="s">
        <v>873</v>
      </c>
      <c r="B31" s="3" t="str">
        <f t="shared" si="0"/>
        <v>CL90358</v>
      </c>
      <c r="C31" s="3" t="s">
        <v>844</v>
      </c>
      <c r="D31" s="3" t="str">
        <f t="shared" si="1"/>
        <v>EMEA</v>
      </c>
    </row>
    <row r="32" spans="1:4" x14ac:dyDescent="0.25">
      <c r="A32" s="3" t="s">
        <v>874</v>
      </c>
      <c r="B32" s="3" t="str">
        <f t="shared" si="0"/>
        <v>CL71409</v>
      </c>
      <c r="C32" s="3" t="s">
        <v>844</v>
      </c>
      <c r="D32" s="3" t="str">
        <f t="shared" si="1"/>
        <v>EMEA</v>
      </c>
    </row>
    <row r="33" spans="1:4" x14ac:dyDescent="0.25">
      <c r="A33" s="3" t="s">
        <v>875</v>
      </c>
      <c r="B33" s="3" t="str">
        <f t="shared" si="0"/>
        <v>CL24510</v>
      </c>
      <c r="C33" s="3" t="s">
        <v>851</v>
      </c>
      <c r="D33" s="3" t="str">
        <f t="shared" si="1"/>
        <v>APAC</v>
      </c>
    </row>
    <row r="34" spans="1:4" x14ac:dyDescent="0.25">
      <c r="A34" s="3" t="s">
        <v>876</v>
      </c>
      <c r="B34" s="3" t="str">
        <f t="shared" ref="B34:B54" si="2">RIGHT(A34,7)</f>
        <v>CL95487</v>
      </c>
      <c r="C34" s="3" t="s">
        <v>851</v>
      </c>
      <c r="D34" s="3" t="str">
        <f t="shared" ref="D34:D54" si="3">INDEX($I$1:$I$5, MATCH(C34,$H$1:$H$5,0))</f>
        <v>APAC</v>
      </c>
    </row>
    <row r="35" spans="1:4" x14ac:dyDescent="0.25">
      <c r="A35" s="3" t="s">
        <v>877</v>
      </c>
      <c r="B35" s="3" t="str">
        <f t="shared" si="2"/>
        <v>CL23634</v>
      </c>
      <c r="C35" s="3" t="s">
        <v>853</v>
      </c>
      <c r="D35" s="3" t="str">
        <f t="shared" si="3"/>
        <v>LATAM</v>
      </c>
    </row>
    <row r="36" spans="1:4" x14ac:dyDescent="0.25">
      <c r="A36" s="3" t="s">
        <v>878</v>
      </c>
      <c r="B36" s="3" t="str">
        <f t="shared" si="2"/>
        <v>CL50297</v>
      </c>
      <c r="C36" s="3" t="s">
        <v>841</v>
      </c>
      <c r="D36" s="3" t="str">
        <f t="shared" si="3"/>
        <v>NAM</v>
      </c>
    </row>
    <row r="37" spans="1:4" x14ac:dyDescent="0.25">
      <c r="A37" s="3" t="s">
        <v>879</v>
      </c>
      <c r="B37" s="3" t="str">
        <f t="shared" si="2"/>
        <v>CL35993</v>
      </c>
      <c r="C37" s="3" t="s">
        <v>851</v>
      </c>
      <c r="D37" s="3" t="str">
        <f t="shared" si="3"/>
        <v>APAC</v>
      </c>
    </row>
    <row r="38" spans="1:4" x14ac:dyDescent="0.25">
      <c r="A38" s="3" t="s">
        <v>880</v>
      </c>
      <c r="B38" s="3" t="str">
        <f t="shared" si="2"/>
        <v>CL60563</v>
      </c>
      <c r="C38" s="3" t="s">
        <v>851</v>
      </c>
      <c r="D38" s="3" t="str">
        <f t="shared" si="3"/>
        <v>APAC</v>
      </c>
    </row>
    <row r="39" spans="1:4" x14ac:dyDescent="0.25">
      <c r="A39" s="3" t="s">
        <v>881</v>
      </c>
      <c r="B39" s="3" t="str">
        <f t="shared" si="2"/>
        <v>CL11420</v>
      </c>
      <c r="C39" s="3" t="s">
        <v>853</v>
      </c>
      <c r="D39" s="3" t="str">
        <f t="shared" si="3"/>
        <v>LATAM</v>
      </c>
    </row>
    <row r="40" spans="1:4" x14ac:dyDescent="0.25">
      <c r="A40" s="3" t="s">
        <v>882</v>
      </c>
      <c r="B40" s="3" t="str">
        <f t="shared" si="2"/>
        <v>CL13257</v>
      </c>
      <c r="C40" s="3" t="s">
        <v>844</v>
      </c>
      <c r="D40" s="3" t="str">
        <f t="shared" si="3"/>
        <v>EMEA</v>
      </c>
    </row>
    <row r="41" spans="1:4" x14ac:dyDescent="0.25">
      <c r="A41" s="3" t="s">
        <v>883</v>
      </c>
      <c r="B41" s="3" t="str">
        <f t="shared" si="2"/>
        <v>CL94846</v>
      </c>
      <c r="C41" s="3" t="s">
        <v>841</v>
      </c>
      <c r="D41" s="3" t="str">
        <f t="shared" si="3"/>
        <v>NAM</v>
      </c>
    </row>
    <row r="42" spans="1:4" x14ac:dyDescent="0.25">
      <c r="A42" s="3" t="s">
        <v>884</v>
      </c>
      <c r="B42" s="3" t="str">
        <f t="shared" si="2"/>
        <v>CL87149</v>
      </c>
      <c r="C42" s="3" t="s">
        <v>844</v>
      </c>
      <c r="D42" s="3" t="str">
        <f t="shared" si="3"/>
        <v>EMEA</v>
      </c>
    </row>
    <row r="43" spans="1:4" x14ac:dyDescent="0.25">
      <c r="A43" s="3" t="s">
        <v>885</v>
      </c>
      <c r="B43" s="3" t="str">
        <f t="shared" si="2"/>
        <v>CL49900</v>
      </c>
      <c r="C43" s="3" t="s">
        <v>853</v>
      </c>
      <c r="D43" s="3" t="str">
        <f t="shared" si="3"/>
        <v>LATAM</v>
      </c>
    </row>
    <row r="44" spans="1:4" x14ac:dyDescent="0.25">
      <c r="A44" s="3" t="s">
        <v>886</v>
      </c>
      <c r="B44" s="3" t="str">
        <f t="shared" si="2"/>
        <v>CL29380</v>
      </c>
      <c r="C44" s="3" t="s">
        <v>844</v>
      </c>
      <c r="D44" s="3" t="str">
        <f t="shared" si="3"/>
        <v>EMEA</v>
      </c>
    </row>
    <row r="45" spans="1:4" x14ac:dyDescent="0.25">
      <c r="A45" s="3" t="s">
        <v>887</v>
      </c>
      <c r="B45" s="3" t="str">
        <f t="shared" si="2"/>
        <v>CL37879</v>
      </c>
      <c r="C45" s="3" t="s">
        <v>853</v>
      </c>
      <c r="D45" s="3" t="str">
        <f t="shared" si="3"/>
        <v>LATAM</v>
      </c>
    </row>
    <row r="46" spans="1:4" x14ac:dyDescent="0.25">
      <c r="A46" s="3" t="s">
        <v>888</v>
      </c>
      <c r="B46" s="3" t="str">
        <f t="shared" si="2"/>
        <v>CL55399</v>
      </c>
      <c r="C46" s="3" t="s">
        <v>851</v>
      </c>
      <c r="D46" s="3" t="str">
        <f t="shared" si="3"/>
        <v>APAC</v>
      </c>
    </row>
    <row r="47" spans="1:4" x14ac:dyDescent="0.25">
      <c r="A47" s="3" t="s">
        <v>889</v>
      </c>
      <c r="B47" s="3" t="str">
        <f t="shared" si="2"/>
        <v>CL44634</v>
      </c>
      <c r="C47" s="3" t="s">
        <v>851</v>
      </c>
      <c r="D47" s="3" t="str">
        <f t="shared" si="3"/>
        <v>APAC</v>
      </c>
    </row>
    <row r="48" spans="1:4" x14ac:dyDescent="0.25">
      <c r="A48" s="3" t="s">
        <v>890</v>
      </c>
      <c r="B48" s="3" t="str">
        <f t="shared" si="2"/>
        <v>CL67438</v>
      </c>
      <c r="C48" s="3" t="s">
        <v>853</v>
      </c>
      <c r="D48" s="3" t="str">
        <f t="shared" si="3"/>
        <v>LATAM</v>
      </c>
    </row>
    <row r="49" spans="1:4" x14ac:dyDescent="0.25">
      <c r="A49" s="3" t="s">
        <v>891</v>
      </c>
      <c r="B49" s="3" t="str">
        <f t="shared" si="2"/>
        <v>CL79103</v>
      </c>
      <c r="C49" s="3" t="s">
        <v>851</v>
      </c>
      <c r="D49" s="3" t="str">
        <f t="shared" si="3"/>
        <v>APAC</v>
      </c>
    </row>
    <row r="50" spans="1:4" x14ac:dyDescent="0.25">
      <c r="A50" s="3" t="s">
        <v>892</v>
      </c>
      <c r="B50" s="3" t="str">
        <f t="shared" si="2"/>
        <v>CL99768</v>
      </c>
      <c r="C50" s="3" t="s">
        <v>851</v>
      </c>
      <c r="D50" s="3" t="str">
        <f t="shared" si="3"/>
        <v>APAC</v>
      </c>
    </row>
    <row r="51" spans="1:4" x14ac:dyDescent="0.25">
      <c r="A51" s="3" t="s">
        <v>893</v>
      </c>
      <c r="B51" s="3" t="str">
        <f t="shared" si="2"/>
        <v>CL28683</v>
      </c>
      <c r="C51" s="3" t="s">
        <v>853</v>
      </c>
      <c r="D51" s="3" t="str">
        <f t="shared" si="3"/>
        <v>LATAM</v>
      </c>
    </row>
    <row r="52" spans="1:4" x14ac:dyDescent="0.25">
      <c r="A52" s="3" t="s">
        <v>894</v>
      </c>
      <c r="B52" s="3" t="str">
        <f t="shared" si="2"/>
        <v>CL99496</v>
      </c>
      <c r="C52" s="3" t="s">
        <v>851</v>
      </c>
      <c r="D52" s="3" t="str">
        <f t="shared" si="3"/>
        <v>APAC</v>
      </c>
    </row>
    <row r="53" spans="1:4" x14ac:dyDescent="0.25">
      <c r="A53" s="3" t="s">
        <v>895</v>
      </c>
      <c r="B53" s="3" t="str">
        <f t="shared" si="2"/>
        <v>CL92654</v>
      </c>
      <c r="C53" s="3" t="s">
        <v>844</v>
      </c>
      <c r="D53" s="3" t="str">
        <f t="shared" si="3"/>
        <v>EMEA</v>
      </c>
    </row>
    <row r="54" spans="1:4" x14ac:dyDescent="0.25">
      <c r="A54" s="3" t="s">
        <v>896</v>
      </c>
      <c r="B54" s="3" t="str">
        <f t="shared" si="2"/>
        <v>CL82440</v>
      </c>
      <c r="C54" s="3" t="s">
        <v>851</v>
      </c>
      <c r="D54" s="3" t="str">
        <f t="shared" si="3"/>
        <v>APAC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58"/>
  <sheetViews>
    <sheetView topLeftCell="A298" workbookViewId="0">
      <selection activeCell="A24" sqref="A24"/>
    </sheetView>
  </sheetViews>
  <sheetFormatPr defaultRowHeight="13.2" x14ac:dyDescent="0.25"/>
  <cols>
    <col min="1" max="1" width="13.33203125" style="3" customWidth="1"/>
    <col min="2" max="2" width="10.5546875" style="3" customWidth="1"/>
    <col min="3" max="6" width="9.21875" style="3" customWidth="1"/>
    <col min="7" max="7" width="10.21875" style="3" customWidth="1"/>
    <col min="8" max="9" width="9.21875" style="3" customWidth="1"/>
    <col min="10" max="10" width="10.21875" style="3" customWidth="1"/>
    <col min="11" max="11" width="12.77734375" style="3" bestFit="1" customWidth="1"/>
    <col min="12" max="12" width="15.109375" style="3" bestFit="1" customWidth="1"/>
    <col min="13" max="13" width="12.77734375" style="3" bestFit="1" customWidth="1"/>
    <col min="14" max="14" width="15.109375" style="3" bestFit="1" customWidth="1"/>
    <col min="15" max="15" width="5" style="3" bestFit="1" customWidth="1"/>
    <col min="16" max="16" width="12.5546875" style="3" bestFit="1" customWidth="1"/>
    <col min="17" max="17" width="14.88671875" style="3" bestFit="1" customWidth="1"/>
    <col min="18" max="18" width="2.21875" style="3" bestFit="1" customWidth="1"/>
    <col min="19" max="19" width="12.5546875" style="3" bestFit="1" customWidth="1"/>
    <col min="20" max="20" width="14.88671875" style="3" bestFit="1" customWidth="1"/>
    <col min="21" max="21" width="9" style="3" customWidth="1"/>
    <col min="22" max="22" width="16.44140625" style="3" bestFit="1" customWidth="1"/>
    <col min="23" max="23" width="10.21875" style="3" bestFit="1" customWidth="1"/>
    <col min="24" max="26" width="9.21875" style="3" bestFit="1" customWidth="1"/>
    <col min="27" max="16384" width="8.88671875" style="3"/>
  </cols>
  <sheetData>
    <row r="3" spans="1:5" x14ac:dyDescent="0.25">
      <c r="A3" s="9" t="s">
        <v>929</v>
      </c>
      <c r="B3" s="9" t="s">
        <v>932</v>
      </c>
    </row>
    <row r="4" spans="1:5" x14ac:dyDescent="0.25">
      <c r="A4" s="9" t="s">
        <v>930</v>
      </c>
      <c r="B4" s="3" t="s">
        <v>900</v>
      </c>
      <c r="C4" s="3" t="s">
        <v>902</v>
      </c>
      <c r="D4" s="3" t="s">
        <v>904</v>
      </c>
      <c r="E4" s="3" t="s">
        <v>905</v>
      </c>
    </row>
    <row r="5" spans="1:5" x14ac:dyDescent="0.25">
      <c r="A5" s="10" t="s">
        <v>933</v>
      </c>
      <c r="B5" s="7"/>
      <c r="C5" s="7"/>
      <c r="D5" s="7"/>
      <c r="E5" s="7"/>
    </row>
    <row r="6" spans="1:5" x14ac:dyDescent="0.25">
      <c r="A6" s="11" t="s">
        <v>935</v>
      </c>
      <c r="B6" s="27">
        <v>509419</v>
      </c>
      <c r="C6" s="27">
        <v>147852</v>
      </c>
      <c r="D6" s="27">
        <v>95736</v>
      </c>
      <c r="E6" s="27">
        <v>69053</v>
      </c>
    </row>
    <row r="7" spans="1:5" x14ac:dyDescent="0.25">
      <c r="A7" s="11" t="s">
        <v>936</v>
      </c>
      <c r="B7" s="27">
        <v>576618</v>
      </c>
      <c r="C7" s="27">
        <v>173566</v>
      </c>
      <c r="D7" s="27">
        <v>107338</v>
      </c>
      <c r="E7" s="27">
        <v>82618</v>
      </c>
    </row>
    <row r="8" spans="1:5" x14ac:dyDescent="0.25">
      <c r="A8" s="11" t="s">
        <v>937</v>
      </c>
      <c r="B8" s="27">
        <v>363694</v>
      </c>
      <c r="C8" s="27">
        <v>103536</v>
      </c>
      <c r="D8" s="27">
        <v>69198</v>
      </c>
      <c r="E8" s="27">
        <v>50574</v>
      </c>
    </row>
    <row r="9" spans="1:5" x14ac:dyDescent="0.25">
      <c r="A9" s="11" t="s">
        <v>938</v>
      </c>
      <c r="B9" s="27">
        <v>432034</v>
      </c>
      <c r="C9" s="27">
        <v>129264</v>
      </c>
      <c r="D9" s="27">
        <v>80144</v>
      </c>
      <c r="E9" s="27">
        <v>65121</v>
      </c>
    </row>
    <row r="10" spans="1:5" x14ac:dyDescent="0.25">
      <c r="A10" s="10" t="s">
        <v>934</v>
      </c>
      <c r="B10" s="27"/>
      <c r="C10" s="27"/>
      <c r="D10" s="27"/>
      <c r="E10" s="27"/>
    </row>
    <row r="11" spans="1:5" x14ac:dyDescent="0.25">
      <c r="A11" s="11" t="s">
        <v>935</v>
      </c>
      <c r="B11" s="27">
        <v>530019</v>
      </c>
      <c r="C11" s="27">
        <v>150204</v>
      </c>
      <c r="D11" s="27">
        <v>99778</v>
      </c>
      <c r="E11" s="27">
        <v>75265</v>
      </c>
    </row>
    <row r="12" spans="1:5" x14ac:dyDescent="0.25">
      <c r="A12" s="11" t="s">
        <v>936</v>
      </c>
      <c r="B12" s="27">
        <v>596502</v>
      </c>
      <c r="C12" s="27">
        <v>176338</v>
      </c>
      <c r="D12" s="27">
        <v>109811</v>
      </c>
      <c r="E12" s="27">
        <v>82631</v>
      </c>
    </row>
    <row r="13" spans="1:5" x14ac:dyDescent="0.25">
      <c r="A13" s="10" t="s">
        <v>931</v>
      </c>
      <c r="B13" s="27">
        <v>3008286</v>
      </c>
      <c r="C13" s="27">
        <v>880760</v>
      </c>
      <c r="D13" s="27">
        <v>562005</v>
      </c>
      <c r="E13" s="27">
        <v>425262</v>
      </c>
    </row>
    <row r="30" spans="1:26" x14ac:dyDescent="0.25">
      <c r="J30" s="3" t="s">
        <v>980</v>
      </c>
      <c r="P30" s="3" t="s">
        <v>981</v>
      </c>
      <c r="V30" s="123" t="s">
        <v>998</v>
      </c>
    </row>
    <row r="31" spans="1:26" x14ac:dyDescent="0.25">
      <c r="A31" s="9" t="s">
        <v>929</v>
      </c>
      <c r="B31" s="9" t="s">
        <v>932</v>
      </c>
      <c r="I31" s="32"/>
      <c r="J31" s="34" t="s">
        <v>900</v>
      </c>
      <c r="K31" s="33" t="s">
        <v>902</v>
      </c>
      <c r="L31" s="33" t="s">
        <v>904</v>
      </c>
      <c r="M31" s="35" t="s">
        <v>905</v>
      </c>
      <c r="O31" s="32"/>
      <c r="P31" s="34" t="s">
        <v>900</v>
      </c>
      <c r="Q31" s="33" t="s">
        <v>902</v>
      </c>
      <c r="R31" s="33"/>
      <c r="S31" s="33" t="s">
        <v>904</v>
      </c>
      <c r="T31" s="35" t="s">
        <v>905</v>
      </c>
      <c r="V31" s="32"/>
      <c r="W31" s="34" t="s">
        <v>900</v>
      </c>
      <c r="X31" s="33" t="s">
        <v>902</v>
      </c>
      <c r="Y31" s="33" t="s">
        <v>904</v>
      </c>
      <c r="Z31" s="35" t="s">
        <v>905</v>
      </c>
    </row>
    <row r="32" spans="1:26" x14ac:dyDescent="0.25">
      <c r="B32" s="3" t="s">
        <v>933</v>
      </c>
      <c r="F32" s="3" t="s">
        <v>934</v>
      </c>
      <c r="I32" s="25" t="s">
        <v>933</v>
      </c>
      <c r="J32" s="56"/>
      <c r="K32" s="12"/>
      <c r="L32" s="12"/>
      <c r="M32" s="13"/>
      <c r="O32" s="25" t="s">
        <v>933</v>
      </c>
      <c r="P32" s="56"/>
      <c r="Q32" s="12"/>
      <c r="R32" s="12"/>
      <c r="S32" s="12"/>
      <c r="T32" s="13"/>
      <c r="V32" s="25"/>
      <c r="W32" s="57"/>
      <c r="X32" s="58"/>
      <c r="Y32" s="58"/>
      <c r="Z32" s="26"/>
    </row>
    <row r="33" spans="1:26" x14ac:dyDescent="0.25">
      <c r="A33" s="9" t="s">
        <v>930</v>
      </c>
      <c r="B33" s="4" t="s">
        <v>935</v>
      </c>
      <c r="C33" s="4" t="s">
        <v>936</v>
      </c>
      <c r="D33" s="4" t="s">
        <v>937</v>
      </c>
      <c r="E33" s="4" t="s">
        <v>938</v>
      </c>
      <c r="F33" s="4" t="s">
        <v>935</v>
      </c>
      <c r="G33" s="4" t="s">
        <v>936</v>
      </c>
      <c r="I33" s="25" t="s">
        <v>935</v>
      </c>
      <c r="J33" s="57" t="s">
        <v>970</v>
      </c>
      <c r="K33" s="58" t="s">
        <v>970</v>
      </c>
      <c r="L33" s="58" t="s">
        <v>971</v>
      </c>
      <c r="M33" s="26" t="s">
        <v>971</v>
      </c>
      <c r="O33" s="25" t="s">
        <v>935</v>
      </c>
      <c r="P33" s="58" t="s">
        <v>970</v>
      </c>
      <c r="Q33" s="58" t="s">
        <v>970</v>
      </c>
      <c r="R33" s="58"/>
      <c r="S33" s="58" t="s">
        <v>971</v>
      </c>
      <c r="T33" s="26" t="s">
        <v>971</v>
      </c>
      <c r="V33" s="32" t="s">
        <v>994</v>
      </c>
      <c r="W33" s="119">
        <f>B12-B6</f>
        <v>87083</v>
      </c>
      <c r="X33" s="119">
        <f t="shared" ref="X33:Z33" si="0">C12-C6</f>
        <v>28486</v>
      </c>
      <c r="Y33" s="119">
        <f t="shared" si="0"/>
        <v>14075</v>
      </c>
      <c r="Z33" s="121">
        <f t="shared" si="0"/>
        <v>13578</v>
      </c>
    </row>
    <row r="34" spans="1:26" x14ac:dyDescent="0.25">
      <c r="A34" s="10" t="s">
        <v>900</v>
      </c>
      <c r="B34" s="27">
        <v>509419</v>
      </c>
      <c r="C34" s="27">
        <v>576618</v>
      </c>
      <c r="D34" s="27">
        <v>363694</v>
      </c>
      <c r="E34" s="27">
        <v>432034</v>
      </c>
      <c r="F34" s="27">
        <v>530019</v>
      </c>
      <c r="G34" s="27">
        <v>596502</v>
      </c>
      <c r="I34" s="25" t="s">
        <v>936</v>
      </c>
      <c r="J34" s="71">
        <f t="shared" ref="J34:M36" si="1">B7-B6</f>
        <v>67199</v>
      </c>
      <c r="K34" s="70">
        <f t="shared" si="1"/>
        <v>25714</v>
      </c>
      <c r="L34" s="70">
        <f t="shared" si="1"/>
        <v>11602</v>
      </c>
      <c r="M34" s="72">
        <f t="shared" si="1"/>
        <v>13565</v>
      </c>
      <c r="O34" s="25" t="s">
        <v>936</v>
      </c>
      <c r="P34" s="59">
        <f t="shared" ref="P34:Q36" si="2">(B7-B6)/B6</f>
        <v>0.13191302248247513</v>
      </c>
      <c r="Q34" s="59">
        <f t="shared" si="2"/>
        <v>0.17391716040364688</v>
      </c>
      <c r="R34" s="59"/>
      <c r="S34" s="59">
        <f t="shared" ref="S34:T36" si="3">(D7-D6)/D6</f>
        <v>0.12118743210495529</v>
      </c>
      <c r="T34" s="21">
        <f t="shared" si="3"/>
        <v>0.19644331165916035</v>
      </c>
      <c r="V34" s="40" t="s">
        <v>995</v>
      </c>
      <c r="W34" s="68">
        <f>(B12-B6)/B6</f>
        <v>0.17094572444294381</v>
      </c>
      <c r="X34" s="68">
        <f t="shared" ref="X34:Z34" si="4">(C12-C6)/C6</f>
        <v>0.19266563861158456</v>
      </c>
      <c r="Y34" s="68">
        <f t="shared" si="4"/>
        <v>0.14701888526781984</v>
      </c>
      <c r="Z34" s="122">
        <f t="shared" si="4"/>
        <v>0.19663157284983998</v>
      </c>
    </row>
    <row r="35" spans="1:26" x14ac:dyDescent="0.25">
      <c r="A35" s="10" t="s">
        <v>902</v>
      </c>
      <c r="B35" s="27">
        <v>147852</v>
      </c>
      <c r="C35" s="27">
        <v>173566</v>
      </c>
      <c r="D35" s="27">
        <v>103536</v>
      </c>
      <c r="E35" s="27">
        <v>129264</v>
      </c>
      <c r="F35" s="27">
        <v>150204</v>
      </c>
      <c r="G35" s="27">
        <v>176338</v>
      </c>
      <c r="I35" s="25" t="s">
        <v>937</v>
      </c>
      <c r="J35" s="71">
        <f t="shared" si="1"/>
        <v>-212924</v>
      </c>
      <c r="K35" s="70">
        <f t="shared" si="1"/>
        <v>-70030</v>
      </c>
      <c r="L35" s="70">
        <f t="shared" si="1"/>
        <v>-38140</v>
      </c>
      <c r="M35" s="72">
        <f t="shared" si="1"/>
        <v>-32044</v>
      </c>
      <c r="O35" s="25" t="s">
        <v>937</v>
      </c>
      <c r="P35" s="59">
        <f t="shared" si="2"/>
        <v>-0.36926353322303501</v>
      </c>
      <c r="Q35" s="59">
        <f t="shared" si="2"/>
        <v>-0.40347763962988142</v>
      </c>
      <c r="R35" s="59"/>
      <c r="S35" s="59">
        <f t="shared" si="3"/>
        <v>-0.35532616594309563</v>
      </c>
      <c r="T35" s="21">
        <f t="shared" si="3"/>
        <v>-0.38785736764385487</v>
      </c>
    </row>
    <row r="36" spans="1:26" x14ac:dyDescent="0.25">
      <c r="A36" s="10" t="s">
        <v>904</v>
      </c>
      <c r="B36" s="27">
        <v>95736</v>
      </c>
      <c r="C36" s="27">
        <v>107338</v>
      </c>
      <c r="D36" s="27">
        <v>69198</v>
      </c>
      <c r="E36" s="27">
        <v>80144</v>
      </c>
      <c r="F36" s="27">
        <v>99778</v>
      </c>
      <c r="G36" s="27">
        <v>109811</v>
      </c>
      <c r="I36" s="40" t="s">
        <v>938</v>
      </c>
      <c r="J36" s="73">
        <f t="shared" si="1"/>
        <v>68340</v>
      </c>
      <c r="K36" s="74">
        <f t="shared" si="1"/>
        <v>25728</v>
      </c>
      <c r="L36" s="74">
        <f t="shared" si="1"/>
        <v>10946</v>
      </c>
      <c r="M36" s="75">
        <f t="shared" si="1"/>
        <v>14547</v>
      </c>
      <c r="O36" s="40" t="s">
        <v>938</v>
      </c>
      <c r="P36" s="68">
        <f t="shared" si="2"/>
        <v>0.18790521702310184</v>
      </c>
      <c r="Q36" s="68">
        <f t="shared" si="2"/>
        <v>0.24849327770050997</v>
      </c>
      <c r="R36" s="68"/>
      <c r="S36" s="68">
        <f t="shared" si="3"/>
        <v>0.1581837625364895</v>
      </c>
      <c r="T36" s="69">
        <f t="shared" si="3"/>
        <v>0.28763791671609917</v>
      </c>
    </row>
    <row r="37" spans="1:26" x14ac:dyDescent="0.25">
      <c r="A37" s="10" t="s">
        <v>905</v>
      </c>
      <c r="B37" s="27">
        <v>69053</v>
      </c>
      <c r="C37" s="27">
        <v>82618</v>
      </c>
      <c r="D37" s="27">
        <v>50574</v>
      </c>
      <c r="E37" s="27">
        <v>65121</v>
      </c>
      <c r="F37" s="27">
        <v>75265</v>
      </c>
      <c r="G37" s="27">
        <v>82631</v>
      </c>
      <c r="I37" s="25" t="s">
        <v>934</v>
      </c>
      <c r="J37" s="71"/>
      <c r="K37" s="59"/>
      <c r="L37" s="59"/>
      <c r="M37" s="21"/>
      <c r="O37" s="25" t="s">
        <v>934</v>
      </c>
      <c r="P37" s="59"/>
      <c r="Q37" s="59"/>
      <c r="R37" s="59"/>
      <c r="S37" s="59"/>
      <c r="T37" s="21"/>
    </row>
    <row r="38" spans="1:26" x14ac:dyDescent="0.25">
      <c r="A38" s="10" t="s">
        <v>931</v>
      </c>
      <c r="B38" s="27">
        <v>822060</v>
      </c>
      <c r="C38" s="27">
        <v>940140</v>
      </c>
      <c r="D38" s="27">
        <v>587002</v>
      </c>
      <c r="E38" s="27">
        <v>706563</v>
      </c>
      <c r="F38" s="27">
        <v>855266</v>
      </c>
      <c r="G38" s="27">
        <v>965282</v>
      </c>
      <c r="I38" s="25" t="s">
        <v>935</v>
      </c>
      <c r="J38" s="71">
        <f>B11-B9</f>
        <v>97985</v>
      </c>
      <c r="K38" s="70">
        <f>C11-C9</f>
        <v>20940</v>
      </c>
      <c r="L38" s="70">
        <f>D11-D9</f>
        <v>19634</v>
      </c>
      <c r="M38" s="72">
        <f>E11-E9</f>
        <v>10144</v>
      </c>
      <c r="O38" s="25" t="s">
        <v>935</v>
      </c>
      <c r="P38" s="59">
        <f>(B11-B9)/B9</f>
        <v>0.22679927968632099</v>
      </c>
      <c r="Q38" s="59">
        <f>(C11-C9)/C9</f>
        <v>0.16199405867062755</v>
      </c>
      <c r="R38" s="59"/>
      <c r="S38" s="59">
        <f>(D11-D9)/D9</f>
        <v>0.24498402874825315</v>
      </c>
      <c r="T38" s="21">
        <f>(E11-E9)/E9</f>
        <v>0.15577156370448858</v>
      </c>
    </row>
    <row r="39" spans="1:26" x14ac:dyDescent="0.25">
      <c r="I39" s="40" t="s">
        <v>936</v>
      </c>
      <c r="J39" s="73">
        <f>B12-B11</f>
        <v>66483</v>
      </c>
      <c r="K39" s="74">
        <f>C12-C11</f>
        <v>26134</v>
      </c>
      <c r="L39" s="74">
        <f>D12-D11</f>
        <v>10033</v>
      </c>
      <c r="M39" s="75">
        <f>E12-E11</f>
        <v>7366</v>
      </c>
      <c r="O39" s="40" t="s">
        <v>936</v>
      </c>
      <c r="P39" s="68">
        <f>(B12-B11)/B11</f>
        <v>0.12543512591058056</v>
      </c>
      <c r="Q39" s="68">
        <f>(C12-C11)/C11</f>
        <v>0.17399004021197836</v>
      </c>
      <c r="R39" s="68"/>
      <c r="S39" s="68">
        <f>(D12-D11)/D11</f>
        <v>0.1005532281665297</v>
      </c>
      <c r="T39" s="69">
        <f>(E12-E11)/E11</f>
        <v>9.7867534710688903E-2</v>
      </c>
    </row>
    <row r="41" spans="1:26" x14ac:dyDescent="0.25">
      <c r="B41" s="3" t="s">
        <v>972</v>
      </c>
      <c r="K41" s="3" t="s">
        <v>982</v>
      </c>
    </row>
    <row r="42" spans="1:26" x14ac:dyDescent="0.25">
      <c r="K42" s="3" t="s">
        <v>983</v>
      </c>
    </row>
    <row r="43" spans="1:26" x14ac:dyDescent="0.25">
      <c r="A43" s="16"/>
      <c r="B43" s="15" t="s">
        <v>939</v>
      </c>
      <c r="C43" s="20" t="s">
        <v>940</v>
      </c>
      <c r="D43" s="15" t="s">
        <v>941</v>
      </c>
      <c r="E43" s="20" t="s">
        <v>942</v>
      </c>
      <c r="H43" s="67"/>
      <c r="K43" s="3" t="s">
        <v>984</v>
      </c>
    </row>
    <row r="44" spans="1:26" x14ac:dyDescent="0.25">
      <c r="A44" s="17" t="s">
        <v>900</v>
      </c>
      <c r="B44" s="28">
        <f>F34-B34</f>
        <v>20600</v>
      </c>
      <c r="C44" s="21">
        <f>B44/B34</f>
        <v>4.0438224722674262E-2</v>
      </c>
      <c r="D44" s="28">
        <f>G34-C34</f>
        <v>19884</v>
      </c>
      <c r="E44" s="21">
        <f>D44/C34</f>
        <v>3.4483835051975484E-2</v>
      </c>
    </row>
    <row r="45" spans="1:26" x14ac:dyDescent="0.25">
      <c r="A45" s="17" t="s">
        <v>902</v>
      </c>
      <c r="B45" s="28">
        <f>F35-B35</f>
        <v>2352</v>
      </c>
      <c r="C45" s="21">
        <f>B45/B35</f>
        <v>1.5907799691583475E-2</v>
      </c>
      <c r="D45" s="28">
        <f>G35-C35</f>
        <v>2772</v>
      </c>
      <c r="E45" s="21">
        <f>D45/C35</f>
        <v>1.5970869870827235E-2</v>
      </c>
    </row>
    <row r="46" spans="1:26" x14ac:dyDescent="0.25">
      <c r="A46" s="17" t="s">
        <v>904</v>
      </c>
      <c r="B46" s="28">
        <f>F36-B36</f>
        <v>4042</v>
      </c>
      <c r="C46" s="21">
        <f>B46/B36</f>
        <v>4.2220272415810146E-2</v>
      </c>
      <c r="D46" s="28">
        <f>G36-C36</f>
        <v>2473</v>
      </c>
      <c r="E46" s="21">
        <f>D46/C36</f>
        <v>2.3039370959026625E-2</v>
      </c>
    </row>
    <row r="47" spans="1:26" x14ac:dyDescent="0.25">
      <c r="A47" s="17" t="s">
        <v>905</v>
      </c>
      <c r="B47" s="28">
        <f>F37-B37</f>
        <v>6212</v>
      </c>
      <c r="C47" s="21">
        <f>B47/B37</f>
        <v>8.9959885884755189E-2</v>
      </c>
      <c r="D47" s="28">
        <f>G37-C37</f>
        <v>13</v>
      </c>
      <c r="E47" s="21">
        <f>D47/C37</f>
        <v>1.5735069839502289E-4</v>
      </c>
    </row>
    <row r="48" spans="1:26" x14ac:dyDescent="0.25">
      <c r="A48" s="19" t="s">
        <v>945</v>
      </c>
      <c r="B48" s="29">
        <f>F38-B38</f>
        <v>33206</v>
      </c>
      <c r="C48" s="22">
        <f>B48/B38</f>
        <v>4.0393645232708074E-2</v>
      </c>
      <c r="D48" s="29">
        <f>G38-C38</f>
        <v>25142</v>
      </c>
      <c r="E48" s="22">
        <f>D48/C38</f>
        <v>2.6742825536622206E-2</v>
      </c>
    </row>
    <row r="50" spans="1:20" x14ac:dyDescent="0.25">
      <c r="G50" s="16"/>
      <c r="H50" s="24" t="s">
        <v>944</v>
      </c>
      <c r="I50" s="14" t="s">
        <v>946</v>
      </c>
      <c r="K50" s="3" t="s">
        <v>985</v>
      </c>
    </row>
    <row r="51" spans="1:20" x14ac:dyDescent="0.25">
      <c r="B51" s="3" t="s">
        <v>972</v>
      </c>
      <c r="G51" s="32"/>
      <c r="H51" s="33"/>
      <c r="I51" s="35"/>
    </row>
    <row r="52" spans="1:20" x14ac:dyDescent="0.25">
      <c r="A52" s="16"/>
      <c r="B52" s="24" t="s">
        <v>943</v>
      </c>
      <c r="C52" s="24" t="s">
        <v>947</v>
      </c>
      <c r="D52" s="24" t="s">
        <v>944</v>
      </c>
      <c r="E52" s="14" t="s">
        <v>948</v>
      </c>
      <c r="G52" s="17" t="s">
        <v>900</v>
      </c>
      <c r="H52" s="28">
        <f>B54-G34</f>
        <v>3433.408263138961</v>
      </c>
      <c r="I52" s="21">
        <f>D54/$D$58</f>
        <v>0.26614315868033833</v>
      </c>
    </row>
    <row r="53" spans="1:20" x14ac:dyDescent="0.25">
      <c r="A53" s="25"/>
      <c r="E53" s="26"/>
      <c r="G53" s="17" t="s">
        <v>902</v>
      </c>
      <c r="H53" s="28">
        <f>B55-G35</f>
        <v>-10.946838730626041</v>
      </c>
      <c r="I53" s="21">
        <f>D55/$D$58</f>
        <v>-8.48552229751293E-4</v>
      </c>
    </row>
    <row r="54" spans="1:20" x14ac:dyDescent="0.25">
      <c r="A54" s="17" t="s">
        <v>900</v>
      </c>
      <c r="B54" s="28">
        <f>C44*C34+C34</f>
        <v>599935.40826313896</v>
      </c>
      <c r="C54" s="28">
        <v>596502</v>
      </c>
      <c r="D54" s="28">
        <f>B54-G34</f>
        <v>3433.408263138961</v>
      </c>
      <c r="E54" s="21">
        <f>D54/B54</f>
        <v>5.7229631987866045E-3</v>
      </c>
      <c r="G54" s="17" t="s">
        <v>904</v>
      </c>
      <c r="H54" s="28">
        <f>B56-G36</f>
        <v>2058.8396005682298</v>
      </c>
      <c r="I54" s="21">
        <f>D56/$D$58</f>
        <v>0.15959246105222574</v>
      </c>
    </row>
    <row r="55" spans="1:20" x14ac:dyDescent="0.25">
      <c r="A55" s="17" t="s">
        <v>902</v>
      </c>
      <c r="B55" s="28">
        <f>C45*C35+C35</f>
        <v>176327.05316126937</v>
      </c>
      <c r="C55" s="28">
        <v>176338</v>
      </c>
      <c r="D55" s="28">
        <f>B55-G35</f>
        <v>-10.946838730626041</v>
      </c>
      <c r="E55" s="21">
        <f t="shared" ref="E55:E57" si="5">D55/B55</f>
        <v>-6.2082581965536626E-5</v>
      </c>
      <c r="G55" s="17" t="s">
        <v>905</v>
      </c>
      <c r="H55" s="28">
        <f>B57-G37</f>
        <v>7419.3058520267077</v>
      </c>
      <c r="I55" s="21">
        <f>D57/$D$58</f>
        <v>0.57511293249718276</v>
      </c>
    </row>
    <row r="56" spans="1:20" x14ac:dyDescent="0.25">
      <c r="A56" s="17" t="s">
        <v>904</v>
      </c>
      <c r="B56" s="28">
        <f>C46*C36+C36</f>
        <v>111869.83960056823</v>
      </c>
      <c r="C56" s="28">
        <v>109811</v>
      </c>
      <c r="D56" s="28">
        <f>B56-G36</f>
        <v>2058.8396005682298</v>
      </c>
      <c r="E56" s="21">
        <f t="shared" si="5"/>
        <v>1.8403884442127798E-2</v>
      </c>
      <c r="G56" s="19" t="s">
        <v>945</v>
      </c>
      <c r="H56" s="29">
        <f>B58-G38</f>
        <v>12900.606877003331</v>
      </c>
      <c r="I56" s="22">
        <f>D58/$D$58</f>
        <v>1</v>
      </c>
    </row>
    <row r="57" spans="1:20" x14ac:dyDescent="0.25">
      <c r="A57" s="17" t="s">
        <v>905</v>
      </c>
      <c r="B57" s="28">
        <f>C47*C37+C37</f>
        <v>90050.305852026708</v>
      </c>
      <c r="C57" s="28">
        <v>82631</v>
      </c>
      <c r="D57" s="28">
        <f>B57-G37</f>
        <v>7419.3058520267077</v>
      </c>
      <c r="E57" s="21">
        <f t="shared" si="5"/>
        <v>8.2390679096840919E-2</v>
      </c>
    </row>
    <row r="58" spans="1:20" x14ac:dyDescent="0.25">
      <c r="A58" s="19" t="s">
        <v>945</v>
      </c>
      <c r="B58" s="29">
        <f>SUM(B54:B57)</f>
        <v>978182.60687700333</v>
      </c>
      <c r="C58" s="29">
        <v>965282</v>
      </c>
      <c r="D58" s="29">
        <f>B58-G38</f>
        <v>12900.606877003331</v>
      </c>
      <c r="E58" s="22">
        <f>D58/B58</f>
        <v>1.3188342121713326E-2</v>
      </c>
    </row>
    <row r="61" spans="1:20" x14ac:dyDescent="0.25">
      <c r="A61" s="9" t="s">
        <v>929</v>
      </c>
      <c r="C61" s="9" t="s">
        <v>951</v>
      </c>
      <c r="D61" s="9" t="s">
        <v>1</v>
      </c>
      <c r="K61" s="34"/>
      <c r="L61" s="33"/>
      <c r="M61" s="33"/>
      <c r="N61" s="35"/>
      <c r="O61" s="32"/>
      <c r="P61" s="34"/>
      <c r="Q61" s="33"/>
      <c r="R61" s="35"/>
      <c r="S61" s="34"/>
      <c r="T61" s="35"/>
    </row>
    <row r="62" spans="1:20" x14ac:dyDescent="0.25">
      <c r="C62" s="3" t="s">
        <v>933</v>
      </c>
      <c r="D62" s="3" t="s">
        <v>933</v>
      </c>
      <c r="E62" s="3" t="s">
        <v>933</v>
      </c>
      <c r="F62" s="3" t="s">
        <v>933</v>
      </c>
      <c r="G62" s="3" t="s">
        <v>949</v>
      </c>
      <c r="H62" s="3" t="s">
        <v>934</v>
      </c>
      <c r="I62" s="3" t="s">
        <v>934</v>
      </c>
      <c r="J62" s="3" t="s">
        <v>950</v>
      </c>
      <c r="K62" s="54" t="s">
        <v>964</v>
      </c>
      <c r="L62" s="52" t="s">
        <v>965</v>
      </c>
      <c r="M62" s="55" t="s">
        <v>966</v>
      </c>
      <c r="N62" s="52" t="s">
        <v>967</v>
      </c>
      <c r="O62" s="25"/>
      <c r="P62" s="57" t="s">
        <v>973</v>
      </c>
      <c r="Q62" s="76" t="s">
        <v>974</v>
      </c>
      <c r="R62" s="77"/>
      <c r="S62" s="66" t="s">
        <v>968</v>
      </c>
      <c r="T62" s="26" t="s">
        <v>969</v>
      </c>
    </row>
    <row r="63" spans="1:20" x14ac:dyDescent="0.25">
      <c r="A63" s="9" t="s">
        <v>899</v>
      </c>
      <c r="B63" s="9" t="s">
        <v>898</v>
      </c>
      <c r="C63" s="4" t="s">
        <v>935</v>
      </c>
      <c r="D63" s="4" t="s">
        <v>936</v>
      </c>
      <c r="E63" s="4" t="s">
        <v>937</v>
      </c>
      <c r="F63" s="4" t="s">
        <v>938</v>
      </c>
      <c r="H63" s="4" t="s">
        <v>935</v>
      </c>
      <c r="I63" s="4" t="s">
        <v>936</v>
      </c>
      <c r="K63" s="56"/>
      <c r="L63" s="13"/>
      <c r="M63" s="12"/>
      <c r="N63" s="13"/>
      <c r="O63" s="40"/>
      <c r="P63" s="56"/>
      <c r="Q63" s="12"/>
      <c r="R63" s="13"/>
      <c r="S63" s="56"/>
      <c r="T63" s="13"/>
    </row>
    <row r="64" spans="1:20" x14ac:dyDescent="0.25">
      <c r="A64" s="3" t="s">
        <v>900</v>
      </c>
      <c r="B64" s="3" t="s">
        <v>503</v>
      </c>
      <c r="C64" s="27">
        <v>95153</v>
      </c>
      <c r="D64" s="27">
        <v>101946</v>
      </c>
      <c r="E64" s="27">
        <v>67976</v>
      </c>
      <c r="F64" s="27">
        <v>74763</v>
      </c>
      <c r="G64" s="27">
        <v>339838</v>
      </c>
      <c r="H64" s="27">
        <v>98412</v>
      </c>
      <c r="I64" s="27">
        <v>105213</v>
      </c>
      <c r="J64" s="27">
        <v>203625</v>
      </c>
      <c r="K64" s="28">
        <f>$H64-$C64</f>
        <v>3259</v>
      </c>
      <c r="L64" s="21">
        <f>K64/C64</f>
        <v>3.4250102466553863E-2</v>
      </c>
      <c r="M64" s="28">
        <f t="shared" ref="M64:M83" si="6">$I64-$D64</f>
        <v>3267</v>
      </c>
      <c r="N64" s="21">
        <f>M64/D64</f>
        <v>3.2046377493967396E-2</v>
      </c>
      <c r="O64" s="25" t="s">
        <v>971</v>
      </c>
      <c r="P64" s="27">
        <f>H64-F64</f>
        <v>23649</v>
      </c>
      <c r="Q64" s="67">
        <f>P64/F64</f>
        <v>0.31631956984069659</v>
      </c>
      <c r="R64" s="67" t="s">
        <v>971</v>
      </c>
      <c r="S64" s="78">
        <f t="shared" ref="S64:S83" si="7">I64-H64</f>
        <v>6801</v>
      </c>
      <c r="T64" s="21">
        <f t="shared" ref="T64:T83" si="8">S64/H64</f>
        <v>6.9107425923667851E-2</v>
      </c>
    </row>
    <row r="65" spans="1:20" x14ac:dyDescent="0.25">
      <c r="A65" s="3" t="s">
        <v>900</v>
      </c>
      <c r="B65" s="3" t="s">
        <v>800</v>
      </c>
      <c r="C65" s="27">
        <v>87224</v>
      </c>
      <c r="D65" s="27">
        <v>93457</v>
      </c>
      <c r="E65" s="27">
        <v>62305</v>
      </c>
      <c r="F65" s="27">
        <v>68540</v>
      </c>
      <c r="G65" s="27">
        <v>311526</v>
      </c>
      <c r="H65" s="27">
        <v>89246</v>
      </c>
      <c r="I65" s="27">
        <v>94887</v>
      </c>
      <c r="J65" s="27">
        <v>184133</v>
      </c>
      <c r="K65" s="28">
        <f t="shared" ref="K65:K119" si="9">H65-C65</f>
        <v>2022</v>
      </c>
      <c r="L65" s="21">
        <f t="shared" ref="L65:L119" si="10">K65/C65</f>
        <v>2.3181693111987527E-2</v>
      </c>
      <c r="M65" s="28">
        <f t="shared" si="6"/>
        <v>1430</v>
      </c>
      <c r="N65" s="21">
        <f t="shared" ref="N65:N119" si="11">M65/D65</f>
        <v>1.5301154541660872E-2</v>
      </c>
      <c r="O65" s="25"/>
      <c r="P65" s="27">
        <f t="shared" ref="P65:P119" si="12">H65-F65</f>
        <v>20706</v>
      </c>
      <c r="Q65" s="67">
        <f t="shared" ref="Q65:Q119" si="13">P65/F65</f>
        <v>0.30210096294134814</v>
      </c>
      <c r="R65" s="67"/>
      <c r="S65" s="47">
        <f t="shared" si="7"/>
        <v>5641</v>
      </c>
      <c r="T65" s="21">
        <f t="shared" si="8"/>
        <v>6.3207314613540108E-2</v>
      </c>
    </row>
    <row r="66" spans="1:20" x14ac:dyDescent="0.25">
      <c r="A66" s="3" t="s">
        <v>900</v>
      </c>
      <c r="B66" s="3" t="s">
        <v>279</v>
      </c>
      <c r="C66" s="27">
        <v>68822</v>
      </c>
      <c r="D66" s="27">
        <v>79019</v>
      </c>
      <c r="E66" s="27">
        <v>48434</v>
      </c>
      <c r="F66" s="27">
        <v>58625</v>
      </c>
      <c r="G66" s="27">
        <v>254900</v>
      </c>
      <c r="H66" s="27">
        <v>69761</v>
      </c>
      <c r="I66" s="27">
        <v>81839</v>
      </c>
      <c r="J66" s="27">
        <v>151600</v>
      </c>
      <c r="K66" s="28">
        <f t="shared" si="9"/>
        <v>939</v>
      </c>
      <c r="L66" s="21">
        <f t="shared" si="10"/>
        <v>1.3643892941210659E-2</v>
      </c>
      <c r="M66" s="28">
        <f t="shared" si="6"/>
        <v>2820</v>
      </c>
      <c r="N66" s="21">
        <f t="shared" si="11"/>
        <v>3.568761943330085E-2</v>
      </c>
      <c r="O66" s="25"/>
      <c r="P66" s="27">
        <f t="shared" si="12"/>
        <v>11136</v>
      </c>
      <c r="Q66" s="67">
        <f t="shared" si="13"/>
        <v>0.18995309168443497</v>
      </c>
      <c r="R66" s="67"/>
      <c r="S66" s="47">
        <f t="shared" si="7"/>
        <v>12078</v>
      </c>
      <c r="T66" s="21">
        <f t="shared" si="8"/>
        <v>0.17313398603804417</v>
      </c>
    </row>
    <row r="67" spans="1:20" x14ac:dyDescent="0.25">
      <c r="A67" s="3" t="s">
        <v>900</v>
      </c>
      <c r="B67" s="3" t="s">
        <v>179</v>
      </c>
      <c r="C67" s="27">
        <v>57353</v>
      </c>
      <c r="D67" s="27">
        <v>65847</v>
      </c>
      <c r="E67" s="27">
        <v>40364</v>
      </c>
      <c r="F67" s="27">
        <v>48865</v>
      </c>
      <c r="G67" s="27">
        <v>212429</v>
      </c>
      <c r="H67" s="27">
        <v>58740</v>
      </c>
      <c r="I67" s="27">
        <v>67226</v>
      </c>
      <c r="J67" s="27">
        <v>125966</v>
      </c>
      <c r="K67" s="28">
        <f t="shared" si="9"/>
        <v>1387</v>
      </c>
      <c r="L67" s="21">
        <f t="shared" si="10"/>
        <v>2.4183564939933396E-2</v>
      </c>
      <c r="M67" s="28">
        <f t="shared" si="6"/>
        <v>1379</v>
      </c>
      <c r="N67" s="21">
        <f t="shared" si="11"/>
        <v>2.0942487888590218E-2</v>
      </c>
      <c r="O67" s="25"/>
      <c r="P67" s="27">
        <f t="shared" si="12"/>
        <v>9875</v>
      </c>
      <c r="Q67" s="67">
        <f t="shared" si="13"/>
        <v>0.20208738360789932</v>
      </c>
      <c r="R67" s="67"/>
      <c r="S67" s="47">
        <f t="shared" si="7"/>
        <v>8486</v>
      </c>
      <c r="T67" s="21">
        <f t="shared" si="8"/>
        <v>0.14446714334354785</v>
      </c>
    </row>
    <row r="68" spans="1:20" x14ac:dyDescent="0.25">
      <c r="A68" s="3" t="s">
        <v>900</v>
      </c>
      <c r="B68" s="3" t="s">
        <v>197</v>
      </c>
      <c r="C68" s="27">
        <v>51543</v>
      </c>
      <c r="D68" s="27">
        <v>63438</v>
      </c>
      <c r="E68" s="27">
        <v>35691</v>
      </c>
      <c r="F68" s="27">
        <v>47581</v>
      </c>
      <c r="G68" s="27">
        <v>198253</v>
      </c>
      <c r="H68" s="27">
        <v>52266</v>
      </c>
      <c r="I68" s="27">
        <v>65834</v>
      </c>
      <c r="J68" s="27">
        <v>118100</v>
      </c>
      <c r="K68" s="28">
        <f t="shared" si="9"/>
        <v>723</v>
      </c>
      <c r="L68" s="21">
        <f t="shared" si="10"/>
        <v>1.4027122984692393E-2</v>
      </c>
      <c r="M68" s="28">
        <f t="shared" si="6"/>
        <v>2396</v>
      </c>
      <c r="N68" s="21">
        <f t="shared" si="11"/>
        <v>3.776916044011476E-2</v>
      </c>
      <c r="O68" s="25"/>
      <c r="P68" s="27">
        <f t="shared" si="12"/>
        <v>4685</v>
      </c>
      <c r="Q68" s="67">
        <f t="shared" si="13"/>
        <v>9.8463672474306971E-2</v>
      </c>
      <c r="R68" s="67"/>
      <c r="S68" s="47">
        <f t="shared" si="7"/>
        <v>13568</v>
      </c>
      <c r="T68" s="21">
        <f t="shared" si="8"/>
        <v>0.2595951478972946</v>
      </c>
    </row>
    <row r="69" spans="1:20" x14ac:dyDescent="0.25">
      <c r="A69" s="3" t="s">
        <v>900</v>
      </c>
      <c r="B69" s="3" t="s">
        <v>86</v>
      </c>
      <c r="C69" s="27">
        <v>47869</v>
      </c>
      <c r="D69" s="27">
        <v>58910</v>
      </c>
      <c r="E69" s="27">
        <v>33137</v>
      </c>
      <c r="F69" s="27">
        <v>44184</v>
      </c>
      <c r="G69" s="27">
        <v>184100</v>
      </c>
      <c r="H69" s="27">
        <v>49385</v>
      </c>
      <c r="I69" s="27">
        <v>60071</v>
      </c>
      <c r="J69" s="27">
        <v>109456</v>
      </c>
      <c r="K69" s="28">
        <f t="shared" si="9"/>
        <v>1516</v>
      </c>
      <c r="L69" s="21">
        <f t="shared" si="10"/>
        <v>3.1669765401408007E-2</v>
      </c>
      <c r="M69" s="28">
        <f t="shared" si="6"/>
        <v>1161</v>
      </c>
      <c r="N69" s="21">
        <f t="shared" si="11"/>
        <v>1.9708029197080291E-2</v>
      </c>
      <c r="O69" s="25"/>
      <c r="P69" s="27">
        <f t="shared" si="12"/>
        <v>5201</v>
      </c>
      <c r="Q69" s="67">
        <f t="shared" si="13"/>
        <v>0.11771229404309252</v>
      </c>
      <c r="R69" s="67"/>
      <c r="S69" s="47">
        <f t="shared" si="7"/>
        <v>10686</v>
      </c>
      <c r="T69" s="21">
        <f t="shared" si="8"/>
        <v>0.21638149235597853</v>
      </c>
    </row>
    <row r="70" spans="1:20" x14ac:dyDescent="0.25">
      <c r="A70" s="3" t="s">
        <v>900</v>
      </c>
      <c r="B70" s="3" t="s">
        <v>247</v>
      </c>
      <c r="C70" s="27">
        <v>38242</v>
      </c>
      <c r="D70" s="27">
        <v>43900</v>
      </c>
      <c r="E70" s="27">
        <v>26910</v>
      </c>
      <c r="F70" s="27">
        <v>32575</v>
      </c>
      <c r="G70" s="27">
        <v>141627</v>
      </c>
      <c r="H70" s="27">
        <v>39302</v>
      </c>
      <c r="I70" s="27">
        <v>44111</v>
      </c>
      <c r="J70" s="27">
        <v>83413</v>
      </c>
      <c r="K70" s="28">
        <f t="shared" si="9"/>
        <v>1060</v>
      </c>
      <c r="L70" s="21">
        <f t="shared" si="10"/>
        <v>2.7718215574499241E-2</v>
      </c>
      <c r="M70" s="28">
        <f t="shared" si="6"/>
        <v>211</v>
      </c>
      <c r="N70" s="21">
        <f t="shared" si="11"/>
        <v>4.8063781321184508E-3</v>
      </c>
      <c r="O70" s="25"/>
      <c r="P70" s="27">
        <f t="shared" si="12"/>
        <v>6727</v>
      </c>
      <c r="Q70" s="67">
        <f t="shared" si="13"/>
        <v>0.20650805832693783</v>
      </c>
      <c r="R70" s="67"/>
      <c r="S70" s="47">
        <f t="shared" si="7"/>
        <v>4809</v>
      </c>
      <c r="T70" s="21">
        <f t="shared" si="8"/>
        <v>0.1223601852323037</v>
      </c>
    </row>
    <row r="71" spans="1:20" x14ac:dyDescent="0.25">
      <c r="A71" s="3" t="s">
        <v>900</v>
      </c>
      <c r="B71" s="3" t="s">
        <v>460</v>
      </c>
      <c r="C71" s="27">
        <v>20189</v>
      </c>
      <c r="D71" s="27">
        <v>20896</v>
      </c>
      <c r="E71" s="27">
        <v>14525</v>
      </c>
      <c r="F71" s="27">
        <v>15234</v>
      </c>
      <c r="G71" s="27">
        <v>70844</v>
      </c>
      <c r="H71" s="27">
        <v>20317</v>
      </c>
      <c r="I71" s="27">
        <v>21097</v>
      </c>
      <c r="J71" s="27">
        <v>41414</v>
      </c>
      <c r="K71" s="28">
        <f t="shared" si="9"/>
        <v>128</v>
      </c>
      <c r="L71" s="21">
        <f t="shared" si="10"/>
        <v>6.340086185546585E-3</v>
      </c>
      <c r="M71" s="28">
        <f t="shared" si="6"/>
        <v>201</v>
      </c>
      <c r="N71" s="21">
        <f t="shared" si="11"/>
        <v>9.6190658499234298E-3</v>
      </c>
      <c r="O71" s="25"/>
      <c r="P71" s="27">
        <f t="shared" si="12"/>
        <v>5083</v>
      </c>
      <c r="Q71" s="67">
        <f t="shared" si="13"/>
        <v>0.33366154654063279</v>
      </c>
      <c r="R71" s="67"/>
      <c r="S71" s="47">
        <f t="shared" si="7"/>
        <v>780</v>
      </c>
      <c r="T71" s="21">
        <f t="shared" si="8"/>
        <v>3.8391494807304229E-2</v>
      </c>
    </row>
    <row r="72" spans="1:20" x14ac:dyDescent="0.25">
      <c r="A72" s="3" t="s">
        <v>900</v>
      </c>
      <c r="B72" s="3" t="s">
        <v>328</v>
      </c>
      <c r="C72" s="27">
        <v>8078</v>
      </c>
      <c r="D72" s="27">
        <v>8367</v>
      </c>
      <c r="E72" s="27">
        <v>5826</v>
      </c>
      <c r="F72" s="27">
        <v>6094</v>
      </c>
      <c r="G72" s="27">
        <v>28365</v>
      </c>
      <c r="H72" s="27">
        <v>8296</v>
      </c>
      <c r="I72" s="27">
        <v>8401</v>
      </c>
      <c r="J72" s="27">
        <v>16697</v>
      </c>
      <c r="K72" s="28">
        <f t="shared" si="9"/>
        <v>218</v>
      </c>
      <c r="L72" s="21">
        <f t="shared" si="10"/>
        <v>2.698687794008418E-2</v>
      </c>
      <c r="M72" s="28">
        <f t="shared" si="6"/>
        <v>34</v>
      </c>
      <c r="N72" s="21">
        <f t="shared" si="11"/>
        <v>4.0635831241783195E-3</v>
      </c>
      <c r="O72" s="25"/>
      <c r="P72" s="27">
        <f t="shared" si="12"/>
        <v>2202</v>
      </c>
      <c r="Q72" s="67">
        <f t="shared" si="13"/>
        <v>0.36133902198884149</v>
      </c>
      <c r="R72" s="67"/>
      <c r="S72" s="47">
        <f t="shared" si="7"/>
        <v>105</v>
      </c>
      <c r="T72" s="21">
        <f t="shared" si="8"/>
        <v>1.2656702025072323E-2</v>
      </c>
    </row>
    <row r="73" spans="1:20" x14ac:dyDescent="0.25">
      <c r="A73" s="3" t="s">
        <v>900</v>
      </c>
      <c r="B73" s="3" t="s">
        <v>428</v>
      </c>
      <c r="C73" s="27">
        <v>5024</v>
      </c>
      <c r="D73" s="27">
        <v>5769</v>
      </c>
      <c r="E73" s="27">
        <v>3536</v>
      </c>
      <c r="F73" s="27">
        <v>4278</v>
      </c>
      <c r="G73" s="27">
        <v>18607</v>
      </c>
      <c r="H73" s="27">
        <v>5035</v>
      </c>
      <c r="I73" s="27">
        <v>5895</v>
      </c>
      <c r="J73" s="27">
        <v>10930</v>
      </c>
      <c r="K73" s="28">
        <f t="shared" si="9"/>
        <v>11</v>
      </c>
      <c r="L73" s="21">
        <f t="shared" si="10"/>
        <v>2.1894904458598726E-3</v>
      </c>
      <c r="M73" s="28">
        <f t="shared" si="6"/>
        <v>126</v>
      </c>
      <c r="N73" s="21">
        <f t="shared" si="11"/>
        <v>2.1840873634945399E-2</v>
      </c>
      <c r="O73" s="25"/>
      <c r="P73" s="27">
        <f t="shared" si="12"/>
        <v>757</v>
      </c>
      <c r="Q73" s="67">
        <f t="shared" si="13"/>
        <v>0.1769518466573165</v>
      </c>
      <c r="R73" s="67"/>
      <c r="S73" s="47">
        <f t="shared" si="7"/>
        <v>860</v>
      </c>
      <c r="T73" s="21">
        <f t="shared" si="8"/>
        <v>0.17080436941410129</v>
      </c>
    </row>
    <row r="74" spans="1:20" x14ac:dyDescent="0.25">
      <c r="A74" s="3" t="s">
        <v>900</v>
      </c>
      <c r="B74" s="3" t="s">
        <v>785</v>
      </c>
      <c r="C74" s="27">
        <v>4798</v>
      </c>
      <c r="D74" s="27">
        <v>5696</v>
      </c>
      <c r="E74" s="27">
        <v>3354</v>
      </c>
      <c r="F74" s="27">
        <v>4261</v>
      </c>
      <c r="G74" s="27">
        <v>18109</v>
      </c>
      <c r="H74" s="27">
        <v>4844</v>
      </c>
      <c r="I74" s="27">
        <v>5860</v>
      </c>
      <c r="J74" s="27">
        <v>10704</v>
      </c>
      <c r="K74" s="28">
        <f t="shared" si="9"/>
        <v>46</v>
      </c>
      <c r="L74" s="21">
        <f t="shared" si="10"/>
        <v>9.5873280533555656E-3</v>
      </c>
      <c r="M74" s="28">
        <f t="shared" si="6"/>
        <v>164</v>
      </c>
      <c r="N74" s="21">
        <f t="shared" si="11"/>
        <v>2.8792134831460675E-2</v>
      </c>
      <c r="O74" s="25"/>
      <c r="P74" s="27">
        <f t="shared" si="12"/>
        <v>583</v>
      </c>
      <c r="Q74" s="67">
        <f t="shared" si="13"/>
        <v>0.13682234217319877</v>
      </c>
      <c r="R74" s="67"/>
      <c r="S74" s="47">
        <f t="shared" si="7"/>
        <v>1016</v>
      </c>
      <c r="T74" s="21">
        <f t="shared" si="8"/>
        <v>0.2097440132122213</v>
      </c>
    </row>
    <row r="75" spans="1:20" x14ac:dyDescent="0.25">
      <c r="A75" s="3" t="s">
        <v>900</v>
      </c>
      <c r="B75" s="3" t="s">
        <v>584</v>
      </c>
      <c r="C75" s="27">
        <v>4934</v>
      </c>
      <c r="D75" s="27">
        <v>5281</v>
      </c>
      <c r="E75" s="27">
        <v>3520</v>
      </c>
      <c r="F75" s="27">
        <v>3875</v>
      </c>
      <c r="G75" s="27">
        <v>17610</v>
      </c>
      <c r="H75" s="27">
        <v>5039</v>
      </c>
      <c r="I75" s="27">
        <v>5432</v>
      </c>
      <c r="J75" s="27">
        <v>10471</v>
      </c>
      <c r="K75" s="28">
        <f t="shared" si="9"/>
        <v>105</v>
      </c>
      <c r="L75" s="21">
        <f t="shared" si="10"/>
        <v>2.1280907985407379E-2</v>
      </c>
      <c r="M75" s="28">
        <f t="shared" si="6"/>
        <v>151</v>
      </c>
      <c r="N75" s="21">
        <f t="shared" si="11"/>
        <v>2.8593069494413936E-2</v>
      </c>
      <c r="O75" s="25"/>
      <c r="P75" s="27">
        <f t="shared" si="12"/>
        <v>1164</v>
      </c>
      <c r="Q75" s="67">
        <f t="shared" si="13"/>
        <v>0.30038709677419356</v>
      </c>
      <c r="R75" s="67"/>
      <c r="S75" s="47">
        <f t="shared" si="7"/>
        <v>393</v>
      </c>
      <c r="T75" s="21">
        <f t="shared" si="8"/>
        <v>7.7991665012899392E-2</v>
      </c>
    </row>
    <row r="76" spans="1:20" x14ac:dyDescent="0.25">
      <c r="A76" s="3" t="s">
        <v>900</v>
      </c>
      <c r="B76" s="3" t="s">
        <v>627</v>
      </c>
      <c r="C76" s="27">
        <v>4533</v>
      </c>
      <c r="D76" s="27">
        <v>5388</v>
      </c>
      <c r="E76" s="27">
        <v>3167</v>
      </c>
      <c r="F76" s="27">
        <v>4019</v>
      </c>
      <c r="G76" s="27">
        <v>17107</v>
      </c>
      <c r="H76" s="27">
        <v>4623</v>
      </c>
      <c r="I76" s="27">
        <v>5591</v>
      </c>
      <c r="J76" s="27">
        <v>10214</v>
      </c>
      <c r="K76" s="28">
        <f t="shared" si="9"/>
        <v>90</v>
      </c>
      <c r="L76" s="21">
        <f t="shared" si="10"/>
        <v>1.9854401058901391E-2</v>
      </c>
      <c r="M76" s="28">
        <f t="shared" si="6"/>
        <v>203</v>
      </c>
      <c r="N76" s="21">
        <f t="shared" si="11"/>
        <v>3.7676317743132889E-2</v>
      </c>
      <c r="O76" s="25"/>
      <c r="P76" s="27">
        <f t="shared" si="12"/>
        <v>604</v>
      </c>
      <c r="Q76" s="67">
        <f t="shared" si="13"/>
        <v>0.15028614083105249</v>
      </c>
      <c r="R76" s="67"/>
      <c r="S76" s="47">
        <f t="shared" si="7"/>
        <v>968</v>
      </c>
      <c r="T76" s="21">
        <f t="shared" si="8"/>
        <v>0.20938784339173697</v>
      </c>
    </row>
    <row r="77" spans="1:20" x14ac:dyDescent="0.25">
      <c r="A77" s="3" t="s">
        <v>900</v>
      </c>
      <c r="B77" s="3" t="s">
        <v>396</v>
      </c>
      <c r="C77" s="27">
        <v>3809</v>
      </c>
      <c r="D77" s="27">
        <v>4363</v>
      </c>
      <c r="E77" s="27">
        <v>2684</v>
      </c>
      <c r="F77" s="27">
        <v>3246</v>
      </c>
      <c r="G77" s="27">
        <v>14102</v>
      </c>
      <c r="H77" s="27">
        <v>3775</v>
      </c>
      <c r="I77" s="27">
        <v>4424</v>
      </c>
      <c r="J77" s="27">
        <v>8199</v>
      </c>
      <c r="K77" s="28">
        <f t="shared" si="9"/>
        <v>-34</v>
      </c>
      <c r="L77" s="21">
        <f t="shared" si="10"/>
        <v>-8.9262273562614857E-3</v>
      </c>
      <c r="M77" s="28">
        <f t="shared" si="6"/>
        <v>61</v>
      </c>
      <c r="N77" s="21">
        <f t="shared" si="11"/>
        <v>1.3981205592482237E-2</v>
      </c>
      <c r="O77" s="25"/>
      <c r="P77" s="27">
        <f t="shared" si="12"/>
        <v>529</v>
      </c>
      <c r="Q77" s="67">
        <f t="shared" si="13"/>
        <v>0.162969808995687</v>
      </c>
      <c r="R77" s="67"/>
      <c r="S77" s="47">
        <f t="shared" si="7"/>
        <v>649</v>
      </c>
      <c r="T77" s="21">
        <f t="shared" si="8"/>
        <v>0.1719205298013245</v>
      </c>
    </row>
    <row r="78" spans="1:20" x14ac:dyDescent="0.25">
      <c r="A78" s="3" t="s">
        <v>900</v>
      </c>
      <c r="B78" s="3" t="s">
        <v>73</v>
      </c>
      <c r="C78" s="27"/>
      <c r="D78" s="27">
        <v>1342</v>
      </c>
      <c r="E78" s="27">
        <v>3824</v>
      </c>
      <c r="F78" s="27">
        <v>4213</v>
      </c>
      <c r="G78" s="27">
        <v>9379</v>
      </c>
      <c r="H78" s="27">
        <v>5531</v>
      </c>
      <c r="I78" s="27">
        <v>5817</v>
      </c>
      <c r="J78" s="27">
        <v>11348</v>
      </c>
      <c r="K78" s="28">
        <f t="shared" si="9"/>
        <v>5531</v>
      </c>
      <c r="L78" s="21"/>
      <c r="M78" s="28">
        <f t="shared" si="6"/>
        <v>4475</v>
      </c>
      <c r="N78" s="21">
        <f t="shared" si="11"/>
        <v>3.334575260804769</v>
      </c>
      <c r="O78" s="25"/>
      <c r="P78" s="27">
        <f t="shared" si="12"/>
        <v>1318</v>
      </c>
      <c r="Q78" s="67">
        <f t="shared" si="13"/>
        <v>0.31284120579159741</v>
      </c>
      <c r="R78" s="67"/>
      <c r="S78" s="47">
        <f t="shared" si="7"/>
        <v>286</v>
      </c>
      <c r="T78" s="21">
        <f t="shared" si="8"/>
        <v>5.1708551798951362E-2</v>
      </c>
    </row>
    <row r="79" spans="1:20" x14ac:dyDescent="0.25">
      <c r="A79" s="3" t="s">
        <v>900</v>
      </c>
      <c r="B79" s="3" t="s">
        <v>36</v>
      </c>
      <c r="C79" s="27">
        <v>3584</v>
      </c>
      <c r="D79" s="27">
        <v>3716</v>
      </c>
      <c r="E79" s="27">
        <v>2587</v>
      </c>
      <c r="F79" s="27">
        <v>2713</v>
      </c>
      <c r="G79" s="27">
        <v>12600</v>
      </c>
      <c r="H79" s="27">
        <v>3613</v>
      </c>
      <c r="I79" s="27">
        <v>3743</v>
      </c>
      <c r="J79" s="27">
        <v>7356</v>
      </c>
      <c r="K79" s="28">
        <f t="shared" si="9"/>
        <v>29</v>
      </c>
      <c r="L79" s="21">
        <f t="shared" si="10"/>
        <v>8.0915178571428579E-3</v>
      </c>
      <c r="M79" s="28">
        <f t="shared" si="6"/>
        <v>27</v>
      </c>
      <c r="N79" s="21">
        <f t="shared" si="11"/>
        <v>7.2658772874058123E-3</v>
      </c>
      <c r="O79" s="25"/>
      <c r="P79" s="27">
        <f t="shared" si="12"/>
        <v>900</v>
      </c>
      <c r="Q79" s="67">
        <f t="shared" si="13"/>
        <v>0.33173608551419093</v>
      </c>
      <c r="R79" s="67"/>
      <c r="S79" s="47">
        <f t="shared" si="7"/>
        <v>130</v>
      </c>
      <c r="T79" s="21">
        <f t="shared" si="8"/>
        <v>3.5981179075560477E-2</v>
      </c>
    </row>
    <row r="80" spans="1:20" x14ac:dyDescent="0.25">
      <c r="A80" s="3" t="s">
        <v>900</v>
      </c>
      <c r="B80" s="3" t="s">
        <v>479</v>
      </c>
      <c r="C80" s="27">
        <v>3673</v>
      </c>
      <c r="D80" s="27">
        <v>4216</v>
      </c>
      <c r="E80" s="27">
        <v>2588</v>
      </c>
      <c r="F80" s="27">
        <v>3131</v>
      </c>
      <c r="G80" s="27">
        <v>13608</v>
      </c>
      <c r="H80" s="27">
        <v>3759</v>
      </c>
      <c r="I80" s="27">
        <v>1614</v>
      </c>
      <c r="J80" s="27">
        <v>5373</v>
      </c>
      <c r="K80" s="28">
        <f t="shared" si="9"/>
        <v>86</v>
      </c>
      <c r="L80" s="21">
        <f t="shared" si="10"/>
        <v>2.3414102913150013E-2</v>
      </c>
      <c r="M80" s="28">
        <f t="shared" si="6"/>
        <v>-2602</v>
      </c>
      <c r="N80" s="21">
        <f t="shared" si="11"/>
        <v>-0.61717267552182165</v>
      </c>
      <c r="O80" s="25"/>
      <c r="P80" s="27">
        <f t="shared" si="12"/>
        <v>628</v>
      </c>
      <c r="Q80" s="67">
        <f t="shared" si="13"/>
        <v>0.20057489619929736</v>
      </c>
      <c r="R80" s="67"/>
      <c r="S80" s="47">
        <f t="shared" si="7"/>
        <v>-2145</v>
      </c>
      <c r="T80" s="21">
        <f t="shared" si="8"/>
        <v>-0.57063048683160411</v>
      </c>
    </row>
    <row r="81" spans="1:20" x14ac:dyDescent="0.25">
      <c r="A81" s="3" t="s">
        <v>900</v>
      </c>
      <c r="B81" s="3" t="s">
        <v>373</v>
      </c>
      <c r="C81" s="27">
        <v>2680</v>
      </c>
      <c r="D81" s="27">
        <v>2873</v>
      </c>
      <c r="E81" s="27">
        <v>1919</v>
      </c>
      <c r="F81" s="27">
        <v>2114</v>
      </c>
      <c r="G81" s="27">
        <v>9586</v>
      </c>
      <c r="H81" s="27">
        <v>2699</v>
      </c>
      <c r="I81" s="27">
        <v>2912</v>
      </c>
      <c r="J81" s="27">
        <v>5611</v>
      </c>
      <c r="K81" s="28">
        <f t="shared" si="9"/>
        <v>19</v>
      </c>
      <c r="L81" s="21">
        <f t="shared" si="10"/>
        <v>7.0895522388059705E-3</v>
      </c>
      <c r="M81" s="28">
        <f t="shared" si="6"/>
        <v>39</v>
      </c>
      <c r="N81" s="21">
        <f t="shared" si="11"/>
        <v>1.3574660633484163E-2</v>
      </c>
      <c r="O81" s="25"/>
      <c r="P81" s="27">
        <f t="shared" si="12"/>
        <v>585</v>
      </c>
      <c r="Q81" s="67">
        <f t="shared" si="13"/>
        <v>0.27672658467360456</v>
      </c>
      <c r="R81" s="67"/>
      <c r="S81" s="47">
        <f t="shared" si="7"/>
        <v>213</v>
      </c>
      <c r="T81" s="21">
        <f t="shared" si="8"/>
        <v>7.8918117821415334E-2</v>
      </c>
    </row>
    <row r="82" spans="1:20" x14ac:dyDescent="0.25">
      <c r="A82" s="3" t="s">
        <v>900</v>
      </c>
      <c r="B82" s="3" t="s">
        <v>742</v>
      </c>
      <c r="C82" s="27">
        <v>1911</v>
      </c>
      <c r="D82" s="27">
        <v>2194</v>
      </c>
      <c r="E82" s="27">
        <v>1347</v>
      </c>
      <c r="F82" s="27">
        <v>1631</v>
      </c>
      <c r="G82" s="27">
        <v>7083</v>
      </c>
      <c r="H82" s="27">
        <v>1911</v>
      </c>
      <c r="I82" s="27">
        <v>2214</v>
      </c>
      <c r="J82" s="27">
        <v>4125</v>
      </c>
      <c r="K82" s="28">
        <f t="shared" si="9"/>
        <v>0</v>
      </c>
      <c r="L82" s="21">
        <f t="shared" si="10"/>
        <v>0</v>
      </c>
      <c r="M82" s="28">
        <f t="shared" si="6"/>
        <v>20</v>
      </c>
      <c r="N82" s="21">
        <f t="shared" si="11"/>
        <v>9.1157702825888781E-3</v>
      </c>
      <c r="O82" s="25"/>
      <c r="P82" s="27">
        <f t="shared" si="12"/>
        <v>280</v>
      </c>
      <c r="Q82" s="67">
        <f t="shared" si="13"/>
        <v>0.17167381974248927</v>
      </c>
      <c r="R82" s="67"/>
      <c r="S82" s="47">
        <f t="shared" si="7"/>
        <v>303</v>
      </c>
      <c r="T82" s="21">
        <f t="shared" si="8"/>
        <v>0.15855572998430142</v>
      </c>
    </row>
    <row r="83" spans="1:20" x14ac:dyDescent="0.25">
      <c r="A83" s="3" t="s">
        <v>900</v>
      </c>
      <c r="B83" s="3" t="s">
        <v>388</v>
      </c>
      <c r="C83" s="27"/>
      <c r="D83" s="27"/>
      <c r="E83" s="27"/>
      <c r="F83" s="27">
        <v>2092</v>
      </c>
      <c r="G83" s="27">
        <v>2092</v>
      </c>
      <c r="H83" s="27">
        <v>3465</v>
      </c>
      <c r="I83" s="27">
        <v>4321</v>
      </c>
      <c r="J83" s="27">
        <v>7786</v>
      </c>
      <c r="K83" s="28">
        <f t="shared" si="9"/>
        <v>3465</v>
      </c>
      <c r="L83" s="21"/>
      <c r="M83" s="28">
        <f t="shared" si="6"/>
        <v>4321</v>
      </c>
      <c r="N83" s="21"/>
      <c r="O83" s="25"/>
      <c r="P83" s="27">
        <f t="shared" si="12"/>
        <v>1373</v>
      </c>
      <c r="Q83" s="67">
        <f t="shared" si="13"/>
        <v>0.65630975143403447</v>
      </c>
      <c r="R83" s="67"/>
      <c r="S83" s="47">
        <f t="shared" si="7"/>
        <v>856</v>
      </c>
      <c r="T83" s="21">
        <f t="shared" si="8"/>
        <v>0.24704184704184703</v>
      </c>
    </row>
    <row r="84" spans="1:20" x14ac:dyDescent="0.25">
      <c r="A84" s="3" t="s">
        <v>952</v>
      </c>
      <c r="C84" s="27">
        <v>509419</v>
      </c>
      <c r="D84" s="27">
        <v>576618</v>
      </c>
      <c r="E84" s="27">
        <v>363694</v>
      </c>
      <c r="F84" s="27">
        <v>432034</v>
      </c>
      <c r="G84" s="27">
        <v>1881765</v>
      </c>
      <c r="H84" s="27">
        <v>530019</v>
      </c>
      <c r="I84" s="27">
        <v>596502</v>
      </c>
      <c r="J84" s="27">
        <v>1126521</v>
      </c>
      <c r="K84" s="36"/>
      <c r="L84" s="53"/>
      <c r="M84" s="36"/>
      <c r="N84" s="53"/>
      <c r="O84" s="16"/>
      <c r="P84" s="27"/>
      <c r="Q84" s="67"/>
      <c r="R84" s="67"/>
      <c r="S84" s="43"/>
      <c r="T84" s="53"/>
    </row>
    <row r="85" spans="1:20" x14ac:dyDescent="0.25">
      <c r="A85" s="3" t="s">
        <v>902</v>
      </c>
      <c r="B85" s="3" t="s">
        <v>694</v>
      </c>
      <c r="C85" s="27">
        <v>73638</v>
      </c>
      <c r="D85" s="27">
        <v>90624</v>
      </c>
      <c r="E85" s="27">
        <v>50984</v>
      </c>
      <c r="F85" s="27">
        <v>67962</v>
      </c>
      <c r="G85" s="27">
        <v>283208</v>
      </c>
      <c r="H85" s="27">
        <v>74564</v>
      </c>
      <c r="I85" s="27">
        <v>91867</v>
      </c>
      <c r="J85" s="27">
        <v>166431</v>
      </c>
      <c r="K85" s="28">
        <f t="shared" si="9"/>
        <v>926</v>
      </c>
      <c r="L85" s="21">
        <f t="shared" si="10"/>
        <v>1.2575029196882045E-2</v>
      </c>
      <c r="M85" s="28">
        <f t="shared" ref="M85:M92" si="14">$I85-$D85</f>
        <v>1243</v>
      </c>
      <c r="N85" s="21">
        <f t="shared" si="11"/>
        <v>1.3716013418079097E-2</v>
      </c>
      <c r="O85" s="25"/>
      <c r="P85" s="27">
        <f t="shared" si="12"/>
        <v>6602</v>
      </c>
      <c r="Q85" s="67">
        <f t="shared" si="13"/>
        <v>9.7142520820458489E-2</v>
      </c>
      <c r="R85" s="67"/>
      <c r="S85" s="47">
        <f t="shared" ref="S85:S92" si="15">I85-H85</f>
        <v>17303</v>
      </c>
      <c r="T85" s="21">
        <f t="shared" ref="T85:T92" si="16">S85/H85</f>
        <v>0.2320556837079556</v>
      </c>
    </row>
    <row r="86" spans="1:20" x14ac:dyDescent="0.25">
      <c r="A86" s="3" t="s">
        <v>902</v>
      </c>
      <c r="B86" s="3" t="s">
        <v>553</v>
      </c>
      <c r="C86" s="27">
        <v>62302</v>
      </c>
      <c r="D86" s="27">
        <v>69102</v>
      </c>
      <c r="E86" s="27">
        <v>44184</v>
      </c>
      <c r="F86" s="27">
        <v>50976</v>
      </c>
      <c r="G86" s="27">
        <v>226564</v>
      </c>
      <c r="H86" s="27">
        <v>63613</v>
      </c>
      <c r="I86" s="27">
        <v>71175</v>
      </c>
      <c r="J86" s="27">
        <v>134788</v>
      </c>
      <c r="K86" s="28">
        <f t="shared" si="9"/>
        <v>1311</v>
      </c>
      <c r="L86" s="21">
        <f t="shared" si="10"/>
        <v>2.1042663156880997E-2</v>
      </c>
      <c r="M86" s="28">
        <f t="shared" si="14"/>
        <v>2073</v>
      </c>
      <c r="N86" s="21">
        <f t="shared" si="11"/>
        <v>2.9999131718329426E-2</v>
      </c>
      <c r="O86" s="25"/>
      <c r="P86" s="27">
        <f t="shared" si="12"/>
        <v>12637</v>
      </c>
      <c r="Q86" s="67">
        <f t="shared" si="13"/>
        <v>0.24790097300690522</v>
      </c>
      <c r="R86" s="67"/>
      <c r="S86" s="47">
        <f t="shared" si="15"/>
        <v>7562</v>
      </c>
      <c r="T86" s="21">
        <f t="shared" si="16"/>
        <v>0.11887507270526465</v>
      </c>
    </row>
    <row r="87" spans="1:20" x14ac:dyDescent="0.25">
      <c r="A87" s="3" t="s">
        <v>902</v>
      </c>
      <c r="B87" s="3" t="s">
        <v>709</v>
      </c>
      <c r="C87" s="27">
        <v>3264</v>
      </c>
      <c r="D87" s="27">
        <v>3740</v>
      </c>
      <c r="E87" s="27">
        <v>2301</v>
      </c>
      <c r="F87" s="27">
        <v>2784</v>
      </c>
      <c r="G87" s="27">
        <v>12089</v>
      </c>
      <c r="H87" s="27">
        <v>3295</v>
      </c>
      <c r="I87" s="27">
        <v>3738</v>
      </c>
      <c r="J87" s="27">
        <v>7033</v>
      </c>
      <c r="K87" s="28">
        <f t="shared" si="9"/>
        <v>31</v>
      </c>
      <c r="L87" s="21">
        <f t="shared" si="10"/>
        <v>9.4975490196078424E-3</v>
      </c>
      <c r="M87" s="28">
        <f t="shared" si="14"/>
        <v>-2</v>
      </c>
      <c r="N87" s="21">
        <f t="shared" si="11"/>
        <v>-5.3475935828877007E-4</v>
      </c>
      <c r="O87" s="25"/>
      <c r="P87" s="27">
        <f t="shared" si="12"/>
        <v>511</v>
      </c>
      <c r="Q87" s="67">
        <f t="shared" si="13"/>
        <v>0.18354885057471265</v>
      </c>
      <c r="R87" s="67"/>
      <c r="S87" s="47">
        <f t="shared" si="15"/>
        <v>443</v>
      </c>
      <c r="T87" s="21">
        <f t="shared" si="16"/>
        <v>0.13444613050075874</v>
      </c>
    </row>
    <row r="88" spans="1:20" x14ac:dyDescent="0.25">
      <c r="A88" s="3" t="s">
        <v>902</v>
      </c>
      <c r="B88" s="3" t="s">
        <v>520</v>
      </c>
      <c r="C88" s="27">
        <v>3070</v>
      </c>
      <c r="D88" s="27">
        <v>3648</v>
      </c>
      <c r="E88" s="27">
        <v>2149</v>
      </c>
      <c r="F88" s="27">
        <v>2719</v>
      </c>
      <c r="G88" s="27">
        <v>11586</v>
      </c>
      <c r="H88" s="27">
        <v>3086</v>
      </c>
      <c r="I88" s="27">
        <v>3722</v>
      </c>
      <c r="J88" s="27">
        <v>6808</v>
      </c>
      <c r="K88" s="28">
        <f t="shared" si="9"/>
        <v>16</v>
      </c>
      <c r="L88" s="21">
        <f t="shared" si="10"/>
        <v>5.2117263843648211E-3</v>
      </c>
      <c r="M88" s="28">
        <f t="shared" si="14"/>
        <v>74</v>
      </c>
      <c r="N88" s="21">
        <f t="shared" si="11"/>
        <v>2.0285087719298246E-2</v>
      </c>
      <c r="O88" s="25"/>
      <c r="P88" s="27">
        <f t="shared" si="12"/>
        <v>367</v>
      </c>
      <c r="Q88" s="67">
        <f t="shared" si="13"/>
        <v>0.13497609415226186</v>
      </c>
      <c r="R88" s="67"/>
      <c r="S88" s="47">
        <f t="shared" si="15"/>
        <v>636</v>
      </c>
      <c r="T88" s="21">
        <f t="shared" si="16"/>
        <v>0.20609202851587816</v>
      </c>
    </row>
    <row r="89" spans="1:20" x14ac:dyDescent="0.25">
      <c r="A89" s="3" t="s">
        <v>902</v>
      </c>
      <c r="B89" s="3" t="s">
        <v>57</v>
      </c>
      <c r="C89" s="27">
        <v>1974</v>
      </c>
      <c r="D89" s="27">
        <v>2425</v>
      </c>
      <c r="E89" s="27">
        <v>1362</v>
      </c>
      <c r="F89" s="27">
        <v>1821</v>
      </c>
      <c r="G89" s="27">
        <v>7582</v>
      </c>
      <c r="H89" s="27">
        <v>1992</v>
      </c>
      <c r="I89" s="27">
        <v>1737</v>
      </c>
      <c r="J89" s="27">
        <v>3729</v>
      </c>
      <c r="K89" s="28">
        <f t="shared" si="9"/>
        <v>18</v>
      </c>
      <c r="L89" s="21">
        <f t="shared" si="10"/>
        <v>9.11854103343465E-3</v>
      </c>
      <c r="M89" s="28">
        <f t="shared" si="14"/>
        <v>-688</v>
      </c>
      <c r="N89" s="21">
        <f t="shared" si="11"/>
        <v>-0.28371134020618555</v>
      </c>
      <c r="O89" s="25"/>
      <c r="P89" s="27">
        <f t="shared" si="12"/>
        <v>171</v>
      </c>
      <c r="Q89" s="67">
        <f t="shared" si="13"/>
        <v>9.3904448105436578E-2</v>
      </c>
      <c r="R89" s="67"/>
      <c r="S89" s="47">
        <f t="shared" si="15"/>
        <v>-255</v>
      </c>
      <c r="T89" s="21">
        <f t="shared" si="16"/>
        <v>-0.12801204819277109</v>
      </c>
    </row>
    <row r="90" spans="1:20" x14ac:dyDescent="0.25">
      <c r="A90" s="3" t="s">
        <v>902</v>
      </c>
      <c r="B90" s="3" t="s">
        <v>679</v>
      </c>
      <c r="C90" s="27">
        <v>1877</v>
      </c>
      <c r="D90" s="27">
        <v>1932</v>
      </c>
      <c r="E90" s="27">
        <v>1352</v>
      </c>
      <c r="F90" s="27">
        <v>1420</v>
      </c>
      <c r="G90" s="27">
        <v>6581</v>
      </c>
      <c r="H90" s="27">
        <v>1891</v>
      </c>
      <c r="I90" s="27">
        <v>1943</v>
      </c>
      <c r="J90" s="27">
        <v>3834</v>
      </c>
      <c r="K90" s="28">
        <f t="shared" si="9"/>
        <v>14</v>
      </c>
      <c r="L90" s="21">
        <f t="shared" si="10"/>
        <v>7.4587107085775173E-3</v>
      </c>
      <c r="M90" s="28">
        <f t="shared" si="14"/>
        <v>11</v>
      </c>
      <c r="N90" s="21">
        <f t="shared" si="11"/>
        <v>5.693581780538302E-3</v>
      </c>
      <c r="O90" s="25"/>
      <c r="P90" s="27">
        <f t="shared" si="12"/>
        <v>471</v>
      </c>
      <c r="Q90" s="67">
        <f t="shared" si="13"/>
        <v>0.33169014084507042</v>
      </c>
      <c r="R90" s="67"/>
      <c r="S90" s="47">
        <f t="shared" si="15"/>
        <v>52</v>
      </c>
      <c r="T90" s="21">
        <f t="shared" si="16"/>
        <v>2.7498677948175568E-2</v>
      </c>
    </row>
    <row r="91" spans="1:20" x14ac:dyDescent="0.25">
      <c r="A91" s="3" t="s">
        <v>902</v>
      </c>
      <c r="B91" s="3" t="s">
        <v>162</v>
      </c>
      <c r="C91" s="27">
        <v>1442</v>
      </c>
      <c r="D91" s="27">
        <v>1773</v>
      </c>
      <c r="E91" s="27">
        <v>1008</v>
      </c>
      <c r="F91" s="27">
        <v>1337</v>
      </c>
      <c r="G91" s="27">
        <v>5560</v>
      </c>
      <c r="H91" s="27">
        <v>1483</v>
      </c>
      <c r="I91" s="27">
        <v>1826</v>
      </c>
      <c r="J91" s="27">
        <v>3309</v>
      </c>
      <c r="K91" s="28">
        <f t="shared" si="9"/>
        <v>41</v>
      </c>
      <c r="L91" s="21">
        <f t="shared" si="10"/>
        <v>2.8432732316227463E-2</v>
      </c>
      <c r="M91" s="28">
        <f t="shared" si="14"/>
        <v>53</v>
      </c>
      <c r="N91" s="21">
        <f t="shared" si="11"/>
        <v>2.9892836999435984E-2</v>
      </c>
      <c r="O91" s="25"/>
      <c r="P91" s="27">
        <f t="shared" si="12"/>
        <v>146</v>
      </c>
      <c r="Q91" s="67">
        <f t="shared" si="13"/>
        <v>0.10919970082273747</v>
      </c>
      <c r="R91" s="67"/>
      <c r="S91" s="47">
        <f t="shared" si="15"/>
        <v>343</v>
      </c>
      <c r="T91" s="21">
        <f t="shared" si="16"/>
        <v>0.23128792987188132</v>
      </c>
    </row>
    <row r="92" spans="1:20" x14ac:dyDescent="0.25">
      <c r="A92" s="3" t="s">
        <v>902</v>
      </c>
      <c r="B92" s="3" t="s">
        <v>725</v>
      </c>
      <c r="C92" s="27">
        <v>285</v>
      </c>
      <c r="D92" s="27">
        <v>322</v>
      </c>
      <c r="E92" s="27">
        <v>196</v>
      </c>
      <c r="F92" s="27">
        <v>245</v>
      </c>
      <c r="G92" s="27">
        <v>1048</v>
      </c>
      <c r="H92" s="27">
        <v>280</v>
      </c>
      <c r="I92" s="27">
        <v>330</v>
      </c>
      <c r="J92" s="27">
        <v>610</v>
      </c>
      <c r="K92" s="28">
        <f t="shared" si="9"/>
        <v>-5</v>
      </c>
      <c r="L92" s="21">
        <f t="shared" si="10"/>
        <v>-1.7543859649122806E-2</v>
      </c>
      <c r="M92" s="28">
        <f t="shared" si="14"/>
        <v>8</v>
      </c>
      <c r="N92" s="21">
        <f t="shared" si="11"/>
        <v>2.4844720496894408E-2</v>
      </c>
      <c r="O92" s="25"/>
      <c r="P92" s="27">
        <f t="shared" si="12"/>
        <v>35</v>
      </c>
      <c r="Q92" s="67">
        <f t="shared" si="13"/>
        <v>0.14285714285714285</v>
      </c>
      <c r="R92" s="67"/>
      <c r="S92" s="47">
        <f t="shared" si="15"/>
        <v>50</v>
      </c>
      <c r="T92" s="21">
        <f t="shared" si="16"/>
        <v>0.17857142857142858</v>
      </c>
    </row>
    <row r="93" spans="1:20" x14ac:dyDescent="0.25">
      <c r="A93" s="3" t="s">
        <v>953</v>
      </c>
      <c r="C93" s="27">
        <v>147852</v>
      </c>
      <c r="D93" s="27">
        <v>173566</v>
      </c>
      <c r="E93" s="27">
        <v>103536</v>
      </c>
      <c r="F93" s="27">
        <v>129264</v>
      </c>
      <c r="G93" s="27">
        <v>554218</v>
      </c>
      <c r="H93" s="27">
        <v>150204</v>
      </c>
      <c r="I93" s="27">
        <v>176338</v>
      </c>
      <c r="J93" s="27">
        <v>326542</v>
      </c>
      <c r="K93" s="36"/>
      <c r="L93" s="53"/>
      <c r="M93" s="36"/>
      <c r="N93" s="53"/>
      <c r="O93" s="16"/>
      <c r="P93" s="27"/>
      <c r="Q93" s="67"/>
      <c r="R93" s="67"/>
      <c r="S93" s="43"/>
      <c r="T93" s="53"/>
    </row>
    <row r="94" spans="1:20" x14ac:dyDescent="0.25">
      <c r="A94" s="3" t="s">
        <v>904</v>
      </c>
      <c r="B94" s="3" t="s">
        <v>359</v>
      </c>
      <c r="C94" s="27">
        <v>45887</v>
      </c>
      <c r="D94" s="27">
        <v>52686</v>
      </c>
      <c r="E94" s="27">
        <v>32292</v>
      </c>
      <c r="F94" s="27">
        <v>39086</v>
      </c>
      <c r="G94" s="27">
        <v>169951</v>
      </c>
      <c r="H94" s="27">
        <v>47835</v>
      </c>
      <c r="I94" s="27">
        <v>53170</v>
      </c>
      <c r="J94" s="27">
        <v>101005</v>
      </c>
      <c r="K94" s="28">
        <f t="shared" si="9"/>
        <v>1948</v>
      </c>
      <c r="L94" s="21">
        <f t="shared" si="10"/>
        <v>4.2452110619565456E-2</v>
      </c>
      <c r="M94" s="28">
        <f t="shared" ref="M94:M107" si="17">$I94-$D94</f>
        <v>484</v>
      </c>
      <c r="N94" s="21">
        <f t="shared" si="11"/>
        <v>9.1865011578028313E-3</v>
      </c>
      <c r="O94" s="25"/>
      <c r="P94" s="27">
        <f t="shared" si="12"/>
        <v>8749</v>
      </c>
      <c r="Q94" s="67">
        <f t="shared" si="13"/>
        <v>0.22383973801361101</v>
      </c>
      <c r="R94" s="67"/>
      <c r="S94" s="47">
        <f t="shared" ref="S94:S107" si="18">I94-H94</f>
        <v>5335</v>
      </c>
      <c r="T94" s="21">
        <f t="shared" ref="T94:T107" si="19">S94/H94</f>
        <v>0.11152921500992997</v>
      </c>
    </row>
    <row r="95" spans="1:20" x14ac:dyDescent="0.25">
      <c r="A95" s="3" t="s">
        <v>904</v>
      </c>
      <c r="B95" s="3" t="s">
        <v>536</v>
      </c>
      <c r="C95" s="27">
        <v>28263</v>
      </c>
      <c r="D95" s="27">
        <v>29249</v>
      </c>
      <c r="E95" s="27">
        <v>20329</v>
      </c>
      <c r="F95" s="27">
        <v>21319</v>
      </c>
      <c r="G95" s="27">
        <v>99160</v>
      </c>
      <c r="H95" s="27">
        <v>28252</v>
      </c>
      <c r="I95" s="27">
        <v>29896</v>
      </c>
      <c r="J95" s="27">
        <v>58148</v>
      </c>
      <c r="K95" s="28">
        <f t="shared" si="9"/>
        <v>-11</v>
      </c>
      <c r="L95" s="21">
        <f t="shared" si="10"/>
        <v>-3.8920142943070447E-4</v>
      </c>
      <c r="M95" s="28">
        <f t="shared" si="17"/>
        <v>647</v>
      </c>
      <c r="N95" s="21">
        <f t="shared" si="11"/>
        <v>2.2120414373140961E-2</v>
      </c>
      <c r="O95" s="25"/>
      <c r="P95" s="27">
        <f t="shared" si="12"/>
        <v>6933</v>
      </c>
      <c r="Q95" s="67">
        <f t="shared" si="13"/>
        <v>0.32520287067873727</v>
      </c>
      <c r="R95" s="67"/>
      <c r="S95" s="47">
        <f t="shared" si="18"/>
        <v>1644</v>
      </c>
      <c r="T95" s="21">
        <f t="shared" si="19"/>
        <v>5.819057057907405E-2</v>
      </c>
    </row>
    <row r="96" spans="1:20" x14ac:dyDescent="0.25">
      <c r="A96" s="3" t="s">
        <v>904</v>
      </c>
      <c r="B96" s="3" t="s">
        <v>644</v>
      </c>
      <c r="C96" s="27">
        <v>4269</v>
      </c>
      <c r="D96" s="27">
        <v>5070</v>
      </c>
      <c r="E96" s="27">
        <v>2987</v>
      </c>
      <c r="F96" s="27">
        <v>3779</v>
      </c>
      <c r="G96" s="27">
        <v>16105</v>
      </c>
      <c r="H96" s="27">
        <v>4356</v>
      </c>
      <c r="I96" s="27">
        <v>5246</v>
      </c>
      <c r="J96" s="27">
        <v>9602</v>
      </c>
      <c r="K96" s="28">
        <f t="shared" si="9"/>
        <v>87</v>
      </c>
      <c r="L96" s="21">
        <f t="shared" si="10"/>
        <v>2.0379479971890373E-2</v>
      </c>
      <c r="M96" s="28">
        <f t="shared" si="17"/>
        <v>176</v>
      </c>
      <c r="N96" s="21">
        <f t="shared" si="11"/>
        <v>3.4714003944773177E-2</v>
      </c>
      <c r="O96" s="25"/>
      <c r="P96" s="27">
        <f t="shared" si="12"/>
        <v>577</v>
      </c>
      <c r="Q96" s="67">
        <f t="shared" si="13"/>
        <v>0.15268589573961366</v>
      </c>
      <c r="R96" s="67"/>
      <c r="S96" s="47">
        <f t="shared" si="18"/>
        <v>890</v>
      </c>
      <c r="T96" s="21">
        <f t="shared" si="19"/>
        <v>0.20431588613406795</v>
      </c>
    </row>
    <row r="97" spans="1:20" x14ac:dyDescent="0.25">
      <c r="A97" s="3" t="s">
        <v>904</v>
      </c>
      <c r="B97" s="3" t="s">
        <v>769</v>
      </c>
      <c r="C97" s="27">
        <v>4018</v>
      </c>
      <c r="D97" s="27">
        <v>4449</v>
      </c>
      <c r="E97" s="27">
        <v>2852</v>
      </c>
      <c r="F97" s="27">
        <v>3278</v>
      </c>
      <c r="G97" s="27">
        <v>14597</v>
      </c>
      <c r="H97" s="27">
        <v>4071</v>
      </c>
      <c r="I97" s="27">
        <v>4522</v>
      </c>
      <c r="J97" s="27">
        <v>8593</v>
      </c>
      <c r="K97" s="28">
        <f t="shared" si="9"/>
        <v>53</v>
      </c>
      <c r="L97" s="21">
        <f t="shared" si="10"/>
        <v>1.3190642110502738E-2</v>
      </c>
      <c r="M97" s="28">
        <f t="shared" si="17"/>
        <v>73</v>
      </c>
      <c r="N97" s="21">
        <f t="shared" si="11"/>
        <v>1.6408181613845808E-2</v>
      </c>
      <c r="O97" s="25"/>
      <c r="P97" s="27">
        <f t="shared" si="12"/>
        <v>793</v>
      </c>
      <c r="Q97" s="67">
        <f t="shared" si="13"/>
        <v>0.24191580231848689</v>
      </c>
      <c r="R97" s="67"/>
      <c r="S97" s="47">
        <f t="shared" si="18"/>
        <v>451</v>
      </c>
      <c r="T97" s="21">
        <f t="shared" si="19"/>
        <v>0.11078359125521985</v>
      </c>
    </row>
    <row r="98" spans="1:20" x14ac:dyDescent="0.25">
      <c r="A98" s="3" t="s">
        <v>904</v>
      </c>
      <c r="B98" s="3" t="s">
        <v>128</v>
      </c>
      <c r="C98" s="27">
        <v>3050</v>
      </c>
      <c r="D98" s="27">
        <v>3385</v>
      </c>
      <c r="E98" s="27">
        <v>2165</v>
      </c>
      <c r="F98" s="27">
        <v>2490</v>
      </c>
      <c r="G98" s="27">
        <v>11090</v>
      </c>
      <c r="H98" s="27">
        <v>3081</v>
      </c>
      <c r="I98" s="27">
        <v>3483</v>
      </c>
      <c r="J98" s="27">
        <v>6564</v>
      </c>
      <c r="K98" s="28">
        <f t="shared" si="9"/>
        <v>31</v>
      </c>
      <c r="L98" s="21">
        <f t="shared" si="10"/>
        <v>1.0163934426229508E-2</v>
      </c>
      <c r="M98" s="28">
        <f t="shared" si="17"/>
        <v>98</v>
      </c>
      <c r="N98" s="21">
        <f t="shared" si="11"/>
        <v>2.8951255539143281E-2</v>
      </c>
      <c r="O98" s="25"/>
      <c r="P98" s="27">
        <f t="shared" si="12"/>
        <v>591</v>
      </c>
      <c r="Q98" s="67">
        <f t="shared" si="13"/>
        <v>0.23734939759036144</v>
      </c>
      <c r="R98" s="67"/>
      <c r="S98" s="47">
        <f t="shared" si="18"/>
        <v>402</v>
      </c>
      <c r="T98" s="21">
        <f t="shared" si="19"/>
        <v>0.13047711781888996</v>
      </c>
    </row>
    <row r="99" spans="1:20" x14ac:dyDescent="0.25">
      <c r="A99" s="3" t="s">
        <v>904</v>
      </c>
      <c r="B99" s="3" t="s">
        <v>755</v>
      </c>
      <c r="C99" s="27">
        <v>2911</v>
      </c>
      <c r="D99" s="27">
        <v>3228</v>
      </c>
      <c r="E99" s="27">
        <v>2065</v>
      </c>
      <c r="F99" s="27">
        <v>2382</v>
      </c>
      <c r="G99" s="27">
        <v>10586</v>
      </c>
      <c r="H99" s="27">
        <v>3001</v>
      </c>
      <c r="I99" s="27">
        <v>3255</v>
      </c>
      <c r="J99" s="27">
        <v>6256</v>
      </c>
      <c r="K99" s="28">
        <f t="shared" si="9"/>
        <v>90</v>
      </c>
      <c r="L99" s="21">
        <f t="shared" si="10"/>
        <v>3.091721058055651E-2</v>
      </c>
      <c r="M99" s="28">
        <f t="shared" si="17"/>
        <v>27</v>
      </c>
      <c r="N99" s="21">
        <f t="shared" si="11"/>
        <v>8.3643122676579917E-3</v>
      </c>
      <c r="O99" s="25"/>
      <c r="P99" s="27">
        <f t="shared" si="12"/>
        <v>619</v>
      </c>
      <c r="Q99" s="67">
        <f t="shared" si="13"/>
        <v>0.2598656591099916</v>
      </c>
      <c r="R99" s="67"/>
      <c r="S99" s="47">
        <f t="shared" si="18"/>
        <v>254</v>
      </c>
      <c r="T99" s="21">
        <f t="shared" si="19"/>
        <v>8.4638453848717099E-2</v>
      </c>
    </row>
    <row r="100" spans="1:20" x14ac:dyDescent="0.25">
      <c r="A100" s="3" t="s">
        <v>904</v>
      </c>
      <c r="B100" s="3" t="s">
        <v>215</v>
      </c>
      <c r="C100" s="27">
        <v>1725</v>
      </c>
      <c r="D100" s="27">
        <v>2813</v>
      </c>
      <c r="E100" s="27">
        <v>1724</v>
      </c>
      <c r="F100" s="27">
        <v>2087</v>
      </c>
      <c r="G100" s="27">
        <v>8349</v>
      </c>
      <c r="H100" s="27">
        <v>2487</v>
      </c>
      <c r="I100" s="27">
        <v>2885</v>
      </c>
      <c r="J100" s="27">
        <v>5372</v>
      </c>
      <c r="K100" s="28">
        <f t="shared" si="9"/>
        <v>762</v>
      </c>
      <c r="L100" s="21">
        <f t="shared" si="10"/>
        <v>0.44173913043478263</v>
      </c>
      <c r="M100" s="28">
        <f t="shared" si="17"/>
        <v>72</v>
      </c>
      <c r="N100" s="21">
        <f t="shared" si="11"/>
        <v>2.5595449697831497E-2</v>
      </c>
      <c r="O100" s="25"/>
      <c r="P100" s="27">
        <f t="shared" si="12"/>
        <v>400</v>
      </c>
      <c r="Q100" s="67">
        <f t="shared" si="13"/>
        <v>0.19166267369429804</v>
      </c>
      <c r="R100" s="67"/>
      <c r="S100" s="47">
        <f t="shared" si="18"/>
        <v>398</v>
      </c>
      <c r="T100" s="21">
        <f t="shared" si="19"/>
        <v>0.16003216726980299</v>
      </c>
    </row>
    <row r="101" spans="1:20" x14ac:dyDescent="0.25">
      <c r="A101" s="3" t="s">
        <v>904</v>
      </c>
      <c r="B101" s="3" t="s">
        <v>444</v>
      </c>
      <c r="C101" s="27">
        <v>2272</v>
      </c>
      <c r="D101" s="27">
        <v>2699</v>
      </c>
      <c r="E101" s="27">
        <v>1590</v>
      </c>
      <c r="F101" s="27">
        <v>2014</v>
      </c>
      <c r="G101" s="27">
        <v>8575</v>
      </c>
      <c r="H101" s="27">
        <v>2351</v>
      </c>
      <c r="I101" s="27">
        <v>2772</v>
      </c>
      <c r="J101" s="27">
        <v>5123</v>
      </c>
      <c r="K101" s="28">
        <f t="shared" si="9"/>
        <v>79</v>
      </c>
      <c r="L101" s="21">
        <f t="shared" si="10"/>
        <v>3.4771126760563383E-2</v>
      </c>
      <c r="M101" s="28">
        <f t="shared" si="17"/>
        <v>73</v>
      </c>
      <c r="N101" s="21">
        <f t="shared" si="11"/>
        <v>2.7047054464616523E-2</v>
      </c>
      <c r="O101" s="25"/>
      <c r="P101" s="27">
        <f t="shared" si="12"/>
        <v>337</v>
      </c>
      <c r="Q101" s="67">
        <f t="shared" si="13"/>
        <v>0.1673286991062562</v>
      </c>
      <c r="R101" s="67"/>
      <c r="S101" s="47">
        <f t="shared" si="18"/>
        <v>421</v>
      </c>
      <c r="T101" s="21">
        <f t="shared" si="19"/>
        <v>0.17907273500638027</v>
      </c>
    </row>
    <row r="102" spans="1:20" x14ac:dyDescent="0.25">
      <c r="A102" s="3" t="s">
        <v>904</v>
      </c>
      <c r="B102" s="3" t="s">
        <v>411</v>
      </c>
      <c r="C102" s="27">
        <v>1182</v>
      </c>
      <c r="D102" s="27">
        <v>1455</v>
      </c>
      <c r="E102" s="27">
        <v>823</v>
      </c>
      <c r="F102" s="27">
        <v>1096</v>
      </c>
      <c r="G102" s="27">
        <v>4556</v>
      </c>
      <c r="H102" s="27">
        <v>1193</v>
      </c>
      <c r="I102" s="27">
        <v>1459</v>
      </c>
      <c r="J102" s="27">
        <v>2652</v>
      </c>
      <c r="K102" s="28">
        <f t="shared" si="9"/>
        <v>11</v>
      </c>
      <c r="L102" s="21">
        <f t="shared" si="10"/>
        <v>9.3062605752961079E-3</v>
      </c>
      <c r="M102" s="28">
        <f t="shared" si="17"/>
        <v>4</v>
      </c>
      <c r="N102" s="21">
        <f t="shared" si="11"/>
        <v>2.7491408934707906E-3</v>
      </c>
      <c r="O102" s="25"/>
      <c r="P102" s="27">
        <f t="shared" si="12"/>
        <v>97</v>
      </c>
      <c r="Q102" s="67">
        <f t="shared" si="13"/>
        <v>8.8503649635036499E-2</v>
      </c>
      <c r="R102" s="67"/>
      <c r="S102" s="47">
        <f t="shared" si="18"/>
        <v>266</v>
      </c>
      <c r="T102" s="21">
        <f t="shared" si="19"/>
        <v>0.22296730930427494</v>
      </c>
    </row>
    <row r="103" spans="1:20" x14ac:dyDescent="0.25">
      <c r="A103" s="3" t="s">
        <v>904</v>
      </c>
      <c r="B103" s="3" t="s">
        <v>568</v>
      </c>
      <c r="C103" s="27">
        <v>858</v>
      </c>
      <c r="D103" s="27">
        <v>907</v>
      </c>
      <c r="E103" s="27">
        <v>622</v>
      </c>
      <c r="F103" s="27">
        <v>676</v>
      </c>
      <c r="G103" s="27">
        <v>3063</v>
      </c>
      <c r="H103" s="27">
        <v>871</v>
      </c>
      <c r="I103" s="27">
        <v>921</v>
      </c>
      <c r="J103" s="27">
        <v>1792</v>
      </c>
      <c r="K103" s="28">
        <f t="shared" si="9"/>
        <v>13</v>
      </c>
      <c r="L103" s="21">
        <f t="shared" si="10"/>
        <v>1.5151515151515152E-2</v>
      </c>
      <c r="M103" s="28">
        <f t="shared" si="17"/>
        <v>14</v>
      </c>
      <c r="N103" s="21">
        <f t="shared" si="11"/>
        <v>1.5435501653803748E-2</v>
      </c>
      <c r="O103" s="25"/>
      <c r="P103" s="27">
        <f t="shared" si="12"/>
        <v>195</v>
      </c>
      <c r="Q103" s="67">
        <f t="shared" si="13"/>
        <v>0.28846153846153844</v>
      </c>
      <c r="R103" s="67"/>
      <c r="S103" s="47">
        <f t="shared" si="18"/>
        <v>50</v>
      </c>
      <c r="T103" s="21">
        <f t="shared" si="19"/>
        <v>5.7405281285878303E-2</v>
      </c>
    </row>
    <row r="104" spans="1:20" x14ac:dyDescent="0.25">
      <c r="A104" s="3" t="s">
        <v>904</v>
      </c>
      <c r="B104" s="3" t="s">
        <v>315</v>
      </c>
      <c r="C104" s="27"/>
      <c r="D104" s="27"/>
      <c r="E104" s="27">
        <v>811</v>
      </c>
      <c r="F104" s="27">
        <v>896</v>
      </c>
      <c r="G104" s="27">
        <v>1707</v>
      </c>
      <c r="H104" s="27">
        <v>1132</v>
      </c>
      <c r="I104" s="27">
        <v>1254</v>
      </c>
      <c r="J104" s="27">
        <v>2386</v>
      </c>
      <c r="K104" s="28">
        <f t="shared" si="9"/>
        <v>1132</v>
      </c>
      <c r="L104" s="21"/>
      <c r="M104" s="28">
        <f t="shared" si="17"/>
        <v>1254</v>
      </c>
      <c r="N104" s="21"/>
      <c r="O104" s="25"/>
      <c r="P104" s="27">
        <f t="shared" si="12"/>
        <v>236</v>
      </c>
      <c r="Q104" s="67">
        <f t="shared" si="13"/>
        <v>0.26339285714285715</v>
      </c>
      <c r="R104" s="67"/>
      <c r="S104" s="47">
        <f t="shared" si="18"/>
        <v>122</v>
      </c>
      <c r="T104" s="21">
        <f t="shared" si="19"/>
        <v>0.10777385159010601</v>
      </c>
    </row>
    <row r="105" spans="1:20" x14ac:dyDescent="0.25">
      <c r="A105" s="3" t="s">
        <v>904</v>
      </c>
      <c r="B105" s="3" t="s">
        <v>825</v>
      </c>
      <c r="C105" s="27">
        <v>705</v>
      </c>
      <c r="D105" s="27">
        <v>782</v>
      </c>
      <c r="E105" s="27">
        <v>503</v>
      </c>
      <c r="F105" s="27">
        <v>578</v>
      </c>
      <c r="G105" s="27">
        <v>2568</v>
      </c>
      <c r="H105" s="27">
        <v>716</v>
      </c>
      <c r="I105" s="27">
        <v>779</v>
      </c>
      <c r="J105" s="27">
        <v>1495</v>
      </c>
      <c r="K105" s="28">
        <f t="shared" si="9"/>
        <v>11</v>
      </c>
      <c r="L105" s="21">
        <f t="shared" si="10"/>
        <v>1.5602836879432624E-2</v>
      </c>
      <c r="M105" s="28">
        <f t="shared" si="17"/>
        <v>-3</v>
      </c>
      <c r="N105" s="21">
        <f t="shared" si="11"/>
        <v>-3.8363171355498722E-3</v>
      </c>
      <c r="O105" s="25"/>
      <c r="P105" s="27">
        <f t="shared" si="12"/>
        <v>138</v>
      </c>
      <c r="Q105" s="67">
        <f t="shared" si="13"/>
        <v>0.23875432525951557</v>
      </c>
      <c r="R105" s="67"/>
      <c r="S105" s="47">
        <f t="shared" si="18"/>
        <v>63</v>
      </c>
      <c r="T105" s="21">
        <f t="shared" si="19"/>
        <v>8.7988826815642462E-2</v>
      </c>
    </row>
    <row r="106" spans="1:20" x14ac:dyDescent="0.25">
      <c r="A106" s="3" t="s">
        <v>904</v>
      </c>
      <c r="B106" s="3" t="s">
        <v>816</v>
      </c>
      <c r="C106" s="27">
        <v>438</v>
      </c>
      <c r="D106" s="27">
        <v>460</v>
      </c>
      <c r="E106" s="27">
        <v>316</v>
      </c>
      <c r="F106" s="27">
        <v>339</v>
      </c>
      <c r="G106" s="27">
        <v>1553</v>
      </c>
      <c r="H106" s="27">
        <v>266</v>
      </c>
      <c r="I106" s="27"/>
      <c r="J106" s="27">
        <v>266</v>
      </c>
      <c r="K106" s="28">
        <f t="shared" si="9"/>
        <v>-172</v>
      </c>
      <c r="L106" s="21">
        <f t="shared" si="10"/>
        <v>-0.39269406392694062</v>
      </c>
      <c r="M106" s="28">
        <f t="shared" si="17"/>
        <v>-460</v>
      </c>
      <c r="N106" s="21">
        <f t="shared" si="11"/>
        <v>-1</v>
      </c>
      <c r="O106" s="25"/>
      <c r="P106" s="27">
        <f t="shared" si="12"/>
        <v>-73</v>
      </c>
      <c r="Q106" s="67">
        <f t="shared" si="13"/>
        <v>-0.21533923303834809</v>
      </c>
      <c r="R106" s="67"/>
      <c r="S106" s="47">
        <f t="shared" si="18"/>
        <v>-266</v>
      </c>
      <c r="T106" s="21">
        <f t="shared" si="19"/>
        <v>-1</v>
      </c>
    </row>
    <row r="107" spans="1:20" x14ac:dyDescent="0.25">
      <c r="A107" s="3" t="s">
        <v>904</v>
      </c>
      <c r="B107" s="3" t="s">
        <v>612</v>
      </c>
      <c r="C107" s="27">
        <v>158</v>
      </c>
      <c r="D107" s="27">
        <v>155</v>
      </c>
      <c r="E107" s="27">
        <v>119</v>
      </c>
      <c r="F107" s="27">
        <v>124</v>
      </c>
      <c r="G107" s="27">
        <v>556</v>
      </c>
      <c r="H107" s="27">
        <v>166</v>
      </c>
      <c r="I107" s="27">
        <v>169</v>
      </c>
      <c r="J107" s="27">
        <v>335</v>
      </c>
      <c r="K107" s="28">
        <f t="shared" si="9"/>
        <v>8</v>
      </c>
      <c r="L107" s="21">
        <f t="shared" si="10"/>
        <v>5.0632911392405063E-2</v>
      </c>
      <c r="M107" s="28">
        <f t="shared" si="17"/>
        <v>14</v>
      </c>
      <c r="N107" s="21">
        <f t="shared" si="11"/>
        <v>9.0322580645161285E-2</v>
      </c>
      <c r="O107" s="25"/>
      <c r="P107" s="27">
        <f t="shared" si="12"/>
        <v>42</v>
      </c>
      <c r="Q107" s="67">
        <f t="shared" si="13"/>
        <v>0.33870967741935482</v>
      </c>
      <c r="R107" s="67"/>
      <c r="S107" s="47">
        <f t="shared" si="18"/>
        <v>3</v>
      </c>
      <c r="T107" s="21">
        <f t="shared" si="19"/>
        <v>1.8072289156626505E-2</v>
      </c>
    </row>
    <row r="108" spans="1:20" x14ac:dyDescent="0.25">
      <c r="A108" s="3" t="s">
        <v>954</v>
      </c>
      <c r="C108" s="27">
        <v>95736</v>
      </c>
      <c r="D108" s="27">
        <v>107338</v>
      </c>
      <c r="E108" s="27">
        <v>69198</v>
      </c>
      <c r="F108" s="27">
        <v>80144</v>
      </c>
      <c r="G108" s="27">
        <v>352416</v>
      </c>
      <c r="H108" s="27">
        <v>99778</v>
      </c>
      <c r="I108" s="27">
        <v>109811</v>
      </c>
      <c r="J108" s="27">
        <v>209589</v>
      </c>
      <c r="K108" s="36"/>
      <c r="L108" s="53"/>
      <c r="M108" s="36"/>
      <c r="N108" s="53"/>
      <c r="O108" s="16"/>
      <c r="P108" s="27"/>
      <c r="Q108" s="67"/>
      <c r="R108" s="67"/>
      <c r="S108" s="43"/>
      <c r="T108" s="53"/>
    </row>
    <row r="109" spans="1:20" x14ac:dyDescent="0.25">
      <c r="A109" s="3" t="s">
        <v>905</v>
      </c>
      <c r="B109" s="3" t="s">
        <v>297</v>
      </c>
      <c r="C109" s="27">
        <v>41282</v>
      </c>
      <c r="D109" s="27">
        <v>49071</v>
      </c>
      <c r="E109" s="27">
        <v>28827</v>
      </c>
      <c r="F109" s="27">
        <v>36607</v>
      </c>
      <c r="G109" s="27">
        <v>155787</v>
      </c>
      <c r="H109" s="27">
        <v>41985</v>
      </c>
      <c r="I109" s="27">
        <v>50429</v>
      </c>
      <c r="J109" s="27">
        <v>92414</v>
      </c>
      <c r="K109" s="28">
        <f t="shared" si="9"/>
        <v>703</v>
      </c>
      <c r="L109" s="21">
        <f t="shared" si="10"/>
        <v>1.7029213700886586E-2</v>
      </c>
      <c r="M109" s="28">
        <f t="shared" ref="M109:M119" si="20">$I109-$D109</f>
        <v>1358</v>
      </c>
      <c r="N109" s="21">
        <f t="shared" si="11"/>
        <v>2.7674186382996065E-2</v>
      </c>
      <c r="O109" s="25"/>
      <c r="P109" s="27">
        <f t="shared" si="12"/>
        <v>5378</v>
      </c>
      <c r="Q109" s="67">
        <f t="shared" si="13"/>
        <v>0.1469117928265086</v>
      </c>
      <c r="R109" s="67"/>
      <c r="S109" s="47">
        <f t="shared" ref="S109:S119" si="21">I109-H109</f>
        <v>8444</v>
      </c>
      <c r="T109" s="21">
        <f t="shared" ref="T109:T119" si="22">S109/H109</f>
        <v>0.20111944742169824</v>
      </c>
    </row>
    <row r="110" spans="1:20" x14ac:dyDescent="0.25">
      <c r="A110" s="3" t="s">
        <v>905</v>
      </c>
      <c r="B110" s="3" t="s">
        <v>660</v>
      </c>
      <c r="C110" s="27">
        <v>11480</v>
      </c>
      <c r="D110" s="27">
        <v>13176</v>
      </c>
      <c r="E110" s="27">
        <v>8078</v>
      </c>
      <c r="F110" s="27">
        <v>9778</v>
      </c>
      <c r="G110" s="27">
        <v>42512</v>
      </c>
      <c r="H110" s="27">
        <v>11595</v>
      </c>
      <c r="I110" s="27">
        <v>13523</v>
      </c>
      <c r="J110" s="27">
        <v>25118</v>
      </c>
      <c r="K110" s="28">
        <f t="shared" si="9"/>
        <v>115</v>
      </c>
      <c r="L110" s="21">
        <f t="shared" si="10"/>
        <v>1.0017421602787456E-2</v>
      </c>
      <c r="M110" s="28">
        <f t="shared" si="20"/>
        <v>347</v>
      </c>
      <c r="N110" s="21">
        <f t="shared" si="11"/>
        <v>2.6335761991499698E-2</v>
      </c>
      <c r="O110" s="25"/>
      <c r="P110" s="27">
        <f t="shared" si="12"/>
        <v>1817</v>
      </c>
      <c r="Q110" s="67">
        <f t="shared" si="13"/>
        <v>0.18582532215176928</v>
      </c>
      <c r="R110" s="67"/>
      <c r="S110" s="47">
        <f t="shared" si="21"/>
        <v>1928</v>
      </c>
      <c r="T110" s="21">
        <f t="shared" si="22"/>
        <v>0.16627856834842605</v>
      </c>
    </row>
    <row r="111" spans="1:20" x14ac:dyDescent="0.25">
      <c r="A111" s="3" t="s">
        <v>905</v>
      </c>
      <c r="B111" s="3" t="s">
        <v>231</v>
      </c>
      <c r="C111" s="27">
        <v>4139</v>
      </c>
      <c r="D111" s="27">
        <v>4910</v>
      </c>
      <c r="E111" s="27">
        <v>2891</v>
      </c>
      <c r="F111" s="27">
        <v>3665</v>
      </c>
      <c r="G111" s="27">
        <v>15605</v>
      </c>
      <c r="H111" s="27">
        <v>4268</v>
      </c>
      <c r="I111" s="27">
        <v>4961</v>
      </c>
      <c r="J111" s="27">
        <v>9229</v>
      </c>
      <c r="K111" s="28">
        <f t="shared" si="9"/>
        <v>129</v>
      </c>
      <c r="L111" s="21">
        <f t="shared" si="10"/>
        <v>3.1166948538294274E-2</v>
      </c>
      <c r="M111" s="28">
        <f t="shared" si="20"/>
        <v>51</v>
      </c>
      <c r="N111" s="21">
        <f t="shared" si="11"/>
        <v>1.0386965376782077E-2</v>
      </c>
      <c r="O111" s="25"/>
      <c r="P111" s="27">
        <f t="shared" si="12"/>
        <v>603</v>
      </c>
      <c r="Q111" s="67">
        <f t="shared" si="13"/>
        <v>0.16452933151432469</v>
      </c>
      <c r="R111" s="67"/>
      <c r="S111" s="47">
        <f t="shared" si="21"/>
        <v>693</v>
      </c>
      <c r="T111" s="21">
        <f t="shared" si="22"/>
        <v>0.16237113402061856</v>
      </c>
    </row>
    <row r="112" spans="1:20" x14ac:dyDescent="0.25">
      <c r="A112" s="3" t="s">
        <v>905</v>
      </c>
      <c r="B112" s="3" t="s">
        <v>600</v>
      </c>
      <c r="C112" s="27">
        <v>4076</v>
      </c>
      <c r="D112" s="27">
        <v>4680</v>
      </c>
      <c r="E112" s="27">
        <v>2879</v>
      </c>
      <c r="F112" s="27">
        <v>3476</v>
      </c>
      <c r="G112" s="27">
        <v>15111</v>
      </c>
      <c r="H112" s="27">
        <v>4222</v>
      </c>
      <c r="I112" s="27">
        <v>4678</v>
      </c>
      <c r="J112" s="27">
        <v>8900</v>
      </c>
      <c r="K112" s="28">
        <f t="shared" si="9"/>
        <v>146</v>
      </c>
      <c r="L112" s="21">
        <f t="shared" si="10"/>
        <v>3.5819430814524045E-2</v>
      </c>
      <c r="M112" s="28">
        <f t="shared" si="20"/>
        <v>-2</v>
      </c>
      <c r="N112" s="21">
        <f t="shared" si="11"/>
        <v>-4.2735042735042735E-4</v>
      </c>
      <c r="O112" s="25"/>
      <c r="P112" s="27">
        <f t="shared" si="12"/>
        <v>746</v>
      </c>
      <c r="Q112" s="67">
        <f t="shared" si="13"/>
        <v>0.21461449942462602</v>
      </c>
      <c r="R112" s="67"/>
      <c r="S112" s="47">
        <f t="shared" si="21"/>
        <v>456</v>
      </c>
      <c r="T112" s="21">
        <f t="shared" si="22"/>
        <v>0.10800568450971104</v>
      </c>
    </row>
    <row r="113" spans="1:20" x14ac:dyDescent="0.25">
      <c r="A113" s="3" t="s">
        <v>905</v>
      </c>
      <c r="B113" s="3" t="s">
        <v>112</v>
      </c>
      <c r="C113" s="27">
        <v>2665</v>
      </c>
      <c r="D113" s="27">
        <v>3174</v>
      </c>
      <c r="E113" s="27">
        <v>1864</v>
      </c>
      <c r="F113" s="27">
        <v>2376</v>
      </c>
      <c r="G113" s="27">
        <v>10079</v>
      </c>
      <c r="H113" s="27">
        <v>2667</v>
      </c>
      <c r="I113" s="27">
        <v>3248</v>
      </c>
      <c r="J113" s="27">
        <v>5915</v>
      </c>
      <c r="K113" s="28">
        <f t="shared" si="9"/>
        <v>2</v>
      </c>
      <c r="L113" s="21">
        <f t="shared" si="10"/>
        <v>7.5046904315196998E-4</v>
      </c>
      <c r="M113" s="28">
        <f t="shared" si="20"/>
        <v>74</v>
      </c>
      <c r="N113" s="21">
        <f t="shared" si="11"/>
        <v>2.3314429741650915E-2</v>
      </c>
      <c r="O113" s="25"/>
      <c r="P113" s="27">
        <f t="shared" si="12"/>
        <v>291</v>
      </c>
      <c r="Q113" s="67">
        <f t="shared" si="13"/>
        <v>0.12247474747474747</v>
      </c>
      <c r="R113" s="67"/>
      <c r="S113" s="47">
        <f t="shared" si="21"/>
        <v>581</v>
      </c>
      <c r="T113" s="21">
        <f t="shared" si="22"/>
        <v>0.2178477690288714</v>
      </c>
    </row>
    <row r="114" spans="1:20" x14ac:dyDescent="0.25">
      <c r="A114" s="3" t="s">
        <v>905</v>
      </c>
      <c r="B114" s="3" t="s">
        <v>3</v>
      </c>
      <c r="C114" s="27">
        <v>884</v>
      </c>
      <c r="D114" s="27">
        <v>2418</v>
      </c>
      <c r="E114" s="27">
        <v>1623</v>
      </c>
      <c r="F114" s="27">
        <v>1781</v>
      </c>
      <c r="G114" s="27">
        <v>6706</v>
      </c>
      <c r="H114" s="27">
        <v>2315</v>
      </c>
      <c r="I114" s="27">
        <v>2453</v>
      </c>
      <c r="J114" s="27">
        <v>4768</v>
      </c>
      <c r="K114" s="28">
        <f t="shared" si="9"/>
        <v>1431</v>
      </c>
      <c r="L114" s="21">
        <f t="shared" si="10"/>
        <v>1.6187782805429864</v>
      </c>
      <c r="M114" s="28">
        <f t="shared" si="20"/>
        <v>35</v>
      </c>
      <c r="N114" s="21">
        <f t="shared" si="11"/>
        <v>1.4474772539288668E-2</v>
      </c>
      <c r="O114" s="25"/>
      <c r="P114" s="27">
        <f t="shared" si="12"/>
        <v>534</v>
      </c>
      <c r="Q114" s="67">
        <f t="shared" si="13"/>
        <v>0.29983155530600786</v>
      </c>
      <c r="R114" s="67"/>
      <c r="S114" s="47">
        <f t="shared" si="21"/>
        <v>138</v>
      </c>
      <c r="T114" s="21">
        <f t="shared" si="22"/>
        <v>5.9611231101511876E-2</v>
      </c>
    </row>
    <row r="115" spans="1:20" x14ac:dyDescent="0.25">
      <c r="A115" s="3" t="s">
        <v>905</v>
      </c>
      <c r="B115" s="3" t="s">
        <v>104</v>
      </c>
      <c r="C115" s="27"/>
      <c r="D115" s="27"/>
      <c r="E115" s="27">
        <v>1249</v>
      </c>
      <c r="F115" s="27">
        <v>3569</v>
      </c>
      <c r="G115" s="27">
        <v>4818</v>
      </c>
      <c r="H115" s="27">
        <v>4809</v>
      </c>
      <c r="I115" s="27"/>
      <c r="J115" s="27">
        <v>4809</v>
      </c>
      <c r="K115" s="28">
        <f t="shared" si="9"/>
        <v>4809</v>
      </c>
      <c r="L115" s="21"/>
      <c r="M115" s="28">
        <f t="shared" si="20"/>
        <v>0</v>
      </c>
      <c r="N115" s="21"/>
      <c r="O115" s="25"/>
      <c r="P115" s="27">
        <f t="shared" si="12"/>
        <v>1240</v>
      </c>
      <c r="Q115" s="67">
        <f t="shared" si="13"/>
        <v>0.3474362566545251</v>
      </c>
      <c r="R115" s="67"/>
      <c r="S115" s="47">
        <f t="shared" si="21"/>
        <v>-4809</v>
      </c>
      <c r="T115" s="21">
        <f t="shared" si="22"/>
        <v>-1</v>
      </c>
    </row>
    <row r="116" spans="1:20" x14ac:dyDescent="0.25">
      <c r="A116" s="3" t="s">
        <v>905</v>
      </c>
      <c r="B116" s="3" t="s">
        <v>264</v>
      </c>
      <c r="C116" s="27">
        <v>1324</v>
      </c>
      <c r="D116" s="27">
        <v>1619</v>
      </c>
      <c r="E116" s="27">
        <v>913</v>
      </c>
      <c r="F116" s="27">
        <v>1211</v>
      </c>
      <c r="G116" s="27">
        <v>5067</v>
      </c>
      <c r="H116" s="27">
        <v>1336</v>
      </c>
      <c r="I116" s="27">
        <v>1636</v>
      </c>
      <c r="J116" s="27">
        <v>2972</v>
      </c>
      <c r="K116" s="28">
        <f t="shared" si="9"/>
        <v>12</v>
      </c>
      <c r="L116" s="21">
        <f t="shared" si="10"/>
        <v>9.0634441087613302E-3</v>
      </c>
      <c r="M116" s="28">
        <f t="shared" si="20"/>
        <v>17</v>
      </c>
      <c r="N116" s="21">
        <f t="shared" si="11"/>
        <v>1.0500308832612723E-2</v>
      </c>
      <c r="O116" s="25"/>
      <c r="P116" s="27">
        <f t="shared" si="12"/>
        <v>125</v>
      </c>
      <c r="Q116" s="67">
        <f t="shared" si="13"/>
        <v>0.10322047894302229</v>
      </c>
      <c r="R116" s="67"/>
      <c r="S116" s="47">
        <f t="shared" si="21"/>
        <v>300</v>
      </c>
      <c r="T116" s="21">
        <f t="shared" si="22"/>
        <v>0.22455089820359281</v>
      </c>
    </row>
    <row r="117" spans="1:20" x14ac:dyDescent="0.25">
      <c r="A117" s="3" t="s">
        <v>905</v>
      </c>
      <c r="B117" s="3" t="s">
        <v>346</v>
      </c>
      <c r="C117" s="27">
        <v>1639</v>
      </c>
      <c r="D117" s="27">
        <v>1879</v>
      </c>
      <c r="E117" s="27">
        <v>1153</v>
      </c>
      <c r="F117" s="27">
        <v>1402</v>
      </c>
      <c r="G117" s="27">
        <v>6073</v>
      </c>
      <c r="H117" s="27">
        <v>483</v>
      </c>
      <c r="I117" s="27"/>
      <c r="J117" s="27">
        <v>483</v>
      </c>
      <c r="K117" s="28">
        <f t="shared" si="9"/>
        <v>-1156</v>
      </c>
      <c r="L117" s="21">
        <f t="shared" si="10"/>
        <v>-0.70530811470408783</v>
      </c>
      <c r="M117" s="28">
        <f t="shared" si="20"/>
        <v>-1879</v>
      </c>
      <c r="N117" s="21">
        <f t="shared" si="11"/>
        <v>-1</v>
      </c>
      <c r="O117" s="25"/>
      <c r="P117" s="27">
        <f t="shared" si="12"/>
        <v>-919</v>
      </c>
      <c r="Q117" s="67">
        <f t="shared" si="13"/>
        <v>-0.65549215406562056</v>
      </c>
      <c r="R117" s="67"/>
      <c r="S117" s="47">
        <f t="shared" si="21"/>
        <v>-483</v>
      </c>
      <c r="T117" s="21">
        <f t="shared" si="22"/>
        <v>-1</v>
      </c>
    </row>
    <row r="118" spans="1:20" x14ac:dyDescent="0.25">
      <c r="A118" s="3" t="s">
        <v>905</v>
      </c>
      <c r="B118" s="3" t="s">
        <v>491</v>
      </c>
      <c r="C118" s="27">
        <v>982</v>
      </c>
      <c r="D118" s="27">
        <v>1079</v>
      </c>
      <c r="E118" s="27">
        <v>691</v>
      </c>
      <c r="F118" s="27">
        <v>806</v>
      </c>
      <c r="G118" s="27">
        <v>3558</v>
      </c>
      <c r="H118" s="27">
        <v>996</v>
      </c>
      <c r="I118" s="27">
        <v>1088</v>
      </c>
      <c r="J118" s="27">
        <v>2084</v>
      </c>
      <c r="K118" s="28">
        <f t="shared" si="9"/>
        <v>14</v>
      </c>
      <c r="L118" s="21">
        <f t="shared" si="10"/>
        <v>1.4256619144602852E-2</v>
      </c>
      <c r="M118" s="28">
        <f t="shared" si="20"/>
        <v>9</v>
      </c>
      <c r="N118" s="21">
        <f t="shared" si="11"/>
        <v>8.3410565338276187E-3</v>
      </c>
      <c r="O118" s="25"/>
      <c r="P118" s="27">
        <f t="shared" si="12"/>
        <v>190</v>
      </c>
      <c r="Q118" s="67">
        <f t="shared" si="13"/>
        <v>0.23573200992555832</v>
      </c>
      <c r="R118" s="67"/>
      <c r="S118" s="47">
        <f t="shared" si="21"/>
        <v>92</v>
      </c>
      <c r="T118" s="21">
        <f t="shared" si="22"/>
        <v>9.2369477911646583E-2</v>
      </c>
    </row>
    <row r="119" spans="1:20" x14ac:dyDescent="0.25">
      <c r="A119" s="3" t="s">
        <v>905</v>
      </c>
      <c r="B119" s="3" t="s">
        <v>145</v>
      </c>
      <c r="C119" s="27">
        <v>582</v>
      </c>
      <c r="D119" s="27">
        <v>612</v>
      </c>
      <c r="E119" s="27">
        <v>406</v>
      </c>
      <c r="F119" s="27">
        <v>450</v>
      </c>
      <c r="G119" s="27">
        <v>2050</v>
      </c>
      <c r="H119" s="27">
        <v>589</v>
      </c>
      <c r="I119" s="27">
        <v>615</v>
      </c>
      <c r="J119" s="27">
        <v>1204</v>
      </c>
      <c r="K119" s="28">
        <f t="shared" si="9"/>
        <v>7</v>
      </c>
      <c r="L119" s="21">
        <f t="shared" si="10"/>
        <v>1.2027491408934709E-2</v>
      </c>
      <c r="M119" s="28">
        <f t="shared" si="20"/>
        <v>3</v>
      </c>
      <c r="N119" s="21">
        <f t="shared" si="11"/>
        <v>4.9019607843137254E-3</v>
      </c>
      <c r="O119" s="25"/>
      <c r="P119" s="27">
        <f t="shared" si="12"/>
        <v>139</v>
      </c>
      <c r="Q119" s="67">
        <f t="shared" si="13"/>
        <v>0.30888888888888888</v>
      </c>
      <c r="R119" s="67"/>
      <c r="S119" s="47">
        <f t="shared" si="21"/>
        <v>26</v>
      </c>
      <c r="T119" s="21">
        <f t="shared" si="22"/>
        <v>4.4142614601018676E-2</v>
      </c>
    </row>
    <row r="120" spans="1:20" x14ac:dyDescent="0.25">
      <c r="A120" s="3" t="s">
        <v>955</v>
      </c>
      <c r="C120" s="27">
        <v>69053</v>
      </c>
      <c r="D120" s="27">
        <v>82618</v>
      </c>
      <c r="E120" s="27">
        <v>50574</v>
      </c>
      <c r="F120" s="27">
        <v>65121</v>
      </c>
      <c r="G120" s="27">
        <v>267366</v>
      </c>
      <c r="H120" s="27">
        <v>75265</v>
      </c>
      <c r="I120" s="27">
        <v>82631</v>
      </c>
      <c r="J120" s="27">
        <v>157896</v>
      </c>
      <c r="K120" s="24"/>
      <c r="L120" s="14"/>
      <c r="M120" s="24"/>
      <c r="N120" s="14"/>
      <c r="O120" s="24"/>
      <c r="P120" s="16"/>
      <c r="Q120" s="16"/>
      <c r="R120" s="16"/>
      <c r="S120" s="23"/>
      <c r="T120" s="14"/>
    </row>
    <row r="121" spans="1:20" x14ac:dyDescent="0.25">
      <c r="A121" s="3" t="s">
        <v>931</v>
      </c>
      <c r="C121" s="27">
        <v>822060</v>
      </c>
      <c r="D121" s="27">
        <v>940140</v>
      </c>
      <c r="E121" s="27">
        <v>587002</v>
      </c>
      <c r="F121" s="27">
        <v>706563</v>
      </c>
      <c r="G121" s="27">
        <v>3055765</v>
      </c>
      <c r="H121" s="27">
        <v>855266</v>
      </c>
      <c r="I121" s="27">
        <v>965282</v>
      </c>
      <c r="J121" s="27">
        <v>1820548</v>
      </c>
      <c r="K121" s="12"/>
      <c r="L121" s="13"/>
      <c r="M121" s="12"/>
      <c r="N121" s="13"/>
      <c r="O121" s="24"/>
      <c r="P121" s="16"/>
      <c r="Q121" s="16"/>
      <c r="R121" s="16"/>
      <c r="S121" s="23"/>
      <c r="T121" s="14"/>
    </row>
    <row r="124" spans="1:20" x14ac:dyDescent="0.25">
      <c r="A124" s="32" t="s">
        <v>899</v>
      </c>
      <c r="B124" s="38">
        <v>2020</v>
      </c>
      <c r="C124" s="38">
        <v>2020</v>
      </c>
      <c r="D124" s="38">
        <v>2020</v>
      </c>
      <c r="E124" s="38">
        <v>2020</v>
      </c>
      <c r="F124" s="39">
        <v>2020</v>
      </c>
      <c r="G124" s="50"/>
      <c r="H124" s="45">
        <v>2021</v>
      </c>
      <c r="I124" s="38">
        <v>2021</v>
      </c>
      <c r="J124" s="39">
        <v>2021</v>
      </c>
    </row>
    <row r="125" spans="1:20" x14ac:dyDescent="0.25">
      <c r="A125" s="40"/>
      <c r="B125" s="41" t="s">
        <v>956</v>
      </c>
      <c r="C125" s="41" t="s">
        <v>957</v>
      </c>
      <c r="D125" s="41" t="s">
        <v>958</v>
      </c>
      <c r="E125" s="41" t="s">
        <v>959</v>
      </c>
      <c r="F125" s="42" t="s">
        <v>945</v>
      </c>
      <c r="G125" s="51"/>
      <c r="H125" s="46" t="s">
        <v>956</v>
      </c>
      <c r="I125" s="41" t="s">
        <v>957</v>
      </c>
      <c r="J125" s="42" t="s">
        <v>945</v>
      </c>
    </row>
    <row r="126" spans="1:20" x14ac:dyDescent="0.25">
      <c r="A126" s="17" t="s">
        <v>900</v>
      </c>
      <c r="B126" s="28">
        <f t="shared" ref="B126:F129" si="23">COUNTIFS(C$64:C$119, "&gt;0",$A$64:$A$119, $A126)</f>
        <v>18</v>
      </c>
      <c r="C126" s="28">
        <f t="shared" si="23"/>
        <v>19</v>
      </c>
      <c r="D126" s="28">
        <f t="shared" si="23"/>
        <v>19</v>
      </c>
      <c r="E126" s="28">
        <f t="shared" si="23"/>
        <v>20</v>
      </c>
      <c r="F126" s="44">
        <f t="shared" si="23"/>
        <v>20</v>
      </c>
      <c r="G126" s="31"/>
      <c r="H126" s="47">
        <f t="shared" ref="H126:J129" si="24">COUNTIFS(H$64:H$119, "&gt;0",$A$64:$A$119, $A126)</f>
        <v>20</v>
      </c>
      <c r="I126" s="28">
        <f t="shared" si="24"/>
        <v>20</v>
      </c>
      <c r="J126" s="44">
        <f t="shared" si="24"/>
        <v>20</v>
      </c>
    </row>
    <row r="127" spans="1:20" x14ac:dyDescent="0.25">
      <c r="A127" s="17" t="s">
        <v>902</v>
      </c>
      <c r="B127" s="28">
        <f t="shared" si="23"/>
        <v>8</v>
      </c>
      <c r="C127" s="28">
        <f t="shared" si="23"/>
        <v>8</v>
      </c>
      <c r="D127" s="28">
        <f t="shared" si="23"/>
        <v>8</v>
      </c>
      <c r="E127" s="28">
        <f t="shared" si="23"/>
        <v>8</v>
      </c>
      <c r="F127" s="44">
        <f t="shared" si="23"/>
        <v>8</v>
      </c>
      <c r="G127" s="31"/>
      <c r="H127" s="47">
        <f t="shared" si="24"/>
        <v>8</v>
      </c>
      <c r="I127" s="28">
        <f t="shared" si="24"/>
        <v>8</v>
      </c>
      <c r="J127" s="44">
        <f t="shared" si="24"/>
        <v>8</v>
      </c>
      <c r="K127" s="3" t="s">
        <v>992</v>
      </c>
    </row>
    <row r="128" spans="1:20" x14ac:dyDescent="0.25">
      <c r="A128" s="17" t="s">
        <v>904</v>
      </c>
      <c r="B128" s="28">
        <f t="shared" si="23"/>
        <v>13</v>
      </c>
      <c r="C128" s="28">
        <f t="shared" si="23"/>
        <v>13</v>
      </c>
      <c r="D128" s="28">
        <f t="shared" si="23"/>
        <v>14</v>
      </c>
      <c r="E128" s="28">
        <f t="shared" si="23"/>
        <v>14</v>
      </c>
      <c r="F128" s="44">
        <f t="shared" si="23"/>
        <v>14</v>
      </c>
      <c r="G128" s="31"/>
      <c r="H128" s="47">
        <f t="shared" si="24"/>
        <v>14</v>
      </c>
      <c r="I128" s="28">
        <f t="shared" si="24"/>
        <v>13</v>
      </c>
      <c r="J128" s="44">
        <f t="shared" si="24"/>
        <v>14</v>
      </c>
    </row>
    <row r="129" spans="1:26" x14ac:dyDescent="0.25">
      <c r="A129" s="17" t="s">
        <v>905</v>
      </c>
      <c r="B129" s="28">
        <f t="shared" si="23"/>
        <v>10</v>
      </c>
      <c r="C129" s="28">
        <f t="shared" si="23"/>
        <v>10</v>
      </c>
      <c r="D129" s="28">
        <f t="shared" si="23"/>
        <v>11</v>
      </c>
      <c r="E129" s="28">
        <f t="shared" si="23"/>
        <v>11</v>
      </c>
      <c r="F129" s="44">
        <f t="shared" si="23"/>
        <v>11</v>
      </c>
      <c r="G129" s="31"/>
      <c r="H129" s="47">
        <f t="shared" si="24"/>
        <v>11</v>
      </c>
      <c r="I129" s="28">
        <f t="shared" si="24"/>
        <v>9</v>
      </c>
      <c r="J129" s="44">
        <f t="shared" si="24"/>
        <v>11</v>
      </c>
    </row>
    <row r="130" spans="1:26" x14ac:dyDescent="0.25">
      <c r="A130" s="18" t="s">
        <v>945</v>
      </c>
      <c r="B130" s="48">
        <f>SUM(B126:B129)</f>
        <v>49</v>
      </c>
      <c r="C130" s="29">
        <f t="shared" ref="C130:F130" si="25">SUM(C126:C129)</f>
        <v>50</v>
      </c>
      <c r="D130" s="29">
        <f t="shared" si="25"/>
        <v>52</v>
      </c>
      <c r="E130" s="29">
        <f t="shared" si="25"/>
        <v>53</v>
      </c>
      <c r="F130" s="49">
        <f t="shared" si="25"/>
        <v>53</v>
      </c>
      <c r="G130" s="29"/>
      <c r="H130" s="48">
        <f t="shared" ref="H130" si="26">SUM(H126:H129)</f>
        <v>53</v>
      </c>
      <c r="I130" s="29">
        <f t="shared" ref="I130" si="27">SUM(I126:I129)</f>
        <v>50</v>
      </c>
      <c r="J130" s="30">
        <f t="shared" ref="J130" si="28">SUM(J126:J129)</f>
        <v>53</v>
      </c>
    </row>
    <row r="131" spans="1:26" x14ac:dyDescent="0.25">
      <c r="F131" s="33"/>
    </row>
    <row r="132" spans="1:26" x14ac:dyDescent="0.25">
      <c r="A132" s="16" t="s">
        <v>899</v>
      </c>
      <c r="B132" s="63" t="s">
        <v>960</v>
      </c>
      <c r="C132" s="63" t="s">
        <v>961</v>
      </c>
      <c r="D132" s="64" t="s">
        <v>962</v>
      </c>
      <c r="E132" s="65" t="s">
        <v>963</v>
      </c>
      <c r="F132" s="60"/>
      <c r="G132" s="61"/>
      <c r="H132" s="61"/>
      <c r="I132" s="61"/>
    </row>
    <row r="133" spans="1:26" x14ac:dyDescent="0.25">
      <c r="A133" s="17" t="s">
        <v>900</v>
      </c>
      <c r="B133" s="58">
        <f>H126-B126</f>
        <v>2</v>
      </c>
      <c r="C133" s="59">
        <f>B133/B126</f>
        <v>0.1111111111111111</v>
      </c>
      <c r="D133" s="57">
        <f>I126-C126</f>
        <v>1</v>
      </c>
      <c r="E133" s="21">
        <f>D133/C126</f>
        <v>5.2631578947368418E-2</v>
      </c>
      <c r="F133" s="60"/>
      <c r="G133" s="62"/>
      <c r="H133" s="62"/>
      <c r="I133" s="61"/>
    </row>
    <row r="134" spans="1:26" x14ac:dyDescent="0.25">
      <c r="A134" s="17" t="s">
        <v>902</v>
      </c>
      <c r="B134" s="58">
        <f>H127-B127</f>
        <v>0</v>
      </c>
      <c r="C134" s="59">
        <f>B134/B127</f>
        <v>0</v>
      </c>
      <c r="D134" s="57">
        <f>I127-C127</f>
        <v>0</v>
      </c>
      <c r="E134" s="21">
        <f>D134/C127</f>
        <v>0</v>
      </c>
      <c r="F134" s="58" t="s">
        <v>993</v>
      </c>
      <c r="G134" s="58"/>
      <c r="H134" s="58"/>
      <c r="I134" s="58"/>
    </row>
    <row r="135" spans="1:26" x14ac:dyDescent="0.25">
      <c r="A135" s="17" t="s">
        <v>904</v>
      </c>
      <c r="B135" s="58">
        <f>H128-B128</f>
        <v>1</v>
      </c>
      <c r="C135" s="59">
        <f>B135/B128</f>
        <v>7.6923076923076927E-2</v>
      </c>
      <c r="D135" s="57">
        <f>I128-C128</f>
        <v>0</v>
      </c>
      <c r="E135" s="21">
        <f>D135/C128</f>
        <v>0</v>
      </c>
      <c r="F135" s="58"/>
      <c r="G135" s="58"/>
      <c r="H135" s="58"/>
      <c r="I135" s="58"/>
    </row>
    <row r="136" spans="1:26" x14ac:dyDescent="0.25">
      <c r="A136" s="17" t="s">
        <v>905</v>
      </c>
      <c r="B136" s="58">
        <f>H129-B129</f>
        <v>1</v>
      </c>
      <c r="C136" s="59">
        <f>B136/B129</f>
        <v>0.1</v>
      </c>
      <c r="D136" s="57">
        <f>I129-C129</f>
        <v>-1</v>
      </c>
      <c r="E136" s="21">
        <f>D136/C129</f>
        <v>-0.1</v>
      </c>
      <c r="F136" s="58"/>
      <c r="G136" s="58"/>
      <c r="H136" s="58"/>
      <c r="I136" s="58"/>
    </row>
    <row r="137" spans="1:26" x14ac:dyDescent="0.25">
      <c r="A137" s="19" t="s">
        <v>945</v>
      </c>
      <c r="B137" s="24">
        <f>H130-B130</f>
        <v>4</v>
      </c>
      <c r="C137" s="37">
        <f>B137/B130</f>
        <v>8.1632653061224483E-2</v>
      </c>
      <c r="D137" s="23">
        <f>I130-C130</f>
        <v>0</v>
      </c>
      <c r="E137" s="53">
        <f>D137/C130</f>
        <v>0</v>
      </c>
      <c r="F137" s="58"/>
      <c r="G137" s="58"/>
      <c r="H137" s="58"/>
      <c r="I137" s="58"/>
    </row>
    <row r="140" spans="1:26" x14ac:dyDescent="0.25"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x14ac:dyDescent="0.25">
      <c r="A141" s="104" t="s">
        <v>929</v>
      </c>
      <c r="B141" s="33"/>
      <c r="C141" s="105" t="s">
        <v>951</v>
      </c>
      <c r="D141" s="105" t="s">
        <v>1</v>
      </c>
      <c r="E141" s="33"/>
      <c r="F141" s="33"/>
      <c r="G141" s="33"/>
      <c r="H141" s="35"/>
      <c r="I141" s="106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x14ac:dyDescent="0.25">
      <c r="A142" s="57"/>
      <c r="B142" s="58"/>
      <c r="C142" s="58" t="s">
        <v>933</v>
      </c>
      <c r="D142" s="58"/>
      <c r="E142" s="58"/>
      <c r="F142" s="58"/>
      <c r="G142" s="58" t="s">
        <v>934</v>
      </c>
      <c r="H142" s="26"/>
      <c r="I142" s="107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x14ac:dyDescent="0.25">
      <c r="A143" s="108" t="s">
        <v>899</v>
      </c>
      <c r="B143" s="109" t="s">
        <v>898</v>
      </c>
      <c r="C143" s="55" t="s">
        <v>935</v>
      </c>
      <c r="D143" s="55" t="s">
        <v>936</v>
      </c>
      <c r="E143" s="55" t="s">
        <v>937</v>
      </c>
      <c r="F143" s="55" t="s">
        <v>938</v>
      </c>
      <c r="G143" s="55" t="s">
        <v>935</v>
      </c>
      <c r="H143" s="52" t="s">
        <v>936</v>
      </c>
      <c r="I143" s="107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x14ac:dyDescent="0.25">
      <c r="A144" s="57" t="s">
        <v>900</v>
      </c>
      <c r="B144" s="58" t="s">
        <v>503</v>
      </c>
      <c r="C144" s="70">
        <v>95153</v>
      </c>
      <c r="D144" s="70">
        <v>101946</v>
      </c>
      <c r="E144" s="70">
        <v>67976</v>
      </c>
      <c r="F144" s="70">
        <v>74763</v>
      </c>
      <c r="G144" s="70">
        <v>98412</v>
      </c>
      <c r="H144" s="72">
        <v>105213</v>
      </c>
      <c r="I144" s="110">
        <f t="shared" ref="I144:I175" si="29">MAX(C144:H144) - H144</f>
        <v>0</v>
      </c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x14ac:dyDescent="0.25">
      <c r="A145" s="57"/>
      <c r="B145" s="58" t="s">
        <v>800</v>
      </c>
      <c r="C145" s="70">
        <v>87224</v>
      </c>
      <c r="D145" s="70">
        <v>93457</v>
      </c>
      <c r="E145" s="70">
        <v>62305</v>
      </c>
      <c r="F145" s="70">
        <v>68540</v>
      </c>
      <c r="G145" s="70">
        <v>89246</v>
      </c>
      <c r="H145" s="72">
        <v>94887</v>
      </c>
      <c r="I145" s="110">
        <f t="shared" si="29"/>
        <v>0</v>
      </c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x14ac:dyDescent="0.25">
      <c r="A146" s="57"/>
      <c r="B146" s="58" t="s">
        <v>279</v>
      </c>
      <c r="C146" s="70">
        <v>68822</v>
      </c>
      <c r="D146" s="70">
        <v>79019</v>
      </c>
      <c r="E146" s="70">
        <v>48434</v>
      </c>
      <c r="F146" s="70">
        <v>58625</v>
      </c>
      <c r="G146" s="70">
        <v>69761</v>
      </c>
      <c r="H146" s="72">
        <v>81839</v>
      </c>
      <c r="I146" s="110">
        <f t="shared" si="29"/>
        <v>0</v>
      </c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x14ac:dyDescent="0.25">
      <c r="A147" s="57"/>
      <c r="B147" s="58" t="s">
        <v>179</v>
      </c>
      <c r="C147" s="70">
        <v>57353</v>
      </c>
      <c r="D147" s="70">
        <v>65847</v>
      </c>
      <c r="E147" s="70">
        <v>40364</v>
      </c>
      <c r="F147" s="70">
        <v>48865</v>
      </c>
      <c r="G147" s="70">
        <v>58740</v>
      </c>
      <c r="H147" s="72">
        <v>67226</v>
      </c>
      <c r="I147" s="110">
        <f t="shared" si="29"/>
        <v>0</v>
      </c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x14ac:dyDescent="0.25">
      <c r="A148" s="57"/>
      <c r="B148" s="58" t="s">
        <v>197</v>
      </c>
      <c r="C148" s="70">
        <v>51543</v>
      </c>
      <c r="D148" s="70">
        <v>63438</v>
      </c>
      <c r="E148" s="70">
        <v>35691</v>
      </c>
      <c r="F148" s="70">
        <v>47581</v>
      </c>
      <c r="G148" s="70">
        <v>52266</v>
      </c>
      <c r="H148" s="72">
        <v>65834</v>
      </c>
      <c r="I148" s="110">
        <f t="shared" si="29"/>
        <v>0</v>
      </c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x14ac:dyDescent="0.25">
      <c r="A149" s="57"/>
      <c r="B149" s="58" t="s">
        <v>86</v>
      </c>
      <c r="C149" s="70">
        <v>47869</v>
      </c>
      <c r="D149" s="70">
        <v>58910</v>
      </c>
      <c r="E149" s="70">
        <v>33137</v>
      </c>
      <c r="F149" s="70">
        <v>44184</v>
      </c>
      <c r="G149" s="70">
        <v>49385</v>
      </c>
      <c r="H149" s="72">
        <v>60071</v>
      </c>
      <c r="I149" s="110">
        <f t="shared" si="29"/>
        <v>0</v>
      </c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x14ac:dyDescent="0.25">
      <c r="A150" s="57"/>
      <c r="B150" s="58" t="s">
        <v>247</v>
      </c>
      <c r="C150" s="70">
        <v>38242</v>
      </c>
      <c r="D150" s="70">
        <v>43900</v>
      </c>
      <c r="E150" s="70">
        <v>26910</v>
      </c>
      <c r="F150" s="70">
        <v>32575</v>
      </c>
      <c r="G150" s="70">
        <v>39302</v>
      </c>
      <c r="H150" s="72">
        <v>44111</v>
      </c>
      <c r="I150" s="110">
        <f t="shared" si="29"/>
        <v>0</v>
      </c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x14ac:dyDescent="0.25">
      <c r="A151" s="57"/>
      <c r="B151" s="58" t="s">
        <v>460</v>
      </c>
      <c r="C151" s="70">
        <v>20189</v>
      </c>
      <c r="D151" s="70">
        <v>20896</v>
      </c>
      <c r="E151" s="70">
        <v>14525</v>
      </c>
      <c r="F151" s="70">
        <v>15234</v>
      </c>
      <c r="G151" s="70">
        <v>20317</v>
      </c>
      <c r="H151" s="72">
        <v>21097</v>
      </c>
      <c r="I151" s="110">
        <f t="shared" si="29"/>
        <v>0</v>
      </c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x14ac:dyDescent="0.25">
      <c r="A152" s="57"/>
      <c r="B152" s="58" t="s">
        <v>328</v>
      </c>
      <c r="C152" s="70">
        <v>8078</v>
      </c>
      <c r="D152" s="70">
        <v>8367</v>
      </c>
      <c r="E152" s="70">
        <v>5826</v>
      </c>
      <c r="F152" s="70">
        <v>6094</v>
      </c>
      <c r="G152" s="70">
        <v>8296</v>
      </c>
      <c r="H152" s="72">
        <v>8401</v>
      </c>
      <c r="I152" s="110">
        <f t="shared" si="29"/>
        <v>0</v>
      </c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x14ac:dyDescent="0.25">
      <c r="A153" s="57"/>
      <c r="B153" s="58" t="s">
        <v>428</v>
      </c>
      <c r="C153" s="70">
        <v>5024</v>
      </c>
      <c r="D153" s="70">
        <v>5769</v>
      </c>
      <c r="E153" s="70">
        <v>3536</v>
      </c>
      <c r="F153" s="70">
        <v>4278</v>
      </c>
      <c r="G153" s="70">
        <v>5035</v>
      </c>
      <c r="H153" s="72">
        <v>5895</v>
      </c>
      <c r="I153" s="110">
        <f t="shared" si="29"/>
        <v>0</v>
      </c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  <row r="154" spans="1:26" x14ac:dyDescent="0.25">
      <c r="A154" s="57"/>
      <c r="B154" s="58" t="s">
        <v>785</v>
      </c>
      <c r="C154" s="70">
        <v>4798</v>
      </c>
      <c r="D154" s="70">
        <v>5696</v>
      </c>
      <c r="E154" s="70">
        <v>3354</v>
      </c>
      <c r="F154" s="70">
        <v>4261</v>
      </c>
      <c r="G154" s="70">
        <v>4844</v>
      </c>
      <c r="H154" s="72">
        <v>5860</v>
      </c>
      <c r="I154" s="110">
        <f t="shared" si="29"/>
        <v>0</v>
      </c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</row>
    <row r="155" spans="1:26" x14ac:dyDescent="0.25">
      <c r="A155" s="57"/>
      <c r="B155" s="58" t="s">
        <v>584</v>
      </c>
      <c r="C155" s="70">
        <v>4934</v>
      </c>
      <c r="D155" s="70">
        <v>5281</v>
      </c>
      <c r="E155" s="70">
        <v>3520</v>
      </c>
      <c r="F155" s="70">
        <v>3875</v>
      </c>
      <c r="G155" s="70">
        <v>5039</v>
      </c>
      <c r="H155" s="72">
        <v>5432</v>
      </c>
      <c r="I155" s="110">
        <f t="shared" si="29"/>
        <v>0</v>
      </c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</row>
    <row r="156" spans="1:26" x14ac:dyDescent="0.25">
      <c r="A156" s="57"/>
      <c r="B156" s="58" t="s">
        <v>627</v>
      </c>
      <c r="C156" s="70">
        <v>4533</v>
      </c>
      <c r="D156" s="70">
        <v>5388</v>
      </c>
      <c r="E156" s="70">
        <v>3167</v>
      </c>
      <c r="F156" s="70">
        <v>4019</v>
      </c>
      <c r="G156" s="70">
        <v>4623</v>
      </c>
      <c r="H156" s="72">
        <v>5591</v>
      </c>
      <c r="I156" s="110">
        <f t="shared" si="29"/>
        <v>0</v>
      </c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</row>
    <row r="157" spans="1:26" x14ac:dyDescent="0.25">
      <c r="A157" s="57"/>
      <c r="B157" s="58" t="s">
        <v>396</v>
      </c>
      <c r="C157" s="70">
        <v>3809</v>
      </c>
      <c r="D157" s="70">
        <v>4363</v>
      </c>
      <c r="E157" s="70">
        <v>2684</v>
      </c>
      <c r="F157" s="70">
        <v>3246</v>
      </c>
      <c r="G157" s="70">
        <v>3775</v>
      </c>
      <c r="H157" s="72">
        <v>4424</v>
      </c>
      <c r="I157" s="110">
        <f t="shared" si="29"/>
        <v>0</v>
      </c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</row>
    <row r="158" spans="1:26" x14ac:dyDescent="0.25">
      <c r="A158" s="57"/>
      <c r="B158" s="58" t="s">
        <v>73</v>
      </c>
      <c r="C158" s="70"/>
      <c r="D158" s="70">
        <v>1342</v>
      </c>
      <c r="E158" s="70">
        <v>3824</v>
      </c>
      <c r="F158" s="70">
        <v>4213</v>
      </c>
      <c r="G158" s="70">
        <v>5531</v>
      </c>
      <c r="H158" s="72">
        <v>5817</v>
      </c>
      <c r="I158" s="110">
        <f t="shared" si="29"/>
        <v>0</v>
      </c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</row>
    <row r="159" spans="1:26" x14ac:dyDescent="0.25">
      <c r="A159" s="57"/>
      <c r="B159" s="58" t="s">
        <v>36</v>
      </c>
      <c r="C159" s="70">
        <v>3584</v>
      </c>
      <c r="D159" s="70">
        <v>3716</v>
      </c>
      <c r="E159" s="70">
        <v>2587</v>
      </c>
      <c r="F159" s="70">
        <v>2713</v>
      </c>
      <c r="G159" s="70">
        <v>3613</v>
      </c>
      <c r="H159" s="72">
        <v>3743</v>
      </c>
      <c r="I159" s="110">
        <f t="shared" si="29"/>
        <v>0</v>
      </c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</row>
    <row r="160" spans="1:26" x14ac:dyDescent="0.25">
      <c r="A160" s="57"/>
      <c r="B160" s="58" t="s">
        <v>479</v>
      </c>
      <c r="C160" s="70">
        <v>3673</v>
      </c>
      <c r="D160" s="70">
        <v>4216</v>
      </c>
      <c r="E160" s="70">
        <v>2588</v>
      </c>
      <c r="F160" s="70">
        <v>3131</v>
      </c>
      <c r="G160" s="70">
        <v>3759</v>
      </c>
      <c r="H160" s="72">
        <v>1614</v>
      </c>
      <c r="I160" s="110">
        <f t="shared" si="29"/>
        <v>2602</v>
      </c>
      <c r="J160" s="3" t="s">
        <v>990</v>
      </c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</row>
    <row r="161" spans="1:26" x14ac:dyDescent="0.25">
      <c r="A161" s="57"/>
      <c r="B161" s="58" t="s">
        <v>373</v>
      </c>
      <c r="C161" s="70">
        <v>2680</v>
      </c>
      <c r="D161" s="70">
        <v>2873</v>
      </c>
      <c r="E161" s="70">
        <v>1919</v>
      </c>
      <c r="F161" s="70">
        <v>2114</v>
      </c>
      <c r="G161" s="70">
        <v>2699</v>
      </c>
      <c r="H161" s="72">
        <v>2912</v>
      </c>
      <c r="I161" s="110">
        <f t="shared" si="29"/>
        <v>0</v>
      </c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</row>
    <row r="162" spans="1:26" x14ac:dyDescent="0.25">
      <c r="A162" s="57"/>
      <c r="B162" s="58" t="s">
        <v>742</v>
      </c>
      <c r="C162" s="70">
        <v>1911</v>
      </c>
      <c r="D162" s="70">
        <v>2194</v>
      </c>
      <c r="E162" s="70">
        <v>1347</v>
      </c>
      <c r="F162" s="70">
        <v>1631</v>
      </c>
      <c r="G162" s="70">
        <v>1911</v>
      </c>
      <c r="H162" s="72">
        <v>2214</v>
      </c>
      <c r="I162" s="110">
        <f t="shared" si="29"/>
        <v>0</v>
      </c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</row>
    <row r="163" spans="1:26" x14ac:dyDescent="0.25">
      <c r="A163" s="57"/>
      <c r="B163" s="58" t="s">
        <v>388</v>
      </c>
      <c r="C163" s="70"/>
      <c r="D163" s="70"/>
      <c r="E163" s="70"/>
      <c r="F163" s="70">
        <v>2092</v>
      </c>
      <c r="G163" s="70">
        <v>3465</v>
      </c>
      <c r="H163" s="72">
        <v>4321</v>
      </c>
      <c r="I163" s="110">
        <f t="shared" si="29"/>
        <v>0</v>
      </c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</row>
    <row r="164" spans="1:26" x14ac:dyDescent="0.25">
      <c r="A164" s="57" t="s">
        <v>902</v>
      </c>
      <c r="B164" s="58" t="s">
        <v>694</v>
      </c>
      <c r="C164" s="70">
        <v>73638</v>
      </c>
      <c r="D164" s="70">
        <v>90624</v>
      </c>
      <c r="E164" s="70">
        <v>50984</v>
      </c>
      <c r="F164" s="70">
        <v>67962</v>
      </c>
      <c r="G164" s="70">
        <v>74564</v>
      </c>
      <c r="H164" s="72">
        <v>91867</v>
      </c>
      <c r="I164" s="110">
        <f t="shared" si="29"/>
        <v>0</v>
      </c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</row>
    <row r="165" spans="1:26" x14ac:dyDescent="0.25">
      <c r="A165" s="57"/>
      <c r="B165" s="58" t="s">
        <v>553</v>
      </c>
      <c r="C165" s="70">
        <v>62302</v>
      </c>
      <c r="D165" s="70">
        <v>69102</v>
      </c>
      <c r="E165" s="70">
        <v>44184</v>
      </c>
      <c r="F165" s="70">
        <v>50976</v>
      </c>
      <c r="G165" s="70">
        <v>63613</v>
      </c>
      <c r="H165" s="72">
        <v>71175</v>
      </c>
      <c r="I165" s="110">
        <f t="shared" si="29"/>
        <v>0</v>
      </c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</row>
    <row r="166" spans="1:26" x14ac:dyDescent="0.25">
      <c r="A166" s="57"/>
      <c r="B166" s="58" t="s">
        <v>709</v>
      </c>
      <c r="C166" s="70">
        <v>3264</v>
      </c>
      <c r="D166" s="70">
        <v>3740</v>
      </c>
      <c r="E166" s="70">
        <v>2301</v>
      </c>
      <c r="F166" s="70">
        <v>2784</v>
      </c>
      <c r="G166" s="70">
        <v>3295</v>
      </c>
      <c r="H166" s="72">
        <v>3738</v>
      </c>
      <c r="I166" s="110">
        <f t="shared" si="29"/>
        <v>2</v>
      </c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</row>
    <row r="167" spans="1:26" x14ac:dyDescent="0.25">
      <c r="A167" s="57"/>
      <c r="B167" s="58" t="s">
        <v>520</v>
      </c>
      <c r="C167" s="70">
        <v>3070</v>
      </c>
      <c r="D167" s="70">
        <v>3648</v>
      </c>
      <c r="E167" s="70">
        <v>2149</v>
      </c>
      <c r="F167" s="70">
        <v>2719</v>
      </c>
      <c r="G167" s="70">
        <v>3086</v>
      </c>
      <c r="H167" s="72">
        <v>3722</v>
      </c>
      <c r="I167" s="110">
        <f t="shared" si="29"/>
        <v>0</v>
      </c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</row>
    <row r="168" spans="1:26" x14ac:dyDescent="0.25">
      <c r="A168" s="57"/>
      <c r="B168" s="58" t="s">
        <v>57</v>
      </c>
      <c r="C168" s="70">
        <v>1974</v>
      </c>
      <c r="D168" s="70">
        <v>2425</v>
      </c>
      <c r="E168" s="70">
        <v>1362</v>
      </c>
      <c r="F168" s="70">
        <v>1821</v>
      </c>
      <c r="G168" s="70">
        <v>1992</v>
      </c>
      <c r="H168" s="72">
        <v>1737</v>
      </c>
      <c r="I168" s="110">
        <f t="shared" si="29"/>
        <v>688</v>
      </c>
      <c r="J168" s="3" t="s">
        <v>991</v>
      </c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</row>
    <row r="169" spans="1:26" x14ac:dyDescent="0.25">
      <c r="A169" s="57"/>
      <c r="B169" s="58" t="s">
        <v>679</v>
      </c>
      <c r="C169" s="70">
        <v>1877</v>
      </c>
      <c r="D169" s="70">
        <v>1932</v>
      </c>
      <c r="E169" s="70">
        <v>1352</v>
      </c>
      <c r="F169" s="70">
        <v>1420</v>
      </c>
      <c r="G169" s="70">
        <v>1891</v>
      </c>
      <c r="H169" s="72">
        <v>1943</v>
      </c>
      <c r="I169" s="110">
        <f t="shared" si="29"/>
        <v>0</v>
      </c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</row>
    <row r="170" spans="1:26" x14ac:dyDescent="0.25">
      <c r="A170" s="57"/>
      <c r="B170" s="58" t="s">
        <v>162</v>
      </c>
      <c r="C170" s="70">
        <v>1442</v>
      </c>
      <c r="D170" s="70">
        <v>1773</v>
      </c>
      <c r="E170" s="70">
        <v>1008</v>
      </c>
      <c r="F170" s="70">
        <v>1337</v>
      </c>
      <c r="G170" s="70">
        <v>1483</v>
      </c>
      <c r="H170" s="72">
        <v>1826</v>
      </c>
      <c r="I170" s="110">
        <f t="shared" si="29"/>
        <v>0</v>
      </c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</row>
    <row r="171" spans="1:26" x14ac:dyDescent="0.25">
      <c r="A171" s="57"/>
      <c r="B171" s="58" t="s">
        <v>725</v>
      </c>
      <c r="C171" s="70">
        <v>285</v>
      </c>
      <c r="D171" s="70">
        <v>322</v>
      </c>
      <c r="E171" s="70">
        <v>196</v>
      </c>
      <c r="F171" s="70">
        <v>245</v>
      </c>
      <c r="G171" s="70">
        <v>280</v>
      </c>
      <c r="H171" s="72">
        <v>330</v>
      </c>
      <c r="I171" s="110">
        <f t="shared" si="29"/>
        <v>0</v>
      </c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</row>
    <row r="172" spans="1:26" x14ac:dyDescent="0.25">
      <c r="A172" s="57" t="s">
        <v>904</v>
      </c>
      <c r="B172" s="58" t="s">
        <v>359</v>
      </c>
      <c r="C172" s="70">
        <v>45887</v>
      </c>
      <c r="D172" s="70">
        <v>52686</v>
      </c>
      <c r="E172" s="70">
        <v>32292</v>
      </c>
      <c r="F172" s="70">
        <v>39086</v>
      </c>
      <c r="G172" s="70">
        <v>47835</v>
      </c>
      <c r="H172" s="72">
        <v>53170</v>
      </c>
      <c r="I172" s="110">
        <f t="shared" si="29"/>
        <v>0</v>
      </c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</row>
    <row r="173" spans="1:26" x14ac:dyDescent="0.25">
      <c r="A173" s="57"/>
      <c r="B173" s="58" t="s">
        <v>536</v>
      </c>
      <c r="C173" s="70">
        <v>28263</v>
      </c>
      <c r="D173" s="70">
        <v>29249</v>
      </c>
      <c r="E173" s="70">
        <v>20329</v>
      </c>
      <c r="F173" s="70">
        <v>21319</v>
      </c>
      <c r="G173" s="70">
        <v>28252</v>
      </c>
      <c r="H173" s="72">
        <v>29896</v>
      </c>
      <c r="I173" s="110">
        <f t="shared" si="29"/>
        <v>0</v>
      </c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</row>
    <row r="174" spans="1:26" x14ac:dyDescent="0.25">
      <c r="A174" s="57"/>
      <c r="B174" s="58" t="s">
        <v>644</v>
      </c>
      <c r="C174" s="70">
        <v>4269</v>
      </c>
      <c r="D174" s="70">
        <v>5070</v>
      </c>
      <c r="E174" s="70">
        <v>2987</v>
      </c>
      <c r="F174" s="70">
        <v>3779</v>
      </c>
      <c r="G174" s="70">
        <v>4356</v>
      </c>
      <c r="H174" s="72">
        <v>5246</v>
      </c>
      <c r="I174" s="110">
        <f t="shared" si="29"/>
        <v>0</v>
      </c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</row>
    <row r="175" spans="1:26" x14ac:dyDescent="0.25">
      <c r="A175" s="57"/>
      <c r="B175" s="58" t="s">
        <v>769</v>
      </c>
      <c r="C175" s="70">
        <v>4018</v>
      </c>
      <c r="D175" s="70">
        <v>4449</v>
      </c>
      <c r="E175" s="70">
        <v>2852</v>
      </c>
      <c r="F175" s="70">
        <v>3278</v>
      </c>
      <c r="G175" s="70">
        <v>4071</v>
      </c>
      <c r="H175" s="72">
        <v>4522</v>
      </c>
      <c r="I175" s="110">
        <f t="shared" si="29"/>
        <v>0</v>
      </c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</row>
    <row r="176" spans="1:26" x14ac:dyDescent="0.25">
      <c r="A176" s="57"/>
      <c r="B176" s="58" t="s">
        <v>128</v>
      </c>
      <c r="C176" s="70">
        <v>3050</v>
      </c>
      <c r="D176" s="70">
        <v>3385</v>
      </c>
      <c r="E176" s="70">
        <v>2165</v>
      </c>
      <c r="F176" s="70">
        <v>2490</v>
      </c>
      <c r="G176" s="70">
        <v>3081</v>
      </c>
      <c r="H176" s="72">
        <v>3483</v>
      </c>
      <c r="I176" s="110">
        <f t="shared" ref="I176:I196" si="30">MAX(C176:H176) - H176</f>
        <v>0</v>
      </c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</row>
    <row r="177" spans="1:26" x14ac:dyDescent="0.25">
      <c r="A177" s="57"/>
      <c r="B177" s="58" t="s">
        <v>755</v>
      </c>
      <c r="C177" s="70">
        <v>2911</v>
      </c>
      <c r="D177" s="70">
        <v>3228</v>
      </c>
      <c r="E177" s="70">
        <v>2065</v>
      </c>
      <c r="F177" s="70">
        <v>2382</v>
      </c>
      <c r="G177" s="70">
        <v>3001</v>
      </c>
      <c r="H177" s="72">
        <v>3255</v>
      </c>
      <c r="I177" s="110">
        <f t="shared" si="30"/>
        <v>0</v>
      </c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</row>
    <row r="178" spans="1:26" x14ac:dyDescent="0.25">
      <c r="A178" s="57"/>
      <c r="B178" s="58" t="s">
        <v>215</v>
      </c>
      <c r="C178" s="70">
        <v>1725</v>
      </c>
      <c r="D178" s="70">
        <v>2813</v>
      </c>
      <c r="E178" s="70">
        <v>1724</v>
      </c>
      <c r="F178" s="70">
        <v>2087</v>
      </c>
      <c r="G178" s="70">
        <v>2487</v>
      </c>
      <c r="H178" s="72">
        <v>2885</v>
      </c>
      <c r="I178" s="110">
        <f t="shared" si="30"/>
        <v>0</v>
      </c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</row>
    <row r="179" spans="1:26" x14ac:dyDescent="0.25">
      <c r="A179" s="57"/>
      <c r="B179" s="58" t="s">
        <v>444</v>
      </c>
      <c r="C179" s="70">
        <v>2272</v>
      </c>
      <c r="D179" s="70">
        <v>2699</v>
      </c>
      <c r="E179" s="70">
        <v>1590</v>
      </c>
      <c r="F179" s="70">
        <v>2014</v>
      </c>
      <c r="G179" s="70">
        <v>2351</v>
      </c>
      <c r="H179" s="72">
        <v>2772</v>
      </c>
      <c r="I179" s="110">
        <f t="shared" si="30"/>
        <v>0</v>
      </c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</row>
    <row r="180" spans="1:26" x14ac:dyDescent="0.25">
      <c r="A180" s="57"/>
      <c r="B180" s="58" t="s">
        <v>411</v>
      </c>
      <c r="C180" s="70">
        <v>1182</v>
      </c>
      <c r="D180" s="70">
        <v>1455</v>
      </c>
      <c r="E180" s="70">
        <v>823</v>
      </c>
      <c r="F180" s="70">
        <v>1096</v>
      </c>
      <c r="G180" s="70">
        <v>1193</v>
      </c>
      <c r="H180" s="72">
        <v>1459</v>
      </c>
      <c r="I180" s="110">
        <f t="shared" si="30"/>
        <v>0</v>
      </c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</row>
    <row r="181" spans="1:26" x14ac:dyDescent="0.25">
      <c r="A181" s="57"/>
      <c r="B181" s="58" t="s">
        <v>568</v>
      </c>
      <c r="C181" s="70">
        <v>858</v>
      </c>
      <c r="D181" s="70">
        <v>907</v>
      </c>
      <c r="E181" s="70">
        <v>622</v>
      </c>
      <c r="F181" s="70">
        <v>676</v>
      </c>
      <c r="G181" s="70">
        <v>871</v>
      </c>
      <c r="H181" s="72">
        <v>921</v>
      </c>
      <c r="I181" s="110">
        <f t="shared" si="30"/>
        <v>0</v>
      </c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</row>
    <row r="182" spans="1:26" x14ac:dyDescent="0.25">
      <c r="A182" s="57"/>
      <c r="B182" s="58" t="s">
        <v>315</v>
      </c>
      <c r="C182" s="70"/>
      <c r="D182" s="70"/>
      <c r="E182" s="70">
        <v>811</v>
      </c>
      <c r="F182" s="70">
        <v>896</v>
      </c>
      <c r="G182" s="70">
        <v>1132</v>
      </c>
      <c r="H182" s="72">
        <v>1254</v>
      </c>
      <c r="I182" s="110">
        <f t="shared" si="30"/>
        <v>0</v>
      </c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</row>
    <row r="183" spans="1:26" x14ac:dyDescent="0.25">
      <c r="A183" s="57"/>
      <c r="B183" s="58" t="s">
        <v>825</v>
      </c>
      <c r="C183" s="70">
        <v>705</v>
      </c>
      <c r="D183" s="70">
        <v>782</v>
      </c>
      <c r="E183" s="70">
        <v>503</v>
      </c>
      <c r="F183" s="70">
        <v>578</v>
      </c>
      <c r="G183" s="70">
        <v>716</v>
      </c>
      <c r="H183" s="72">
        <v>779</v>
      </c>
      <c r="I183" s="110">
        <f t="shared" si="30"/>
        <v>3</v>
      </c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</row>
    <row r="184" spans="1:26" x14ac:dyDescent="0.25">
      <c r="A184" s="57"/>
      <c r="B184" s="58" t="s">
        <v>816</v>
      </c>
      <c r="C184" s="70">
        <v>438</v>
      </c>
      <c r="D184" s="70">
        <v>460</v>
      </c>
      <c r="E184" s="70">
        <v>316</v>
      </c>
      <c r="F184" s="70">
        <v>339</v>
      </c>
      <c r="G184" s="70">
        <v>266</v>
      </c>
      <c r="H184" s="117"/>
      <c r="I184" s="110">
        <f t="shared" si="30"/>
        <v>460</v>
      </c>
      <c r="J184" s="3" t="s">
        <v>988</v>
      </c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</row>
    <row r="185" spans="1:26" x14ac:dyDescent="0.25">
      <c r="A185" s="57"/>
      <c r="B185" s="58" t="s">
        <v>612</v>
      </c>
      <c r="C185" s="70">
        <v>158</v>
      </c>
      <c r="D185" s="70">
        <v>155</v>
      </c>
      <c r="E185" s="70">
        <v>119</v>
      </c>
      <c r="F185" s="70">
        <v>124</v>
      </c>
      <c r="G185" s="70">
        <v>166</v>
      </c>
      <c r="H185" s="72">
        <v>169</v>
      </c>
      <c r="I185" s="110">
        <f t="shared" si="30"/>
        <v>0</v>
      </c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</row>
    <row r="186" spans="1:26" x14ac:dyDescent="0.25">
      <c r="A186" s="57" t="s">
        <v>905</v>
      </c>
      <c r="B186" s="58" t="s">
        <v>297</v>
      </c>
      <c r="C186" s="70">
        <v>41282</v>
      </c>
      <c r="D186" s="70">
        <v>49071</v>
      </c>
      <c r="E186" s="70">
        <v>28827</v>
      </c>
      <c r="F186" s="70">
        <v>36607</v>
      </c>
      <c r="G186" s="70">
        <v>41985</v>
      </c>
      <c r="H186" s="72">
        <v>50429</v>
      </c>
      <c r="I186" s="110">
        <f t="shared" si="30"/>
        <v>0</v>
      </c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</row>
    <row r="187" spans="1:26" x14ac:dyDescent="0.25">
      <c r="A187" s="57"/>
      <c r="B187" s="58" t="s">
        <v>660</v>
      </c>
      <c r="C187" s="70">
        <v>11480</v>
      </c>
      <c r="D187" s="70">
        <v>13176</v>
      </c>
      <c r="E187" s="70">
        <v>8078</v>
      </c>
      <c r="F187" s="70">
        <v>9778</v>
      </c>
      <c r="G187" s="70">
        <v>11595</v>
      </c>
      <c r="H187" s="72">
        <v>13523</v>
      </c>
      <c r="I187" s="110">
        <f t="shared" si="30"/>
        <v>0</v>
      </c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</row>
    <row r="188" spans="1:26" x14ac:dyDescent="0.25">
      <c r="A188" s="57"/>
      <c r="B188" s="58" t="s">
        <v>231</v>
      </c>
      <c r="C188" s="70">
        <v>4139</v>
      </c>
      <c r="D188" s="70">
        <v>4910</v>
      </c>
      <c r="E188" s="70">
        <v>2891</v>
      </c>
      <c r="F188" s="70">
        <v>3665</v>
      </c>
      <c r="G188" s="70">
        <v>4268</v>
      </c>
      <c r="H188" s="72">
        <v>4961</v>
      </c>
      <c r="I188" s="110">
        <f t="shared" si="30"/>
        <v>0</v>
      </c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</row>
    <row r="189" spans="1:26" x14ac:dyDescent="0.25">
      <c r="A189" s="57"/>
      <c r="B189" s="58" t="s">
        <v>600</v>
      </c>
      <c r="C189" s="70">
        <v>4076</v>
      </c>
      <c r="D189" s="70">
        <v>4680</v>
      </c>
      <c r="E189" s="70">
        <v>2879</v>
      </c>
      <c r="F189" s="70">
        <v>3476</v>
      </c>
      <c r="G189" s="70">
        <v>4222</v>
      </c>
      <c r="H189" s="72">
        <v>4678</v>
      </c>
      <c r="I189" s="110">
        <f t="shared" si="30"/>
        <v>2</v>
      </c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</row>
    <row r="190" spans="1:26" x14ac:dyDescent="0.25">
      <c r="A190" s="57"/>
      <c r="B190" s="58" t="s">
        <v>112</v>
      </c>
      <c r="C190" s="70">
        <v>2665</v>
      </c>
      <c r="D190" s="70">
        <v>3174</v>
      </c>
      <c r="E190" s="70">
        <v>1864</v>
      </c>
      <c r="F190" s="70">
        <v>2376</v>
      </c>
      <c r="G190" s="70">
        <v>2667</v>
      </c>
      <c r="H190" s="72">
        <v>3248</v>
      </c>
      <c r="I190" s="110">
        <f t="shared" si="30"/>
        <v>0</v>
      </c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</row>
    <row r="191" spans="1:26" x14ac:dyDescent="0.25">
      <c r="A191" s="57"/>
      <c r="B191" s="58" t="s">
        <v>3</v>
      </c>
      <c r="C191" s="70">
        <v>884</v>
      </c>
      <c r="D191" s="70">
        <v>2418</v>
      </c>
      <c r="E191" s="70">
        <v>1623</v>
      </c>
      <c r="F191" s="70">
        <v>1781</v>
      </c>
      <c r="G191" s="70">
        <v>2315</v>
      </c>
      <c r="H191" s="72">
        <v>2453</v>
      </c>
      <c r="I191" s="110">
        <f t="shared" si="30"/>
        <v>0</v>
      </c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</row>
    <row r="192" spans="1:26" x14ac:dyDescent="0.25">
      <c r="A192" s="57"/>
      <c r="B192" s="58" t="s">
        <v>104</v>
      </c>
      <c r="C192" s="70"/>
      <c r="D192" s="70"/>
      <c r="E192" s="70">
        <v>1249</v>
      </c>
      <c r="F192" s="70">
        <v>3569</v>
      </c>
      <c r="G192" s="70">
        <v>4809</v>
      </c>
      <c r="H192" s="117"/>
      <c r="I192" s="110">
        <f t="shared" si="30"/>
        <v>4809</v>
      </c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</row>
    <row r="193" spans="1:26" x14ac:dyDescent="0.25">
      <c r="A193" s="57"/>
      <c r="B193" s="58" t="s">
        <v>264</v>
      </c>
      <c r="C193" s="70">
        <v>1324</v>
      </c>
      <c r="D193" s="70">
        <v>1619</v>
      </c>
      <c r="E193" s="70">
        <v>913</v>
      </c>
      <c r="F193" s="70">
        <v>1211</v>
      </c>
      <c r="G193" s="70">
        <v>1336</v>
      </c>
      <c r="H193" s="72">
        <v>1636</v>
      </c>
      <c r="I193" s="110">
        <f t="shared" si="30"/>
        <v>0</v>
      </c>
      <c r="J193" s="3" t="s">
        <v>989</v>
      </c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</row>
    <row r="194" spans="1:26" x14ac:dyDescent="0.25">
      <c r="A194" s="57"/>
      <c r="B194" s="58" t="s">
        <v>346</v>
      </c>
      <c r="C194" s="70">
        <v>1639</v>
      </c>
      <c r="D194" s="70">
        <v>1879</v>
      </c>
      <c r="E194" s="70">
        <v>1153</v>
      </c>
      <c r="F194" s="70">
        <v>1402</v>
      </c>
      <c r="G194" s="70">
        <v>483</v>
      </c>
      <c r="H194" s="117"/>
      <c r="I194" s="110">
        <f t="shared" si="30"/>
        <v>1879</v>
      </c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</row>
    <row r="195" spans="1:26" x14ac:dyDescent="0.25">
      <c r="A195" s="57"/>
      <c r="B195" s="58" t="s">
        <v>491</v>
      </c>
      <c r="C195" s="70">
        <v>982</v>
      </c>
      <c r="D195" s="70">
        <v>1079</v>
      </c>
      <c r="E195" s="70">
        <v>691</v>
      </c>
      <c r="F195" s="70">
        <v>806</v>
      </c>
      <c r="G195" s="70">
        <v>996</v>
      </c>
      <c r="H195" s="72">
        <v>1088</v>
      </c>
      <c r="I195" s="110">
        <f t="shared" si="30"/>
        <v>0</v>
      </c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</row>
    <row r="196" spans="1:26" x14ac:dyDescent="0.25">
      <c r="A196" s="56"/>
      <c r="B196" s="12" t="s">
        <v>145</v>
      </c>
      <c r="C196" s="74">
        <v>582</v>
      </c>
      <c r="D196" s="74">
        <v>612</v>
      </c>
      <c r="E196" s="74">
        <v>406</v>
      </c>
      <c r="F196" s="74">
        <v>450</v>
      </c>
      <c r="G196" s="74">
        <v>589</v>
      </c>
      <c r="H196" s="75">
        <v>615</v>
      </c>
      <c r="I196" s="111">
        <f t="shared" si="30"/>
        <v>0</v>
      </c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</row>
    <row r="197" spans="1:26" x14ac:dyDescent="0.2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</row>
    <row r="198" spans="1:26" x14ac:dyDescent="0.25">
      <c r="J198"/>
      <c r="K198"/>
      <c r="L198"/>
      <c r="M198"/>
      <c r="N198"/>
      <c r="O198"/>
      <c r="P198"/>
      <c r="Q198"/>
      <c r="R198"/>
    </row>
    <row r="199" spans="1:26" x14ac:dyDescent="0.25">
      <c r="J199"/>
      <c r="K199"/>
      <c r="L199"/>
      <c r="M199"/>
      <c r="N199"/>
      <c r="O199"/>
      <c r="P199"/>
      <c r="Q199"/>
      <c r="R199"/>
    </row>
    <row r="200" spans="1:26" x14ac:dyDescent="0.25">
      <c r="J200"/>
      <c r="K200"/>
      <c r="L200"/>
      <c r="M200"/>
      <c r="N200"/>
      <c r="O200"/>
      <c r="P200"/>
      <c r="Q200"/>
      <c r="R200"/>
    </row>
    <row r="201" spans="1:26" x14ac:dyDescent="0.25">
      <c r="A201" s="83" t="s">
        <v>899</v>
      </c>
      <c r="B201" s="84" t="s">
        <v>898</v>
      </c>
      <c r="C201" s="85" t="s">
        <v>973</v>
      </c>
      <c r="D201" s="86" t="s">
        <v>974</v>
      </c>
      <c r="E201" s="86"/>
      <c r="F201" s="86" t="s">
        <v>968</v>
      </c>
      <c r="G201" s="85" t="s">
        <v>969</v>
      </c>
      <c r="H201" s="87" t="s">
        <v>975</v>
      </c>
      <c r="I201"/>
      <c r="J201"/>
      <c r="K201"/>
      <c r="L201"/>
      <c r="M201"/>
      <c r="N201"/>
      <c r="O201"/>
      <c r="P201"/>
      <c r="Q201"/>
      <c r="R201"/>
    </row>
    <row r="202" spans="1:26" x14ac:dyDescent="0.25">
      <c r="A202" s="79" t="s">
        <v>900</v>
      </c>
      <c r="B202" s="58" t="s">
        <v>503</v>
      </c>
      <c r="C202" s="70">
        <v>23649</v>
      </c>
      <c r="D202" s="59">
        <v>0.31631956984069659</v>
      </c>
      <c r="E202" s="59" t="s">
        <v>971</v>
      </c>
      <c r="F202" s="70">
        <v>6801</v>
      </c>
      <c r="G202" s="59">
        <v>6.9107425923667851E-2</v>
      </c>
      <c r="H202" s="21">
        <f>G202-D202</f>
        <v>-0.24721214391702873</v>
      </c>
      <c r="I202"/>
      <c r="J202"/>
      <c r="K202"/>
      <c r="L202"/>
      <c r="M202"/>
      <c r="N202"/>
      <c r="O202"/>
      <c r="P202"/>
      <c r="Q202"/>
      <c r="R202"/>
    </row>
    <row r="203" spans="1:26" x14ac:dyDescent="0.25">
      <c r="A203" s="79" t="s">
        <v>900</v>
      </c>
      <c r="B203" s="58" t="s">
        <v>800</v>
      </c>
      <c r="C203" s="70">
        <v>20706</v>
      </c>
      <c r="D203" s="59">
        <v>0.30210096294134814</v>
      </c>
      <c r="E203" s="59"/>
      <c r="F203" s="70">
        <v>5641</v>
      </c>
      <c r="G203" s="59">
        <v>6.3207314613540108E-2</v>
      </c>
      <c r="H203" s="21">
        <f t="shared" ref="H203:H257" si="31">G203-D203</f>
        <v>-0.23889364832780802</v>
      </c>
      <c r="I203"/>
      <c r="J203"/>
      <c r="K203"/>
      <c r="L203"/>
      <c r="M203"/>
      <c r="N203"/>
      <c r="O203"/>
      <c r="P203"/>
      <c r="Q203"/>
      <c r="R203"/>
    </row>
    <row r="204" spans="1:26" x14ac:dyDescent="0.25">
      <c r="A204" s="79" t="s">
        <v>900</v>
      </c>
      <c r="B204" s="58" t="s">
        <v>279</v>
      </c>
      <c r="C204" s="70">
        <v>11136</v>
      </c>
      <c r="D204" s="59">
        <v>0.18995309168443497</v>
      </c>
      <c r="E204" s="59"/>
      <c r="F204" s="70">
        <v>12078</v>
      </c>
      <c r="G204" s="59">
        <v>0.17313398603804417</v>
      </c>
      <c r="H204" s="21">
        <f t="shared" si="31"/>
        <v>-1.6819105646390803E-2</v>
      </c>
      <c r="J204"/>
      <c r="K204"/>
      <c r="L204"/>
      <c r="M204"/>
      <c r="N204"/>
      <c r="O204"/>
      <c r="P204"/>
      <c r="Q204"/>
      <c r="R204"/>
    </row>
    <row r="205" spans="1:26" x14ac:dyDescent="0.25">
      <c r="A205" s="79" t="s">
        <v>900</v>
      </c>
      <c r="B205" s="58" t="s">
        <v>179</v>
      </c>
      <c r="C205" s="70">
        <v>9875</v>
      </c>
      <c r="D205" s="59">
        <v>0.20208738360789932</v>
      </c>
      <c r="E205" s="59"/>
      <c r="F205" s="70">
        <v>8486</v>
      </c>
      <c r="G205" s="59">
        <v>0.14446714334354785</v>
      </c>
      <c r="H205" s="21">
        <f t="shared" si="31"/>
        <v>-5.7620240264351474E-2</v>
      </c>
      <c r="J205"/>
      <c r="K205"/>
      <c r="L205"/>
      <c r="M205"/>
      <c r="N205"/>
      <c r="O205"/>
      <c r="P205"/>
      <c r="Q205"/>
      <c r="R205"/>
    </row>
    <row r="206" spans="1:26" x14ac:dyDescent="0.25">
      <c r="A206" s="79" t="s">
        <v>900</v>
      </c>
      <c r="B206" s="58" t="s">
        <v>197</v>
      </c>
      <c r="C206" s="70">
        <v>4685</v>
      </c>
      <c r="D206" s="59">
        <v>9.8463672474306971E-2</v>
      </c>
      <c r="E206" s="59"/>
      <c r="F206" s="70">
        <v>13568</v>
      </c>
      <c r="G206" s="59">
        <v>0.2595951478972946</v>
      </c>
      <c r="H206" s="21">
        <f t="shared" si="31"/>
        <v>0.16113147542298761</v>
      </c>
      <c r="J206"/>
      <c r="K206"/>
      <c r="L206"/>
      <c r="M206"/>
      <c r="N206"/>
      <c r="O206"/>
      <c r="P206"/>
      <c r="Q206"/>
      <c r="R206"/>
    </row>
    <row r="207" spans="1:26" x14ac:dyDescent="0.25">
      <c r="A207" s="79" t="s">
        <v>900</v>
      </c>
      <c r="B207" s="58" t="s">
        <v>86</v>
      </c>
      <c r="C207" s="70">
        <v>5201</v>
      </c>
      <c r="D207" s="59">
        <v>0.11771229404309252</v>
      </c>
      <c r="E207" s="59"/>
      <c r="F207" s="70">
        <v>10686</v>
      </c>
      <c r="G207" s="59">
        <v>0.21638149235597853</v>
      </c>
      <c r="H207" s="21">
        <f t="shared" si="31"/>
        <v>9.8669198312886008E-2</v>
      </c>
      <c r="J207"/>
      <c r="K207"/>
      <c r="L207"/>
      <c r="M207"/>
      <c r="N207"/>
      <c r="O207"/>
      <c r="P207"/>
      <c r="Q207"/>
      <c r="R207"/>
    </row>
    <row r="208" spans="1:26" x14ac:dyDescent="0.25">
      <c r="A208" s="79" t="s">
        <v>900</v>
      </c>
      <c r="B208" s="58" t="s">
        <v>247</v>
      </c>
      <c r="C208" s="70">
        <v>6727</v>
      </c>
      <c r="D208" s="59">
        <v>0.20650805832693783</v>
      </c>
      <c r="E208" s="59"/>
      <c r="F208" s="70">
        <v>4809</v>
      </c>
      <c r="G208" s="59">
        <v>0.1223601852323037</v>
      </c>
      <c r="H208" s="21">
        <f t="shared" si="31"/>
        <v>-8.4147873094634132E-2</v>
      </c>
      <c r="J208"/>
      <c r="K208"/>
      <c r="L208"/>
      <c r="M208"/>
      <c r="N208"/>
      <c r="O208"/>
      <c r="P208"/>
      <c r="Q208"/>
      <c r="R208"/>
    </row>
    <row r="209" spans="1:18" x14ac:dyDescent="0.25">
      <c r="A209" s="79" t="s">
        <v>900</v>
      </c>
      <c r="B209" s="58" t="s">
        <v>460</v>
      </c>
      <c r="C209" s="70">
        <v>5083</v>
      </c>
      <c r="D209" s="59">
        <v>0.33366154654063279</v>
      </c>
      <c r="E209" s="59"/>
      <c r="F209" s="70">
        <v>780</v>
      </c>
      <c r="G209" s="59">
        <v>3.8391494807304229E-2</v>
      </c>
      <c r="H209" s="21">
        <f t="shared" si="31"/>
        <v>-0.29527005173332854</v>
      </c>
      <c r="J209"/>
      <c r="K209"/>
      <c r="L209"/>
      <c r="M209"/>
      <c r="N209"/>
      <c r="O209"/>
      <c r="P209"/>
      <c r="Q209"/>
      <c r="R209"/>
    </row>
    <row r="210" spans="1:18" x14ac:dyDescent="0.25">
      <c r="A210" s="79" t="s">
        <v>900</v>
      </c>
      <c r="B210" s="58" t="s">
        <v>328</v>
      </c>
      <c r="C210" s="70">
        <v>2202</v>
      </c>
      <c r="D210" s="59">
        <v>0.36133902198884149</v>
      </c>
      <c r="E210" s="59"/>
      <c r="F210" s="70">
        <v>105</v>
      </c>
      <c r="G210" s="59">
        <v>1.2656702025072323E-2</v>
      </c>
      <c r="H210" s="21">
        <f t="shared" si="31"/>
        <v>-0.34868231996376919</v>
      </c>
      <c r="J210"/>
      <c r="K210"/>
      <c r="L210"/>
      <c r="M210"/>
      <c r="N210"/>
      <c r="O210"/>
      <c r="P210"/>
      <c r="Q210"/>
      <c r="R210"/>
    </row>
    <row r="211" spans="1:18" x14ac:dyDescent="0.25">
      <c r="A211" s="79" t="s">
        <v>900</v>
      </c>
      <c r="B211" s="58" t="s">
        <v>428</v>
      </c>
      <c r="C211" s="70">
        <v>757</v>
      </c>
      <c r="D211" s="59">
        <v>0.1769518466573165</v>
      </c>
      <c r="E211" s="59"/>
      <c r="F211" s="70">
        <v>860</v>
      </c>
      <c r="G211" s="59">
        <v>0.17080436941410129</v>
      </c>
      <c r="H211" s="21">
        <f t="shared" si="31"/>
        <v>-6.1474772432152103E-3</v>
      </c>
      <c r="J211"/>
      <c r="K211"/>
      <c r="L211"/>
      <c r="M211"/>
      <c r="N211"/>
      <c r="O211"/>
      <c r="P211"/>
      <c r="Q211"/>
      <c r="R211"/>
    </row>
    <row r="212" spans="1:18" x14ac:dyDescent="0.25">
      <c r="A212" s="79" t="s">
        <v>900</v>
      </c>
      <c r="B212" s="58" t="s">
        <v>785</v>
      </c>
      <c r="C212" s="70">
        <v>583</v>
      </c>
      <c r="D212" s="59">
        <v>0.13682234217319877</v>
      </c>
      <c r="E212" s="59"/>
      <c r="F212" s="70">
        <v>1016</v>
      </c>
      <c r="G212" s="59">
        <v>0.2097440132122213</v>
      </c>
      <c r="H212" s="21">
        <f t="shared" si="31"/>
        <v>7.2921671039022529E-2</v>
      </c>
      <c r="J212"/>
      <c r="K212"/>
      <c r="L212"/>
      <c r="M212"/>
      <c r="N212"/>
      <c r="O212"/>
      <c r="P212"/>
      <c r="Q212"/>
      <c r="R212"/>
    </row>
    <row r="213" spans="1:18" x14ac:dyDescent="0.25">
      <c r="A213" s="79" t="s">
        <v>900</v>
      </c>
      <c r="B213" s="58" t="s">
        <v>584</v>
      </c>
      <c r="C213" s="70">
        <v>1164</v>
      </c>
      <c r="D213" s="59">
        <v>0.30038709677419356</v>
      </c>
      <c r="E213" s="59"/>
      <c r="F213" s="70">
        <v>393</v>
      </c>
      <c r="G213" s="59">
        <v>7.7991665012899392E-2</v>
      </c>
      <c r="H213" s="21">
        <f t="shared" si="31"/>
        <v>-0.22239543176129417</v>
      </c>
      <c r="J213"/>
      <c r="K213"/>
      <c r="L213"/>
      <c r="M213"/>
      <c r="N213"/>
      <c r="O213"/>
      <c r="P213"/>
      <c r="Q213"/>
      <c r="R213"/>
    </row>
    <row r="214" spans="1:18" x14ac:dyDescent="0.25">
      <c r="A214" s="79" t="s">
        <v>900</v>
      </c>
      <c r="B214" s="58" t="s">
        <v>627</v>
      </c>
      <c r="C214" s="70">
        <v>604</v>
      </c>
      <c r="D214" s="59">
        <v>0.15028614083105249</v>
      </c>
      <c r="E214" s="59"/>
      <c r="F214" s="70">
        <v>968</v>
      </c>
      <c r="G214" s="59">
        <v>0.20938784339173697</v>
      </c>
      <c r="H214" s="21">
        <f t="shared" si="31"/>
        <v>5.9101702560684477E-2</v>
      </c>
      <c r="J214"/>
      <c r="K214"/>
      <c r="L214"/>
      <c r="M214"/>
      <c r="N214"/>
      <c r="O214"/>
      <c r="P214"/>
      <c r="Q214"/>
      <c r="R214"/>
    </row>
    <row r="215" spans="1:18" x14ac:dyDescent="0.25">
      <c r="A215" s="79" t="s">
        <v>900</v>
      </c>
      <c r="B215" s="58" t="s">
        <v>396</v>
      </c>
      <c r="C215" s="70">
        <v>529</v>
      </c>
      <c r="D215" s="59">
        <v>0.162969808995687</v>
      </c>
      <c r="E215" s="59"/>
      <c r="F215" s="70">
        <v>649</v>
      </c>
      <c r="G215" s="59">
        <v>0.1719205298013245</v>
      </c>
      <c r="H215" s="21">
        <f t="shared" si="31"/>
        <v>8.9507208056374965E-3</v>
      </c>
      <c r="J215"/>
      <c r="K215"/>
      <c r="L215"/>
      <c r="M215"/>
      <c r="N215"/>
      <c r="O215"/>
      <c r="P215"/>
      <c r="Q215"/>
      <c r="R215"/>
    </row>
    <row r="216" spans="1:18" x14ac:dyDescent="0.25">
      <c r="A216" s="79" t="s">
        <v>900</v>
      </c>
      <c r="B216" s="58" t="s">
        <v>73</v>
      </c>
      <c r="C216" s="70">
        <v>1318</v>
      </c>
      <c r="D216" s="59">
        <v>0.31284120579159741</v>
      </c>
      <c r="E216" s="59"/>
      <c r="F216" s="70">
        <v>286</v>
      </c>
      <c r="G216" s="59">
        <v>5.1708551798951362E-2</v>
      </c>
      <c r="H216" s="21">
        <f t="shared" si="31"/>
        <v>-0.26113265399264607</v>
      </c>
      <c r="I216" s="3" t="s">
        <v>987</v>
      </c>
      <c r="J216"/>
      <c r="K216"/>
      <c r="L216"/>
      <c r="M216"/>
      <c r="N216"/>
      <c r="O216"/>
      <c r="P216"/>
      <c r="Q216"/>
      <c r="R216"/>
    </row>
    <row r="217" spans="1:18" x14ac:dyDescent="0.25">
      <c r="A217" s="79" t="s">
        <v>900</v>
      </c>
      <c r="B217" s="58" t="s">
        <v>36</v>
      </c>
      <c r="C217" s="70">
        <v>900</v>
      </c>
      <c r="D217" s="59">
        <v>0.33173608551419093</v>
      </c>
      <c r="E217" s="59"/>
      <c r="F217" s="70">
        <v>130</v>
      </c>
      <c r="G217" s="59">
        <v>3.5981179075560477E-2</v>
      </c>
      <c r="H217" s="21">
        <f t="shared" si="31"/>
        <v>-0.29575490643863045</v>
      </c>
      <c r="J217"/>
      <c r="K217"/>
      <c r="L217"/>
      <c r="M217"/>
      <c r="N217"/>
      <c r="O217"/>
      <c r="P217"/>
      <c r="Q217"/>
      <c r="R217"/>
    </row>
    <row r="218" spans="1:18" x14ac:dyDescent="0.25">
      <c r="A218" s="79" t="s">
        <v>900</v>
      </c>
      <c r="B218" s="58" t="s">
        <v>479</v>
      </c>
      <c r="C218" s="70">
        <v>628</v>
      </c>
      <c r="D218" s="59">
        <v>0.20057489619929736</v>
      </c>
      <c r="E218" s="59"/>
      <c r="F218" s="70">
        <v>-2145</v>
      </c>
      <c r="G218" s="59">
        <v>-0.57063048683160411</v>
      </c>
      <c r="H218" s="21">
        <f t="shared" si="31"/>
        <v>-0.77120538303090147</v>
      </c>
      <c r="J218"/>
      <c r="K218"/>
      <c r="L218"/>
      <c r="M218"/>
      <c r="N218"/>
      <c r="O218"/>
      <c r="P218"/>
      <c r="Q218"/>
      <c r="R218"/>
    </row>
    <row r="219" spans="1:18" x14ac:dyDescent="0.25">
      <c r="A219" s="79" t="s">
        <v>900</v>
      </c>
      <c r="B219" s="58" t="s">
        <v>373</v>
      </c>
      <c r="C219" s="70">
        <v>585</v>
      </c>
      <c r="D219" s="59">
        <v>0.27672658467360456</v>
      </c>
      <c r="E219" s="59"/>
      <c r="F219" s="70">
        <v>213</v>
      </c>
      <c r="G219" s="59">
        <v>7.8918117821415334E-2</v>
      </c>
      <c r="H219" s="21">
        <f t="shared" si="31"/>
        <v>-0.19780846685218922</v>
      </c>
      <c r="J219"/>
      <c r="K219"/>
      <c r="L219"/>
      <c r="M219"/>
      <c r="N219"/>
      <c r="O219"/>
      <c r="P219"/>
      <c r="Q219"/>
      <c r="R219"/>
    </row>
    <row r="220" spans="1:18" x14ac:dyDescent="0.25">
      <c r="A220" s="79" t="s">
        <v>900</v>
      </c>
      <c r="B220" s="58" t="s">
        <v>742</v>
      </c>
      <c r="C220" s="70">
        <v>280</v>
      </c>
      <c r="D220" s="59">
        <v>0.17167381974248927</v>
      </c>
      <c r="E220" s="59"/>
      <c r="F220" s="70">
        <v>303</v>
      </c>
      <c r="G220" s="59">
        <v>0.15855572998430142</v>
      </c>
      <c r="H220" s="21">
        <f t="shared" si="31"/>
        <v>-1.3118089758187845E-2</v>
      </c>
      <c r="J220"/>
      <c r="K220"/>
      <c r="L220"/>
      <c r="M220"/>
      <c r="N220"/>
      <c r="O220"/>
      <c r="P220"/>
      <c r="Q220"/>
      <c r="R220"/>
    </row>
    <row r="221" spans="1:18" x14ac:dyDescent="0.25">
      <c r="A221" s="79" t="s">
        <v>900</v>
      </c>
      <c r="B221" s="58" t="s">
        <v>388</v>
      </c>
      <c r="C221" s="70">
        <v>1373</v>
      </c>
      <c r="D221" s="59">
        <v>0.65630975143403447</v>
      </c>
      <c r="E221" s="59"/>
      <c r="F221" s="70">
        <v>856</v>
      </c>
      <c r="G221" s="59">
        <v>0.24704184704184703</v>
      </c>
      <c r="H221" s="21">
        <f t="shared" si="31"/>
        <v>-0.40926790439218741</v>
      </c>
      <c r="J221"/>
      <c r="K221"/>
      <c r="L221"/>
      <c r="M221"/>
      <c r="N221"/>
      <c r="O221"/>
      <c r="P221"/>
      <c r="Q221"/>
      <c r="R221"/>
    </row>
    <row r="222" spans="1:18" x14ac:dyDescent="0.25">
      <c r="A222" s="88"/>
      <c r="B222" s="89"/>
      <c r="C222" s="90"/>
      <c r="D222" s="37"/>
      <c r="E222" s="37"/>
      <c r="F222" s="90"/>
      <c r="G222" s="37"/>
      <c r="H222" s="53"/>
      <c r="J222"/>
      <c r="K222"/>
      <c r="L222"/>
      <c r="M222"/>
      <c r="N222"/>
      <c r="O222"/>
      <c r="P222"/>
      <c r="Q222"/>
      <c r="R222"/>
    </row>
    <row r="223" spans="1:18" x14ac:dyDescent="0.25">
      <c r="A223" s="79" t="s">
        <v>902</v>
      </c>
      <c r="B223" s="58" t="s">
        <v>694</v>
      </c>
      <c r="C223" s="70">
        <v>6602</v>
      </c>
      <c r="D223" s="59">
        <v>9.7142520820458489E-2</v>
      </c>
      <c r="E223" s="59"/>
      <c r="F223" s="70">
        <v>17303</v>
      </c>
      <c r="G223" s="59">
        <v>0.2320556837079556</v>
      </c>
      <c r="H223" s="21">
        <f t="shared" si="31"/>
        <v>0.13491316288749711</v>
      </c>
      <c r="J223"/>
      <c r="K223"/>
      <c r="L223"/>
      <c r="M223"/>
      <c r="N223"/>
      <c r="O223"/>
      <c r="P223"/>
      <c r="Q223"/>
      <c r="R223"/>
    </row>
    <row r="224" spans="1:18" x14ac:dyDescent="0.25">
      <c r="A224" s="79" t="s">
        <v>902</v>
      </c>
      <c r="B224" s="58" t="s">
        <v>553</v>
      </c>
      <c r="C224" s="70">
        <v>12637</v>
      </c>
      <c r="D224" s="59">
        <v>0.24790097300690522</v>
      </c>
      <c r="E224" s="59"/>
      <c r="F224" s="70">
        <v>7562</v>
      </c>
      <c r="G224" s="59">
        <v>0.11887507270526465</v>
      </c>
      <c r="H224" s="21">
        <f t="shared" si="31"/>
        <v>-0.12902590030164057</v>
      </c>
      <c r="J224"/>
      <c r="K224"/>
      <c r="L224"/>
      <c r="M224"/>
      <c r="N224"/>
      <c r="O224"/>
      <c r="P224"/>
      <c r="Q224"/>
      <c r="R224"/>
    </row>
    <row r="225" spans="1:18" x14ac:dyDescent="0.25">
      <c r="A225" s="79" t="s">
        <v>902</v>
      </c>
      <c r="B225" s="58" t="s">
        <v>709</v>
      </c>
      <c r="C225" s="70">
        <v>511</v>
      </c>
      <c r="D225" s="59">
        <v>0.18354885057471265</v>
      </c>
      <c r="E225" s="59"/>
      <c r="F225" s="70">
        <v>443</v>
      </c>
      <c r="G225" s="59">
        <v>0.13444613050075874</v>
      </c>
      <c r="H225" s="21">
        <f t="shared" si="31"/>
        <v>-4.9102720073953915E-2</v>
      </c>
      <c r="J225"/>
      <c r="K225"/>
      <c r="L225"/>
      <c r="M225"/>
      <c r="N225"/>
      <c r="O225"/>
      <c r="P225"/>
      <c r="Q225"/>
      <c r="R225"/>
    </row>
    <row r="226" spans="1:18" x14ac:dyDescent="0.25">
      <c r="A226" s="79" t="s">
        <v>902</v>
      </c>
      <c r="B226" s="58" t="s">
        <v>520</v>
      </c>
      <c r="C226" s="70">
        <v>367</v>
      </c>
      <c r="D226" s="59">
        <v>0.13497609415226186</v>
      </c>
      <c r="E226" s="59"/>
      <c r="F226" s="70">
        <v>636</v>
      </c>
      <c r="G226" s="59">
        <v>0.20609202851587816</v>
      </c>
      <c r="H226" s="21">
        <f t="shared" si="31"/>
        <v>7.1115934363616295E-2</v>
      </c>
      <c r="J226"/>
      <c r="K226"/>
      <c r="L226"/>
      <c r="M226"/>
      <c r="N226"/>
      <c r="O226"/>
      <c r="P226"/>
      <c r="Q226"/>
      <c r="R226"/>
    </row>
    <row r="227" spans="1:18" x14ac:dyDescent="0.25">
      <c r="A227" s="79" t="s">
        <v>902</v>
      </c>
      <c r="B227" s="58" t="s">
        <v>57</v>
      </c>
      <c r="C227" s="70">
        <v>171</v>
      </c>
      <c r="D227" s="59">
        <v>9.3904448105436578E-2</v>
      </c>
      <c r="E227" s="59"/>
      <c r="F227" s="70">
        <v>-255</v>
      </c>
      <c r="G227" s="59">
        <v>-0.12801204819277109</v>
      </c>
      <c r="H227" s="21">
        <f t="shared" si="31"/>
        <v>-0.22191649629820767</v>
      </c>
      <c r="J227"/>
      <c r="K227"/>
      <c r="L227"/>
      <c r="M227"/>
      <c r="N227"/>
      <c r="O227"/>
      <c r="P227"/>
      <c r="Q227"/>
      <c r="R227"/>
    </row>
    <row r="228" spans="1:18" x14ac:dyDescent="0.25">
      <c r="A228" s="79" t="s">
        <v>902</v>
      </c>
      <c r="B228" s="58" t="s">
        <v>679</v>
      </c>
      <c r="C228" s="70">
        <v>471</v>
      </c>
      <c r="D228" s="59">
        <v>0.33169014084507042</v>
      </c>
      <c r="E228" s="59"/>
      <c r="F228" s="70">
        <v>52</v>
      </c>
      <c r="G228" s="59">
        <v>2.7498677948175568E-2</v>
      </c>
      <c r="H228" s="21">
        <f t="shared" si="31"/>
        <v>-0.30419146289689486</v>
      </c>
      <c r="J228"/>
      <c r="K228"/>
      <c r="L228"/>
      <c r="M228"/>
      <c r="N228"/>
      <c r="O228"/>
      <c r="P228"/>
      <c r="Q228"/>
      <c r="R228"/>
    </row>
    <row r="229" spans="1:18" x14ac:dyDescent="0.25">
      <c r="A229" s="79" t="s">
        <v>902</v>
      </c>
      <c r="B229" s="58" t="s">
        <v>162</v>
      </c>
      <c r="C229" s="70">
        <v>146</v>
      </c>
      <c r="D229" s="59">
        <v>0.10919970082273747</v>
      </c>
      <c r="E229" s="59"/>
      <c r="F229" s="70">
        <v>343</v>
      </c>
      <c r="G229" s="59">
        <v>0.23128792987188132</v>
      </c>
      <c r="H229" s="21">
        <f t="shared" si="31"/>
        <v>0.12208822904914385</v>
      </c>
      <c r="J229"/>
      <c r="K229"/>
      <c r="L229"/>
      <c r="M229"/>
      <c r="N229"/>
      <c r="O229"/>
      <c r="P229"/>
      <c r="Q229"/>
      <c r="R229"/>
    </row>
    <row r="230" spans="1:18" x14ac:dyDescent="0.25">
      <c r="A230" s="79" t="s">
        <v>902</v>
      </c>
      <c r="B230" s="58" t="s">
        <v>725</v>
      </c>
      <c r="C230" s="70">
        <v>35</v>
      </c>
      <c r="D230" s="59">
        <v>0.14285714285714285</v>
      </c>
      <c r="E230" s="59"/>
      <c r="F230" s="70">
        <v>50</v>
      </c>
      <c r="G230" s="59">
        <v>0.17857142857142858</v>
      </c>
      <c r="H230" s="21">
        <f t="shared" si="31"/>
        <v>3.5714285714285726E-2</v>
      </c>
      <c r="J230"/>
      <c r="K230"/>
      <c r="L230"/>
      <c r="M230"/>
      <c r="N230"/>
      <c r="O230"/>
      <c r="P230"/>
      <c r="Q230"/>
      <c r="R230"/>
    </row>
    <row r="231" spans="1:18" x14ac:dyDescent="0.25">
      <c r="A231" s="88"/>
      <c r="B231" s="89"/>
      <c r="C231" s="90"/>
      <c r="D231" s="37"/>
      <c r="E231" s="37"/>
      <c r="F231" s="90"/>
      <c r="G231" s="37"/>
      <c r="H231" s="53"/>
      <c r="J231"/>
      <c r="K231"/>
      <c r="L231"/>
      <c r="M231"/>
      <c r="N231"/>
      <c r="O231"/>
      <c r="P231"/>
      <c r="Q231"/>
      <c r="R231"/>
    </row>
    <row r="232" spans="1:18" x14ac:dyDescent="0.25">
      <c r="A232" s="79" t="s">
        <v>904</v>
      </c>
      <c r="B232" s="58" t="s">
        <v>359</v>
      </c>
      <c r="C232" s="70">
        <v>8749</v>
      </c>
      <c r="D232" s="59">
        <v>0.22383973801361101</v>
      </c>
      <c r="E232" s="59"/>
      <c r="F232" s="70">
        <v>5335</v>
      </c>
      <c r="G232" s="59">
        <v>0.11152921500992997</v>
      </c>
      <c r="H232" s="21">
        <f t="shared" si="31"/>
        <v>-0.11231052300368104</v>
      </c>
      <c r="J232"/>
      <c r="K232"/>
      <c r="L232"/>
      <c r="M232"/>
      <c r="N232"/>
      <c r="O232"/>
      <c r="P232"/>
      <c r="Q232"/>
      <c r="R232"/>
    </row>
    <row r="233" spans="1:18" x14ac:dyDescent="0.25">
      <c r="A233" s="79" t="s">
        <v>904</v>
      </c>
      <c r="B233" s="58" t="s">
        <v>536</v>
      </c>
      <c r="C233" s="70">
        <v>6933</v>
      </c>
      <c r="D233" s="59">
        <v>0.32520287067873727</v>
      </c>
      <c r="E233" s="59"/>
      <c r="F233" s="70">
        <v>1644</v>
      </c>
      <c r="G233" s="59">
        <v>5.819057057907405E-2</v>
      </c>
      <c r="H233" s="21">
        <f t="shared" si="31"/>
        <v>-0.2670123000996632</v>
      </c>
      <c r="J233"/>
      <c r="K233"/>
      <c r="L233"/>
      <c r="M233"/>
      <c r="N233"/>
      <c r="O233"/>
      <c r="P233"/>
      <c r="Q233"/>
      <c r="R233"/>
    </row>
    <row r="234" spans="1:18" x14ac:dyDescent="0.25">
      <c r="A234" s="79" t="s">
        <v>904</v>
      </c>
      <c r="B234" s="58" t="s">
        <v>644</v>
      </c>
      <c r="C234" s="70">
        <v>577</v>
      </c>
      <c r="D234" s="59">
        <v>0.15268589573961366</v>
      </c>
      <c r="E234" s="59"/>
      <c r="F234" s="70">
        <v>890</v>
      </c>
      <c r="G234" s="59">
        <v>0.20431588613406795</v>
      </c>
      <c r="H234" s="21">
        <f t="shared" si="31"/>
        <v>5.1629990394454289E-2</v>
      </c>
      <c r="J234"/>
      <c r="K234"/>
      <c r="L234"/>
      <c r="M234"/>
      <c r="N234"/>
      <c r="O234"/>
      <c r="P234"/>
      <c r="Q234"/>
      <c r="R234"/>
    </row>
    <row r="235" spans="1:18" x14ac:dyDescent="0.25">
      <c r="A235" s="79" t="s">
        <v>904</v>
      </c>
      <c r="B235" s="58" t="s">
        <v>769</v>
      </c>
      <c r="C235" s="70">
        <v>793</v>
      </c>
      <c r="D235" s="59">
        <v>0.24191580231848689</v>
      </c>
      <c r="E235" s="59"/>
      <c r="F235" s="70">
        <v>451</v>
      </c>
      <c r="G235" s="59">
        <v>0.11078359125521985</v>
      </c>
      <c r="H235" s="21">
        <f t="shared" si="31"/>
        <v>-0.13113221106326706</v>
      </c>
      <c r="J235"/>
      <c r="K235"/>
      <c r="L235"/>
      <c r="M235"/>
      <c r="N235"/>
      <c r="O235"/>
      <c r="P235"/>
      <c r="Q235"/>
      <c r="R235"/>
    </row>
    <row r="236" spans="1:18" x14ac:dyDescent="0.25">
      <c r="A236" s="79" t="s">
        <v>904</v>
      </c>
      <c r="B236" s="58" t="s">
        <v>128</v>
      </c>
      <c r="C236" s="70">
        <v>591</v>
      </c>
      <c r="D236" s="59">
        <v>0.23734939759036144</v>
      </c>
      <c r="E236" s="59"/>
      <c r="F236" s="70">
        <v>402</v>
      </c>
      <c r="G236" s="59">
        <v>0.13047711781888996</v>
      </c>
      <c r="H236" s="21">
        <f t="shared" si="31"/>
        <v>-0.10687227977147148</v>
      </c>
      <c r="J236"/>
      <c r="K236"/>
      <c r="L236"/>
      <c r="M236"/>
      <c r="N236"/>
      <c r="O236"/>
      <c r="P236"/>
      <c r="Q236"/>
      <c r="R236"/>
    </row>
    <row r="237" spans="1:18" x14ac:dyDescent="0.25">
      <c r="A237" s="79" t="s">
        <v>904</v>
      </c>
      <c r="B237" s="58" t="s">
        <v>755</v>
      </c>
      <c r="C237" s="70">
        <v>619</v>
      </c>
      <c r="D237" s="59">
        <v>0.2598656591099916</v>
      </c>
      <c r="E237" s="59"/>
      <c r="F237" s="70">
        <v>254</v>
      </c>
      <c r="G237" s="59">
        <v>8.4638453848717099E-2</v>
      </c>
      <c r="H237" s="21">
        <f t="shared" si="31"/>
        <v>-0.1752272052612745</v>
      </c>
      <c r="J237"/>
      <c r="K237"/>
      <c r="L237"/>
      <c r="M237"/>
      <c r="N237"/>
      <c r="O237"/>
      <c r="P237"/>
      <c r="Q237"/>
      <c r="R237"/>
    </row>
    <row r="238" spans="1:18" x14ac:dyDescent="0.25">
      <c r="A238" s="79" t="s">
        <v>904</v>
      </c>
      <c r="B238" s="58" t="s">
        <v>215</v>
      </c>
      <c r="C238" s="70">
        <v>400</v>
      </c>
      <c r="D238" s="59">
        <v>0.19166267369429804</v>
      </c>
      <c r="E238" s="59"/>
      <c r="F238" s="70">
        <v>398</v>
      </c>
      <c r="G238" s="59">
        <v>0.16003216726980299</v>
      </c>
      <c r="H238" s="21">
        <f t="shared" si="31"/>
        <v>-3.1630506424495053E-2</v>
      </c>
      <c r="J238"/>
      <c r="K238"/>
      <c r="L238"/>
      <c r="M238"/>
      <c r="N238"/>
      <c r="O238"/>
      <c r="P238"/>
      <c r="Q238"/>
      <c r="R238"/>
    </row>
    <row r="239" spans="1:18" x14ac:dyDescent="0.25">
      <c r="A239" s="79" t="s">
        <v>904</v>
      </c>
      <c r="B239" s="58" t="s">
        <v>444</v>
      </c>
      <c r="C239" s="70">
        <v>337</v>
      </c>
      <c r="D239" s="59">
        <v>0.1673286991062562</v>
      </c>
      <c r="E239" s="59"/>
      <c r="F239" s="70">
        <v>421</v>
      </c>
      <c r="G239" s="59">
        <v>0.17907273500638027</v>
      </c>
      <c r="H239" s="21">
        <f t="shared" si="31"/>
        <v>1.1744035900124072E-2</v>
      </c>
      <c r="J239"/>
      <c r="K239"/>
      <c r="L239"/>
      <c r="M239"/>
      <c r="N239"/>
      <c r="O239"/>
      <c r="P239"/>
      <c r="Q239"/>
      <c r="R239"/>
    </row>
    <row r="240" spans="1:18" x14ac:dyDescent="0.25">
      <c r="A240" s="79" t="s">
        <v>904</v>
      </c>
      <c r="B240" s="58" t="s">
        <v>411</v>
      </c>
      <c r="C240" s="70">
        <v>97</v>
      </c>
      <c r="D240" s="59">
        <v>8.8503649635036499E-2</v>
      </c>
      <c r="E240" s="59"/>
      <c r="F240" s="70">
        <v>266</v>
      </c>
      <c r="G240" s="59">
        <v>0.22296730930427494</v>
      </c>
      <c r="H240" s="21">
        <f t="shared" si="31"/>
        <v>0.13446365966923846</v>
      </c>
      <c r="J240"/>
      <c r="K240"/>
      <c r="L240"/>
      <c r="M240"/>
      <c r="N240"/>
      <c r="O240"/>
      <c r="P240"/>
      <c r="Q240"/>
      <c r="R240"/>
    </row>
    <row r="241" spans="1:18" x14ac:dyDescent="0.25">
      <c r="A241" s="79" t="s">
        <v>904</v>
      </c>
      <c r="B241" s="58" t="s">
        <v>568</v>
      </c>
      <c r="C241" s="70">
        <v>195</v>
      </c>
      <c r="D241" s="59">
        <v>0.28846153846153844</v>
      </c>
      <c r="E241" s="59"/>
      <c r="F241" s="70">
        <v>50</v>
      </c>
      <c r="G241" s="59">
        <v>5.7405281285878303E-2</v>
      </c>
      <c r="H241" s="21">
        <f t="shared" si="31"/>
        <v>-0.23105625717566014</v>
      </c>
      <c r="J241"/>
      <c r="K241"/>
      <c r="L241"/>
      <c r="M241"/>
      <c r="N241"/>
      <c r="O241"/>
      <c r="P241"/>
      <c r="Q241"/>
      <c r="R241"/>
    </row>
    <row r="242" spans="1:18" x14ac:dyDescent="0.25">
      <c r="A242" s="79" t="s">
        <v>904</v>
      </c>
      <c r="B242" s="58" t="s">
        <v>315</v>
      </c>
      <c r="C242" s="70">
        <v>236</v>
      </c>
      <c r="D242" s="59">
        <v>0.26339285714285698</v>
      </c>
      <c r="E242" s="59"/>
      <c r="F242" s="70">
        <v>122</v>
      </c>
      <c r="G242" s="59">
        <v>0.10777385159010601</v>
      </c>
      <c r="H242" s="21">
        <f t="shared" si="31"/>
        <v>-0.15561900555275099</v>
      </c>
      <c r="J242"/>
      <c r="K242"/>
      <c r="L242"/>
      <c r="M242"/>
      <c r="N242"/>
      <c r="O242"/>
      <c r="P242"/>
      <c r="Q242"/>
      <c r="R242"/>
    </row>
    <row r="243" spans="1:18" x14ac:dyDescent="0.25">
      <c r="A243" s="79" t="s">
        <v>904</v>
      </c>
      <c r="B243" s="58" t="s">
        <v>825</v>
      </c>
      <c r="C243" s="70">
        <v>138</v>
      </c>
      <c r="D243" s="59">
        <v>0.23875432525951557</v>
      </c>
      <c r="E243" s="59"/>
      <c r="F243" s="70">
        <v>63</v>
      </c>
      <c r="G243" s="59">
        <v>8.7988826815642462E-2</v>
      </c>
      <c r="H243" s="21">
        <f t="shared" si="31"/>
        <v>-0.1507654984438731</v>
      </c>
      <c r="J243"/>
      <c r="K243"/>
      <c r="L243"/>
      <c r="M243"/>
      <c r="N243"/>
      <c r="O243"/>
      <c r="P243"/>
      <c r="Q243"/>
      <c r="R243"/>
    </row>
    <row r="244" spans="1:18" x14ac:dyDescent="0.25">
      <c r="A244" s="79" t="s">
        <v>904</v>
      </c>
      <c r="B244" s="58" t="s">
        <v>816</v>
      </c>
      <c r="C244" s="70">
        <v>-73</v>
      </c>
      <c r="D244" s="59">
        <v>-0.21533923303834809</v>
      </c>
      <c r="E244" s="59"/>
      <c r="F244" s="70">
        <v>-266</v>
      </c>
      <c r="G244" s="59">
        <v>-1</v>
      </c>
      <c r="H244" s="21">
        <f t="shared" si="31"/>
        <v>-0.78466076696165188</v>
      </c>
      <c r="J244"/>
      <c r="K244"/>
      <c r="L244"/>
      <c r="M244"/>
      <c r="N244"/>
      <c r="O244"/>
      <c r="P244"/>
      <c r="Q244"/>
      <c r="R244"/>
    </row>
    <row r="245" spans="1:18" x14ac:dyDescent="0.25">
      <c r="A245" s="79" t="s">
        <v>904</v>
      </c>
      <c r="B245" s="58" t="s">
        <v>612</v>
      </c>
      <c r="C245" s="70">
        <v>42</v>
      </c>
      <c r="D245" s="59">
        <v>0.33870967741935482</v>
      </c>
      <c r="E245" s="59"/>
      <c r="F245" s="70">
        <v>3</v>
      </c>
      <c r="G245" s="59">
        <v>1.8072289156626505E-2</v>
      </c>
      <c r="H245" s="21">
        <f t="shared" si="31"/>
        <v>-0.32063738826272831</v>
      </c>
      <c r="J245"/>
      <c r="K245"/>
      <c r="L245"/>
      <c r="M245"/>
      <c r="N245"/>
      <c r="O245"/>
      <c r="P245"/>
      <c r="Q245"/>
      <c r="R245"/>
    </row>
    <row r="246" spans="1:18" x14ac:dyDescent="0.25">
      <c r="A246" s="88"/>
      <c r="B246" s="89"/>
      <c r="C246" s="90"/>
      <c r="D246" s="37"/>
      <c r="E246" s="37"/>
      <c r="F246" s="90"/>
      <c r="G246" s="37"/>
      <c r="H246" s="53"/>
      <c r="J246"/>
      <c r="K246"/>
      <c r="L246"/>
      <c r="M246"/>
      <c r="N246"/>
      <c r="O246"/>
      <c r="P246"/>
      <c r="Q246"/>
      <c r="R246"/>
    </row>
    <row r="247" spans="1:18" x14ac:dyDescent="0.25">
      <c r="A247" s="79" t="s">
        <v>905</v>
      </c>
      <c r="B247" s="58" t="s">
        <v>297</v>
      </c>
      <c r="C247" s="70">
        <v>5378</v>
      </c>
      <c r="D247" s="59">
        <v>0.1469117928265086</v>
      </c>
      <c r="E247" s="59"/>
      <c r="F247" s="70">
        <v>8444</v>
      </c>
      <c r="G247" s="59">
        <v>0.20111944742169824</v>
      </c>
      <c r="H247" s="21">
        <f t="shared" si="31"/>
        <v>5.4207654595189642E-2</v>
      </c>
      <c r="J247"/>
      <c r="K247"/>
      <c r="L247"/>
      <c r="M247"/>
      <c r="N247"/>
      <c r="O247"/>
      <c r="P247"/>
      <c r="Q247"/>
      <c r="R247"/>
    </row>
    <row r="248" spans="1:18" x14ac:dyDescent="0.25">
      <c r="A248" s="79" t="s">
        <v>905</v>
      </c>
      <c r="B248" s="58" t="s">
        <v>660</v>
      </c>
      <c r="C248" s="70">
        <v>1817</v>
      </c>
      <c r="D248" s="59">
        <v>0.18582532215176928</v>
      </c>
      <c r="E248" s="59"/>
      <c r="F248" s="70">
        <v>1928</v>
      </c>
      <c r="G248" s="59">
        <v>0.16627856834842605</v>
      </c>
      <c r="H248" s="21">
        <f t="shared" si="31"/>
        <v>-1.9546753803343225E-2</v>
      </c>
      <c r="J248"/>
      <c r="K248"/>
      <c r="L248"/>
      <c r="M248"/>
      <c r="N248"/>
      <c r="O248"/>
      <c r="P248"/>
      <c r="Q248"/>
      <c r="R248"/>
    </row>
    <row r="249" spans="1:18" x14ac:dyDescent="0.25">
      <c r="A249" s="79" t="s">
        <v>905</v>
      </c>
      <c r="B249" s="58" t="s">
        <v>231</v>
      </c>
      <c r="C249" s="70">
        <v>603</v>
      </c>
      <c r="D249" s="59">
        <v>0.16452933151432469</v>
      </c>
      <c r="E249" s="59"/>
      <c r="F249" s="70">
        <v>693</v>
      </c>
      <c r="G249" s="59">
        <v>0.16237113402061856</v>
      </c>
      <c r="H249" s="21">
        <f t="shared" si="31"/>
        <v>-2.1581974937061321E-3</v>
      </c>
      <c r="J249"/>
      <c r="K249"/>
      <c r="L249"/>
      <c r="M249"/>
      <c r="N249"/>
      <c r="O249"/>
      <c r="P249"/>
      <c r="Q249"/>
      <c r="R249"/>
    </row>
    <row r="250" spans="1:18" x14ac:dyDescent="0.25">
      <c r="A250" s="79" t="s">
        <v>905</v>
      </c>
      <c r="B250" s="58" t="s">
        <v>600</v>
      </c>
      <c r="C250" s="70">
        <v>746</v>
      </c>
      <c r="D250" s="59">
        <v>0.21461449942462602</v>
      </c>
      <c r="E250" s="59"/>
      <c r="F250" s="70">
        <v>456</v>
      </c>
      <c r="G250" s="59">
        <v>0.10800568450971104</v>
      </c>
      <c r="H250" s="21">
        <f t="shared" si="31"/>
        <v>-0.10660881491491497</v>
      </c>
      <c r="J250"/>
      <c r="K250"/>
      <c r="L250"/>
      <c r="M250"/>
      <c r="N250"/>
      <c r="O250"/>
      <c r="P250"/>
      <c r="Q250"/>
      <c r="R250"/>
    </row>
    <row r="251" spans="1:18" x14ac:dyDescent="0.25">
      <c r="A251" s="79" t="s">
        <v>905</v>
      </c>
      <c r="B251" s="58" t="s">
        <v>112</v>
      </c>
      <c r="C251" s="70">
        <v>291</v>
      </c>
      <c r="D251" s="59">
        <v>0.12247474747474747</v>
      </c>
      <c r="E251" s="59"/>
      <c r="F251" s="70">
        <v>581</v>
      </c>
      <c r="G251" s="59">
        <v>0.2178477690288714</v>
      </c>
      <c r="H251" s="21">
        <f t="shared" si="31"/>
        <v>9.537302155412393E-2</v>
      </c>
      <c r="J251"/>
      <c r="K251"/>
      <c r="L251"/>
      <c r="M251"/>
      <c r="N251"/>
      <c r="O251"/>
      <c r="P251"/>
      <c r="Q251"/>
      <c r="R251"/>
    </row>
    <row r="252" spans="1:18" x14ac:dyDescent="0.25">
      <c r="A252" s="79" t="s">
        <v>905</v>
      </c>
      <c r="B252" s="58" t="s">
        <v>3</v>
      </c>
      <c r="C252" s="70">
        <v>534</v>
      </c>
      <c r="D252" s="59">
        <v>0.29983155530600786</v>
      </c>
      <c r="E252" s="59"/>
      <c r="F252" s="70">
        <v>138</v>
      </c>
      <c r="G252" s="59">
        <v>5.9611231101511876E-2</v>
      </c>
      <c r="H252" s="21">
        <f t="shared" si="31"/>
        <v>-0.24022032420449599</v>
      </c>
    </row>
    <row r="253" spans="1:18" x14ac:dyDescent="0.25">
      <c r="A253" s="79" t="s">
        <v>905</v>
      </c>
      <c r="B253" s="58" t="s">
        <v>104</v>
      </c>
      <c r="C253" s="70">
        <v>1240</v>
      </c>
      <c r="D253" s="59">
        <v>0.3474362566545251</v>
      </c>
      <c r="E253" s="59"/>
      <c r="F253" s="70">
        <v>-4809</v>
      </c>
      <c r="G253" s="59">
        <v>-1</v>
      </c>
      <c r="H253" s="21">
        <f t="shared" si="31"/>
        <v>-1.347436256654525</v>
      </c>
    </row>
    <row r="254" spans="1:18" x14ac:dyDescent="0.25">
      <c r="A254" s="79" t="s">
        <v>905</v>
      </c>
      <c r="B254" s="58" t="s">
        <v>264</v>
      </c>
      <c r="C254" s="70">
        <v>125</v>
      </c>
      <c r="D254" s="59">
        <v>0.10322047894302229</v>
      </c>
      <c r="E254" s="59"/>
      <c r="F254" s="70">
        <v>300</v>
      </c>
      <c r="G254" s="59">
        <v>0.22455089820359281</v>
      </c>
      <c r="H254" s="21">
        <f t="shared" si="31"/>
        <v>0.12133041926057052</v>
      </c>
    </row>
    <row r="255" spans="1:18" x14ac:dyDescent="0.25">
      <c r="A255" s="79" t="s">
        <v>905</v>
      </c>
      <c r="B255" s="58" t="s">
        <v>346</v>
      </c>
      <c r="C255" s="70">
        <v>-919</v>
      </c>
      <c r="D255" s="59">
        <v>-0.65549215406562056</v>
      </c>
      <c r="E255" s="59"/>
      <c r="F255" s="70">
        <v>-483</v>
      </c>
      <c r="G255" s="59">
        <v>-1</v>
      </c>
      <c r="H255" s="21">
        <f t="shared" si="31"/>
        <v>-0.34450784593437944</v>
      </c>
    </row>
    <row r="256" spans="1:18" x14ac:dyDescent="0.25">
      <c r="A256" s="79" t="s">
        <v>905</v>
      </c>
      <c r="B256" s="58" t="s">
        <v>491</v>
      </c>
      <c r="C256" s="70">
        <v>190</v>
      </c>
      <c r="D256" s="59">
        <v>0.23573200992555832</v>
      </c>
      <c r="E256" s="59"/>
      <c r="F256" s="70">
        <v>92</v>
      </c>
      <c r="G256" s="59">
        <v>9.2369477911646583E-2</v>
      </c>
      <c r="H256" s="21">
        <f t="shared" si="31"/>
        <v>-0.14336253201391175</v>
      </c>
    </row>
    <row r="257" spans="1:8" x14ac:dyDescent="0.25">
      <c r="A257" s="80" t="s">
        <v>905</v>
      </c>
      <c r="B257" s="12" t="s">
        <v>145</v>
      </c>
      <c r="C257" s="81">
        <v>139</v>
      </c>
      <c r="D257" s="82">
        <v>0.30888888888888888</v>
      </c>
      <c r="E257" s="82"/>
      <c r="F257" s="74">
        <v>26</v>
      </c>
      <c r="G257" s="68">
        <v>4.4142614601018676E-2</v>
      </c>
      <c r="H257" s="69">
        <f t="shared" si="31"/>
        <v>-0.26474627428787023</v>
      </c>
    </row>
    <row r="258" spans="1:8" x14ac:dyDescent="0.25">
      <c r="A258"/>
      <c r="B258"/>
      <c r="C258"/>
      <c r="D258"/>
      <c r="E258"/>
    </row>
    <row r="259" spans="1:8" x14ac:dyDescent="0.25">
      <c r="D259"/>
      <c r="E259"/>
    </row>
    <row r="260" spans="1:8" x14ac:dyDescent="0.25">
      <c r="A260" s="97" t="s">
        <v>899</v>
      </c>
      <c r="B260" s="91" t="s">
        <v>976</v>
      </c>
      <c r="C260" s="91" t="s">
        <v>978</v>
      </c>
      <c r="D260" s="92" t="s">
        <v>977</v>
      </c>
      <c r="E260"/>
    </row>
    <row r="261" spans="1:8" x14ac:dyDescent="0.25">
      <c r="A261" s="100"/>
      <c r="B261" s="101"/>
      <c r="C261" s="101" t="s">
        <v>979</v>
      </c>
      <c r="D261" s="102"/>
      <c r="E261" s="3" t="s">
        <v>986</v>
      </c>
    </row>
    <row r="262" spans="1:8" x14ac:dyDescent="0.25">
      <c r="A262" s="103" t="s">
        <v>900</v>
      </c>
      <c r="B262" s="93">
        <f>COUNTIFS($A$202:$A$257,$A262)</f>
        <v>20</v>
      </c>
      <c r="C262" s="93">
        <f>COUNTIFS($A$202:$A$257,$A262,$H$202:$H$257,"&lt;0%")</f>
        <v>15</v>
      </c>
      <c r="D262" s="94">
        <f>C262/B262</f>
        <v>0.75</v>
      </c>
      <c r="E262"/>
    </row>
    <row r="263" spans="1:8" x14ac:dyDescent="0.25">
      <c r="A263" s="98" t="s">
        <v>902</v>
      </c>
      <c r="B263" s="93">
        <f>COUNTIFS($A$202:$A$257,A263)</f>
        <v>8</v>
      </c>
      <c r="C263" s="93">
        <f>COUNTIFS($A$202:$A$257,$A263,$H$202:$H$257,"&lt;0%")</f>
        <v>4</v>
      </c>
      <c r="D263" s="94">
        <f t="shared" ref="D263:D266" si="32">C263/B263</f>
        <v>0.5</v>
      </c>
      <c r="E263"/>
    </row>
    <row r="264" spans="1:8" x14ac:dyDescent="0.25">
      <c r="A264" s="98" t="s">
        <v>904</v>
      </c>
      <c r="B264" s="93">
        <f>COUNTIFS($A$202:$A$257,A264)</f>
        <v>14</v>
      </c>
      <c r="C264" s="93">
        <f>COUNTIFS($A$202:$A$257,$A264,$H$202:$H$257,"&lt;0%")</f>
        <v>11</v>
      </c>
      <c r="D264" s="94">
        <f t="shared" si="32"/>
        <v>0.7857142857142857</v>
      </c>
      <c r="E264"/>
    </row>
    <row r="265" spans="1:8" x14ac:dyDescent="0.25">
      <c r="A265" s="99" t="s">
        <v>905</v>
      </c>
      <c r="B265" s="95">
        <f>COUNTIFS($A$202:$A$257,A265)</f>
        <v>11</v>
      </c>
      <c r="C265" s="95">
        <f>COUNTIFS($A$202:$A$257,$A265,$H$202:$H$257,"&lt;0%")</f>
        <v>8</v>
      </c>
      <c r="D265" s="96">
        <f t="shared" si="32"/>
        <v>0.72727272727272729</v>
      </c>
      <c r="E265"/>
    </row>
    <row r="266" spans="1:8" x14ac:dyDescent="0.25">
      <c r="B266" s="3">
        <f>SUM(B262:B265)</f>
        <v>53</v>
      </c>
      <c r="C266" s="3">
        <f>SUM(C262:C265)</f>
        <v>38</v>
      </c>
      <c r="D266" s="96">
        <f t="shared" si="32"/>
        <v>0.71698113207547165</v>
      </c>
      <c r="E266"/>
    </row>
    <row r="267" spans="1:8" x14ac:dyDescent="0.25">
      <c r="E267"/>
    </row>
    <row r="268" spans="1:8" x14ac:dyDescent="0.25">
      <c r="E268"/>
    </row>
    <row r="269" spans="1:8" x14ac:dyDescent="0.25">
      <c r="A269"/>
      <c r="B269"/>
      <c r="C269"/>
      <c r="D269"/>
      <c r="E269"/>
    </row>
    <row r="270" spans="1:8" x14ac:dyDescent="0.25">
      <c r="A270"/>
      <c r="B270"/>
      <c r="C270"/>
      <c r="D270"/>
      <c r="E270"/>
    </row>
    <row r="271" spans="1:8" ht="26.4" x14ac:dyDescent="0.25">
      <c r="A271"/>
      <c r="C271"/>
      <c r="D271"/>
      <c r="E271"/>
      <c r="F271" t="s">
        <v>965</v>
      </c>
      <c r="G271" s="3" t="s">
        <v>967</v>
      </c>
    </row>
    <row r="272" spans="1:8" x14ac:dyDescent="0.25">
      <c r="A272"/>
      <c r="C272"/>
      <c r="D272" t="s">
        <v>899</v>
      </c>
      <c r="E272" t="s">
        <v>898</v>
      </c>
      <c r="F272"/>
    </row>
    <row r="273" spans="1:7" x14ac:dyDescent="0.25">
      <c r="A273"/>
      <c r="C273"/>
      <c r="D273" s="188" t="s">
        <v>900</v>
      </c>
      <c r="E273" s="189" t="s">
        <v>503</v>
      </c>
      <c r="F273" s="190">
        <v>3.4250102466553863E-2</v>
      </c>
      <c r="G273" s="129">
        <v>3.2046377493967396E-2</v>
      </c>
    </row>
    <row r="274" spans="1:7" x14ac:dyDescent="0.25">
      <c r="A274"/>
      <c r="C274"/>
      <c r="D274" s="191" t="s">
        <v>900</v>
      </c>
      <c r="E274" s="93" t="s">
        <v>800</v>
      </c>
      <c r="F274" s="192">
        <v>2.3181693111987527E-2</v>
      </c>
      <c r="G274" s="21">
        <v>1.5301154541660872E-2</v>
      </c>
    </row>
    <row r="275" spans="1:7" x14ac:dyDescent="0.25">
      <c r="A275"/>
      <c r="C275"/>
      <c r="D275" s="191" t="s">
        <v>900</v>
      </c>
      <c r="E275" s="93" t="s">
        <v>279</v>
      </c>
      <c r="F275" s="192">
        <v>1.3643892941210659E-2</v>
      </c>
      <c r="G275" s="21">
        <v>3.568761943330085E-2</v>
      </c>
    </row>
    <row r="276" spans="1:7" x14ac:dyDescent="0.25">
      <c r="A276"/>
      <c r="C276"/>
      <c r="D276" s="191" t="s">
        <v>900</v>
      </c>
      <c r="E276" s="93" t="s">
        <v>179</v>
      </c>
      <c r="F276" s="192">
        <v>2.4183564939933396E-2</v>
      </c>
      <c r="G276" s="21">
        <v>2.0942487888590218E-2</v>
      </c>
    </row>
    <row r="277" spans="1:7" x14ac:dyDescent="0.25">
      <c r="A277"/>
      <c r="C277"/>
      <c r="D277" s="191" t="s">
        <v>900</v>
      </c>
      <c r="E277" s="93" t="s">
        <v>197</v>
      </c>
      <c r="F277" s="192">
        <v>1.4027122984692393E-2</v>
      </c>
      <c r="G277" s="21">
        <v>3.776916044011476E-2</v>
      </c>
    </row>
    <row r="278" spans="1:7" x14ac:dyDescent="0.25">
      <c r="A278"/>
      <c r="C278"/>
      <c r="D278" s="191" t="s">
        <v>900</v>
      </c>
      <c r="E278" s="93" t="s">
        <v>86</v>
      </c>
      <c r="F278" s="192">
        <v>3.1669765401408007E-2</v>
      </c>
      <c r="G278" s="21">
        <v>1.9708029197080291E-2</v>
      </c>
    </row>
    <row r="279" spans="1:7" x14ac:dyDescent="0.25">
      <c r="A279"/>
      <c r="C279"/>
      <c r="D279" s="191" t="s">
        <v>900</v>
      </c>
      <c r="E279" s="93" t="s">
        <v>247</v>
      </c>
      <c r="F279" s="192">
        <v>2.7718215574499241E-2</v>
      </c>
      <c r="G279" s="21">
        <v>4.8063781321184508E-3</v>
      </c>
    </row>
    <row r="280" spans="1:7" x14ac:dyDescent="0.25">
      <c r="A280"/>
      <c r="C280"/>
      <c r="D280" s="191" t="s">
        <v>900</v>
      </c>
      <c r="E280" s="93" t="s">
        <v>460</v>
      </c>
      <c r="F280" s="192">
        <v>6.340086185546585E-3</v>
      </c>
      <c r="G280" s="21">
        <v>9.6190658499234298E-3</v>
      </c>
    </row>
    <row r="281" spans="1:7" x14ac:dyDescent="0.25">
      <c r="A281"/>
      <c r="C281"/>
      <c r="D281" s="191" t="s">
        <v>900</v>
      </c>
      <c r="E281" s="93" t="s">
        <v>328</v>
      </c>
      <c r="F281" s="192">
        <v>2.698687794008418E-2</v>
      </c>
      <c r="G281" s="21">
        <v>4.0635831241783195E-3</v>
      </c>
    </row>
    <row r="282" spans="1:7" x14ac:dyDescent="0.25">
      <c r="A282"/>
      <c r="C282"/>
      <c r="D282" s="191" t="s">
        <v>900</v>
      </c>
      <c r="E282" s="93" t="s">
        <v>428</v>
      </c>
      <c r="F282" s="192">
        <v>2.1894904458598726E-3</v>
      </c>
      <c r="G282" s="21">
        <v>2.1840873634945399E-2</v>
      </c>
    </row>
    <row r="283" spans="1:7" x14ac:dyDescent="0.25">
      <c r="A283"/>
      <c r="C283"/>
      <c r="D283" s="191" t="s">
        <v>900</v>
      </c>
      <c r="E283" s="93" t="s">
        <v>785</v>
      </c>
      <c r="F283" s="192">
        <v>9.5873280533555656E-3</v>
      </c>
      <c r="G283" s="21">
        <v>2.8792134831460675E-2</v>
      </c>
    </row>
    <row r="284" spans="1:7" x14ac:dyDescent="0.25">
      <c r="A284"/>
      <c r="C284"/>
      <c r="D284" s="191" t="s">
        <v>900</v>
      </c>
      <c r="E284" s="93" t="s">
        <v>584</v>
      </c>
      <c r="F284" s="192">
        <v>2.1280907985407379E-2</v>
      </c>
      <c r="G284" s="21">
        <v>2.8593069494413936E-2</v>
      </c>
    </row>
    <row r="285" spans="1:7" x14ac:dyDescent="0.25">
      <c r="A285"/>
      <c r="C285"/>
      <c r="D285" s="191" t="s">
        <v>900</v>
      </c>
      <c r="E285" s="93" t="s">
        <v>627</v>
      </c>
      <c r="F285" s="192">
        <v>1.9854401058901391E-2</v>
      </c>
      <c r="G285" s="21">
        <v>3.7676317743132889E-2</v>
      </c>
    </row>
    <row r="286" spans="1:7" x14ac:dyDescent="0.25">
      <c r="A286"/>
      <c r="C286"/>
      <c r="D286" s="191" t="s">
        <v>900</v>
      </c>
      <c r="E286" s="93" t="s">
        <v>396</v>
      </c>
      <c r="F286" s="192">
        <v>-8.9262273562614857E-3</v>
      </c>
      <c r="G286" s="21">
        <v>1.3981205592482237E-2</v>
      </c>
    </row>
    <row r="287" spans="1:7" x14ac:dyDescent="0.25">
      <c r="A287"/>
      <c r="C287"/>
      <c r="D287" s="191" t="s">
        <v>900</v>
      </c>
      <c r="E287" s="93" t="s">
        <v>73</v>
      </c>
      <c r="F287" s="192"/>
      <c r="G287" s="21">
        <v>3.334575260804769</v>
      </c>
    </row>
    <row r="288" spans="1:7" x14ac:dyDescent="0.25">
      <c r="A288"/>
      <c r="C288"/>
      <c r="D288" s="191" t="s">
        <v>900</v>
      </c>
      <c r="E288" s="93" t="s">
        <v>36</v>
      </c>
      <c r="F288" s="192">
        <v>8.0915178571428579E-3</v>
      </c>
      <c r="G288" s="21">
        <v>7.2658772874058123E-3</v>
      </c>
    </row>
    <row r="289" spans="1:7" x14ac:dyDescent="0.25">
      <c r="A289"/>
      <c r="C289"/>
      <c r="D289" s="191" t="s">
        <v>900</v>
      </c>
      <c r="E289" s="93" t="s">
        <v>479</v>
      </c>
      <c r="F289" s="192">
        <v>2.3414102913150013E-2</v>
      </c>
      <c r="G289" s="21">
        <v>-0.61717267552182165</v>
      </c>
    </row>
    <row r="290" spans="1:7" x14ac:dyDescent="0.25">
      <c r="A290"/>
      <c r="C290"/>
      <c r="D290" s="191" t="s">
        <v>900</v>
      </c>
      <c r="E290" s="93" t="s">
        <v>373</v>
      </c>
      <c r="F290" s="192">
        <v>7.0895522388059705E-3</v>
      </c>
      <c r="G290" s="21">
        <v>1.3574660633484163E-2</v>
      </c>
    </row>
    <row r="291" spans="1:7" x14ac:dyDescent="0.25">
      <c r="A291"/>
      <c r="C291"/>
      <c r="D291" s="191" t="s">
        <v>900</v>
      </c>
      <c r="E291" s="93" t="s">
        <v>742</v>
      </c>
      <c r="F291" s="192">
        <v>0</v>
      </c>
      <c r="G291" s="21">
        <v>9.1157702825888781E-3</v>
      </c>
    </row>
    <row r="292" spans="1:7" x14ac:dyDescent="0.25">
      <c r="A292"/>
      <c r="C292"/>
      <c r="D292" s="193" t="s">
        <v>900</v>
      </c>
      <c r="E292" s="95" t="s">
        <v>388</v>
      </c>
      <c r="F292" s="82"/>
      <c r="G292" s="69"/>
    </row>
    <row r="293" spans="1:7" x14ac:dyDescent="0.25">
      <c r="A293"/>
      <c r="C293"/>
      <c r="D293"/>
      <c r="E293"/>
      <c r="F293" s="187"/>
      <c r="G293" s="67"/>
    </row>
    <row r="294" spans="1:7" x14ac:dyDescent="0.25">
      <c r="A294"/>
      <c r="C294"/>
      <c r="D294" s="188" t="s">
        <v>902</v>
      </c>
      <c r="E294" s="189" t="s">
        <v>694</v>
      </c>
      <c r="F294" s="190">
        <v>1.2575029196882045E-2</v>
      </c>
      <c r="G294" s="129">
        <v>1.3716013418079097E-2</v>
      </c>
    </row>
    <row r="295" spans="1:7" x14ac:dyDescent="0.25">
      <c r="A295"/>
      <c r="C295"/>
      <c r="D295" s="191" t="s">
        <v>902</v>
      </c>
      <c r="E295" s="93" t="s">
        <v>553</v>
      </c>
      <c r="F295" s="192">
        <v>2.1042663156880997E-2</v>
      </c>
      <c r="G295" s="21">
        <v>2.9999131718329426E-2</v>
      </c>
    </row>
    <row r="296" spans="1:7" x14ac:dyDescent="0.25">
      <c r="A296"/>
      <c r="C296"/>
      <c r="D296" s="191" t="s">
        <v>902</v>
      </c>
      <c r="E296" s="93" t="s">
        <v>709</v>
      </c>
      <c r="F296" s="192">
        <v>9.4975490196078424E-3</v>
      </c>
      <c r="G296" s="21">
        <v>-5.3475935828877007E-4</v>
      </c>
    </row>
    <row r="297" spans="1:7" x14ac:dyDescent="0.25">
      <c r="A297"/>
      <c r="C297"/>
      <c r="D297" s="191" t="s">
        <v>902</v>
      </c>
      <c r="E297" s="93" t="s">
        <v>520</v>
      </c>
      <c r="F297" s="192">
        <v>5.2117263843648211E-3</v>
      </c>
      <c r="G297" s="21">
        <v>2.0285087719298246E-2</v>
      </c>
    </row>
    <row r="298" spans="1:7" x14ac:dyDescent="0.25">
      <c r="A298"/>
      <c r="C298"/>
      <c r="D298" s="191" t="s">
        <v>902</v>
      </c>
      <c r="E298" s="93" t="s">
        <v>57</v>
      </c>
      <c r="F298" s="192">
        <v>9.11854103343465E-3</v>
      </c>
      <c r="G298" s="21">
        <v>-0.28371134020618555</v>
      </c>
    </row>
    <row r="299" spans="1:7" x14ac:dyDescent="0.25">
      <c r="A299"/>
      <c r="C299"/>
      <c r="D299" s="191" t="s">
        <v>902</v>
      </c>
      <c r="E299" s="93" t="s">
        <v>679</v>
      </c>
      <c r="F299" s="192">
        <v>7.4587107085775173E-3</v>
      </c>
      <c r="G299" s="21">
        <v>5.693581780538302E-3</v>
      </c>
    </row>
    <row r="300" spans="1:7" x14ac:dyDescent="0.25">
      <c r="A300"/>
      <c r="C300"/>
      <c r="D300" s="191" t="s">
        <v>902</v>
      </c>
      <c r="E300" s="93" t="s">
        <v>162</v>
      </c>
      <c r="F300" s="192">
        <v>2.8432732316227463E-2</v>
      </c>
      <c r="G300" s="21">
        <v>2.9892836999435984E-2</v>
      </c>
    </row>
    <row r="301" spans="1:7" x14ac:dyDescent="0.25">
      <c r="A301"/>
      <c r="C301"/>
      <c r="D301" s="193" t="s">
        <v>902</v>
      </c>
      <c r="E301" s="95" t="s">
        <v>725</v>
      </c>
      <c r="F301" s="82">
        <v>-1.7543859649122806E-2</v>
      </c>
      <c r="G301" s="69">
        <v>2.4844720496894408E-2</v>
      </c>
    </row>
    <row r="302" spans="1:7" x14ac:dyDescent="0.25">
      <c r="A302"/>
      <c r="C302"/>
      <c r="D302"/>
      <c r="E302"/>
      <c r="F302" s="187"/>
      <c r="G302" s="67"/>
    </row>
    <row r="303" spans="1:7" x14ac:dyDescent="0.25">
      <c r="A303"/>
      <c r="C303"/>
      <c r="D303" s="188" t="s">
        <v>904</v>
      </c>
      <c r="E303" s="189" t="s">
        <v>359</v>
      </c>
      <c r="F303" s="190">
        <v>4.2452110619565456E-2</v>
      </c>
      <c r="G303" s="129">
        <v>9.1865011578028313E-3</v>
      </c>
    </row>
    <row r="304" spans="1:7" x14ac:dyDescent="0.25">
      <c r="A304"/>
      <c r="C304"/>
      <c r="D304" s="191" t="s">
        <v>904</v>
      </c>
      <c r="E304" s="93" t="s">
        <v>536</v>
      </c>
      <c r="F304" s="192">
        <v>-3.8920142943070447E-4</v>
      </c>
      <c r="G304" s="21">
        <v>2.2120414373140961E-2</v>
      </c>
    </row>
    <row r="305" spans="1:7" x14ac:dyDescent="0.25">
      <c r="A305"/>
      <c r="C305"/>
      <c r="D305" s="191" t="s">
        <v>904</v>
      </c>
      <c r="E305" s="93" t="s">
        <v>644</v>
      </c>
      <c r="F305" s="192">
        <v>2.0379479971890373E-2</v>
      </c>
      <c r="G305" s="21">
        <v>3.4714003944773177E-2</v>
      </c>
    </row>
    <row r="306" spans="1:7" x14ac:dyDescent="0.25">
      <c r="A306"/>
      <c r="C306"/>
      <c r="D306" s="191" t="s">
        <v>904</v>
      </c>
      <c r="E306" s="93" t="s">
        <v>769</v>
      </c>
      <c r="F306" s="192">
        <v>1.3190642110502738E-2</v>
      </c>
      <c r="G306" s="21">
        <v>1.6408181613845808E-2</v>
      </c>
    </row>
    <row r="307" spans="1:7" x14ac:dyDescent="0.25">
      <c r="A307"/>
      <c r="C307"/>
      <c r="D307" s="191" t="s">
        <v>904</v>
      </c>
      <c r="E307" s="93" t="s">
        <v>128</v>
      </c>
      <c r="F307" s="192">
        <v>1.0163934426229508E-2</v>
      </c>
      <c r="G307" s="21">
        <v>2.8951255539143281E-2</v>
      </c>
    </row>
    <row r="308" spans="1:7" x14ac:dyDescent="0.25">
      <c r="A308"/>
      <c r="C308"/>
      <c r="D308" s="191" t="s">
        <v>904</v>
      </c>
      <c r="E308" s="93" t="s">
        <v>755</v>
      </c>
      <c r="F308" s="192">
        <v>3.091721058055651E-2</v>
      </c>
      <c r="G308" s="21">
        <v>8.3643122676579917E-3</v>
      </c>
    </row>
    <row r="309" spans="1:7" x14ac:dyDescent="0.25">
      <c r="A309"/>
      <c r="C309"/>
      <c r="D309" s="191" t="s">
        <v>904</v>
      </c>
      <c r="E309" s="93" t="s">
        <v>215</v>
      </c>
      <c r="F309" s="192">
        <v>0.44173913043478263</v>
      </c>
      <c r="G309" s="21">
        <v>2.5595449697831497E-2</v>
      </c>
    </row>
    <row r="310" spans="1:7" x14ac:dyDescent="0.25">
      <c r="A310"/>
      <c r="C310"/>
      <c r="D310" s="191" t="s">
        <v>904</v>
      </c>
      <c r="E310" s="93" t="s">
        <v>444</v>
      </c>
      <c r="F310" s="192">
        <v>3.4771126760563383E-2</v>
      </c>
      <c r="G310" s="21">
        <v>2.7047054464616523E-2</v>
      </c>
    </row>
    <row r="311" spans="1:7" x14ac:dyDescent="0.25">
      <c r="A311"/>
      <c r="C311"/>
      <c r="D311" s="191" t="s">
        <v>904</v>
      </c>
      <c r="E311" s="93" t="s">
        <v>411</v>
      </c>
      <c r="F311" s="192">
        <v>9.3062605752961079E-3</v>
      </c>
      <c r="G311" s="21">
        <v>2.7491408934707906E-3</v>
      </c>
    </row>
    <row r="312" spans="1:7" x14ac:dyDescent="0.25">
      <c r="A312"/>
      <c r="C312"/>
      <c r="D312" s="191" t="s">
        <v>904</v>
      </c>
      <c r="E312" s="93" t="s">
        <v>568</v>
      </c>
      <c r="F312" s="192">
        <v>1.5151515151515152E-2</v>
      </c>
      <c r="G312" s="21">
        <v>1.5435501653803748E-2</v>
      </c>
    </row>
    <row r="313" spans="1:7" x14ac:dyDescent="0.25">
      <c r="A313"/>
      <c r="C313"/>
      <c r="D313" s="191" t="s">
        <v>904</v>
      </c>
      <c r="E313" s="93" t="s">
        <v>315</v>
      </c>
      <c r="F313" s="192"/>
      <c r="G313" s="21"/>
    </row>
    <row r="314" spans="1:7" x14ac:dyDescent="0.25">
      <c r="A314"/>
      <c r="C314"/>
      <c r="D314" s="191" t="s">
        <v>904</v>
      </c>
      <c r="E314" s="93" t="s">
        <v>825</v>
      </c>
      <c r="F314" s="192">
        <v>1.5602836879432624E-2</v>
      </c>
      <c r="G314" s="21">
        <v>-3.8363171355498722E-3</v>
      </c>
    </row>
    <row r="315" spans="1:7" x14ac:dyDescent="0.25">
      <c r="A315"/>
      <c r="C315"/>
      <c r="D315" s="191" t="s">
        <v>904</v>
      </c>
      <c r="E315" s="93" t="s">
        <v>816</v>
      </c>
      <c r="F315" s="192">
        <v>-0.39269406392694062</v>
      </c>
      <c r="G315" s="21">
        <v>-1</v>
      </c>
    </row>
    <row r="316" spans="1:7" x14ac:dyDescent="0.25">
      <c r="A316"/>
      <c r="C316"/>
      <c r="D316" s="193" t="s">
        <v>904</v>
      </c>
      <c r="E316" s="95" t="s">
        <v>612</v>
      </c>
      <c r="F316" s="82">
        <v>5.0632911392405063E-2</v>
      </c>
      <c r="G316" s="69">
        <v>9.0322580645161285E-2</v>
      </c>
    </row>
    <row r="317" spans="1:7" x14ac:dyDescent="0.25">
      <c r="A317"/>
      <c r="C317"/>
      <c r="D317"/>
      <c r="E317"/>
      <c r="F317" s="187"/>
      <c r="G317" s="67"/>
    </row>
    <row r="318" spans="1:7" x14ac:dyDescent="0.25">
      <c r="A318"/>
      <c r="C318"/>
      <c r="D318" s="188" t="s">
        <v>905</v>
      </c>
      <c r="E318" s="189" t="s">
        <v>297</v>
      </c>
      <c r="F318" s="190">
        <v>1.7029213700886586E-2</v>
      </c>
      <c r="G318" s="129">
        <v>2.7674186382996065E-2</v>
      </c>
    </row>
    <row r="319" spans="1:7" x14ac:dyDescent="0.25">
      <c r="A319"/>
      <c r="C319"/>
      <c r="D319" s="191" t="s">
        <v>905</v>
      </c>
      <c r="E319" s="93" t="s">
        <v>660</v>
      </c>
      <c r="F319" s="192">
        <v>1.0017421602787456E-2</v>
      </c>
      <c r="G319" s="21">
        <v>2.6335761991499698E-2</v>
      </c>
    </row>
    <row r="320" spans="1:7" x14ac:dyDescent="0.25">
      <c r="A320"/>
      <c r="C320"/>
      <c r="D320" s="191" t="s">
        <v>905</v>
      </c>
      <c r="E320" s="93" t="s">
        <v>231</v>
      </c>
      <c r="F320" s="192">
        <v>3.1166948538294274E-2</v>
      </c>
      <c r="G320" s="21">
        <v>1.0386965376782077E-2</v>
      </c>
    </row>
    <row r="321" spans="1:7" x14ac:dyDescent="0.25">
      <c r="A321"/>
      <c r="C321"/>
      <c r="D321" s="191" t="s">
        <v>905</v>
      </c>
      <c r="E321" s="93" t="s">
        <v>600</v>
      </c>
      <c r="F321" s="192">
        <v>3.5819430814524045E-2</v>
      </c>
      <c r="G321" s="21">
        <v>-4.2735042735042735E-4</v>
      </c>
    </row>
    <row r="322" spans="1:7" x14ac:dyDescent="0.25">
      <c r="A322"/>
      <c r="C322"/>
      <c r="D322" s="191" t="s">
        <v>905</v>
      </c>
      <c r="E322" s="93" t="s">
        <v>112</v>
      </c>
      <c r="F322" s="192">
        <v>7.5046904315196998E-4</v>
      </c>
      <c r="G322" s="21">
        <v>2.3314429741650915E-2</v>
      </c>
    </row>
    <row r="323" spans="1:7" x14ac:dyDescent="0.25">
      <c r="A323"/>
      <c r="C323"/>
      <c r="D323" s="191" t="s">
        <v>905</v>
      </c>
      <c r="E323" s="93" t="s">
        <v>3</v>
      </c>
      <c r="F323" s="192">
        <v>1.6187782805429864</v>
      </c>
      <c r="G323" s="21">
        <v>1.4474772539288668E-2</v>
      </c>
    </row>
    <row r="324" spans="1:7" x14ac:dyDescent="0.25">
      <c r="A324"/>
      <c r="C324"/>
      <c r="D324" s="191" t="s">
        <v>905</v>
      </c>
      <c r="E324" s="93" t="s">
        <v>104</v>
      </c>
      <c r="F324" s="192"/>
      <c r="G324" s="21"/>
    </row>
    <row r="325" spans="1:7" x14ac:dyDescent="0.25">
      <c r="A325"/>
      <c r="C325"/>
      <c r="D325" s="191" t="s">
        <v>905</v>
      </c>
      <c r="E325" s="93" t="s">
        <v>264</v>
      </c>
      <c r="F325" s="192">
        <v>9.0634441087613302E-3</v>
      </c>
      <c r="G325" s="21">
        <v>1.0500308832612723E-2</v>
      </c>
    </row>
    <row r="326" spans="1:7" x14ac:dyDescent="0.25">
      <c r="A326"/>
      <c r="C326"/>
      <c r="D326" s="191" t="s">
        <v>905</v>
      </c>
      <c r="E326" s="93" t="s">
        <v>346</v>
      </c>
      <c r="F326" s="192">
        <v>-0.70530811470408783</v>
      </c>
      <c r="G326" s="21">
        <v>-1</v>
      </c>
    </row>
    <row r="327" spans="1:7" x14ac:dyDescent="0.25">
      <c r="A327"/>
      <c r="C327"/>
      <c r="D327" s="191" t="s">
        <v>905</v>
      </c>
      <c r="E327" s="93" t="s">
        <v>491</v>
      </c>
      <c r="F327" s="192">
        <v>1.4256619144602852E-2</v>
      </c>
      <c r="G327" s="21">
        <v>8.3410565338276187E-3</v>
      </c>
    </row>
    <row r="328" spans="1:7" x14ac:dyDescent="0.25">
      <c r="A328"/>
      <c r="C328"/>
      <c r="D328" s="193" t="s">
        <v>905</v>
      </c>
      <c r="E328" s="95" t="s">
        <v>145</v>
      </c>
      <c r="F328" s="82">
        <v>1.2027491408934709E-2</v>
      </c>
      <c r="G328" s="69">
        <v>4.9019607843137254E-3</v>
      </c>
    </row>
    <row r="329" spans="1:7" x14ac:dyDescent="0.25">
      <c r="A329"/>
      <c r="B329"/>
      <c r="C329"/>
      <c r="D329"/>
      <c r="E329"/>
    </row>
    <row r="330" spans="1:7" x14ac:dyDescent="0.25">
      <c r="A330"/>
      <c r="B330"/>
      <c r="C330"/>
      <c r="D330"/>
      <c r="E330"/>
    </row>
    <row r="331" spans="1:7" x14ac:dyDescent="0.25">
      <c r="A331"/>
      <c r="B331"/>
      <c r="C331"/>
      <c r="D331"/>
      <c r="E331"/>
    </row>
    <row r="332" spans="1:7" x14ac:dyDescent="0.25">
      <c r="A332"/>
      <c r="B332"/>
      <c r="C332"/>
      <c r="D332"/>
      <c r="E332"/>
    </row>
    <row r="333" spans="1:7" x14ac:dyDescent="0.25">
      <c r="A333"/>
      <c r="B333"/>
      <c r="C333"/>
      <c r="D333"/>
      <c r="E333"/>
    </row>
    <row r="334" spans="1:7" x14ac:dyDescent="0.25">
      <c r="A334"/>
      <c r="B334"/>
      <c r="C334"/>
      <c r="D334"/>
      <c r="E334"/>
    </row>
    <row r="335" spans="1:7" x14ac:dyDescent="0.25">
      <c r="A335"/>
      <c r="B335"/>
      <c r="C335"/>
      <c r="D335"/>
      <c r="E335"/>
    </row>
    <row r="336" spans="1:7" x14ac:dyDescent="0.25">
      <c r="A336"/>
      <c r="B336"/>
      <c r="C336"/>
      <c r="D336"/>
      <c r="E336"/>
    </row>
    <row r="337" spans="1:5" x14ac:dyDescent="0.25">
      <c r="A337"/>
      <c r="B337"/>
      <c r="C337"/>
      <c r="D337"/>
      <c r="E337"/>
    </row>
    <row r="338" spans="1:5" x14ac:dyDescent="0.25">
      <c r="A338"/>
      <c r="B338"/>
      <c r="C338"/>
      <c r="D338"/>
      <c r="E338"/>
    </row>
    <row r="339" spans="1:5" x14ac:dyDescent="0.25">
      <c r="A339"/>
      <c r="B339"/>
      <c r="C339"/>
      <c r="D339"/>
      <c r="E339"/>
    </row>
    <row r="340" spans="1:5" x14ac:dyDescent="0.25">
      <c r="A340"/>
      <c r="B340"/>
      <c r="C340"/>
      <c r="D340"/>
      <c r="E340"/>
    </row>
    <row r="341" spans="1:5" x14ac:dyDescent="0.25">
      <c r="A341"/>
      <c r="B341"/>
      <c r="C341"/>
      <c r="D341"/>
      <c r="E341"/>
    </row>
    <row r="342" spans="1:5" x14ac:dyDescent="0.25">
      <c r="A342"/>
      <c r="B342"/>
      <c r="C342"/>
      <c r="D342"/>
      <c r="E342"/>
    </row>
    <row r="343" spans="1:5" x14ac:dyDescent="0.25">
      <c r="A343"/>
      <c r="B343"/>
      <c r="C343"/>
      <c r="D343"/>
      <c r="E343"/>
    </row>
    <row r="344" spans="1:5" x14ac:dyDescent="0.25">
      <c r="A344"/>
      <c r="B344"/>
      <c r="C344"/>
      <c r="D344"/>
      <c r="E344"/>
    </row>
    <row r="345" spans="1:5" x14ac:dyDescent="0.25">
      <c r="A345"/>
      <c r="B345"/>
      <c r="C345"/>
      <c r="D345"/>
      <c r="E345"/>
    </row>
    <row r="346" spans="1:5" x14ac:dyDescent="0.25">
      <c r="A346"/>
      <c r="B346"/>
      <c r="C346"/>
      <c r="D346"/>
      <c r="E346"/>
    </row>
    <row r="347" spans="1:5" x14ac:dyDescent="0.25">
      <c r="A347"/>
      <c r="B347"/>
      <c r="C347"/>
      <c r="D347"/>
      <c r="E347"/>
    </row>
    <row r="348" spans="1:5" x14ac:dyDescent="0.25">
      <c r="A348"/>
      <c r="B348"/>
      <c r="C348"/>
      <c r="D348"/>
      <c r="E348"/>
    </row>
    <row r="349" spans="1:5" x14ac:dyDescent="0.25">
      <c r="A349"/>
      <c r="B349"/>
      <c r="C349"/>
      <c r="D349"/>
      <c r="E349"/>
    </row>
    <row r="350" spans="1:5" x14ac:dyDescent="0.25">
      <c r="A350"/>
      <c r="B350"/>
      <c r="C350"/>
      <c r="D350"/>
      <c r="E350"/>
    </row>
    <row r="351" spans="1:5" x14ac:dyDescent="0.25">
      <c r="A351"/>
      <c r="B351"/>
      <c r="C351"/>
      <c r="D351"/>
      <c r="E351"/>
    </row>
    <row r="352" spans="1:5" x14ac:dyDescent="0.25">
      <c r="A352"/>
      <c r="B352"/>
      <c r="C352"/>
      <c r="D352"/>
      <c r="E352"/>
    </row>
    <row r="353" spans="1:5" x14ac:dyDescent="0.25">
      <c r="A353"/>
      <c r="B353"/>
      <c r="C353"/>
      <c r="D353"/>
      <c r="E353"/>
    </row>
    <row r="354" spans="1:5" x14ac:dyDescent="0.25">
      <c r="A354"/>
      <c r="B354"/>
      <c r="C354"/>
      <c r="D354"/>
      <c r="E354"/>
    </row>
    <row r="355" spans="1:5" x14ac:dyDescent="0.25">
      <c r="A355"/>
      <c r="B355"/>
      <c r="C355"/>
      <c r="D355"/>
      <c r="E355"/>
    </row>
    <row r="356" spans="1:5" x14ac:dyDescent="0.25">
      <c r="A356"/>
      <c r="B356"/>
      <c r="C356"/>
      <c r="D356"/>
      <c r="E356"/>
    </row>
    <row r="357" spans="1:5" x14ac:dyDescent="0.25">
      <c r="A357"/>
      <c r="B357"/>
      <c r="C357"/>
      <c r="D357"/>
      <c r="E357"/>
    </row>
    <row r="358" spans="1:5" x14ac:dyDescent="0.25">
      <c r="A358"/>
      <c r="B358"/>
      <c r="C358"/>
      <c r="D358"/>
      <c r="E358"/>
    </row>
    <row r="359" spans="1:5" x14ac:dyDescent="0.25">
      <c r="A359"/>
      <c r="B359"/>
      <c r="C359"/>
      <c r="D359"/>
      <c r="E359"/>
    </row>
    <row r="360" spans="1:5" x14ac:dyDescent="0.25">
      <c r="A360"/>
      <c r="B360"/>
      <c r="C360"/>
      <c r="D360"/>
      <c r="E360"/>
    </row>
    <row r="361" spans="1:5" x14ac:dyDescent="0.25">
      <c r="A361"/>
      <c r="B361"/>
      <c r="C361"/>
      <c r="D361"/>
      <c r="E361"/>
    </row>
    <row r="362" spans="1:5" x14ac:dyDescent="0.25">
      <c r="A362"/>
      <c r="B362"/>
      <c r="C362"/>
      <c r="D362"/>
      <c r="E362"/>
    </row>
    <row r="363" spans="1:5" x14ac:dyDescent="0.25">
      <c r="A363"/>
      <c r="B363"/>
      <c r="C363"/>
      <c r="D363"/>
      <c r="E363"/>
    </row>
    <row r="364" spans="1:5" x14ac:dyDescent="0.25">
      <c r="A364"/>
      <c r="B364"/>
      <c r="C364"/>
      <c r="D364"/>
      <c r="E364"/>
    </row>
    <row r="365" spans="1:5" x14ac:dyDescent="0.25">
      <c r="A365"/>
      <c r="B365"/>
      <c r="C365"/>
      <c r="D365"/>
      <c r="E365"/>
    </row>
    <row r="366" spans="1:5" x14ac:dyDescent="0.25">
      <c r="A366"/>
      <c r="B366"/>
      <c r="C366"/>
      <c r="D366"/>
      <c r="E366"/>
    </row>
    <row r="367" spans="1:5" x14ac:dyDescent="0.25">
      <c r="A367"/>
      <c r="B367"/>
      <c r="C367"/>
      <c r="D367"/>
      <c r="E367"/>
    </row>
    <row r="368" spans="1:5" x14ac:dyDescent="0.25">
      <c r="A368"/>
      <c r="B368"/>
      <c r="C368"/>
      <c r="D368"/>
      <c r="E368"/>
    </row>
    <row r="369" spans="1:5" x14ac:dyDescent="0.25">
      <c r="A369"/>
      <c r="B369"/>
      <c r="C369"/>
      <c r="D369"/>
      <c r="E369"/>
    </row>
    <row r="370" spans="1:5" x14ac:dyDescent="0.25">
      <c r="A370"/>
      <c r="B370"/>
      <c r="C370"/>
      <c r="D370"/>
      <c r="E370"/>
    </row>
    <row r="371" spans="1:5" x14ac:dyDescent="0.25">
      <c r="A371"/>
      <c r="B371"/>
      <c r="C371"/>
      <c r="D371"/>
      <c r="E371"/>
    </row>
    <row r="372" spans="1:5" x14ac:dyDescent="0.25">
      <c r="A372"/>
      <c r="B372"/>
      <c r="C372"/>
      <c r="D372"/>
      <c r="E372"/>
    </row>
    <row r="373" spans="1:5" x14ac:dyDescent="0.25">
      <c r="A373"/>
      <c r="B373"/>
      <c r="C373"/>
      <c r="D373"/>
      <c r="E373"/>
    </row>
    <row r="374" spans="1:5" x14ac:dyDescent="0.25">
      <c r="A374"/>
      <c r="B374"/>
      <c r="C374"/>
      <c r="D374"/>
      <c r="E374"/>
    </row>
    <row r="375" spans="1:5" x14ac:dyDescent="0.25">
      <c r="A375"/>
      <c r="B375"/>
      <c r="C375"/>
      <c r="D375"/>
      <c r="E375"/>
    </row>
    <row r="376" spans="1:5" x14ac:dyDescent="0.25">
      <c r="A376"/>
      <c r="B376"/>
      <c r="C376"/>
      <c r="D376"/>
      <c r="E376"/>
    </row>
    <row r="377" spans="1:5" x14ac:dyDescent="0.25">
      <c r="A377"/>
      <c r="B377"/>
      <c r="C377"/>
      <c r="D377"/>
      <c r="E377"/>
    </row>
    <row r="378" spans="1:5" x14ac:dyDescent="0.25">
      <c r="A378"/>
      <c r="B378"/>
      <c r="C378"/>
      <c r="D378"/>
      <c r="E378"/>
    </row>
    <row r="379" spans="1:5" x14ac:dyDescent="0.25">
      <c r="A379"/>
      <c r="B379"/>
      <c r="C379"/>
      <c r="D379"/>
      <c r="E379"/>
    </row>
    <row r="380" spans="1:5" x14ac:dyDescent="0.25">
      <c r="A380"/>
      <c r="B380"/>
      <c r="C380"/>
      <c r="D380"/>
      <c r="E380"/>
    </row>
    <row r="381" spans="1:5" x14ac:dyDescent="0.25">
      <c r="A381"/>
      <c r="B381"/>
      <c r="C381"/>
      <c r="D381"/>
      <c r="E381"/>
    </row>
    <row r="382" spans="1:5" x14ac:dyDescent="0.25">
      <c r="A382"/>
      <c r="B382"/>
      <c r="C382"/>
      <c r="D382"/>
      <c r="E382"/>
    </row>
    <row r="383" spans="1:5" x14ac:dyDescent="0.25">
      <c r="A383"/>
      <c r="B383"/>
      <c r="C383"/>
      <c r="D383"/>
      <c r="E383"/>
    </row>
    <row r="384" spans="1:5" x14ac:dyDescent="0.25">
      <c r="A384"/>
      <c r="B384"/>
      <c r="C384"/>
      <c r="D384"/>
      <c r="E384"/>
    </row>
    <row r="385" spans="1:5" x14ac:dyDescent="0.25">
      <c r="A385"/>
      <c r="B385"/>
      <c r="C385"/>
      <c r="D385"/>
      <c r="E385"/>
    </row>
    <row r="386" spans="1:5" x14ac:dyDescent="0.25">
      <c r="A386"/>
      <c r="B386"/>
      <c r="C386"/>
      <c r="D386"/>
      <c r="E386"/>
    </row>
    <row r="387" spans="1:5" x14ac:dyDescent="0.25">
      <c r="A387"/>
      <c r="B387"/>
      <c r="C387"/>
      <c r="D387"/>
      <c r="E387"/>
    </row>
    <row r="388" spans="1:5" x14ac:dyDescent="0.25">
      <c r="A388"/>
      <c r="B388"/>
      <c r="C388"/>
      <c r="D388"/>
      <c r="E388"/>
    </row>
    <row r="389" spans="1:5" x14ac:dyDescent="0.25">
      <c r="A389"/>
      <c r="B389"/>
      <c r="C389"/>
      <c r="D389"/>
      <c r="E389"/>
    </row>
    <row r="390" spans="1:5" x14ac:dyDescent="0.25">
      <c r="A390"/>
      <c r="B390"/>
      <c r="C390"/>
      <c r="D390"/>
      <c r="E390"/>
    </row>
    <row r="391" spans="1:5" x14ac:dyDescent="0.25">
      <c r="A391"/>
      <c r="B391"/>
      <c r="C391"/>
      <c r="D391"/>
      <c r="E391"/>
    </row>
    <row r="392" spans="1:5" x14ac:dyDescent="0.25">
      <c r="A392"/>
      <c r="B392"/>
      <c r="C392"/>
      <c r="D392"/>
      <c r="E392"/>
    </row>
    <row r="393" spans="1:5" x14ac:dyDescent="0.25">
      <c r="A393"/>
      <c r="B393"/>
      <c r="C393"/>
      <c r="D393"/>
      <c r="E393"/>
    </row>
    <row r="394" spans="1:5" x14ac:dyDescent="0.25">
      <c r="A394"/>
      <c r="B394"/>
      <c r="C394"/>
      <c r="D394"/>
      <c r="E394"/>
    </row>
    <row r="395" spans="1:5" x14ac:dyDescent="0.25">
      <c r="A395"/>
      <c r="B395"/>
      <c r="C395"/>
      <c r="D395"/>
      <c r="E395"/>
    </row>
    <row r="396" spans="1:5" x14ac:dyDescent="0.25">
      <c r="A396"/>
      <c r="B396"/>
      <c r="C396"/>
      <c r="D396"/>
      <c r="E396"/>
    </row>
    <row r="397" spans="1:5" x14ac:dyDescent="0.25">
      <c r="A397"/>
      <c r="B397"/>
      <c r="C397"/>
      <c r="D397"/>
      <c r="E397"/>
    </row>
    <row r="398" spans="1:5" x14ac:dyDescent="0.25">
      <c r="A398"/>
      <c r="B398"/>
      <c r="C398"/>
      <c r="D398"/>
      <c r="E398"/>
    </row>
    <row r="399" spans="1:5" x14ac:dyDescent="0.25">
      <c r="A399"/>
      <c r="B399"/>
      <c r="C399"/>
      <c r="D399"/>
      <c r="E399"/>
    </row>
    <row r="400" spans="1:5" x14ac:dyDescent="0.25">
      <c r="A400"/>
      <c r="B400"/>
      <c r="C400"/>
      <c r="D400"/>
      <c r="E400"/>
    </row>
    <row r="401" spans="1:5" x14ac:dyDescent="0.25">
      <c r="A401"/>
      <c r="B401"/>
      <c r="C401"/>
      <c r="D401"/>
      <c r="E401"/>
    </row>
    <row r="402" spans="1:5" x14ac:dyDescent="0.25">
      <c r="A402"/>
      <c r="B402"/>
      <c r="C402"/>
      <c r="D402"/>
      <c r="E402"/>
    </row>
    <row r="403" spans="1:5" x14ac:dyDescent="0.25">
      <c r="A403"/>
      <c r="B403"/>
      <c r="C403"/>
      <c r="D403"/>
      <c r="E403"/>
    </row>
    <row r="404" spans="1:5" x14ac:dyDescent="0.25">
      <c r="A404"/>
      <c r="B404"/>
      <c r="C404"/>
      <c r="D404"/>
      <c r="E404"/>
    </row>
    <row r="405" spans="1:5" x14ac:dyDescent="0.25">
      <c r="A405"/>
      <c r="B405"/>
      <c r="C405"/>
      <c r="D405"/>
      <c r="E405"/>
    </row>
    <row r="406" spans="1:5" x14ac:dyDescent="0.25">
      <c r="A406"/>
      <c r="B406"/>
      <c r="C406"/>
      <c r="D406"/>
      <c r="E406"/>
    </row>
    <row r="407" spans="1:5" x14ac:dyDescent="0.25">
      <c r="A407"/>
      <c r="B407"/>
      <c r="C407"/>
      <c r="D407"/>
      <c r="E407"/>
    </row>
    <row r="408" spans="1:5" x14ac:dyDescent="0.25">
      <c r="A408"/>
      <c r="B408"/>
      <c r="C408"/>
      <c r="D408"/>
      <c r="E408"/>
    </row>
    <row r="409" spans="1:5" x14ac:dyDescent="0.25">
      <c r="A409"/>
      <c r="B409"/>
      <c r="C409"/>
      <c r="D409"/>
      <c r="E409"/>
    </row>
    <row r="410" spans="1:5" x14ac:dyDescent="0.25">
      <c r="A410"/>
      <c r="B410"/>
      <c r="C410"/>
      <c r="D410"/>
      <c r="E410"/>
    </row>
    <row r="411" spans="1:5" x14ac:dyDescent="0.25">
      <c r="A411"/>
      <c r="B411"/>
      <c r="C411"/>
      <c r="D411"/>
      <c r="E411"/>
    </row>
    <row r="412" spans="1:5" x14ac:dyDescent="0.25">
      <c r="A412"/>
      <c r="B412"/>
      <c r="C412"/>
      <c r="D412"/>
      <c r="E412"/>
    </row>
    <row r="413" spans="1:5" x14ac:dyDescent="0.25">
      <c r="A413"/>
      <c r="B413"/>
      <c r="C413"/>
      <c r="D413"/>
      <c r="E413"/>
    </row>
    <row r="414" spans="1:5" x14ac:dyDescent="0.25">
      <c r="A414"/>
      <c r="B414"/>
      <c r="C414"/>
      <c r="D414"/>
      <c r="E414"/>
    </row>
    <row r="415" spans="1:5" x14ac:dyDescent="0.25">
      <c r="A415"/>
      <c r="B415"/>
      <c r="C415"/>
      <c r="D415"/>
      <c r="E415"/>
    </row>
    <row r="416" spans="1:5" x14ac:dyDescent="0.25">
      <c r="A416"/>
      <c r="B416"/>
      <c r="C416"/>
      <c r="D416"/>
      <c r="E416"/>
    </row>
    <row r="417" spans="1:5" x14ac:dyDescent="0.25">
      <c r="A417"/>
      <c r="B417"/>
      <c r="C417"/>
      <c r="D417"/>
      <c r="E417"/>
    </row>
    <row r="418" spans="1:5" x14ac:dyDescent="0.25">
      <c r="A418"/>
      <c r="B418"/>
      <c r="C418"/>
      <c r="D418"/>
      <c r="E418"/>
    </row>
    <row r="419" spans="1:5" x14ac:dyDescent="0.25">
      <c r="A419"/>
      <c r="B419"/>
      <c r="C419"/>
      <c r="D419"/>
      <c r="E419"/>
    </row>
    <row r="420" spans="1:5" x14ac:dyDescent="0.25">
      <c r="A420"/>
      <c r="B420"/>
      <c r="C420"/>
      <c r="D420"/>
      <c r="E420"/>
    </row>
    <row r="421" spans="1:5" x14ac:dyDescent="0.25">
      <c r="A421"/>
      <c r="B421"/>
      <c r="C421"/>
      <c r="D421"/>
      <c r="E421"/>
    </row>
    <row r="422" spans="1:5" x14ac:dyDescent="0.25">
      <c r="A422"/>
      <c r="B422"/>
      <c r="C422"/>
      <c r="D422"/>
      <c r="E422"/>
    </row>
    <row r="423" spans="1:5" x14ac:dyDescent="0.25">
      <c r="A423"/>
      <c r="B423"/>
      <c r="C423"/>
      <c r="D423"/>
      <c r="E423"/>
    </row>
    <row r="424" spans="1:5" x14ac:dyDescent="0.25">
      <c r="A424"/>
      <c r="B424"/>
      <c r="C424"/>
      <c r="D424"/>
      <c r="E424"/>
    </row>
    <row r="425" spans="1:5" x14ac:dyDescent="0.25">
      <c r="A425"/>
      <c r="B425"/>
      <c r="C425"/>
      <c r="D425"/>
      <c r="E425"/>
    </row>
    <row r="426" spans="1:5" x14ac:dyDescent="0.25">
      <c r="A426"/>
      <c r="B426"/>
      <c r="C426"/>
      <c r="D426"/>
      <c r="E426"/>
    </row>
    <row r="427" spans="1:5" x14ac:dyDescent="0.25">
      <c r="A427"/>
      <c r="B427"/>
      <c r="C427"/>
      <c r="D427"/>
      <c r="E427"/>
    </row>
    <row r="428" spans="1:5" x14ac:dyDescent="0.25">
      <c r="A428"/>
      <c r="B428"/>
      <c r="C428"/>
      <c r="D428"/>
      <c r="E428"/>
    </row>
    <row r="429" spans="1:5" x14ac:dyDescent="0.25">
      <c r="A429"/>
      <c r="B429"/>
      <c r="C429"/>
      <c r="D429"/>
      <c r="E429"/>
    </row>
    <row r="430" spans="1:5" x14ac:dyDescent="0.25">
      <c r="A430"/>
      <c r="B430"/>
      <c r="C430"/>
      <c r="D430"/>
      <c r="E430"/>
    </row>
    <row r="431" spans="1:5" x14ac:dyDescent="0.25">
      <c r="A431"/>
      <c r="B431"/>
      <c r="C431"/>
      <c r="D431"/>
      <c r="E431"/>
    </row>
    <row r="432" spans="1:5" x14ac:dyDescent="0.25">
      <c r="A432"/>
      <c r="B432"/>
      <c r="C432"/>
      <c r="D432"/>
      <c r="E432"/>
    </row>
    <row r="433" spans="1:5" x14ac:dyDescent="0.25">
      <c r="A433"/>
      <c r="B433"/>
      <c r="C433"/>
      <c r="D433"/>
      <c r="E433"/>
    </row>
    <row r="434" spans="1:5" x14ac:dyDescent="0.25">
      <c r="A434"/>
      <c r="B434"/>
      <c r="C434"/>
      <c r="D434"/>
      <c r="E434"/>
    </row>
    <row r="435" spans="1:5" x14ac:dyDescent="0.25">
      <c r="A435"/>
      <c r="B435"/>
      <c r="C435"/>
      <c r="D435"/>
      <c r="E435"/>
    </row>
    <row r="436" spans="1:5" x14ac:dyDescent="0.25">
      <c r="A436"/>
      <c r="B436"/>
      <c r="C436"/>
      <c r="D436"/>
      <c r="E436"/>
    </row>
    <row r="437" spans="1:5" x14ac:dyDescent="0.25">
      <c r="A437"/>
      <c r="B437"/>
      <c r="C437"/>
      <c r="D437"/>
      <c r="E437"/>
    </row>
    <row r="438" spans="1:5" x14ac:dyDescent="0.25">
      <c r="A438"/>
      <c r="B438"/>
      <c r="C438"/>
      <c r="D438"/>
      <c r="E438"/>
    </row>
    <row r="439" spans="1:5" x14ac:dyDescent="0.25">
      <c r="A439"/>
      <c r="B439"/>
      <c r="C439"/>
      <c r="D439"/>
      <c r="E439"/>
    </row>
    <row r="440" spans="1:5" x14ac:dyDescent="0.25">
      <c r="A440"/>
      <c r="B440"/>
      <c r="C440"/>
      <c r="D440"/>
      <c r="E440"/>
    </row>
    <row r="441" spans="1:5" x14ac:dyDescent="0.25">
      <c r="A441"/>
      <c r="B441"/>
      <c r="C441"/>
      <c r="D441"/>
      <c r="E441"/>
    </row>
    <row r="442" spans="1:5" x14ac:dyDescent="0.25">
      <c r="A442"/>
      <c r="B442"/>
      <c r="C442"/>
      <c r="D442"/>
      <c r="E442"/>
    </row>
    <row r="443" spans="1:5" x14ac:dyDescent="0.25">
      <c r="A443"/>
      <c r="B443"/>
      <c r="C443"/>
      <c r="D443"/>
      <c r="E443"/>
    </row>
    <row r="444" spans="1:5" x14ac:dyDescent="0.25">
      <c r="A444"/>
      <c r="B444"/>
      <c r="C444"/>
      <c r="D444"/>
      <c r="E444"/>
    </row>
    <row r="445" spans="1:5" x14ac:dyDescent="0.25">
      <c r="A445"/>
      <c r="B445"/>
      <c r="C445"/>
      <c r="D445"/>
      <c r="E445"/>
    </row>
    <row r="446" spans="1:5" x14ac:dyDescent="0.25">
      <c r="A446"/>
      <c r="B446"/>
      <c r="C446"/>
      <c r="D446"/>
      <c r="E446"/>
    </row>
    <row r="447" spans="1:5" x14ac:dyDescent="0.25">
      <c r="A447"/>
      <c r="B447"/>
      <c r="C447"/>
      <c r="D447"/>
      <c r="E447"/>
    </row>
    <row r="448" spans="1:5" x14ac:dyDescent="0.25">
      <c r="A448"/>
      <c r="B448"/>
      <c r="C448"/>
      <c r="D448"/>
      <c r="E448"/>
    </row>
    <row r="449" spans="1:5" x14ac:dyDescent="0.25">
      <c r="A449"/>
      <c r="B449"/>
      <c r="C449"/>
      <c r="D449"/>
      <c r="E449"/>
    </row>
    <row r="450" spans="1:5" x14ac:dyDescent="0.25">
      <c r="A450"/>
      <c r="B450"/>
      <c r="C450"/>
      <c r="D450"/>
      <c r="E450"/>
    </row>
    <row r="451" spans="1:5" x14ac:dyDescent="0.25">
      <c r="A451"/>
      <c r="B451"/>
      <c r="C451"/>
      <c r="D451"/>
      <c r="E451"/>
    </row>
    <row r="452" spans="1:5" x14ac:dyDescent="0.25">
      <c r="A452"/>
      <c r="B452"/>
      <c r="C452"/>
      <c r="D452"/>
      <c r="E452"/>
    </row>
    <row r="453" spans="1:5" x14ac:dyDescent="0.25">
      <c r="A453"/>
      <c r="B453"/>
      <c r="C453"/>
      <c r="D453"/>
      <c r="E453"/>
    </row>
    <row r="454" spans="1:5" x14ac:dyDescent="0.25">
      <c r="A454"/>
      <c r="B454"/>
      <c r="C454"/>
      <c r="D454"/>
      <c r="E454"/>
    </row>
    <row r="455" spans="1:5" x14ac:dyDescent="0.25">
      <c r="A455"/>
      <c r="B455"/>
      <c r="C455"/>
      <c r="D455"/>
      <c r="E455"/>
    </row>
    <row r="456" spans="1:5" x14ac:dyDescent="0.25">
      <c r="A456"/>
      <c r="B456"/>
      <c r="C456"/>
      <c r="D456"/>
      <c r="E456"/>
    </row>
    <row r="457" spans="1:5" x14ac:dyDescent="0.25">
      <c r="A457"/>
      <c r="B457"/>
      <c r="C457"/>
      <c r="D457"/>
      <c r="E457"/>
    </row>
    <row r="458" spans="1:5" x14ac:dyDescent="0.25">
      <c r="A458"/>
      <c r="B458"/>
      <c r="C458"/>
      <c r="D458"/>
      <c r="E458"/>
    </row>
  </sheetData>
  <conditionalFormatting sqref="K64:K119">
    <cfRule type="cellIs" dxfId="167" priority="22" operator="lessThan">
      <formula>0</formula>
    </cfRule>
  </conditionalFormatting>
  <conditionalFormatting sqref="L64:N119">
    <cfRule type="cellIs" dxfId="166" priority="21" operator="lessThan">
      <formula>0</formula>
    </cfRule>
  </conditionalFormatting>
  <conditionalFormatting sqref="S64:T119">
    <cfRule type="cellIs" dxfId="165" priority="20" operator="lessThan">
      <formula>0</formula>
    </cfRule>
  </conditionalFormatting>
  <conditionalFormatting pivot="1">
    <cfRule type="colorScale" priority="14">
      <colorScale>
        <cfvo type="min"/>
        <cfvo type="max"/>
        <color rgb="FFFF7128"/>
        <color rgb="FFFFEF9C"/>
      </colorScale>
    </cfRule>
  </conditionalFormatting>
  <conditionalFormatting pivot="1">
    <cfRule type="expression" dxfId="164" priority="13">
      <formula>A1048525&lt;XFD1048525</formula>
    </cfRule>
  </conditionalFormatting>
  <conditionalFormatting pivot="1" sqref="H144:H196">
    <cfRule type="expression" dxfId="163" priority="12">
      <formula>H144&lt;G144</formula>
    </cfRule>
  </conditionalFormatting>
  <conditionalFormatting sqref="B144:B196">
    <cfRule type="expression" dxfId="162" priority="9">
      <formula>H144&lt;G144</formula>
    </cfRule>
  </conditionalFormatting>
  <conditionalFormatting sqref="G202:G257">
    <cfRule type="expression" dxfId="161" priority="3">
      <formula>G202&lt;D202</formula>
    </cfRule>
  </conditionalFormatting>
  <conditionalFormatting sqref="H202:H257">
    <cfRule type="cellIs" dxfId="160" priority="2" operator="lessThan">
      <formula>0</formula>
    </cfRule>
  </conditionalFormatting>
  <conditionalFormatting sqref="G273:G328">
    <cfRule type="expression" dxfId="159" priority="1">
      <formula>$G273&lt;$F273</formula>
    </cfRule>
  </conditionalFormatting>
  <pageMargins left="0.7" right="0.7" top="0.75" bottom="0.75" header="0.3" footer="0.3"/>
  <pageSetup paperSize="9" orientation="portrait" r:id="rId5"/>
  <drawing r:id="rId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57"/>
  <sheetViews>
    <sheetView tabSelected="1" zoomScaleNormal="100" workbookViewId="0">
      <selection activeCell="G760" sqref="G760:G761"/>
    </sheetView>
  </sheetViews>
  <sheetFormatPr defaultRowHeight="13.2" x14ac:dyDescent="0.25"/>
  <cols>
    <col min="1" max="1" width="13.33203125" style="3" customWidth="1"/>
    <col min="2" max="2" width="16.21875" style="3" customWidth="1"/>
    <col min="3" max="3" width="20.33203125" style="3" customWidth="1"/>
    <col min="4" max="4" width="19.21875" style="3" customWidth="1"/>
    <col min="5" max="5" width="20" style="3" customWidth="1"/>
    <col min="6" max="6" width="19.109375" style="3" customWidth="1"/>
    <col min="7" max="7" width="18.33203125" style="3" customWidth="1"/>
    <col min="8" max="8" width="19.6640625" style="3" customWidth="1"/>
    <col min="9" max="9" width="18.33203125" style="3" customWidth="1"/>
    <col min="10" max="10" width="16.109375" style="3" customWidth="1"/>
    <col min="11" max="11" width="18.77734375" style="3" customWidth="1"/>
    <col min="12" max="12" width="12.77734375" style="3" bestFit="1" customWidth="1"/>
    <col min="13" max="13" width="16.44140625" style="3" bestFit="1" customWidth="1"/>
    <col min="14" max="14" width="17.5546875" style="3" customWidth="1"/>
    <col min="15" max="15" width="23.44140625" style="58" customWidth="1"/>
    <col min="16" max="16" width="12.5546875" style="3" customWidth="1"/>
    <col min="17" max="17" width="11.33203125" style="3" bestFit="1" customWidth="1"/>
    <col min="18" max="18" width="11.5546875" style="3" customWidth="1"/>
    <col min="19" max="19" width="12.77734375" style="3" customWidth="1"/>
    <col min="20" max="20" width="10.21875" style="3" bestFit="1" customWidth="1"/>
    <col min="21" max="21" width="12.21875" style="3" customWidth="1"/>
    <col min="22" max="22" width="9.21875" style="3" customWidth="1"/>
    <col min="23" max="23" width="13" style="3" customWidth="1"/>
    <col min="24" max="24" width="9.44140625" style="3" customWidth="1"/>
    <col min="25" max="25" width="13.21875" style="3" bestFit="1" customWidth="1"/>
    <col min="26" max="26" width="14" style="3" bestFit="1" customWidth="1"/>
    <col min="27" max="27" width="16.88671875" style="3" customWidth="1"/>
    <col min="28" max="28" width="17.21875" style="3" customWidth="1"/>
    <col min="29" max="29" width="9.21875" style="3" bestFit="1" customWidth="1"/>
    <col min="30" max="30" width="19.33203125" style="3" bestFit="1" customWidth="1"/>
    <col min="31" max="31" width="14.21875" style="3" customWidth="1"/>
    <col min="32" max="33" width="7.6640625" style="3" customWidth="1"/>
    <col min="34" max="16384" width="8.88671875" style="3"/>
  </cols>
  <sheetData>
    <row r="1" spans="1:23" x14ac:dyDescent="0.25">
      <c r="O1" s="3"/>
    </row>
    <row r="2" spans="1:23" ht="21" x14ac:dyDescent="0.4">
      <c r="B2" s="113" t="s">
        <v>1129</v>
      </c>
      <c r="M2" s="34"/>
      <c r="N2" s="256" t="s">
        <v>1096</v>
      </c>
      <c r="O2" s="33"/>
      <c r="P2" s="33"/>
      <c r="Q2" s="33"/>
      <c r="R2" s="33"/>
      <c r="S2" s="35"/>
      <c r="T2" s="58"/>
      <c r="U2" s="58"/>
    </row>
    <row r="3" spans="1:23" x14ac:dyDescent="0.25">
      <c r="M3" s="57"/>
      <c r="N3" s="58"/>
      <c r="P3" s="58"/>
      <c r="Q3" s="58"/>
      <c r="R3" s="58"/>
      <c r="S3" s="26"/>
      <c r="T3" s="58"/>
      <c r="U3" s="58"/>
    </row>
    <row r="4" spans="1:23" x14ac:dyDescent="0.25">
      <c r="A4" s="9" t="s">
        <v>929</v>
      </c>
      <c r="B4" s="9" t="s">
        <v>932</v>
      </c>
      <c r="M4" s="57" t="s">
        <v>1066</v>
      </c>
      <c r="N4" s="58" t="s">
        <v>917</v>
      </c>
      <c r="O4" s="58" t="s">
        <v>1093</v>
      </c>
      <c r="P4" s="58"/>
      <c r="S4" s="26"/>
      <c r="T4" s="58"/>
      <c r="U4" s="58"/>
    </row>
    <row r="5" spans="1:23" x14ac:dyDescent="0.25">
      <c r="A5" s="9" t="s">
        <v>930</v>
      </c>
      <c r="B5" s="3" t="s">
        <v>900</v>
      </c>
      <c r="C5" s="3" t="s">
        <v>902</v>
      </c>
      <c r="D5" s="3" t="s">
        <v>904</v>
      </c>
      <c r="E5" s="3" t="s">
        <v>905</v>
      </c>
      <c r="M5" s="57" t="s">
        <v>900</v>
      </c>
      <c r="N5" s="70">
        <v>509419</v>
      </c>
      <c r="O5" s="255">
        <v>2.67</v>
      </c>
      <c r="P5" s="58"/>
      <c r="S5" s="26"/>
      <c r="T5" s="58"/>
      <c r="U5" s="58"/>
    </row>
    <row r="6" spans="1:23" x14ac:dyDescent="0.25">
      <c r="A6" s="10" t="s">
        <v>933</v>
      </c>
      <c r="B6" s="7"/>
      <c r="C6" s="7"/>
      <c r="D6" s="7"/>
      <c r="E6" s="7"/>
      <c r="M6" s="57"/>
      <c r="N6" s="58"/>
      <c r="P6" s="58"/>
      <c r="S6" s="26"/>
      <c r="T6" s="58"/>
      <c r="U6" s="58"/>
    </row>
    <row r="7" spans="1:23" x14ac:dyDescent="0.25">
      <c r="A7" s="11" t="s">
        <v>935</v>
      </c>
      <c r="B7" s="27">
        <v>509419</v>
      </c>
      <c r="C7" s="27">
        <v>147852</v>
      </c>
      <c r="D7" s="27">
        <v>95736</v>
      </c>
      <c r="E7" s="27">
        <v>69053</v>
      </c>
      <c r="M7" s="57"/>
      <c r="S7" s="26"/>
      <c r="T7" s="58"/>
      <c r="U7" s="58"/>
    </row>
    <row r="8" spans="1:23" x14ac:dyDescent="0.25">
      <c r="A8" s="11" t="s">
        <v>936</v>
      </c>
      <c r="B8" s="27">
        <v>576618</v>
      </c>
      <c r="C8" s="27">
        <v>173566</v>
      </c>
      <c r="D8" s="27">
        <v>107338</v>
      </c>
      <c r="E8" s="27">
        <v>82618</v>
      </c>
      <c r="M8" s="57" t="s">
        <v>1097</v>
      </c>
      <c r="N8" s="133" t="s">
        <v>1095</v>
      </c>
      <c r="O8" s="133" t="s">
        <v>1093</v>
      </c>
      <c r="P8" s="58"/>
      <c r="S8" s="26"/>
      <c r="T8" s="58"/>
      <c r="U8" s="58"/>
    </row>
    <row r="9" spans="1:23" x14ac:dyDescent="0.25">
      <c r="A9" s="11" t="s">
        <v>937</v>
      </c>
      <c r="B9" s="27">
        <v>363694</v>
      </c>
      <c r="C9" s="27">
        <v>103536</v>
      </c>
      <c r="D9" s="27">
        <v>69198</v>
      </c>
      <c r="E9" s="27">
        <v>50574</v>
      </c>
      <c r="M9" s="57"/>
      <c r="N9" s="58">
        <v>509419</v>
      </c>
      <c r="O9" s="58">
        <v>2.67</v>
      </c>
      <c r="P9" s="58"/>
      <c r="S9" s="26"/>
      <c r="T9" s="58"/>
      <c r="U9" s="58"/>
    </row>
    <row r="10" spans="1:23" x14ac:dyDescent="0.25">
      <c r="A10" s="11" t="s">
        <v>938</v>
      </c>
      <c r="B10" s="27">
        <v>432034</v>
      </c>
      <c r="C10" s="27">
        <v>129264</v>
      </c>
      <c r="D10" s="27">
        <v>80144</v>
      </c>
      <c r="E10" s="27">
        <v>65121</v>
      </c>
      <c r="M10" s="57"/>
      <c r="N10" s="58">
        <v>1</v>
      </c>
      <c r="O10" s="58">
        <f>O5*N5</f>
        <v>1360148.73</v>
      </c>
      <c r="P10" s="58"/>
      <c r="S10" s="26"/>
      <c r="T10" s="58"/>
      <c r="U10" s="58"/>
      <c r="V10" s="67"/>
    </row>
    <row r="11" spans="1:23" x14ac:dyDescent="0.25">
      <c r="A11" s="10" t="s">
        <v>934</v>
      </c>
      <c r="B11" s="27"/>
      <c r="C11" s="27"/>
      <c r="D11" s="27"/>
      <c r="E11" s="27"/>
      <c r="M11" s="57"/>
      <c r="O11" s="3"/>
      <c r="P11" s="58"/>
      <c r="Q11" s="58"/>
      <c r="R11" s="58"/>
      <c r="S11" s="26"/>
      <c r="T11" s="58"/>
      <c r="U11" s="58"/>
    </row>
    <row r="12" spans="1:23" x14ac:dyDescent="0.25">
      <c r="A12" s="11" t="s">
        <v>935</v>
      </c>
      <c r="B12" s="27">
        <v>530019</v>
      </c>
      <c r="C12" s="27">
        <v>150204</v>
      </c>
      <c r="D12" s="27">
        <v>99778</v>
      </c>
      <c r="E12" s="27">
        <v>75265</v>
      </c>
      <c r="M12" s="57" t="s">
        <v>1066</v>
      </c>
      <c r="N12" s="58" t="s">
        <v>917</v>
      </c>
      <c r="O12" s="58" t="s">
        <v>1135</v>
      </c>
      <c r="P12" s="60" t="s">
        <v>1134</v>
      </c>
      <c r="Q12" s="58"/>
      <c r="R12" s="58"/>
      <c r="S12" s="26"/>
      <c r="T12" s="58"/>
      <c r="U12" s="58"/>
    </row>
    <row r="13" spans="1:23" x14ac:dyDescent="0.25">
      <c r="A13" s="11" t="s">
        <v>936</v>
      </c>
      <c r="B13" s="27">
        <v>596502</v>
      </c>
      <c r="C13" s="27">
        <v>176338</v>
      </c>
      <c r="D13" s="27">
        <v>109811</v>
      </c>
      <c r="E13" s="27">
        <v>82631</v>
      </c>
      <c r="M13" s="57" t="s">
        <v>902</v>
      </c>
      <c r="N13" s="70">
        <v>147852</v>
      </c>
      <c r="O13" s="240">
        <f>O10/N13</f>
        <v>9.1993935151367587</v>
      </c>
      <c r="P13" s="59">
        <f>O27</f>
        <v>2.9800546250414506E-2</v>
      </c>
      <c r="S13" s="26"/>
      <c r="T13" s="58"/>
      <c r="U13" s="58"/>
    </row>
    <row r="14" spans="1:23" x14ac:dyDescent="0.25">
      <c r="A14" s="10" t="s">
        <v>931</v>
      </c>
      <c r="B14" s="27">
        <v>3008286</v>
      </c>
      <c r="C14" s="27">
        <v>880760</v>
      </c>
      <c r="D14" s="27">
        <v>562005</v>
      </c>
      <c r="E14" s="27">
        <v>425262</v>
      </c>
      <c r="M14" s="57" t="s">
        <v>904</v>
      </c>
      <c r="N14" s="70">
        <v>95736</v>
      </c>
      <c r="O14" s="255">
        <f>O10/N14</f>
        <v>14.207285973928302</v>
      </c>
      <c r="P14" s="59">
        <f>P27</f>
        <v>2.3124367039840443E-2</v>
      </c>
      <c r="S14" s="26"/>
      <c r="T14" s="58"/>
      <c r="U14" s="58"/>
    </row>
    <row r="15" spans="1:23" x14ac:dyDescent="0.25">
      <c r="M15" s="57" t="s">
        <v>905</v>
      </c>
      <c r="N15" s="70">
        <v>69053</v>
      </c>
      <c r="O15" s="255">
        <f>O10/N15</f>
        <v>19.697170723936686</v>
      </c>
      <c r="P15" s="59">
        <f>Q27</f>
        <v>3.0370484423261512E-2</v>
      </c>
      <c r="Q15" s="58"/>
      <c r="R15" s="58"/>
      <c r="S15" s="26"/>
      <c r="T15" s="58"/>
      <c r="U15" s="58"/>
      <c r="W15" s="59"/>
    </row>
    <row r="16" spans="1:23" x14ac:dyDescent="0.25">
      <c r="M16" s="57"/>
      <c r="O16" s="3"/>
      <c r="Q16" s="58"/>
      <c r="R16" s="58"/>
      <c r="S16" s="26"/>
      <c r="T16" s="58"/>
      <c r="U16" s="58"/>
    </row>
    <row r="17" spans="1:24" x14ac:dyDescent="0.25">
      <c r="B17" s="112" t="s">
        <v>980</v>
      </c>
      <c r="H17" s="112" t="s">
        <v>981</v>
      </c>
      <c r="M17" s="57"/>
      <c r="O17" s="3" t="s">
        <v>1127</v>
      </c>
      <c r="Q17" s="58"/>
      <c r="R17" s="58"/>
      <c r="S17" s="26"/>
      <c r="T17" s="58"/>
      <c r="U17" s="58"/>
    </row>
    <row r="18" spans="1:24" x14ac:dyDescent="0.25">
      <c r="A18" s="32"/>
      <c r="B18" s="34" t="s">
        <v>900</v>
      </c>
      <c r="C18" s="33" t="s">
        <v>902</v>
      </c>
      <c r="D18" s="33" t="s">
        <v>904</v>
      </c>
      <c r="E18" s="35" t="s">
        <v>905</v>
      </c>
      <c r="G18" s="32"/>
      <c r="H18" s="34" t="s">
        <v>900</v>
      </c>
      <c r="I18" s="33" t="s">
        <v>902</v>
      </c>
      <c r="J18" s="33" t="s">
        <v>904</v>
      </c>
      <c r="K18" s="35" t="s">
        <v>905</v>
      </c>
      <c r="M18" s="56"/>
      <c r="N18" s="12"/>
      <c r="O18" s="12" t="s">
        <v>1126</v>
      </c>
      <c r="P18" s="12"/>
      <c r="Q18" s="12"/>
      <c r="R18" s="12"/>
      <c r="S18" s="13"/>
      <c r="T18" s="58"/>
      <c r="U18" s="58"/>
    </row>
    <row r="19" spans="1:24" x14ac:dyDescent="0.25">
      <c r="A19" s="25" t="s">
        <v>933</v>
      </c>
      <c r="B19" s="56"/>
      <c r="C19" s="12"/>
      <c r="D19" s="12"/>
      <c r="E19" s="13"/>
      <c r="G19" s="25" t="s">
        <v>933</v>
      </c>
      <c r="H19" s="56"/>
      <c r="I19" s="12"/>
      <c r="J19" s="12"/>
      <c r="K19" s="13"/>
    </row>
    <row r="20" spans="1:24" x14ac:dyDescent="0.25">
      <c r="A20" s="25" t="s">
        <v>935</v>
      </c>
      <c r="B20" s="57" t="s">
        <v>970</v>
      </c>
      <c r="C20" s="58" t="s">
        <v>970</v>
      </c>
      <c r="D20" s="58" t="s">
        <v>971</v>
      </c>
      <c r="E20" s="26" t="s">
        <v>971</v>
      </c>
      <c r="G20" s="25" t="s">
        <v>935</v>
      </c>
      <c r="H20" s="58" t="s">
        <v>970</v>
      </c>
      <c r="I20" s="58" t="s">
        <v>970</v>
      </c>
      <c r="J20" s="58" t="s">
        <v>971</v>
      </c>
      <c r="K20" s="26" t="s">
        <v>971</v>
      </c>
    </row>
    <row r="21" spans="1:24" x14ac:dyDescent="0.25">
      <c r="A21" s="25" t="s">
        <v>936</v>
      </c>
      <c r="B21" s="71">
        <f t="shared" ref="B21:E23" si="0">B8-B7</f>
        <v>67199</v>
      </c>
      <c r="C21" s="70">
        <f t="shared" si="0"/>
        <v>25714</v>
      </c>
      <c r="D21" s="70">
        <f t="shared" si="0"/>
        <v>11602</v>
      </c>
      <c r="E21" s="72">
        <f t="shared" si="0"/>
        <v>13565</v>
      </c>
      <c r="G21" s="25" t="s">
        <v>936</v>
      </c>
      <c r="H21" s="59">
        <f t="shared" ref="H21:K23" si="1">(B8-B7)/B7</f>
        <v>0.13191302248247513</v>
      </c>
      <c r="I21" s="59">
        <f t="shared" si="1"/>
        <v>0.17391716040364688</v>
      </c>
      <c r="J21" s="59">
        <f t="shared" si="1"/>
        <v>0.12118743210495529</v>
      </c>
      <c r="K21" s="21">
        <f t="shared" si="1"/>
        <v>0.19644331165916035</v>
      </c>
      <c r="N21" s="112" t="s">
        <v>998</v>
      </c>
      <c r="O21" s="3"/>
      <c r="S21" s="23" t="s">
        <v>1093</v>
      </c>
      <c r="T21" s="16"/>
      <c r="U21" s="37">
        <v>2.6650904697269828E-2</v>
      </c>
      <c r="V21" s="37">
        <v>2.9800546250414506E-2</v>
      </c>
      <c r="W21" s="37">
        <v>2.3124367039840443E-2</v>
      </c>
      <c r="X21" s="53">
        <v>3.0370484423261512E-2</v>
      </c>
    </row>
    <row r="22" spans="1:24" x14ac:dyDescent="0.25">
      <c r="A22" s="25" t="s">
        <v>937</v>
      </c>
      <c r="B22" s="71">
        <f t="shared" si="0"/>
        <v>-212924</v>
      </c>
      <c r="C22" s="70">
        <f t="shared" si="0"/>
        <v>-70030</v>
      </c>
      <c r="D22" s="70">
        <f t="shared" si="0"/>
        <v>-38140</v>
      </c>
      <c r="E22" s="72">
        <f t="shared" si="0"/>
        <v>-32044</v>
      </c>
      <c r="G22" s="25" t="s">
        <v>937</v>
      </c>
      <c r="H22" s="59">
        <f t="shared" si="1"/>
        <v>-0.36926353322303501</v>
      </c>
      <c r="I22" s="59">
        <f t="shared" si="1"/>
        <v>-0.40347763962988142</v>
      </c>
      <c r="J22" s="59">
        <f t="shared" si="1"/>
        <v>-0.35532616594309563</v>
      </c>
      <c r="K22" s="21">
        <f t="shared" si="1"/>
        <v>-0.38785736764385487</v>
      </c>
      <c r="M22" s="32"/>
      <c r="N22" s="34" t="s">
        <v>900</v>
      </c>
      <c r="O22" s="33" t="s">
        <v>902</v>
      </c>
      <c r="P22" s="33" t="s">
        <v>904</v>
      </c>
      <c r="Q22" s="35" t="s">
        <v>905</v>
      </c>
      <c r="S22" s="34"/>
      <c r="T22" s="25"/>
      <c r="U22" s="12" t="s">
        <v>900</v>
      </c>
      <c r="V22" s="12" t="s">
        <v>902</v>
      </c>
      <c r="W22" s="12" t="s">
        <v>904</v>
      </c>
      <c r="X22" s="13" t="s">
        <v>905</v>
      </c>
    </row>
    <row r="23" spans="1:24" x14ac:dyDescent="0.25">
      <c r="A23" s="40" t="s">
        <v>938</v>
      </c>
      <c r="B23" s="73">
        <f t="shared" si="0"/>
        <v>68340</v>
      </c>
      <c r="C23" s="74">
        <f t="shared" si="0"/>
        <v>25728</v>
      </c>
      <c r="D23" s="74">
        <f t="shared" si="0"/>
        <v>10946</v>
      </c>
      <c r="E23" s="75">
        <f t="shared" si="0"/>
        <v>14547</v>
      </c>
      <c r="G23" s="40" t="s">
        <v>938</v>
      </c>
      <c r="H23" s="68">
        <f t="shared" si="1"/>
        <v>0.18790521702310184</v>
      </c>
      <c r="I23" s="68">
        <f t="shared" si="1"/>
        <v>0.24849327770050997</v>
      </c>
      <c r="J23" s="68">
        <f t="shared" si="1"/>
        <v>0.1581837625364895</v>
      </c>
      <c r="K23" s="69">
        <f t="shared" si="1"/>
        <v>0.28763791671609917</v>
      </c>
      <c r="M23" s="25"/>
      <c r="N23" s="57"/>
      <c r="P23" s="58"/>
      <c r="Q23" s="26"/>
      <c r="S23" s="57"/>
      <c r="T23" s="25" t="s">
        <v>918</v>
      </c>
      <c r="U23" s="70">
        <f>(N5*N27)+ N5</f>
        <v>522995.47721997852</v>
      </c>
      <c r="V23" s="70">
        <f>(N13*O27)+N13</f>
        <v>152258.07036421628</v>
      </c>
      <c r="W23" s="70">
        <f>(N14*$P$27)+N14</f>
        <v>97949.834402926164</v>
      </c>
      <c r="X23" s="72">
        <f>(N15*$Q$27)+N15</f>
        <v>71150.173060879475</v>
      </c>
    </row>
    <row r="24" spans="1:24" x14ac:dyDescent="0.25">
      <c r="A24" s="25" t="s">
        <v>934</v>
      </c>
      <c r="B24" s="71"/>
      <c r="C24" s="59"/>
      <c r="D24" s="59"/>
      <c r="E24" s="21"/>
      <c r="G24" s="25" t="s">
        <v>934</v>
      </c>
      <c r="H24" s="59"/>
      <c r="I24" s="59"/>
      <c r="J24" s="59"/>
      <c r="K24" s="21"/>
      <c r="M24" s="32" t="s">
        <v>994</v>
      </c>
      <c r="N24" s="119">
        <f>$B$13-$B$7</f>
        <v>87083</v>
      </c>
      <c r="O24" s="119">
        <f>$C$13-$C$7</f>
        <v>28486</v>
      </c>
      <c r="P24" s="119">
        <f>$D$13-$D$7</f>
        <v>14075</v>
      </c>
      <c r="Q24" s="120">
        <f>$E$13-$E$7</f>
        <v>13578</v>
      </c>
      <c r="S24" s="57"/>
      <c r="T24" s="25" t="s">
        <v>919</v>
      </c>
      <c r="U24" s="70">
        <f>(U23*$N$27) + U23</f>
        <v>536933.77984047134</v>
      </c>
      <c r="V24" s="70">
        <f>(V23*$O$27)+V23</f>
        <v>156795.44403210399</v>
      </c>
      <c r="W24" s="70">
        <f>(W23*$P$27)+W23</f>
        <v>100214.86232515101</v>
      </c>
      <c r="X24" s="72">
        <f>(X23*$Q$27)+X23</f>
        <v>73311.038283537273</v>
      </c>
    </row>
    <row r="25" spans="1:24" x14ac:dyDescent="0.25">
      <c r="A25" s="25" t="s">
        <v>935</v>
      </c>
      <c r="B25" s="71">
        <f>B12-B10</f>
        <v>97985</v>
      </c>
      <c r="C25" s="70">
        <f>C12-C10</f>
        <v>20940</v>
      </c>
      <c r="D25" s="70">
        <f>D12-D10</f>
        <v>19634</v>
      </c>
      <c r="E25" s="72">
        <f>E12-E10</f>
        <v>10144</v>
      </c>
      <c r="G25" s="25" t="s">
        <v>935</v>
      </c>
      <c r="H25" s="59">
        <f>(B12-B10)/B10</f>
        <v>0.22679927968632099</v>
      </c>
      <c r="I25" s="59">
        <f>(C12-C10)/C10</f>
        <v>0.16199405867062755</v>
      </c>
      <c r="J25" s="59">
        <f>(D12-D10)/D10</f>
        <v>0.24498402874825315</v>
      </c>
      <c r="K25" s="21">
        <f>(E12-E10)/E10</f>
        <v>0.15577156370448858</v>
      </c>
      <c r="M25" s="205" t="s">
        <v>995</v>
      </c>
      <c r="N25" s="206">
        <f>($B$13-$B$7)/$B$7</f>
        <v>0.17094572444294381</v>
      </c>
      <c r="O25" s="206">
        <f>($C$13-$C$7)/$C$7</f>
        <v>0.19266563861158456</v>
      </c>
      <c r="P25" s="206">
        <f>($D$13-$D$7)/$D$7</f>
        <v>0.14701888526781984</v>
      </c>
      <c r="Q25" s="207">
        <f>($E$13-$E$7)/$E$7</f>
        <v>0.19663157284983998</v>
      </c>
      <c r="S25" s="57" t="s">
        <v>1098</v>
      </c>
      <c r="T25" s="25" t="s">
        <v>920</v>
      </c>
      <c r="U25" s="70">
        <f>(U24*$N$27) + U24</f>
        <v>551243.55083574459</v>
      </c>
      <c r="V25" s="70">
        <f t="shared" ref="V25:V28" si="2">(V24*$O$27)+V24</f>
        <v>161468.03391383699</v>
      </c>
      <c r="W25" s="70">
        <f t="shared" ref="W25:W28" si="3">(W24*$P$27)+W24</f>
        <v>102532.26758440488</v>
      </c>
      <c r="X25" s="72">
        <f t="shared" ref="X25:X28" si="4">(X24*$Q$27)+X24</f>
        <v>75537.530029780566</v>
      </c>
    </row>
    <row r="26" spans="1:24" x14ac:dyDescent="0.25">
      <c r="A26" s="40" t="s">
        <v>936</v>
      </c>
      <c r="B26" s="73">
        <f>B13-B12</f>
        <v>66483</v>
      </c>
      <c r="C26" s="74">
        <f>C13-C12</f>
        <v>26134</v>
      </c>
      <c r="D26" s="74">
        <f>D13-D12</f>
        <v>10033</v>
      </c>
      <c r="E26" s="75">
        <f>E13-E12</f>
        <v>7366</v>
      </c>
      <c r="G26" s="40" t="s">
        <v>936</v>
      </c>
      <c r="H26" s="68">
        <f>(B13-B12)/B12</f>
        <v>0.12543512591058056</v>
      </c>
      <c r="I26" s="68">
        <f>(C13-C12)/C12</f>
        <v>0.17399004021197836</v>
      </c>
      <c r="J26" s="68">
        <f>(D13-D12)/D12</f>
        <v>0.1005532281665297</v>
      </c>
      <c r="K26" s="69">
        <f>(E13-E12)/E12</f>
        <v>9.7867534710688903E-2</v>
      </c>
      <c r="M26" s="253"/>
      <c r="N26" s="249"/>
      <c r="O26" s="249"/>
      <c r="P26" s="249"/>
      <c r="Q26" s="250"/>
      <c r="S26" s="57" t="s">
        <v>1099</v>
      </c>
      <c r="T26" s="25" t="s">
        <v>921</v>
      </c>
      <c r="U26" s="70">
        <f>(U25*$N$27) + U25</f>
        <v>565934.69017405261</v>
      </c>
      <c r="V26" s="70">
        <f t="shared" si="2"/>
        <v>166279.86952644979</v>
      </c>
      <c r="W26" s="70">
        <f t="shared" si="3"/>
        <v>104903.26137345379</v>
      </c>
      <c r="X26" s="72">
        <f t="shared" si="4"/>
        <v>77831.641408921671</v>
      </c>
    </row>
    <row r="27" spans="1:24" x14ac:dyDescent="0.25">
      <c r="M27" s="254" t="s">
        <v>1093</v>
      </c>
      <c r="N27" s="251">
        <f>(B13/B7)^(1/6)-1</f>
        <v>2.6650904697269828E-2</v>
      </c>
      <c r="O27" s="251">
        <f>(C13/C7)^(1/6)-1</f>
        <v>2.9800546250414506E-2</v>
      </c>
      <c r="P27" s="251">
        <f>(D13/D7)^(1/6)-1</f>
        <v>2.3124367039840443E-2</v>
      </c>
      <c r="Q27" s="252">
        <f>(E13/E7)^(1/6)-1</f>
        <v>3.0370484423261512E-2</v>
      </c>
      <c r="S27" s="57"/>
      <c r="T27" s="25" t="s">
        <v>922</v>
      </c>
      <c r="U27" s="70">
        <f>(U26*$N$27) + U26</f>
        <v>581017.36166676017</v>
      </c>
      <c r="V27" s="70">
        <f t="shared" si="2"/>
        <v>171235.10046878565</v>
      </c>
      <c r="W27" s="70">
        <f t="shared" si="3"/>
        <v>107329.08289312985</v>
      </c>
      <c r="X27" s="72">
        <f t="shared" si="4"/>
        <v>80195.426061968203</v>
      </c>
    </row>
    <row r="28" spans="1:24" ht="15.6" x14ac:dyDescent="0.3">
      <c r="A28" s="60" t="s">
        <v>1128</v>
      </c>
      <c r="B28" s="114" t="s">
        <v>982</v>
      </c>
      <c r="M28" s="58"/>
      <c r="N28" s="58"/>
      <c r="P28" s="58"/>
      <c r="Q28" s="58"/>
      <c r="S28" s="56"/>
      <c r="T28" s="40" t="s">
        <v>1130</v>
      </c>
      <c r="U28" s="74">
        <f>(U27*$N$27) + U27</f>
        <v>596502.00000000012</v>
      </c>
      <c r="V28" s="74">
        <f t="shared" si="2"/>
        <v>176338.00000000006</v>
      </c>
      <c r="W28" s="74">
        <f t="shared" si="3"/>
        <v>109811.00000000004</v>
      </c>
      <c r="X28" s="75">
        <f t="shared" si="4"/>
        <v>82631.000000000029</v>
      </c>
    </row>
    <row r="29" spans="1:24" ht="15.6" x14ac:dyDescent="0.3">
      <c r="B29" s="114" t="s">
        <v>983</v>
      </c>
      <c r="O29" s="3"/>
    </row>
    <row r="30" spans="1:24" s="58" customFormat="1" ht="15.6" x14ac:dyDescent="0.3">
      <c r="B30" s="172" t="s">
        <v>984</v>
      </c>
      <c r="N30" s="3"/>
    </row>
    <row r="31" spans="1:24" s="12" customFormat="1" ht="15.6" x14ac:dyDescent="0.3">
      <c r="B31" s="171" t="s">
        <v>1094</v>
      </c>
    </row>
    <row r="32" spans="1:24" x14ac:dyDescent="0.25">
      <c r="O32" s="3"/>
    </row>
    <row r="33" spans="1:15" x14ac:dyDescent="0.25">
      <c r="O33" s="3"/>
    </row>
    <row r="34" spans="1:15" x14ac:dyDescent="0.25">
      <c r="O34" s="3"/>
    </row>
    <row r="35" spans="1:15" ht="21" x14ac:dyDescent="0.4">
      <c r="B35" s="113" t="s">
        <v>999</v>
      </c>
      <c r="O35" s="3"/>
    </row>
    <row r="36" spans="1:15" x14ac:dyDescent="0.25">
      <c r="O36" s="3"/>
    </row>
    <row r="37" spans="1:15" x14ac:dyDescent="0.25">
      <c r="A37" s="9" t="s">
        <v>929</v>
      </c>
      <c r="B37" s="9" t="s">
        <v>932</v>
      </c>
      <c r="O37" s="3"/>
    </row>
    <row r="38" spans="1:15" x14ac:dyDescent="0.25">
      <c r="B38" s="3" t="s">
        <v>933</v>
      </c>
      <c r="F38" s="3" t="s">
        <v>934</v>
      </c>
      <c r="O38" s="3"/>
    </row>
    <row r="39" spans="1:15" x14ac:dyDescent="0.25">
      <c r="A39" s="9" t="s">
        <v>930</v>
      </c>
      <c r="B39" s="4" t="s">
        <v>935</v>
      </c>
      <c r="C39" s="4" t="s">
        <v>936</v>
      </c>
      <c r="D39" s="4" t="s">
        <v>937</v>
      </c>
      <c r="E39" s="4" t="s">
        <v>938</v>
      </c>
      <c r="F39" s="4" t="s">
        <v>935</v>
      </c>
      <c r="G39" s="4" t="s">
        <v>936</v>
      </c>
      <c r="L39" s="67">
        <f>(B65-C44)/C44</f>
        <v>4.0393645232708136E-2</v>
      </c>
      <c r="O39" s="3"/>
    </row>
    <row r="40" spans="1:15" x14ac:dyDescent="0.25">
      <c r="A40" s="10" t="s">
        <v>900</v>
      </c>
      <c r="B40" s="27">
        <v>509419</v>
      </c>
      <c r="C40" s="27">
        <v>576618</v>
      </c>
      <c r="D40" s="27">
        <v>363694</v>
      </c>
      <c r="E40" s="27">
        <v>432034</v>
      </c>
      <c r="F40" s="27">
        <v>530019</v>
      </c>
      <c r="G40" s="27">
        <v>596502</v>
      </c>
      <c r="O40" s="3"/>
    </row>
    <row r="41" spans="1:15" x14ac:dyDescent="0.25">
      <c r="A41" s="10" t="s">
        <v>902</v>
      </c>
      <c r="B41" s="27">
        <v>147852</v>
      </c>
      <c r="C41" s="27">
        <v>173566</v>
      </c>
      <c r="D41" s="27">
        <v>103536</v>
      </c>
      <c r="E41" s="27">
        <v>129264</v>
      </c>
      <c r="F41" s="27">
        <v>150204</v>
      </c>
      <c r="G41" s="27">
        <v>176338</v>
      </c>
      <c r="O41" s="3"/>
    </row>
    <row r="42" spans="1:15" x14ac:dyDescent="0.25">
      <c r="A42" s="10" t="s">
        <v>904</v>
      </c>
      <c r="B42" s="27">
        <v>95736</v>
      </c>
      <c r="C42" s="27">
        <v>107338</v>
      </c>
      <c r="D42" s="27">
        <v>69198</v>
      </c>
      <c r="E42" s="27">
        <v>80144</v>
      </c>
      <c r="F42" s="27">
        <v>99778</v>
      </c>
      <c r="G42" s="27">
        <v>109811</v>
      </c>
      <c r="L42" s="3">
        <v>4.0393645232708136E-2</v>
      </c>
      <c r="O42" s="3"/>
    </row>
    <row r="43" spans="1:15" x14ac:dyDescent="0.25">
      <c r="A43" s="10" t="s">
        <v>905</v>
      </c>
      <c r="B43" s="27">
        <v>69053</v>
      </c>
      <c r="C43" s="27">
        <v>82618</v>
      </c>
      <c r="D43" s="27">
        <v>50574</v>
      </c>
      <c r="E43" s="27">
        <v>65121</v>
      </c>
      <c r="F43" s="27">
        <v>75265</v>
      </c>
      <c r="G43" s="27">
        <v>82631</v>
      </c>
      <c r="L43" s="3">
        <v>4.0393645232708074E-2</v>
      </c>
      <c r="O43" s="3"/>
    </row>
    <row r="44" spans="1:15" x14ac:dyDescent="0.25">
      <c r="A44" s="10" t="s">
        <v>931</v>
      </c>
      <c r="B44" s="27">
        <v>822060</v>
      </c>
      <c r="C44" s="27">
        <v>940140</v>
      </c>
      <c r="D44" s="27">
        <v>587002</v>
      </c>
      <c r="E44" s="27">
        <v>706563</v>
      </c>
      <c r="F44" s="27">
        <v>855266</v>
      </c>
      <c r="G44" s="27">
        <v>965282</v>
      </c>
      <c r="J44" s="138"/>
      <c r="K44" s="138"/>
      <c r="L44" s="257"/>
      <c r="M44" s="6"/>
      <c r="N44" s="67"/>
      <c r="O44" s="3"/>
    </row>
    <row r="45" spans="1:15" x14ac:dyDescent="0.25">
      <c r="O45" s="3"/>
    </row>
    <row r="46" spans="1:15" x14ac:dyDescent="0.25">
      <c r="J46" s="27"/>
      <c r="K46" s="27"/>
      <c r="L46" s="6"/>
      <c r="O46" s="3"/>
    </row>
    <row r="47" spans="1:15" x14ac:dyDescent="0.25">
      <c r="J47" s="67"/>
      <c r="K47" s="27"/>
      <c r="L47" s="6"/>
      <c r="O47" s="3"/>
    </row>
    <row r="48" spans="1:15" ht="15.6" x14ac:dyDescent="0.3">
      <c r="B48" s="114" t="s">
        <v>1057</v>
      </c>
      <c r="K48" s="27"/>
      <c r="O48" s="3"/>
    </row>
    <row r="49" spans="1:17" x14ac:dyDescent="0.25">
      <c r="A49" s="16"/>
      <c r="B49" s="15" t="s">
        <v>939</v>
      </c>
      <c r="C49" s="15" t="s">
        <v>940</v>
      </c>
      <c r="D49" s="258"/>
      <c r="E49" s="15" t="s">
        <v>941</v>
      </c>
      <c r="F49" s="20" t="s">
        <v>942</v>
      </c>
      <c r="G49" s="76"/>
      <c r="H49" s="67"/>
      <c r="K49" s="27"/>
      <c r="L49" s="6">
        <f>B65-B64</f>
        <v>-66.925247925100848</v>
      </c>
      <c r="O49" s="3"/>
    </row>
    <row r="50" spans="1:17" x14ac:dyDescent="0.25">
      <c r="A50" s="17" t="s">
        <v>900</v>
      </c>
      <c r="B50" s="28">
        <f>F40-B40</f>
        <v>20600</v>
      </c>
      <c r="C50" s="21">
        <f>B50/B40</f>
        <v>4.0438224722674262E-2</v>
      </c>
      <c r="D50" s="260"/>
      <c r="E50" s="47">
        <f>G40-C40</f>
        <v>19884</v>
      </c>
      <c r="F50" s="21">
        <f>E50/C40</f>
        <v>3.4483835051975484E-2</v>
      </c>
      <c r="G50" s="59"/>
      <c r="J50" s="67"/>
      <c r="L50" s="67"/>
      <c r="O50" s="3"/>
    </row>
    <row r="51" spans="1:17" x14ac:dyDescent="0.25">
      <c r="A51" s="17" t="s">
        <v>902</v>
      </c>
      <c r="B51" s="28">
        <f>F41-B41</f>
        <v>2352</v>
      </c>
      <c r="C51" s="21">
        <f>B51/B41</f>
        <v>1.5907799691583475E-2</v>
      </c>
      <c r="D51" s="260"/>
      <c r="E51" s="47">
        <f>G41-C41</f>
        <v>2772</v>
      </c>
      <c r="F51" s="21">
        <f>E51/C41</f>
        <v>1.5970869870827235E-2</v>
      </c>
      <c r="G51" s="59"/>
      <c r="J51" s="173"/>
      <c r="O51" s="3"/>
    </row>
    <row r="52" spans="1:17" x14ac:dyDescent="0.25">
      <c r="A52" s="17" t="s">
        <v>904</v>
      </c>
      <c r="B52" s="28">
        <f>F42-B42</f>
        <v>4042</v>
      </c>
      <c r="C52" s="21">
        <f>B52/B42</f>
        <v>4.2220272415810146E-2</v>
      </c>
      <c r="D52" s="260"/>
      <c r="E52" s="47">
        <f>G42-C42</f>
        <v>2473</v>
      </c>
      <c r="F52" s="21">
        <f>E52/C42</f>
        <v>2.3039370959026625E-2</v>
      </c>
      <c r="G52" s="59"/>
    </row>
    <row r="53" spans="1:17" x14ac:dyDescent="0.25">
      <c r="A53" s="17" t="s">
        <v>905</v>
      </c>
      <c r="B53" s="28">
        <f>F43-B43</f>
        <v>6212</v>
      </c>
      <c r="C53" s="21">
        <f>B53/B43</f>
        <v>8.9959885884755189E-2</v>
      </c>
      <c r="D53" s="260"/>
      <c r="E53" s="47">
        <f>G43-C43</f>
        <v>13</v>
      </c>
      <c r="F53" s="21">
        <f>E53/C43</f>
        <v>1.5735069839502289E-4</v>
      </c>
      <c r="G53" s="59"/>
    </row>
    <row r="54" spans="1:17" ht="15.6" x14ac:dyDescent="0.3">
      <c r="A54" s="19" t="s">
        <v>945</v>
      </c>
      <c r="B54" s="29">
        <f>F44-B44</f>
        <v>33206</v>
      </c>
      <c r="C54" s="22">
        <f>B54/B44</f>
        <v>4.0393645232708074E-2</v>
      </c>
      <c r="D54" s="259"/>
      <c r="E54" s="48">
        <f>G44-C44</f>
        <v>25142</v>
      </c>
      <c r="F54" s="22">
        <f>E54/C44</f>
        <v>2.6742825536622206E-2</v>
      </c>
      <c r="G54" s="127"/>
      <c r="J54" s="58"/>
      <c r="L54" s="114" t="s">
        <v>1186</v>
      </c>
      <c r="O54" s="3"/>
    </row>
    <row r="55" spans="1:17" x14ac:dyDescent="0.25">
      <c r="J55" s="58"/>
      <c r="K55" s="34" t="str">
        <f>INDEX($A$263:$A$320, MATCH(L55,$B$263:$B$318,0))</f>
        <v>NAM</v>
      </c>
      <c r="L55" s="33" t="s">
        <v>73</v>
      </c>
      <c r="M55" s="33">
        <f>INDEX($H$263:$H$320, MATCH(L55,$B$263:$B$318,0))</f>
        <v>5531</v>
      </c>
      <c r="N55" s="33"/>
      <c r="O55" s="33" t="str">
        <f>INDEX($A$263:$A$320, MATCH(P55,$B$263:$B$318,0))</f>
        <v>NAM</v>
      </c>
      <c r="P55" s="33" t="s">
        <v>388</v>
      </c>
      <c r="Q55" s="35">
        <f>INDEX($I$263:$I$320, MATCH(P55,$B$263:$B$318,0))</f>
        <v>4321</v>
      </c>
    </row>
    <row r="56" spans="1:17" x14ac:dyDescent="0.25">
      <c r="J56" s="58"/>
      <c r="K56" s="57" t="str">
        <f>INDEX($A$263:$A$320, MATCH(L56,$B$263:$B$318,0))</f>
        <v>NAM</v>
      </c>
      <c r="L56" s="58" t="s">
        <v>388</v>
      </c>
      <c r="M56" s="58">
        <f>INDEX($H$263:$H$320, MATCH(L56,$B$263:$B$318,0))</f>
        <v>3465</v>
      </c>
      <c r="N56" s="58"/>
      <c r="P56" s="58"/>
      <c r="Q56" s="26"/>
    </row>
    <row r="57" spans="1:17" ht="15.6" x14ac:dyDescent="0.3">
      <c r="B57" s="114" t="s">
        <v>1058</v>
      </c>
      <c r="J57" s="58"/>
      <c r="K57" s="57" t="str">
        <f>INDEX($A$263:$A$320, MATCH(L57,$B$263:$B$318,0))</f>
        <v>APAC</v>
      </c>
      <c r="L57" s="58" t="s">
        <v>315</v>
      </c>
      <c r="M57" s="58">
        <f>INDEX($H$263:$H$320, MATCH(L57,$B$263:$B$318,0))</f>
        <v>1132</v>
      </c>
      <c r="N57" s="58"/>
      <c r="O57" s="58" t="str">
        <f>INDEX($A$263:$A$320, MATCH(P57,$B$263:$B$318,0))</f>
        <v>APAC</v>
      </c>
      <c r="P57" s="58" t="s">
        <v>315</v>
      </c>
      <c r="Q57" s="26">
        <f>INDEX($I$263:$I$320, MATCH(P57,$B$263:$B$318,0))</f>
        <v>1254</v>
      </c>
    </row>
    <row r="58" spans="1:17" x14ac:dyDescent="0.25">
      <c r="A58" s="16"/>
      <c r="B58" s="24" t="s">
        <v>943</v>
      </c>
      <c r="C58" s="24" t="s">
        <v>947</v>
      </c>
      <c r="D58" s="24" t="s">
        <v>996</v>
      </c>
      <c r="E58" s="14" t="s">
        <v>997</v>
      </c>
      <c r="G58" s="16"/>
      <c r="H58" s="24" t="s">
        <v>996</v>
      </c>
      <c r="I58" s="14" t="s">
        <v>1100</v>
      </c>
      <c r="J58" s="58"/>
      <c r="K58" s="57" t="str">
        <f>INDEX($A$263:$A$320, MATCH(L58,$B$263:$B$318,0))</f>
        <v>LATAM</v>
      </c>
      <c r="L58" s="58" t="s">
        <v>104</v>
      </c>
      <c r="M58" s="58">
        <f>INDEX($H$263:$H$320, MATCH(L58,$B$263:$B$318,0))</f>
        <v>4809</v>
      </c>
      <c r="N58" s="58"/>
      <c r="P58" s="58"/>
      <c r="Q58" s="26"/>
    </row>
    <row r="59" spans="1:17" x14ac:dyDescent="0.25">
      <c r="A59" s="25"/>
      <c r="E59" s="26"/>
      <c r="G59" s="32"/>
      <c r="H59" s="33"/>
      <c r="I59" s="35"/>
      <c r="J59" s="58"/>
      <c r="K59" s="57"/>
      <c r="L59" s="58" t="s">
        <v>945</v>
      </c>
      <c r="M59" s="58">
        <f>SUM(M55:M58)</f>
        <v>14937</v>
      </c>
      <c r="N59" s="58"/>
      <c r="P59" s="58" t="s">
        <v>945</v>
      </c>
      <c r="Q59" s="26">
        <f>SUM(Q55:Q58)</f>
        <v>5575</v>
      </c>
    </row>
    <row r="60" spans="1:17" x14ac:dyDescent="0.25">
      <c r="A60" s="17" t="s">
        <v>900</v>
      </c>
      <c r="B60" s="28">
        <f>C50*C40+C40</f>
        <v>599935.40826313896</v>
      </c>
      <c r="C60" s="28">
        <v>596502</v>
      </c>
      <c r="D60" s="28">
        <f>B60-G40</f>
        <v>3433.408263138961</v>
      </c>
      <c r="E60" s="21">
        <f t="shared" ref="E60:E65" si="5">D60/B60</f>
        <v>5.7229631987866045E-3</v>
      </c>
      <c r="G60" s="17" t="s">
        <v>900</v>
      </c>
      <c r="H60" s="28">
        <f>B60-G40</f>
        <v>3433.408263138961</v>
      </c>
      <c r="I60" s="21">
        <f t="shared" ref="I60:I65" si="6">D60/$D$64</f>
        <v>0.26614315868033833</v>
      </c>
      <c r="J60" s="58"/>
      <c r="K60" s="57"/>
      <c r="L60" s="58"/>
      <c r="M60" s="58"/>
      <c r="N60" s="58"/>
      <c r="P60" s="58"/>
      <c r="Q60" s="26"/>
    </row>
    <row r="61" spans="1:17" x14ac:dyDescent="0.25">
      <c r="A61" s="17" t="s">
        <v>902</v>
      </c>
      <c r="B61" s="28">
        <f>C51*C41+C41</f>
        <v>176327.05316126937</v>
      </c>
      <c r="C61" s="28">
        <v>176338</v>
      </c>
      <c r="D61" s="28">
        <f>B61-G41</f>
        <v>-10.946838730626041</v>
      </c>
      <c r="E61" s="21">
        <f t="shared" si="5"/>
        <v>-6.2082581965536626E-5</v>
      </c>
      <c r="G61" s="17" t="s">
        <v>902</v>
      </c>
      <c r="H61" s="28">
        <f>B61-G41</f>
        <v>-10.946838730626041</v>
      </c>
      <c r="I61" s="21">
        <f t="shared" si="6"/>
        <v>-8.48552229751293E-4</v>
      </c>
      <c r="J61" s="58"/>
      <c r="K61" s="57"/>
      <c r="L61" s="58" t="s">
        <v>1143</v>
      </c>
      <c r="M61" s="58"/>
      <c r="N61" s="58"/>
      <c r="P61" s="58"/>
      <c r="Q61" s="26"/>
    </row>
    <row r="62" spans="1:17" x14ac:dyDescent="0.25">
      <c r="A62" s="17" t="s">
        <v>904</v>
      </c>
      <c r="B62" s="28">
        <f>C52*C42+C42</f>
        <v>111869.83960056823</v>
      </c>
      <c r="C62" s="28">
        <v>109811</v>
      </c>
      <c r="D62" s="28">
        <f>B62-G42</f>
        <v>2058.8396005682298</v>
      </c>
      <c r="E62" s="21">
        <f t="shared" si="5"/>
        <v>1.8403884442127798E-2</v>
      </c>
      <c r="G62" s="17" t="s">
        <v>904</v>
      </c>
      <c r="H62" s="28">
        <f>B62-G42</f>
        <v>2058.8396005682298</v>
      </c>
      <c r="I62" s="21">
        <f t="shared" si="6"/>
        <v>0.15959246105222574</v>
      </c>
      <c r="J62" s="58"/>
      <c r="K62" s="57"/>
      <c r="L62" s="58" t="s">
        <v>1143</v>
      </c>
      <c r="M62" s="58"/>
      <c r="N62" s="58" t="s">
        <v>1165</v>
      </c>
      <c r="O62" s="58">
        <f>M59-Q59</f>
        <v>9362</v>
      </c>
      <c r="P62" s="58"/>
      <c r="Q62" s="26"/>
    </row>
    <row r="63" spans="1:17" x14ac:dyDescent="0.25">
      <c r="A63" s="17" t="s">
        <v>905</v>
      </c>
      <c r="B63" s="28">
        <f>C53*C43+C43</f>
        <v>90050.305852026708</v>
      </c>
      <c r="C63" s="28">
        <v>82631</v>
      </c>
      <c r="D63" s="28">
        <f>B63-G43</f>
        <v>7419.3058520267077</v>
      </c>
      <c r="E63" s="21">
        <f t="shared" si="5"/>
        <v>8.2390679096840919E-2</v>
      </c>
      <c r="G63" s="17" t="s">
        <v>905</v>
      </c>
      <c r="H63" s="28">
        <f>B63-G43</f>
        <v>7419.3058520267077</v>
      </c>
      <c r="I63" s="21">
        <f t="shared" si="6"/>
        <v>0.57511293249718276</v>
      </c>
      <c r="J63" s="58"/>
      <c r="K63" s="57"/>
      <c r="L63" s="58" t="s">
        <v>1143</v>
      </c>
      <c r="M63" s="58"/>
      <c r="N63" s="58"/>
      <c r="P63" s="58"/>
      <c r="Q63" s="26"/>
    </row>
    <row r="64" spans="1:17" x14ac:dyDescent="0.25">
      <c r="A64" s="19" t="s">
        <v>945</v>
      </c>
      <c r="B64" s="29">
        <f>SUM(B60:B63)</f>
        <v>978182.60687700333</v>
      </c>
      <c r="C64" s="29">
        <v>965282</v>
      </c>
      <c r="D64" s="29">
        <f>B64-G44</f>
        <v>12900.606877003331</v>
      </c>
      <c r="E64" s="22">
        <f t="shared" si="5"/>
        <v>1.3188342121713326E-2</v>
      </c>
      <c r="G64" s="19" t="s">
        <v>945</v>
      </c>
      <c r="H64" s="29">
        <f>B64-C64</f>
        <v>12900.606877003331</v>
      </c>
      <c r="I64" s="22">
        <f t="shared" si="6"/>
        <v>1</v>
      </c>
      <c r="J64" s="58"/>
      <c r="K64" s="57"/>
      <c r="L64" s="58" t="s">
        <v>1143</v>
      </c>
      <c r="M64" s="58"/>
      <c r="N64" s="58" t="s">
        <v>1166</v>
      </c>
      <c r="O64" s="58">
        <f>SUM(M55:M56)-Q55</f>
        <v>4675</v>
      </c>
      <c r="P64" s="58"/>
      <c r="Q64" s="26"/>
    </row>
    <row r="65" spans="1:17" x14ac:dyDescent="0.25">
      <c r="A65" s="261"/>
      <c r="B65" s="262">
        <f>C44*C54+C44</f>
        <v>978115.68162907823</v>
      </c>
      <c r="C65" s="261">
        <v>965282</v>
      </c>
      <c r="D65" s="264">
        <f>B65-G44</f>
        <v>12833.68162907823</v>
      </c>
      <c r="E65" s="263">
        <f t="shared" si="5"/>
        <v>1.3120821872218002E-2</v>
      </c>
      <c r="F65" s="298" t="s">
        <v>1128</v>
      </c>
      <c r="G65" s="261"/>
      <c r="H65" s="262">
        <f>B65-C65</f>
        <v>12833.68162907823</v>
      </c>
      <c r="I65" s="263">
        <f t="shared" si="6"/>
        <v>0.99481224034162286</v>
      </c>
      <c r="J65" s="58"/>
      <c r="K65" s="57"/>
      <c r="L65" s="58" t="s">
        <v>1143</v>
      </c>
      <c r="M65" s="58"/>
      <c r="N65" s="58" t="s">
        <v>1167</v>
      </c>
      <c r="O65" s="58">
        <v>0</v>
      </c>
      <c r="P65" s="58"/>
      <c r="Q65" s="26"/>
    </row>
    <row r="66" spans="1:17" x14ac:dyDescent="0.25">
      <c r="J66" s="58"/>
      <c r="K66" s="57"/>
      <c r="L66" s="58" t="s">
        <v>1143</v>
      </c>
      <c r="M66" s="58"/>
      <c r="N66" s="58" t="s">
        <v>1169</v>
      </c>
      <c r="O66" s="58">
        <f>M57-Q57</f>
        <v>-122</v>
      </c>
      <c r="P66" s="58"/>
      <c r="Q66" s="26"/>
    </row>
    <row r="67" spans="1:17" ht="15.6" x14ac:dyDescent="0.3">
      <c r="C67" s="114" t="s">
        <v>1131</v>
      </c>
      <c r="D67" s="114"/>
      <c r="E67" s="114"/>
      <c r="F67" s="114"/>
      <c r="G67" s="114"/>
      <c r="J67" s="58"/>
      <c r="K67" s="56"/>
      <c r="L67" s="12" t="s">
        <v>1143</v>
      </c>
      <c r="M67" s="12"/>
      <c r="N67" s="12" t="s">
        <v>1168</v>
      </c>
      <c r="O67" s="12">
        <f>M58-Q58</f>
        <v>4809</v>
      </c>
      <c r="P67" s="12"/>
      <c r="Q67" s="13"/>
    </row>
    <row r="68" spans="1:17" ht="15.6" x14ac:dyDescent="0.3">
      <c r="C68" s="114" t="s">
        <v>1059</v>
      </c>
      <c r="D68" s="114"/>
      <c r="E68" s="114"/>
      <c r="F68" s="114"/>
      <c r="G68" s="114"/>
      <c r="J68" s="58"/>
      <c r="L68" s="3" t="s">
        <v>1143</v>
      </c>
      <c r="N68" s="60" t="s">
        <v>1187</v>
      </c>
      <c r="O68" s="339">
        <f>F44-O62</f>
        <v>845904</v>
      </c>
    </row>
    <row r="69" spans="1:17" s="58" customFormat="1" ht="15.6" x14ac:dyDescent="0.3">
      <c r="B69" s="3"/>
      <c r="C69" s="114" t="s">
        <v>1132</v>
      </c>
      <c r="D69" s="114"/>
      <c r="E69" s="114"/>
      <c r="F69" s="114"/>
      <c r="G69" s="114"/>
      <c r="H69" s="3"/>
      <c r="I69" s="3"/>
      <c r="J69" s="3"/>
      <c r="K69" s="3"/>
      <c r="L69" s="3"/>
      <c r="M69" s="3"/>
      <c r="N69" s="60" t="s">
        <v>1188</v>
      </c>
      <c r="O69" s="27">
        <f>O68-B44</f>
        <v>23844</v>
      </c>
    </row>
    <row r="70" spans="1:17" s="58" customFormat="1" x14ac:dyDescent="0.25">
      <c r="N70" s="60" t="s">
        <v>1189</v>
      </c>
      <c r="O70" s="67">
        <f>O69/B44</f>
        <v>2.9005182103496095E-2</v>
      </c>
    </row>
    <row r="71" spans="1:17" s="12" customFormat="1" ht="15.6" x14ac:dyDescent="0.3">
      <c r="C71" s="118" t="s">
        <v>1004</v>
      </c>
    </row>
    <row r="74" spans="1:17" ht="17.399999999999999" x14ac:dyDescent="0.3">
      <c r="B74" s="126" t="s">
        <v>1160</v>
      </c>
    </row>
    <row r="77" spans="1:17" x14ac:dyDescent="0.25">
      <c r="O77" s="3"/>
    </row>
    <row r="78" spans="1:17" x14ac:dyDescent="0.25">
      <c r="A78" s="212" t="s">
        <v>1066</v>
      </c>
      <c r="B78" s="215" t="s">
        <v>1075</v>
      </c>
      <c r="C78" s="213" t="s">
        <v>918</v>
      </c>
      <c r="D78" s="85" t="s">
        <v>922</v>
      </c>
      <c r="E78" s="204"/>
      <c r="F78" s="161" t="s">
        <v>1161</v>
      </c>
      <c r="G78" s="85" t="s">
        <v>1162</v>
      </c>
      <c r="H78" s="85" t="s">
        <v>1170</v>
      </c>
      <c r="I78" s="239"/>
      <c r="J78" s="85" t="s">
        <v>1171</v>
      </c>
      <c r="K78" s="213" t="s">
        <v>1082</v>
      </c>
      <c r="L78" s="214" t="s">
        <v>1083</v>
      </c>
      <c r="O78" s="58" t="s">
        <v>1184</v>
      </c>
    </row>
    <row r="79" spans="1:17" x14ac:dyDescent="0.25">
      <c r="A79" s="71" t="s">
        <v>900</v>
      </c>
      <c r="B79" s="142" t="s">
        <v>503</v>
      </c>
      <c r="C79" s="70">
        <v>101946</v>
      </c>
      <c r="D79" s="58">
        <v>105213</v>
      </c>
      <c r="E79" s="332"/>
      <c r="F79" s="67">
        <f t="shared" ref="F79:F92" si="7">(H263-C263)/C263</f>
        <v>3.4250102466553863E-2</v>
      </c>
      <c r="G79" s="153">
        <f t="shared" ref="G79:G92" si="8">(F79*C79)+C79</f>
        <v>105437.6609460553</v>
      </c>
      <c r="H79" s="6">
        <f t="shared" ref="H79:H99" si="9">G79-D79</f>
        <v>224.66094605530088</v>
      </c>
      <c r="I79" s="332"/>
      <c r="J79" s="67">
        <f>$C$50</f>
        <v>4.0438224722674262E-2</v>
      </c>
      <c r="K79" s="153">
        <f t="shared" ref="K79:K98" si="10">($C$50*C79)+C79</f>
        <v>106068.51525757775</v>
      </c>
      <c r="L79" s="72">
        <f t="shared" ref="L79:L99" si="11">K79-D79</f>
        <v>855.51525757774652</v>
      </c>
      <c r="M79" s="3" t="str">
        <f t="shared" ref="M79:M99" si="12">IF(L79/K79&gt;=0.04, "YES", "NO")</f>
        <v>NO</v>
      </c>
      <c r="O79" s="70">
        <f>AVERAGE(L79:L98)</f>
        <v>171.670413156949</v>
      </c>
      <c r="P79" s="3" t="str">
        <f>IF($O$79&lt;L79,"Yes", "")</f>
        <v>Yes</v>
      </c>
    </row>
    <row r="80" spans="1:17" x14ac:dyDescent="0.25">
      <c r="A80" s="71" t="s">
        <v>900</v>
      </c>
      <c r="B80" s="142" t="s">
        <v>800</v>
      </c>
      <c r="C80" s="70">
        <v>93457</v>
      </c>
      <c r="D80" s="58">
        <v>94887</v>
      </c>
      <c r="E80" s="332"/>
      <c r="F80" s="67">
        <f t="shared" si="7"/>
        <v>2.3181693111987527E-2</v>
      </c>
      <c r="G80" s="153">
        <f t="shared" si="8"/>
        <v>95623.491493167021</v>
      </c>
      <c r="H80" s="6">
        <f t="shared" si="9"/>
        <v>736.49149316702096</v>
      </c>
      <c r="I80" s="332"/>
      <c r="J80" s="67">
        <f t="shared" ref="J80:J98" si="13">$C$50</f>
        <v>4.0438224722674262E-2</v>
      </c>
      <c r="K80" s="153">
        <f t="shared" si="10"/>
        <v>97236.235167906969</v>
      </c>
      <c r="L80" s="72">
        <f t="shared" si="11"/>
        <v>2349.2351679069689</v>
      </c>
      <c r="M80" s="3" t="str">
        <f t="shared" si="12"/>
        <v>NO</v>
      </c>
      <c r="P80" s="3" t="str">
        <f t="shared" ref="P80:P98" si="14">IF($O$79&lt;L80,"Yes", "")</f>
        <v>Yes</v>
      </c>
    </row>
    <row r="81" spans="1:16" x14ac:dyDescent="0.25">
      <c r="A81" s="71" t="s">
        <v>900</v>
      </c>
      <c r="B81" s="142" t="s">
        <v>279</v>
      </c>
      <c r="C81" s="70">
        <v>79019</v>
      </c>
      <c r="D81" s="58">
        <v>81839</v>
      </c>
      <c r="E81" s="332"/>
      <c r="F81" s="67">
        <f t="shared" si="7"/>
        <v>1.3643892941210659E-2</v>
      </c>
      <c r="G81" s="153">
        <f t="shared" si="8"/>
        <v>80097.126776321529</v>
      </c>
      <c r="H81" s="6">
        <f t="shared" si="9"/>
        <v>-1741.8732236784708</v>
      </c>
      <c r="I81" s="332"/>
      <c r="J81" s="67">
        <f t="shared" si="13"/>
        <v>4.0438224722674262E-2</v>
      </c>
      <c r="K81" s="153">
        <f t="shared" si="10"/>
        <v>82214.388079361001</v>
      </c>
      <c r="L81" s="72">
        <f t="shared" si="11"/>
        <v>375.38807936100056</v>
      </c>
      <c r="M81" s="3" t="str">
        <f t="shared" si="12"/>
        <v>NO</v>
      </c>
      <c r="P81" s="3" t="str">
        <f t="shared" si="14"/>
        <v>Yes</v>
      </c>
    </row>
    <row r="82" spans="1:16" x14ac:dyDescent="0.25">
      <c r="A82" s="71" t="s">
        <v>900</v>
      </c>
      <c r="B82" s="142" t="s">
        <v>179</v>
      </c>
      <c r="C82" s="70">
        <v>65847</v>
      </c>
      <c r="D82" s="58">
        <v>67226</v>
      </c>
      <c r="E82" s="332"/>
      <c r="F82" s="67">
        <f t="shared" si="7"/>
        <v>2.4183564939933396E-2</v>
      </c>
      <c r="G82" s="153">
        <f t="shared" si="8"/>
        <v>67439.415200599789</v>
      </c>
      <c r="H82" s="6">
        <f t="shared" si="9"/>
        <v>213.41520059978939</v>
      </c>
      <c r="I82" s="332"/>
      <c r="J82" s="67">
        <f t="shared" si="13"/>
        <v>4.0438224722674262E-2</v>
      </c>
      <c r="K82" s="153">
        <f t="shared" si="10"/>
        <v>68509.735783313925</v>
      </c>
      <c r="L82" s="72">
        <f t="shared" si="11"/>
        <v>1283.7357833139249</v>
      </c>
      <c r="M82" s="3" t="str">
        <f t="shared" si="12"/>
        <v>NO</v>
      </c>
      <c r="P82" s="3" t="str">
        <f t="shared" si="14"/>
        <v>Yes</v>
      </c>
    </row>
    <row r="83" spans="1:16" x14ac:dyDescent="0.25">
      <c r="A83" s="71" t="s">
        <v>900</v>
      </c>
      <c r="B83" s="142" t="s">
        <v>197</v>
      </c>
      <c r="C83" s="70">
        <v>63438</v>
      </c>
      <c r="D83" s="58">
        <v>65834</v>
      </c>
      <c r="E83" s="332"/>
      <c r="F83" s="67">
        <f t="shared" si="7"/>
        <v>1.4027122984692393E-2</v>
      </c>
      <c r="G83" s="153">
        <f t="shared" si="8"/>
        <v>64327.852627902917</v>
      </c>
      <c r="H83" s="6">
        <f t="shared" si="9"/>
        <v>-1506.1473720970826</v>
      </c>
      <c r="I83" s="332"/>
      <c r="J83" s="67">
        <f t="shared" si="13"/>
        <v>4.0438224722674262E-2</v>
      </c>
      <c r="K83" s="153">
        <f t="shared" si="10"/>
        <v>66003.320099957011</v>
      </c>
      <c r="L83" s="72">
        <f t="shared" si="11"/>
        <v>169.32009995701083</v>
      </c>
      <c r="M83" s="3" t="str">
        <f t="shared" si="12"/>
        <v>NO</v>
      </c>
      <c r="P83" s="3" t="str">
        <f t="shared" si="14"/>
        <v/>
      </c>
    </row>
    <row r="84" spans="1:16" x14ac:dyDescent="0.25">
      <c r="A84" s="71" t="s">
        <v>900</v>
      </c>
      <c r="B84" s="142" t="s">
        <v>86</v>
      </c>
      <c r="C84" s="70">
        <v>58910</v>
      </c>
      <c r="D84" s="58">
        <v>60071</v>
      </c>
      <c r="E84" s="332"/>
      <c r="F84" s="67">
        <f t="shared" si="7"/>
        <v>3.1669765401408007E-2</v>
      </c>
      <c r="G84" s="153">
        <f t="shared" si="8"/>
        <v>60775.665879796943</v>
      </c>
      <c r="H84" s="6">
        <f t="shared" si="9"/>
        <v>704.66587979694305</v>
      </c>
      <c r="I84" s="332"/>
      <c r="J84" s="67">
        <f t="shared" si="13"/>
        <v>4.0438224722674262E-2</v>
      </c>
      <c r="K84" s="153">
        <f t="shared" si="10"/>
        <v>61292.21581841274</v>
      </c>
      <c r="L84" s="72">
        <f t="shared" si="11"/>
        <v>1221.2158184127402</v>
      </c>
      <c r="M84" s="3" t="str">
        <f t="shared" si="12"/>
        <v>NO</v>
      </c>
      <c r="P84" s="3" t="str">
        <f t="shared" si="14"/>
        <v>Yes</v>
      </c>
    </row>
    <row r="85" spans="1:16" x14ac:dyDescent="0.25">
      <c r="A85" s="71" t="s">
        <v>900</v>
      </c>
      <c r="B85" s="142" t="s">
        <v>247</v>
      </c>
      <c r="C85" s="70">
        <v>43900</v>
      </c>
      <c r="D85" s="58">
        <v>44111</v>
      </c>
      <c r="E85" s="332"/>
      <c r="F85" s="67">
        <f t="shared" si="7"/>
        <v>2.7718215574499241E-2</v>
      </c>
      <c r="G85" s="153">
        <f t="shared" si="8"/>
        <v>45116.82966372052</v>
      </c>
      <c r="H85" s="6">
        <f t="shared" si="9"/>
        <v>1005.8296637205203</v>
      </c>
      <c r="I85" s="332"/>
      <c r="J85" s="67">
        <f t="shared" si="13"/>
        <v>4.0438224722674262E-2</v>
      </c>
      <c r="K85" s="153">
        <f t="shared" si="10"/>
        <v>45675.2380653254</v>
      </c>
      <c r="L85" s="72">
        <f t="shared" si="11"/>
        <v>1564.2380653254004</v>
      </c>
      <c r="M85" s="3" t="str">
        <f t="shared" si="12"/>
        <v>NO</v>
      </c>
      <c r="P85" s="3" t="str">
        <f t="shared" si="14"/>
        <v>Yes</v>
      </c>
    </row>
    <row r="86" spans="1:16" x14ac:dyDescent="0.25">
      <c r="A86" s="71" t="s">
        <v>900</v>
      </c>
      <c r="B86" s="142" t="s">
        <v>460</v>
      </c>
      <c r="C86" s="70">
        <v>20896</v>
      </c>
      <c r="D86" s="58">
        <v>21097</v>
      </c>
      <c r="E86" s="332"/>
      <c r="F86" s="67">
        <f t="shared" si="7"/>
        <v>6.340086185546585E-3</v>
      </c>
      <c r="G86" s="153">
        <f t="shared" si="8"/>
        <v>21028.482440933181</v>
      </c>
      <c r="H86" s="6">
        <f t="shared" si="9"/>
        <v>-68.517559066818649</v>
      </c>
      <c r="I86" s="332"/>
      <c r="J86" s="67">
        <f t="shared" si="13"/>
        <v>4.0438224722674262E-2</v>
      </c>
      <c r="K86" s="153">
        <f t="shared" si="10"/>
        <v>21740.997143805002</v>
      </c>
      <c r="L86" s="72">
        <f t="shared" si="11"/>
        <v>643.99714380500154</v>
      </c>
      <c r="M86" s="3" t="str">
        <f t="shared" si="12"/>
        <v>NO</v>
      </c>
      <c r="P86" s="3" t="str">
        <f t="shared" si="14"/>
        <v>Yes</v>
      </c>
    </row>
    <row r="87" spans="1:16" x14ac:dyDescent="0.25">
      <c r="A87" s="71" t="s">
        <v>900</v>
      </c>
      <c r="B87" s="142" t="s">
        <v>328</v>
      </c>
      <c r="C87" s="70">
        <v>8367</v>
      </c>
      <c r="D87" s="58">
        <v>8401</v>
      </c>
      <c r="E87" s="332"/>
      <c r="F87" s="67">
        <f t="shared" si="7"/>
        <v>2.698687794008418E-2</v>
      </c>
      <c r="G87" s="153">
        <f t="shared" si="8"/>
        <v>8592.7992077246836</v>
      </c>
      <c r="H87" s="6">
        <f t="shared" si="9"/>
        <v>191.79920772468358</v>
      </c>
      <c r="I87" s="332"/>
      <c r="J87" s="67">
        <f t="shared" si="13"/>
        <v>4.0438224722674262E-2</v>
      </c>
      <c r="K87" s="153">
        <f t="shared" si="10"/>
        <v>8705.3466262546153</v>
      </c>
      <c r="L87" s="72">
        <f t="shared" si="11"/>
        <v>304.34662625461533</v>
      </c>
      <c r="M87" s="3" t="str">
        <f t="shared" si="12"/>
        <v>NO</v>
      </c>
      <c r="P87" s="3" t="str">
        <f t="shared" si="14"/>
        <v>Yes</v>
      </c>
    </row>
    <row r="88" spans="1:16" x14ac:dyDescent="0.25">
      <c r="A88" s="71" t="s">
        <v>900</v>
      </c>
      <c r="B88" s="142" t="s">
        <v>428</v>
      </c>
      <c r="C88" s="70">
        <v>5769</v>
      </c>
      <c r="D88" s="58">
        <v>5895</v>
      </c>
      <c r="E88" s="332"/>
      <c r="F88" s="67">
        <f t="shared" si="7"/>
        <v>2.1894904458598726E-3</v>
      </c>
      <c r="G88" s="153">
        <f t="shared" si="8"/>
        <v>5781.6311703821657</v>
      </c>
      <c r="H88" s="6">
        <f t="shared" si="9"/>
        <v>-113.36882961783431</v>
      </c>
      <c r="I88" s="332"/>
      <c r="J88" s="67">
        <f t="shared" si="13"/>
        <v>4.0438224722674262E-2</v>
      </c>
      <c r="K88" s="153">
        <f t="shared" si="10"/>
        <v>6002.2881184251082</v>
      </c>
      <c r="L88" s="72">
        <f t="shared" si="11"/>
        <v>107.28811842510822</v>
      </c>
      <c r="M88" s="3" t="str">
        <f t="shared" si="12"/>
        <v>NO</v>
      </c>
      <c r="P88" s="3" t="str">
        <f t="shared" si="14"/>
        <v/>
      </c>
    </row>
    <row r="89" spans="1:16" x14ac:dyDescent="0.25">
      <c r="A89" s="71" t="s">
        <v>900</v>
      </c>
      <c r="B89" s="142" t="s">
        <v>785</v>
      </c>
      <c r="C89" s="70">
        <v>5696</v>
      </c>
      <c r="D89" s="58">
        <v>5860</v>
      </c>
      <c r="E89" s="332"/>
      <c r="F89" s="67">
        <f t="shared" si="7"/>
        <v>9.5873280533555656E-3</v>
      </c>
      <c r="G89" s="153">
        <f t="shared" si="8"/>
        <v>5750.6094205919135</v>
      </c>
      <c r="H89" s="6">
        <f t="shared" si="9"/>
        <v>-109.39057940808652</v>
      </c>
      <c r="I89" s="332"/>
      <c r="J89" s="67">
        <f t="shared" si="13"/>
        <v>4.0438224722674262E-2</v>
      </c>
      <c r="K89" s="153">
        <f t="shared" si="10"/>
        <v>5926.3361280203526</v>
      </c>
      <c r="L89" s="72">
        <f t="shared" si="11"/>
        <v>66.336128020352589</v>
      </c>
      <c r="M89" s="3" t="str">
        <f t="shared" si="12"/>
        <v>NO</v>
      </c>
      <c r="P89" s="3" t="str">
        <f t="shared" si="14"/>
        <v/>
      </c>
    </row>
    <row r="90" spans="1:16" x14ac:dyDescent="0.25">
      <c r="A90" s="71" t="s">
        <v>900</v>
      </c>
      <c r="B90" s="142" t="s">
        <v>584</v>
      </c>
      <c r="C90" s="70">
        <v>5281</v>
      </c>
      <c r="D90" s="58">
        <v>5432</v>
      </c>
      <c r="E90" s="332"/>
      <c r="F90" s="67">
        <f t="shared" si="7"/>
        <v>2.1280907985407379E-2</v>
      </c>
      <c r="G90" s="153">
        <f t="shared" si="8"/>
        <v>5393.3844750709368</v>
      </c>
      <c r="H90" s="6">
        <f t="shared" si="9"/>
        <v>-38.615524929063213</v>
      </c>
      <c r="I90" s="332"/>
      <c r="J90" s="67">
        <f t="shared" si="13"/>
        <v>4.0438224722674262E-2</v>
      </c>
      <c r="K90" s="153">
        <f t="shared" si="10"/>
        <v>5494.5542647604425</v>
      </c>
      <c r="L90" s="72">
        <f t="shared" si="11"/>
        <v>62.554264760442493</v>
      </c>
      <c r="M90" s="3" t="str">
        <f t="shared" si="12"/>
        <v>NO</v>
      </c>
      <c r="O90" s="3"/>
      <c r="P90" s="3" t="str">
        <f t="shared" si="14"/>
        <v/>
      </c>
    </row>
    <row r="91" spans="1:16" x14ac:dyDescent="0.25">
      <c r="A91" s="71" t="s">
        <v>900</v>
      </c>
      <c r="B91" s="142" t="s">
        <v>627</v>
      </c>
      <c r="C91" s="70">
        <v>5388</v>
      </c>
      <c r="D91" s="58">
        <v>5591</v>
      </c>
      <c r="E91" s="332"/>
      <c r="F91" s="67">
        <f t="shared" si="7"/>
        <v>1.9854401058901391E-2</v>
      </c>
      <c r="G91" s="153">
        <f t="shared" si="8"/>
        <v>5494.975512905361</v>
      </c>
      <c r="H91" s="6">
        <f t="shared" si="9"/>
        <v>-96.024487094638971</v>
      </c>
      <c r="I91" s="332"/>
      <c r="J91" s="67">
        <f t="shared" si="13"/>
        <v>4.0438224722674262E-2</v>
      </c>
      <c r="K91" s="153">
        <f t="shared" si="10"/>
        <v>5605.8811548057693</v>
      </c>
      <c r="L91" s="72">
        <f t="shared" si="11"/>
        <v>14.881154805769256</v>
      </c>
      <c r="M91" s="3" t="str">
        <f t="shared" si="12"/>
        <v>NO</v>
      </c>
      <c r="P91" s="3" t="str">
        <f t="shared" si="14"/>
        <v/>
      </c>
    </row>
    <row r="92" spans="1:16" x14ac:dyDescent="0.25">
      <c r="A92" s="71" t="s">
        <v>900</v>
      </c>
      <c r="B92" s="142" t="s">
        <v>396</v>
      </c>
      <c r="C92" s="70">
        <v>4363</v>
      </c>
      <c r="D92" s="58">
        <v>4424</v>
      </c>
      <c r="E92" s="332"/>
      <c r="F92" s="67">
        <f t="shared" si="7"/>
        <v>-8.9262273562614857E-3</v>
      </c>
      <c r="G92" s="153">
        <f t="shared" si="8"/>
        <v>4324.0548700446316</v>
      </c>
      <c r="H92" s="6">
        <f t="shared" si="9"/>
        <v>-99.945129955368429</v>
      </c>
      <c r="I92" s="332"/>
      <c r="J92" s="67">
        <f t="shared" si="13"/>
        <v>4.0438224722674262E-2</v>
      </c>
      <c r="K92" s="153">
        <f t="shared" si="10"/>
        <v>4539.4319744650275</v>
      </c>
      <c r="L92" s="72">
        <f t="shared" si="11"/>
        <v>115.43197446502745</v>
      </c>
      <c r="M92" s="3" t="str">
        <f t="shared" si="12"/>
        <v>NO</v>
      </c>
      <c r="P92" s="3" t="str">
        <f t="shared" si="14"/>
        <v/>
      </c>
    </row>
    <row r="93" spans="1:16" x14ac:dyDescent="0.25">
      <c r="A93" s="71" t="s">
        <v>900</v>
      </c>
      <c r="B93" s="142" t="s">
        <v>73</v>
      </c>
      <c r="C93" s="70">
        <v>1342</v>
      </c>
      <c r="D93" s="58">
        <v>5817</v>
      </c>
      <c r="E93" s="332"/>
      <c r="F93" s="67"/>
      <c r="G93" s="153"/>
      <c r="H93" s="6">
        <f t="shared" si="9"/>
        <v>-5817</v>
      </c>
      <c r="I93" s="332"/>
      <c r="J93" s="67">
        <f t="shared" si="13"/>
        <v>4.0438224722674262E-2</v>
      </c>
      <c r="K93" s="153">
        <f t="shared" si="10"/>
        <v>1396.2680975778289</v>
      </c>
      <c r="L93" s="72">
        <f t="shared" si="11"/>
        <v>-4420.7319024221706</v>
      </c>
      <c r="M93" s="3" t="str">
        <f t="shared" si="12"/>
        <v>NO</v>
      </c>
      <c r="P93" s="3" t="str">
        <f t="shared" si="14"/>
        <v/>
      </c>
    </row>
    <row r="94" spans="1:16" x14ac:dyDescent="0.25">
      <c r="A94" s="57" t="s">
        <v>900</v>
      </c>
      <c r="B94" s="25" t="s">
        <v>36</v>
      </c>
      <c r="C94" s="58">
        <v>3716</v>
      </c>
      <c r="D94" s="58">
        <v>3743</v>
      </c>
      <c r="E94" s="332"/>
      <c r="F94" s="67">
        <f>(H278-C278)/C278</f>
        <v>8.0915178571428579E-3</v>
      </c>
      <c r="G94" s="153">
        <f>(F94*C94)+C94</f>
        <v>3746.0680803571427</v>
      </c>
      <c r="H94" s="6">
        <f t="shared" si="9"/>
        <v>3.0680803571426623</v>
      </c>
      <c r="I94" s="332"/>
      <c r="J94" s="67">
        <f t="shared" si="13"/>
        <v>4.0438224722674262E-2</v>
      </c>
      <c r="K94" s="153">
        <f t="shared" si="10"/>
        <v>3866.2684430694576</v>
      </c>
      <c r="L94" s="72">
        <f t="shared" si="11"/>
        <v>123.26844306945759</v>
      </c>
      <c r="M94" s="3" t="str">
        <f t="shared" si="12"/>
        <v>NO</v>
      </c>
      <c r="P94" s="3" t="str">
        <f t="shared" si="14"/>
        <v/>
      </c>
    </row>
    <row r="95" spans="1:16" x14ac:dyDescent="0.25">
      <c r="A95" s="57" t="s">
        <v>900</v>
      </c>
      <c r="B95" s="25" t="s">
        <v>479</v>
      </c>
      <c r="C95" s="58">
        <v>4216</v>
      </c>
      <c r="D95" s="58">
        <v>1614</v>
      </c>
      <c r="E95" s="332"/>
      <c r="F95" s="67">
        <f>(H279-C279)/C279</f>
        <v>2.3414102913150013E-2</v>
      </c>
      <c r="G95" s="153">
        <f>(F95*C95)+C95</f>
        <v>4314.7138578818403</v>
      </c>
      <c r="H95" s="6">
        <f t="shared" si="9"/>
        <v>2700.7138578818403</v>
      </c>
      <c r="I95" s="332"/>
      <c r="J95" s="67">
        <f t="shared" si="13"/>
        <v>4.0438224722674262E-2</v>
      </c>
      <c r="K95" s="153">
        <f t="shared" si="10"/>
        <v>4386.4875554307946</v>
      </c>
      <c r="L95" s="72">
        <f t="shared" si="11"/>
        <v>2772.4875554307946</v>
      </c>
      <c r="M95" s="3" t="str">
        <f t="shared" si="12"/>
        <v>YES</v>
      </c>
      <c r="P95" s="3" t="str">
        <f t="shared" si="14"/>
        <v>Yes</v>
      </c>
    </row>
    <row r="96" spans="1:16" x14ac:dyDescent="0.25">
      <c r="A96" s="57" t="s">
        <v>900</v>
      </c>
      <c r="B96" s="25" t="s">
        <v>373</v>
      </c>
      <c r="C96" s="58">
        <v>2873</v>
      </c>
      <c r="D96" s="58">
        <v>2912</v>
      </c>
      <c r="E96" s="332"/>
      <c r="F96" s="67">
        <f>(H280-C280)/C280</f>
        <v>7.0895522388059705E-3</v>
      </c>
      <c r="G96" s="153">
        <f>(F96*C96)+C96</f>
        <v>2893.3682835820896</v>
      </c>
      <c r="H96" s="6">
        <f t="shared" si="9"/>
        <v>-18.631716417910411</v>
      </c>
      <c r="I96" s="332"/>
      <c r="J96" s="67">
        <f t="shared" si="13"/>
        <v>4.0438224722674262E-2</v>
      </c>
      <c r="K96" s="153">
        <f t="shared" si="10"/>
        <v>2989.1790196282432</v>
      </c>
      <c r="L96" s="72">
        <f t="shared" si="11"/>
        <v>77.179019628243168</v>
      </c>
      <c r="M96" s="3" t="str">
        <f t="shared" si="12"/>
        <v>NO</v>
      </c>
      <c r="P96" s="3" t="str">
        <f t="shared" si="14"/>
        <v/>
      </c>
    </row>
    <row r="97" spans="1:42" x14ac:dyDescent="0.25">
      <c r="A97" s="57" t="s">
        <v>900</v>
      </c>
      <c r="B97" s="25" t="s">
        <v>742</v>
      </c>
      <c r="C97" s="58">
        <v>2194</v>
      </c>
      <c r="D97" s="58">
        <v>2214</v>
      </c>
      <c r="E97" s="332"/>
      <c r="F97" s="67">
        <f>(H281-C281)/C281</f>
        <v>0</v>
      </c>
      <c r="G97" s="153">
        <f>(F97*C97)+C97</f>
        <v>2194</v>
      </c>
      <c r="H97" s="6">
        <f t="shared" si="9"/>
        <v>-20</v>
      </c>
      <c r="I97" s="332"/>
      <c r="J97" s="67">
        <f t="shared" si="13"/>
        <v>4.0438224722674262E-2</v>
      </c>
      <c r="K97" s="153">
        <f t="shared" si="10"/>
        <v>2282.7214650415472</v>
      </c>
      <c r="L97" s="72">
        <f t="shared" si="11"/>
        <v>68.721465041547162</v>
      </c>
      <c r="M97" s="3" t="str">
        <f t="shared" si="12"/>
        <v>NO</v>
      </c>
      <c r="P97" s="3" t="str">
        <f t="shared" si="14"/>
        <v/>
      </c>
    </row>
    <row r="98" spans="1:42" x14ac:dyDescent="0.25">
      <c r="A98" s="56" t="s">
        <v>900</v>
      </c>
      <c r="B98" s="40" t="s">
        <v>388</v>
      </c>
      <c r="C98" s="58"/>
      <c r="D98" s="58">
        <v>4321</v>
      </c>
      <c r="E98" s="332"/>
      <c r="F98" s="67"/>
      <c r="G98" s="153"/>
      <c r="H98" s="6">
        <f t="shared" si="9"/>
        <v>-4321</v>
      </c>
      <c r="I98" s="332"/>
      <c r="J98" s="67">
        <f t="shared" si="13"/>
        <v>4.0438224722674262E-2</v>
      </c>
      <c r="K98" s="153">
        <f t="shared" si="10"/>
        <v>0</v>
      </c>
      <c r="L98" s="75">
        <f t="shared" si="11"/>
        <v>-4321</v>
      </c>
      <c r="M98" s="3" t="e">
        <f t="shared" si="12"/>
        <v>#DIV/0!</v>
      </c>
      <c r="P98" s="3" t="str">
        <f t="shared" si="14"/>
        <v/>
      </c>
    </row>
    <row r="99" spans="1:42" x14ac:dyDescent="0.25">
      <c r="A99" s="57"/>
      <c r="B99" s="25"/>
      <c r="C99" s="24"/>
      <c r="D99" s="90">
        <f>SUM(D79:D98)</f>
        <v>596502</v>
      </c>
      <c r="E99" s="332"/>
      <c r="F99" s="23"/>
      <c r="G99" s="218">
        <f>SUM(G79:G98)</f>
        <v>588332.12990703806</v>
      </c>
      <c r="H99" s="218">
        <f t="shared" si="9"/>
        <v>-8169.8700929619372</v>
      </c>
      <c r="I99" s="332"/>
      <c r="J99" s="24"/>
      <c r="K99" s="90">
        <f>SUM(K79:K98)</f>
        <v>599935.40826313873</v>
      </c>
      <c r="L99" s="72">
        <f t="shared" si="11"/>
        <v>3433.4082631387282</v>
      </c>
      <c r="M99" s="3" t="str">
        <f t="shared" si="12"/>
        <v>NO</v>
      </c>
    </row>
    <row r="100" spans="1:42" x14ac:dyDescent="0.25">
      <c r="A100" s="241"/>
      <c r="B100" s="242"/>
      <c r="C100" s="239"/>
      <c r="D100" s="239"/>
      <c r="E100" s="332"/>
      <c r="F100" s="332"/>
      <c r="G100" s="239"/>
      <c r="H100" s="334"/>
      <c r="I100" s="332"/>
      <c r="J100" s="332"/>
      <c r="K100" s="239"/>
      <c r="L100" s="243"/>
    </row>
    <row r="101" spans="1:42" x14ac:dyDescent="0.25">
      <c r="A101" s="58"/>
      <c r="B101" s="58"/>
      <c r="C101" s="58"/>
      <c r="D101" s="240"/>
      <c r="E101" s="257"/>
      <c r="G101" s="70"/>
      <c r="H101" s="6"/>
      <c r="I101" s="257"/>
      <c r="K101" s="153"/>
      <c r="L101" s="58"/>
    </row>
    <row r="102" spans="1:42" x14ac:dyDescent="0.25">
      <c r="A102" s="212" t="s">
        <v>1066</v>
      </c>
      <c r="B102" s="215" t="s">
        <v>1075</v>
      </c>
      <c r="C102" s="213" t="s">
        <v>918</v>
      </c>
      <c r="D102" s="85" t="s">
        <v>922</v>
      </c>
      <c r="E102" s="332"/>
      <c r="F102" s="161" t="s">
        <v>1161</v>
      </c>
      <c r="G102" s="85" t="s">
        <v>1162</v>
      </c>
      <c r="H102" s="85" t="s">
        <v>1170</v>
      </c>
      <c r="I102" s="332"/>
      <c r="J102" s="161" t="s">
        <v>1171</v>
      </c>
      <c r="K102" s="213" t="s">
        <v>1082</v>
      </c>
      <c r="L102" s="217" t="s">
        <v>1081</v>
      </c>
    </row>
    <row r="103" spans="1:42" x14ac:dyDescent="0.25">
      <c r="A103" s="57" t="s">
        <v>902</v>
      </c>
      <c r="B103" s="25" t="s">
        <v>694</v>
      </c>
      <c r="C103" s="58">
        <v>90624</v>
      </c>
      <c r="D103" s="58">
        <v>91867</v>
      </c>
      <c r="E103" s="332"/>
      <c r="F103" s="67">
        <f t="shared" ref="F103:F110" si="15">(H284-C284)/C284</f>
        <v>1.2575029196882045E-2</v>
      </c>
      <c r="G103" s="153">
        <f t="shared" ref="G103:G110" si="16">(F103*C103)+C103</f>
        <v>91763.599445938235</v>
      </c>
      <c r="H103" s="6">
        <f t="shared" ref="H103:H111" si="17">G103-D103</f>
        <v>-103.40055406176543</v>
      </c>
      <c r="I103" s="332"/>
      <c r="J103" s="67">
        <f>$C$51</f>
        <v>1.5907799691583475E-2</v>
      </c>
      <c r="K103" s="153">
        <f t="shared" ref="K103:K110" si="18">$C$51*C103+C103</f>
        <v>92065.628439250067</v>
      </c>
      <c r="L103" s="216">
        <f t="shared" ref="L103:L111" si="19">K103-D103</f>
        <v>198.62843925006746</v>
      </c>
      <c r="M103" s="3" t="str">
        <f t="shared" ref="M103:M110" si="20">IF(L103/K103&gt;=0.05,"yes", "no")</f>
        <v>no</v>
      </c>
      <c r="O103" s="70">
        <f>AVERAGE(L103:L110)</f>
        <v>-1.368354841326834</v>
      </c>
      <c r="P103" s="3" t="str">
        <f>IF($O$103&lt;L103,"Yes", "")</f>
        <v>Yes</v>
      </c>
    </row>
    <row r="104" spans="1:42" x14ac:dyDescent="0.25">
      <c r="A104" s="57" t="s">
        <v>902</v>
      </c>
      <c r="B104" s="25" t="s">
        <v>553</v>
      </c>
      <c r="C104" s="58">
        <v>69102</v>
      </c>
      <c r="D104" s="58">
        <v>71175</v>
      </c>
      <c r="E104" s="332"/>
      <c r="F104" s="67">
        <f t="shared" si="15"/>
        <v>2.1042663156880997E-2</v>
      </c>
      <c r="G104" s="153">
        <f t="shared" si="16"/>
        <v>70556.090109466793</v>
      </c>
      <c r="H104" s="6">
        <f t="shared" si="17"/>
        <v>-618.90989053320664</v>
      </c>
      <c r="I104" s="332"/>
      <c r="J104" s="67">
        <f t="shared" ref="J104:J110" si="21">$C$51</f>
        <v>1.5907799691583475E-2</v>
      </c>
      <c r="K104" s="153">
        <f t="shared" si="18"/>
        <v>70201.260774287803</v>
      </c>
      <c r="L104" s="216">
        <f t="shared" si="19"/>
        <v>-973.73922571219737</v>
      </c>
      <c r="M104" s="3" t="str">
        <f t="shared" si="20"/>
        <v>no</v>
      </c>
      <c r="P104" s="3" t="str">
        <f t="shared" ref="P104:P110" si="22">IF($O$103&lt;L104,"Yes", "")</f>
        <v/>
      </c>
    </row>
    <row r="105" spans="1:42" x14ac:dyDescent="0.25">
      <c r="A105" s="57" t="s">
        <v>902</v>
      </c>
      <c r="B105" s="25" t="s">
        <v>709</v>
      </c>
      <c r="C105" s="58">
        <v>3740</v>
      </c>
      <c r="D105" s="58">
        <v>3738</v>
      </c>
      <c r="E105" s="332"/>
      <c r="F105" s="67">
        <f t="shared" si="15"/>
        <v>9.4975490196078424E-3</v>
      </c>
      <c r="G105" s="153">
        <f t="shared" si="16"/>
        <v>3775.5208333333335</v>
      </c>
      <c r="H105" s="6">
        <f t="shared" si="17"/>
        <v>37.520833333333485</v>
      </c>
      <c r="I105" s="332"/>
      <c r="J105" s="67">
        <f t="shared" si="21"/>
        <v>1.5907799691583475E-2</v>
      </c>
      <c r="K105" s="153">
        <f t="shared" si="18"/>
        <v>3799.4951708465223</v>
      </c>
      <c r="L105" s="216">
        <f t="shared" si="19"/>
        <v>61.495170846522342</v>
      </c>
      <c r="M105" s="3" t="str">
        <f t="shared" si="20"/>
        <v>no</v>
      </c>
      <c r="P105" s="3" t="str">
        <f t="shared" si="22"/>
        <v>Yes</v>
      </c>
    </row>
    <row r="106" spans="1:42" x14ac:dyDescent="0.25">
      <c r="A106" s="57" t="s">
        <v>902</v>
      </c>
      <c r="B106" s="25" t="s">
        <v>520</v>
      </c>
      <c r="C106" s="58">
        <v>3648</v>
      </c>
      <c r="D106" s="58">
        <v>3722</v>
      </c>
      <c r="E106" s="332"/>
      <c r="F106" s="67">
        <f t="shared" si="15"/>
        <v>5.2117263843648211E-3</v>
      </c>
      <c r="G106" s="153">
        <f t="shared" si="16"/>
        <v>3667.0123778501629</v>
      </c>
      <c r="H106" s="6">
        <f t="shared" si="17"/>
        <v>-54.98762214983708</v>
      </c>
      <c r="I106" s="332"/>
      <c r="J106" s="67">
        <f t="shared" si="21"/>
        <v>1.5907799691583475E-2</v>
      </c>
      <c r="K106" s="153">
        <f t="shared" si="18"/>
        <v>3706.0316532748966</v>
      </c>
      <c r="L106" s="216">
        <f t="shared" si="19"/>
        <v>-15.968346725103402</v>
      </c>
      <c r="M106" s="3" t="str">
        <f t="shared" si="20"/>
        <v>no</v>
      </c>
      <c r="P106" s="3" t="str">
        <f t="shared" si="22"/>
        <v/>
      </c>
    </row>
    <row r="107" spans="1:42" x14ac:dyDescent="0.25">
      <c r="A107" s="57" t="s">
        <v>902</v>
      </c>
      <c r="B107" s="25" t="s">
        <v>57</v>
      </c>
      <c r="C107" s="58">
        <v>2425</v>
      </c>
      <c r="D107" s="58">
        <v>1737</v>
      </c>
      <c r="E107" s="332"/>
      <c r="F107" s="67">
        <f t="shared" si="15"/>
        <v>9.11854103343465E-3</v>
      </c>
      <c r="G107" s="153">
        <f t="shared" si="16"/>
        <v>2447.1124620060791</v>
      </c>
      <c r="H107" s="6">
        <f t="shared" si="17"/>
        <v>710.11246200607911</v>
      </c>
      <c r="I107" s="332"/>
      <c r="J107" s="67">
        <f t="shared" si="21"/>
        <v>1.5907799691583475E-2</v>
      </c>
      <c r="K107" s="153">
        <f t="shared" si="18"/>
        <v>2463.5764142520898</v>
      </c>
      <c r="L107" s="216">
        <f t="shared" si="19"/>
        <v>726.57641425208976</v>
      </c>
      <c r="M107" s="3" t="str">
        <f t="shared" si="20"/>
        <v>yes</v>
      </c>
      <c r="P107" s="3" t="str">
        <f t="shared" si="22"/>
        <v>Yes</v>
      </c>
    </row>
    <row r="108" spans="1:42" x14ac:dyDescent="0.25">
      <c r="A108" s="57" t="s">
        <v>902</v>
      </c>
      <c r="B108" s="25" t="s">
        <v>679</v>
      </c>
      <c r="C108" s="58">
        <v>1932</v>
      </c>
      <c r="D108" s="58">
        <v>1943</v>
      </c>
      <c r="E108" s="332"/>
      <c r="F108" s="67">
        <f t="shared" si="15"/>
        <v>7.4587107085775173E-3</v>
      </c>
      <c r="G108" s="153">
        <f t="shared" si="16"/>
        <v>1946.4102290889718</v>
      </c>
      <c r="H108" s="6">
        <f t="shared" si="17"/>
        <v>3.4102290889718461</v>
      </c>
      <c r="I108" s="332"/>
      <c r="J108" s="67">
        <f t="shared" si="21"/>
        <v>1.5907799691583475E-2</v>
      </c>
      <c r="K108" s="153">
        <f t="shared" si="18"/>
        <v>1962.7338690041393</v>
      </c>
      <c r="L108" s="216">
        <f t="shared" si="19"/>
        <v>19.733869004139251</v>
      </c>
      <c r="M108" s="3" t="str">
        <f t="shared" si="20"/>
        <v>no</v>
      </c>
      <c r="P108" s="3" t="str">
        <f t="shared" si="22"/>
        <v>Yes</v>
      </c>
    </row>
    <row r="109" spans="1:42" x14ac:dyDescent="0.25">
      <c r="A109" s="57" t="s">
        <v>902</v>
      </c>
      <c r="B109" s="25" t="s">
        <v>162</v>
      </c>
      <c r="C109" s="58">
        <v>1773</v>
      </c>
      <c r="D109" s="58">
        <v>1826</v>
      </c>
      <c r="E109" s="332"/>
      <c r="F109" s="67">
        <f t="shared" si="15"/>
        <v>2.8432732316227463E-2</v>
      </c>
      <c r="G109" s="153">
        <f t="shared" si="16"/>
        <v>1823.4112343966713</v>
      </c>
      <c r="H109" s="6">
        <f t="shared" si="17"/>
        <v>-2.5887656033287385</v>
      </c>
      <c r="I109" s="332"/>
      <c r="J109" s="67">
        <f t="shared" si="21"/>
        <v>1.5907799691583475E-2</v>
      </c>
      <c r="K109" s="153">
        <f t="shared" si="18"/>
        <v>1801.2045288531774</v>
      </c>
      <c r="L109" s="216">
        <f t="shared" si="19"/>
        <v>-24.795471146822592</v>
      </c>
      <c r="M109" s="3" t="str">
        <f t="shared" si="20"/>
        <v>no</v>
      </c>
      <c r="P109" s="3" t="str">
        <f t="shared" si="22"/>
        <v/>
      </c>
    </row>
    <row r="110" spans="1:42" x14ac:dyDescent="0.25">
      <c r="A110" s="56" t="s">
        <v>902</v>
      </c>
      <c r="B110" s="40" t="s">
        <v>725</v>
      </c>
      <c r="C110" s="58">
        <v>322</v>
      </c>
      <c r="D110" s="12">
        <v>330</v>
      </c>
      <c r="E110" s="332"/>
      <c r="F110" s="67">
        <f t="shared" si="15"/>
        <v>-1.7543859649122806E-2</v>
      </c>
      <c r="G110" s="153">
        <f t="shared" si="16"/>
        <v>316.35087719298247</v>
      </c>
      <c r="H110" s="6">
        <f t="shared" si="17"/>
        <v>-13.649122807017534</v>
      </c>
      <c r="I110" s="332"/>
      <c r="J110" s="67">
        <f t="shared" si="21"/>
        <v>1.5907799691583475E-2</v>
      </c>
      <c r="K110" s="153">
        <f t="shared" si="18"/>
        <v>327.12231150068988</v>
      </c>
      <c r="L110" s="216">
        <f t="shared" si="19"/>
        <v>-2.8776884993101248</v>
      </c>
      <c r="M110" s="3" t="str">
        <f t="shared" si="20"/>
        <v>no</v>
      </c>
      <c r="P110" s="3" t="str">
        <f t="shared" si="22"/>
        <v/>
      </c>
    </row>
    <row r="111" spans="1:42" s="58" customFormat="1" x14ac:dyDescent="0.25">
      <c r="A111" s="57"/>
      <c r="B111" s="25"/>
      <c r="C111" s="24"/>
      <c r="D111" s="211">
        <f>SUM(D103:D110)</f>
        <v>176338</v>
      </c>
      <c r="E111" s="239"/>
      <c r="F111" s="23"/>
      <c r="G111" s="218">
        <f>SUM(G103:G110)</f>
        <v>176295.50756927324</v>
      </c>
      <c r="H111" s="218">
        <f t="shared" si="17"/>
        <v>-42.492430726764724</v>
      </c>
      <c r="I111" s="239"/>
      <c r="J111" s="24" t="s">
        <v>1143</v>
      </c>
      <c r="K111" s="218">
        <f>SUM(K103:K110)</f>
        <v>176327.05316126937</v>
      </c>
      <c r="L111" s="219">
        <f t="shared" si="19"/>
        <v>-10.946838730626041</v>
      </c>
      <c r="M111" s="3"/>
      <c r="T111" s="3"/>
      <c r="U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</row>
    <row r="112" spans="1:42" x14ac:dyDescent="0.25">
      <c r="A112" s="244"/>
      <c r="B112" s="242"/>
      <c r="C112" s="239"/>
      <c r="D112" s="239"/>
      <c r="E112" s="332"/>
      <c r="F112" s="332"/>
      <c r="G112" s="239"/>
      <c r="H112" s="335"/>
      <c r="I112" s="332"/>
      <c r="J112" s="332"/>
      <c r="K112" s="245"/>
      <c r="L112" s="246"/>
    </row>
    <row r="113" spans="1:33" x14ac:dyDescent="0.25">
      <c r="E113" s="257"/>
      <c r="H113" s="6"/>
      <c r="I113" s="257"/>
    </row>
    <row r="114" spans="1:33" x14ac:dyDescent="0.25">
      <c r="A114" s="212" t="s">
        <v>1066</v>
      </c>
      <c r="B114" s="215" t="s">
        <v>1075</v>
      </c>
      <c r="C114" s="213" t="s">
        <v>918</v>
      </c>
      <c r="D114" s="85" t="s">
        <v>922</v>
      </c>
      <c r="E114" s="332"/>
      <c r="F114" s="161" t="s">
        <v>1161</v>
      </c>
      <c r="G114" s="85" t="s">
        <v>1162</v>
      </c>
      <c r="H114" s="85" t="s">
        <v>1170</v>
      </c>
      <c r="I114" s="332"/>
      <c r="J114" s="161" t="s">
        <v>1171</v>
      </c>
      <c r="K114" s="213" t="s">
        <v>1082</v>
      </c>
      <c r="L114" s="221" t="s">
        <v>1081</v>
      </c>
    </row>
    <row r="115" spans="1:33" x14ac:dyDescent="0.25">
      <c r="A115" s="57" t="s">
        <v>904</v>
      </c>
      <c r="B115" s="25" t="s">
        <v>359</v>
      </c>
      <c r="C115" s="58">
        <v>52686</v>
      </c>
      <c r="D115" s="58">
        <v>53170</v>
      </c>
      <c r="E115" s="332"/>
      <c r="F115" s="67">
        <f t="shared" ref="F115:F124" si="23">(H293-C293)/C293</f>
        <v>4.2452110619565456E-2</v>
      </c>
      <c r="G115" s="153">
        <f t="shared" ref="G115:G124" si="24">(F115*C115)+C115</f>
        <v>54922.631900102424</v>
      </c>
      <c r="H115" s="6">
        <f t="shared" ref="H115:H129" si="25">G115-D115</f>
        <v>1752.631900102424</v>
      </c>
      <c r="I115" s="332"/>
      <c r="J115" s="67">
        <f>$C$52</f>
        <v>4.2220272415810146E-2</v>
      </c>
      <c r="K115" s="153">
        <f t="shared" ref="K115:K128" si="26">$C$52*C115+C115</f>
        <v>54910.41727249937</v>
      </c>
      <c r="L115" s="216">
        <f t="shared" ref="L115:L129" si="27">K115-D115</f>
        <v>1740.4172724993696</v>
      </c>
      <c r="M115" s="3" t="str">
        <f t="shared" ref="M115:M124" si="28">IF(L115/K115&gt;=0.04, "YES", "NO")</f>
        <v>NO</v>
      </c>
      <c r="O115" s="70">
        <f>AVERAGE(L115:L128)</f>
        <v>147.05997146915902</v>
      </c>
      <c r="P115" s="3" t="str">
        <f>IF($O$115&lt;L115,"Yes", "")</f>
        <v>Yes</v>
      </c>
    </row>
    <row r="116" spans="1:33" x14ac:dyDescent="0.25">
      <c r="A116" s="57" t="s">
        <v>904</v>
      </c>
      <c r="B116" s="25" t="s">
        <v>536</v>
      </c>
      <c r="C116" s="58">
        <v>29249</v>
      </c>
      <c r="D116" s="58">
        <v>29896</v>
      </c>
      <c r="E116" s="332"/>
      <c r="F116" s="67">
        <f t="shared" si="23"/>
        <v>-3.8920142943070447E-4</v>
      </c>
      <c r="G116" s="153">
        <f t="shared" si="24"/>
        <v>29237.616247390582</v>
      </c>
      <c r="H116" s="6">
        <f t="shared" si="25"/>
        <v>-658.38375260941757</v>
      </c>
      <c r="I116" s="332"/>
      <c r="J116" s="67">
        <f t="shared" ref="J116:J128" si="29">$C$52</f>
        <v>4.2220272415810146E-2</v>
      </c>
      <c r="K116" s="153">
        <f t="shared" si="26"/>
        <v>30483.900747890031</v>
      </c>
      <c r="L116" s="216">
        <f t="shared" si="27"/>
        <v>587.9007478900312</v>
      </c>
      <c r="M116" s="3" t="str">
        <f t="shared" si="28"/>
        <v>NO</v>
      </c>
      <c r="P116" s="3" t="str">
        <f t="shared" ref="P116:P128" si="30">IF($O$115&lt;L116,"Yes", "")</f>
        <v>Yes</v>
      </c>
    </row>
    <row r="117" spans="1:33" x14ac:dyDescent="0.25">
      <c r="A117" s="57" t="s">
        <v>904</v>
      </c>
      <c r="B117" s="25" t="s">
        <v>644</v>
      </c>
      <c r="C117" s="58">
        <v>5070</v>
      </c>
      <c r="D117" s="58">
        <v>5246</v>
      </c>
      <c r="E117" s="332"/>
      <c r="F117" s="67">
        <f t="shared" si="23"/>
        <v>2.0379479971890373E-2</v>
      </c>
      <c r="G117" s="153">
        <f t="shared" si="24"/>
        <v>5173.3239634574838</v>
      </c>
      <c r="H117" s="6">
        <f t="shared" si="25"/>
        <v>-72.676036542516158</v>
      </c>
      <c r="I117" s="332"/>
      <c r="J117" s="67">
        <f t="shared" si="29"/>
        <v>4.2220272415810146E-2</v>
      </c>
      <c r="K117" s="153">
        <f t="shared" si="26"/>
        <v>5284.0567811481578</v>
      </c>
      <c r="L117" s="216">
        <f t="shared" si="27"/>
        <v>38.056781148157825</v>
      </c>
      <c r="M117" s="3" t="str">
        <f t="shared" si="28"/>
        <v>NO</v>
      </c>
      <c r="P117" s="3" t="str">
        <f t="shared" si="30"/>
        <v/>
      </c>
    </row>
    <row r="118" spans="1:33" x14ac:dyDescent="0.25">
      <c r="A118" s="57" t="s">
        <v>904</v>
      </c>
      <c r="B118" s="25" t="s">
        <v>769</v>
      </c>
      <c r="C118" s="58">
        <v>4449</v>
      </c>
      <c r="D118" s="58">
        <v>4522</v>
      </c>
      <c r="E118" s="332"/>
      <c r="F118" s="67">
        <f t="shared" si="23"/>
        <v>1.3190642110502738E-2</v>
      </c>
      <c r="G118" s="153">
        <f t="shared" si="24"/>
        <v>4507.6851667496267</v>
      </c>
      <c r="H118" s="6">
        <f t="shared" si="25"/>
        <v>-14.31483325037334</v>
      </c>
      <c r="I118" s="332"/>
      <c r="J118" s="67">
        <f t="shared" si="29"/>
        <v>4.2220272415810146E-2</v>
      </c>
      <c r="K118" s="153">
        <f t="shared" si="26"/>
        <v>4636.8379919779391</v>
      </c>
      <c r="L118" s="216">
        <f t="shared" si="27"/>
        <v>114.83799197793905</v>
      </c>
      <c r="M118" s="3" t="str">
        <f t="shared" si="28"/>
        <v>NO</v>
      </c>
      <c r="P118" s="3" t="str">
        <f t="shared" si="30"/>
        <v/>
      </c>
    </row>
    <row r="119" spans="1:33" x14ac:dyDescent="0.25">
      <c r="A119" s="57" t="s">
        <v>904</v>
      </c>
      <c r="B119" s="25" t="s">
        <v>128</v>
      </c>
      <c r="C119" s="58">
        <v>3385</v>
      </c>
      <c r="D119" s="58">
        <v>3483</v>
      </c>
      <c r="E119" s="332"/>
      <c r="F119" s="67">
        <f t="shared" si="23"/>
        <v>1.0163934426229508E-2</v>
      </c>
      <c r="G119" s="153">
        <f t="shared" si="24"/>
        <v>3419.404918032787</v>
      </c>
      <c r="H119" s="6">
        <f t="shared" si="25"/>
        <v>-63.595081967212991</v>
      </c>
      <c r="I119" s="332"/>
      <c r="J119" s="67">
        <f t="shared" si="29"/>
        <v>4.2220272415810146E-2</v>
      </c>
      <c r="K119" s="153">
        <f t="shared" si="26"/>
        <v>3527.9156221275175</v>
      </c>
      <c r="L119" s="216">
        <f t="shared" si="27"/>
        <v>44.915622127517508</v>
      </c>
      <c r="M119" s="3" t="str">
        <f t="shared" si="28"/>
        <v>NO</v>
      </c>
      <c r="P119" s="3" t="str">
        <f t="shared" si="30"/>
        <v/>
      </c>
    </row>
    <row r="120" spans="1:33" x14ac:dyDescent="0.25">
      <c r="A120" s="57" t="s">
        <v>904</v>
      </c>
      <c r="B120" s="25" t="s">
        <v>755</v>
      </c>
      <c r="C120" s="58">
        <v>3228</v>
      </c>
      <c r="D120" s="58">
        <v>3255</v>
      </c>
      <c r="E120" s="332"/>
      <c r="F120" s="67">
        <f t="shared" si="23"/>
        <v>3.091721058055651E-2</v>
      </c>
      <c r="G120" s="153">
        <f t="shared" si="24"/>
        <v>3327.8007557540363</v>
      </c>
      <c r="H120" s="6">
        <f t="shared" si="25"/>
        <v>72.800755754036345</v>
      </c>
      <c r="I120" s="332"/>
      <c r="J120" s="67">
        <f t="shared" si="29"/>
        <v>4.2220272415810146E-2</v>
      </c>
      <c r="K120" s="153">
        <f t="shared" si="26"/>
        <v>3364.2870393582352</v>
      </c>
      <c r="L120" s="216">
        <f t="shared" si="27"/>
        <v>109.28703935823523</v>
      </c>
      <c r="M120" s="3" t="str">
        <f t="shared" si="28"/>
        <v>NO</v>
      </c>
      <c r="P120" s="3" t="str">
        <f t="shared" si="30"/>
        <v/>
      </c>
    </row>
    <row r="121" spans="1:33" x14ac:dyDescent="0.25">
      <c r="A121" s="57" t="s">
        <v>904</v>
      </c>
      <c r="B121" s="25" t="s">
        <v>215</v>
      </c>
      <c r="C121" s="58">
        <v>2813</v>
      </c>
      <c r="D121" s="58">
        <v>2885</v>
      </c>
      <c r="E121" s="332"/>
      <c r="F121" s="67">
        <f t="shared" si="23"/>
        <v>0.44173913043478263</v>
      </c>
      <c r="G121" s="153">
        <f t="shared" si="24"/>
        <v>4055.6121739130435</v>
      </c>
      <c r="H121" s="6">
        <f t="shared" si="25"/>
        <v>1170.6121739130435</v>
      </c>
      <c r="I121" s="332"/>
      <c r="J121" s="67">
        <f t="shared" si="29"/>
        <v>4.2220272415810146E-2</v>
      </c>
      <c r="K121" s="153">
        <f t="shared" si="26"/>
        <v>2931.7656263056738</v>
      </c>
      <c r="L121" s="216">
        <f t="shared" si="27"/>
        <v>46.765626305673777</v>
      </c>
      <c r="M121" s="3" t="str">
        <f t="shared" si="28"/>
        <v>NO</v>
      </c>
      <c r="P121" s="3" t="str">
        <f t="shared" si="30"/>
        <v/>
      </c>
      <c r="Y121"/>
      <c r="Z121"/>
      <c r="AA121"/>
      <c r="AB121"/>
      <c r="AC121"/>
      <c r="AD121"/>
      <c r="AE121"/>
      <c r="AF121"/>
      <c r="AG121"/>
    </row>
    <row r="122" spans="1:33" x14ac:dyDescent="0.25">
      <c r="A122" s="57" t="s">
        <v>904</v>
      </c>
      <c r="B122" s="25" t="s">
        <v>444</v>
      </c>
      <c r="C122" s="58">
        <v>2699</v>
      </c>
      <c r="D122" s="58">
        <v>2772</v>
      </c>
      <c r="E122" s="332"/>
      <c r="F122" s="67">
        <f t="shared" si="23"/>
        <v>3.4771126760563383E-2</v>
      </c>
      <c r="G122" s="153">
        <f t="shared" si="24"/>
        <v>2792.8472711267605</v>
      </c>
      <c r="H122" s="6">
        <f t="shared" si="25"/>
        <v>20.847271126760461</v>
      </c>
      <c r="I122" s="332"/>
      <c r="J122" s="67">
        <f t="shared" si="29"/>
        <v>4.2220272415810146E-2</v>
      </c>
      <c r="K122" s="153">
        <f t="shared" si="26"/>
        <v>2812.9525152502715</v>
      </c>
      <c r="L122" s="216">
        <f t="shared" si="27"/>
        <v>40.952515250271517</v>
      </c>
      <c r="M122" s="3" t="str">
        <f t="shared" si="28"/>
        <v>NO</v>
      </c>
      <c r="P122" s="3" t="str">
        <f t="shared" si="30"/>
        <v/>
      </c>
      <c r="Y122"/>
      <c r="Z122"/>
      <c r="AA122"/>
      <c r="AB122"/>
      <c r="AC122"/>
      <c r="AD122"/>
      <c r="AE122"/>
      <c r="AF122"/>
      <c r="AG122"/>
    </row>
    <row r="123" spans="1:33" x14ac:dyDescent="0.25">
      <c r="A123" s="57" t="s">
        <v>904</v>
      </c>
      <c r="B123" s="25" t="s">
        <v>411</v>
      </c>
      <c r="C123" s="58">
        <v>1455</v>
      </c>
      <c r="D123" s="58">
        <v>1459</v>
      </c>
      <c r="E123" s="239"/>
      <c r="F123" s="67">
        <f t="shared" si="23"/>
        <v>9.3062605752961079E-3</v>
      </c>
      <c r="G123" s="153">
        <f t="shared" si="24"/>
        <v>1468.5406091370558</v>
      </c>
      <c r="H123" s="6">
        <f t="shared" si="25"/>
        <v>9.5406091370557533</v>
      </c>
      <c r="I123" s="239"/>
      <c r="J123" s="67">
        <f t="shared" si="29"/>
        <v>4.2220272415810146E-2</v>
      </c>
      <c r="K123" s="153">
        <f t="shared" si="26"/>
        <v>1516.4304963650038</v>
      </c>
      <c r="L123" s="216">
        <f t="shared" si="27"/>
        <v>57.430496365003819</v>
      </c>
      <c r="M123" s="3" t="str">
        <f t="shared" si="28"/>
        <v>NO</v>
      </c>
      <c r="O123" s="3"/>
      <c r="P123" s="3" t="str">
        <f t="shared" si="30"/>
        <v/>
      </c>
      <c r="Y123"/>
      <c r="Z123"/>
      <c r="AA123"/>
      <c r="AB123"/>
      <c r="AC123"/>
      <c r="AD123"/>
      <c r="AE123"/>
      <c r="AF123"/>
      <c r="AG123"/>
    </row>
    <row r="124" spans="1:33" s="58" customFormat="1" x14ac:dyDescent="0.25">
      <c r="A124" s="57" t="s">
        <v>904</v>
      </c>
      <c r="B124" s="25" t="s">
        <v>568</v>
      </c>
      <c r="C124" s="58">
        <v>907</v>
      </c>
      <c r="D124" s="58">
        <v>921</v>
      </c>
      <c r="E124" s="332"/>
      <c r="F124" s="67">
        <f t="shared" si="23"/>
        <v>1.5151515151515152E-2</v>
      </c>
      <c r="G124" s="153">
        <f t="shared" si="24"/>
        <v>920.74242424242425</v>
      </c>
      <c r="H124" s="6">
        <f t="shared" si="25"/>
        <v>-0.25757575757575069</v>
      </c>
      <c r="I124" s="332"/>
      <c r="J124" s="67">
        <f t="shared" si="29"/>
        <v>4.2220272415810146E-2</v>
      </c>
      <c r="K124" s="153">
        <f t="shared" si="26"/>
        <v>945.29378708113984</v>
      </c>
      <c r="L124" s="216">
        <f t="shared" si="27"/>
        <v>24.29378708113984</v>
      </c>
      <c r="M124" s="3" t="str">
        <f t="shared" si="28"/>
        <v>NO</v>
      </c>
      <c r="P124" s="3" t="str">
        <f t="shared" si="30"/>
        <v/>
      </c>
      <c r="Y124" s="93"/>
      <c r="Z124" s="93"/>
      <c r="AA124" s="93"/>
      <c r="AB124" s="93"/>
      <c r="AC124" s="93"/>
      <c r="AD124" s="93"/>
      <c r="AE124" s="93"/>
      <c r="AF124" s="93"/>
      <c r="AG124" s="93"/>
    </row>
    <row r="125" spans="1:33" x14ac:dyDescent="0.25">
      <c r="A125" s="57" t="s">
        <v>904</v>
      </c>
      <c r="B125" s="25" t="s">
        <v>315</v>
      </c>
      <c r="C125" s="153">
        <v>0</v>
      </c>
      <c r="D125" s="58">
        <v>1254</v>
      </c>
      <c r="E125" s="332"/>
      <c r="F125" s="153">
        <v>0</v>
      </c>
      <c r="G125" s="153">
        <v>0</v>
      </c>
      <c r="H125" s="6">
        <f t="shared" si="25"/>
        <v>-1254</v>
      </c>
      <c r="I125" s="332"/>
      <c r="J125" s="67">
        <f t="shared" si="29"/>
        <v>4.2220272415810146E-2</v>
      </c>
      <c r="K125" s="153">
        <f t="shared" si="26"/>
        <v>0</v>
      </c>
      <c r="L125" s="216">
        <f t="shared" si="27"/>
        <v>-1254</v>
      </c>
      <c r="P125" s="3" t="str">
        <f t="shared" si="30"/>
        <v/>
      </c>
    </row>
    <row r="126" spans="1:33" x14ac:dyDescent="0.25">
      <c r="A126" s="57" t="s">
        <v>904</v>
      </c>
      <c r="B126" s="25" t="s">
        <v>825</v>
      </c>
      <c r="C126" s="58">
        <v>782</v>
      </c>
      <c r="D126" s="58">
        <v>779</v>
      </c>
      <c r="E126" s="332"/>
      <c r="F126" s="67">
        <f>(H304-C304)/C304</f>
        <v>1.5602836879432624E-2</v>
      </c>
      <c r="G126" s="153">
        <f>(F126*C126)+C126</f>
        <v>794.20141843971635</v>
      </c>
      <c r="H126" s="6">
        <f t="shared" si="25"/>
        <v>15.201418439716349</v>
      </c>
      <c r="I126" s="332"/>
      <c r="J126" s="67">
        <f t="shared" si="29"/>
        <v>4.2220272415810146E-2</v>
      </c>
      <c r="K126" s="153">
        <f t="shared" si="26"/>
        <v>815.01625302916352</v>
      </c>
      <c r="L126" s="216">
        <f t="shared" si="27"/>
        <v>36.016253029163522</v>
      </c>
      <c r="M126" s="3" t="str">
        <f>IF(L126/K126&gt;=0.04, "YES", "NO")</f>
        <v>YES</v>
      </c>
      <c r="P126" s="3" t="str">
        <f t="shared" si="30"/>
        <v/>
      </c>
    </row>
    <row r="127" spans="1:33" x14ac:dyDescent="0.25">
      <c r="A127" s="57" t="s">
        <v>904</v>
      </c>
      <c r="B127" s="25" t="s">
        <v>816</v>
      </c>
      <c r="C127" s="58">
        <v>460</v>
      </c>
      <c r="D127" s="58"/>
      <c r="E127" s="332"/>
      <c r="F127" s="67">
        <f>(H305-C305)/C305</f>
        <v>-0.39269406392694062</v>
      </c>
      <c r="G127" s="153">
        <f>(F127*C127)+C127</f>
        <v>279.36073059360729</v>
      </c>
      <c r="H127" s="6">
        <f t="shared" si="25"/>
        <v>279.36073059360729</v>
      </c>
      <c r="I127" s="332"/>
      <c r="J127" s="67">
        <f t="shared" si="29"/>
        <v>4.2220272415810146E-2</v>
      </c>
      <c r="K127" s="153">
        <f t="shared" si="26"/>
        <v>479.42132531127265</v>
      </c>
      <c r="L127" s="216">
        <f t="shared" si="27"/>
        <v>479.42132531127265</v>
      </c>
      <c r="M127" s="3" t="str">
        <f>IF(L127/K127&gt;=0.04, "YES", "NO")</f>
        <v>YES</v>
      </c>
      <c r="P127" s="3" t="str">
        <f t="shared" si="30"/>
        <v>Yes</v>
      </c>
    </row>
    <row r="128" spans="1:33" x14ac:dyDescent="0.25">
      <c r="A128" s="56" t="s">
        <v>904</v>
      </c>
      <c r="B128" s="40" t="s">
        <v>612</v>
      </c>
      <c r="C128" s="58">
        <v>155</v>
      </c>
      <c r="D128" s="12">
        <v>169</v>
      </c>
      <c r="E128" s="332"/>
      <c r="F128" s="67">
        <f>(H306-C306)/C306</f>
        <v>5.0632911392405063E-2</v>
      </c>
      <c r="G128" s="153">
        <f>(F128*C128)+C128</f>
        <v>162.84810126582278</v>
      </c>
      <c r="H128" s="6">
        <f t="shared" si="25"/>
        <v>-6.1518987341772231</v>
      </c>
      <c r="I128" s="332"/>
      <c r="J128" s="67">
        <f t="shared" si="29"/>
        <v>4.2220272415810146E-2</v>
      </c>
      <c r="K128" s="153">
        <f t="shared" si="26"/>
        <v>161.54414222445058</v>
      </c>
      <c r="L128" s="220">
        <f t="shared" si="27"/>
        <v>-7.4558577755494184</v>
      </c>
      <c r="M128" s="3" t="str">
        <f>IF(L128/K128&gt;=0.04, "YES", "NO")</f>
        <v>NO</v>
      </c>
      <c r="P128" s="3" t="str">
        <f t="shared" si="30"/>
        <v/>
      </c>
    </row>
    <row r="129" spans="1:16" x14ac:dyDescent="0.25">
      <c r="A129" s="56"/>
      <c r="B129" s="12"/>
      <c r="C129" s="24"/>
      <c r="D129" s="211">
        <f>SUM(D115:D128)</f>
        <v>109811</v>
      </c>
      <c r="E129" s="332"/>
      <c r="F129" s="24"/>
      <c r="G129" s="218">
        <f>SUM(G115:G128)</f>
        <v>111062.61568020537</v>
      </c>
      <c r="H129" s="218">
        <f t="shared" si="25"/>
        <v>1251.6156802053738</v>
      </c>
      <c r="I129" s="332"/>
      <c r="J129" s="24"/>
      <c r="K129" s="218">
        <f>SUM(K115:K128)</f>
        <v>111869.83960056823</v>
      </c>
      <c r="L129" s="220">
        <f t="shared" si="27"/>
        <v>2058.8396005682298</v>
      </c>
    </row>
    <row r="130" spans="1:16" x14ac:dyDescent="0.25">
      <c r="A130" s="241"/>
      <c r="B130" s="242"/>
      <c r="C130" s="242"/>
      <c r="D130" s="242"/>
      <c r="E130" s="332"/>
      <c r="F130" s="332"/>
      <c r="G130" s="242"/>
      <c r="H130" s="334"/>
      <c r="I130" s="332"/>
      <c r="J130" s="332"/>
      <c r="K130" s="242"/>
      <c r="L130" s="247"/>
    </row>
    <row r="131" spans="1:16" x14ac:dyDescent="0.25">
      <c r="A131" s="58"/>
      <c r="B131" s="58"/>
      <c r="C131" s="58"/>
      <c r="D131" s="153"/>
      <c r="E131" s="257"/>
      <c r="G131" s="153"/>
      <c r="H131" s="6"/>
      <c r="I131" s="257"/>
      <c r="K131" s="153"/>
      <c r="L131" s="58"/>
    </row>
    <row r="132" spans="1:16" x14ac:dyDescent="0.25">
      <c r="A132" s="212" t="s">
        <v>1066</v>
      </c>
      <c r="B132" s="215" t="s">
        <v>1075</v>
      </c>
      <c r="C132" s="213" t="s">
        <v>918</v>
      </c>
      <c r="D132" s="85" t="s">
        <v>922</v>
      </c>
      <c r="E132" s="204"/>
      <c r="F132" s="161" t="s">
        <v>1161</v>
      </c>
      <c r="G132" s="85" t="s">
        <v>1162</v>
      </c>
      <c r="H132" s="85" t="s">
        <v>1170</v>
      </c>
      <c r="I132" s="239"/>
      <c r="J132" s="85" t="s">
        <v>1171</v>
      </c>
      <c r="K132" s="213" t="s">
        <v>1082</v>
      </c>
      <c r="L132" s="222" t="s">
        <v>1081</v>
      </c>
    </row>
    <row r="133" spans="1:16" x14ac:dyDescent="0.25">
      <c r="A133" s="57" t="s">
        <v>905</v>
      </c>
      <c r="B133" s="25" t="s">
        <v>297</v>
      </c>
      <c r="C133" s="58">
        <v>49071</v>
      </c>
      <c r="D133" s="58">
        <v>50429</v>
      </c>
      <c r="E133" s="332"/>
      <c r="F133" s="67">
        <f t="shared" ref="F133:F138" si="31">(H308-C308)/C308</f>
        <v>1.7029213700886586E-2</v>
      </c>
      <c r="G133" s="153">
        <f t="shared" ref="G133:G138" si="32">(F133*C133)+C133</f>
        <v>49906.640545516202</v>
      </c>
      <c r="H133" s="6">
        <f t="shared" ref="H133:H144" si="33">G133-D133</f>
        <v>-522.35945448379789</v>
      </c>
      <c r="I133" s="332"/>
      <c r="J133" s="67">
        <f>$C$53</f>
        <v>8.9959885884755189E-2</v>
      </c>
      <c r="K133" s="153">
        <f t="shared" ref="K133:K143" si="34">$C$53*C133+C133</f>
        <v>53485.421560250819</v>
      </c>
      <c r="L133" s="216">
        <f t="shared" ref="L133:L144" si="35">K133-D133</f>
        <v>3056.4215602508193</v>
      </c>
      <c r="M133" s="3" t="str">
        <f t="shared" ref="M133:M143" si="36">IF(L133/K133&gt;=0.05,"yes", "no")</f>
        <v>yes</v>
      </c>
      <c r="O133" s="70">
        <f>AVERAGE(L133:L143)</f>
        <v>674.48235018424566</v>
      </c>
      <c r="P133" s="3" t="str">
        <f>IF($O$133&lt;L133,"Yes", "")</f>
        <v>Yes</v>
      </c>
    </row>
    <row r="134" spans="1:16" x14ac:dyDescent="0.25">
      <c r="A134" s="57" t="s">
        <v>905</v>
      </c>
      <c r="B134" s="25" t="s">
        <v>660</v>
      </c>
      <c r="C134" s="58">
        <v>13176</v>
      </c>
      <c r="D134" s="58">
        <v>13523</v>
      </c>
      <c r="E134" s="332"/>
      <c r="F134" s="67">
        <f t="shared" si="31"/>
        <v>1.0017421602787456E-2</v>
      </c>
      <c r="G134" s="153">
        <f t="shared" si="32"/>
        <v>13307.989547038327</v>
      </c>
      <c r="H134" s="6">
        <f t="shared" si="33"/>
        <v>-215.01045296167285</v>
      </c>
      <c r="I134" s="332"/>
      <c r="J134" s="67">
        <f t="shared" ref="J134:J143" si="37">$C$53</f>
        <v>8.9959885884755189E-2</v>
      </c>
      <c r="K134" s="153">
        <f t="shared" si="34"/>
        <v>14361.311456417534</v>
      </c>
      <c r="L134" s="216">
        <f t="shared" si="35"/>
        <v>838.31145641753392</v>
      </c>
      <c r="M134" s="3" t="str">
        <f t="shared" si="36"/>
        <v>yes</v>
      </c>
      <c r="P134" s="3" t="str">
        <f t="shared" ref="P134:P143" si="38">IF($O$133&lt;L134,"Yes", "")</f>
        <v>Yes</v>
      </c>
    </row>
    <row r="135" spans="1:16" x14ac:dyDescent="0.25">
      <c r="A135" s="57" t="s">
        <v>905</v>
      </c>
      <c r="B135" s="25" t="s">
        <v>231</v>
      </c>
      <c r="C135" s="58">
        <v>4910</v>
      </c>
      <c r="D135" s="58">
        <v>4961</v>
      </c>
      <c r="E135" s="332"/>
      <c r="F135" s="67">
        <f t="shared" si="31"/>
        <v>3.1166948538294274E-2</v>
      </c>
      <c r="G135" s="153">
        <f t="shared" si="32"/>
        <v>5063.0297173230247</v>
      </c>
      <c r="H135" s="6">
        <f t="shared" si="33"/>
        <v>102.02971732302467</v>
      </c>
      <c r="I135" s="332"/>
      <c r="J135" s="67">
        <f t="shared" si="37"/>
        <v>8.9959885884755189E-2</v>
      </c>
      <c r="K135" s="153">
        <f t="shared" si="34"/>
        <v>5351.7030396941482</v>
      </c>
      <c r="L135" s="216">
        <f t="shared" si="35"/>
        <v>390.70303969414817</v>
      </c>
      <c r="M135" s="3" t="str">
        <f t="shared" si="36"/>
        <v>yes</v>
      </c>
      <c r="P135" s="3" t="str">
        <f t="shared" si="38"/>
        <v/>
      </c>
    </row>
    <row r="136" spans="1:16" x14ac:dyDescent="0.25">
      <c r="A136" s="57" t="s">
        <v>905</v>
      </c>
      <c r="B136" s="25" t="s">
        <v>600</v>
      </c>
      <c r="C136" s="58">
        <v>4680</v>
      </c>
      <c r="D136" s="58">
        <v>4678</v>
      </c>
      <c r="E136" s="332"/>
      <c r="F136" s="67">
        <f t="shared" si="31"/>
        <v>3.5819430814524045E-2</v>
      </c>
      <c r="G136" s="153">
        <f t="shared" si="32"/>
        <v>4847.6349362119727</v>
      </c>
      <c r="H136" s="6">
        <f t="shared" si="33"/>
        <v>169.63493621197267</v>
      </c>
      <c r="I136" s="332"/>
      <c r="J136" s="67">
        <f t="shared" si="37"/>
        <v>8.9959885884755189E-2</v>
      </c>
      <c r="K136" s="153">
        <f t="shared" si="34"/>
        <v>5101.0122659406543</v>
      </c>
      <c r="L136" s="216">
        <f t="shared" si="35"/>
        <v>423.01226594065429</v>
      </c>
      <c r="M136" s="3" t="str">
        <f t="shared" si="36"/>
        <v>yes</v>
      </c>
      <c r="P136" s="3" t="str">
        <f t="shared" si="38"/>
        <v/>
      </c>
    </row>
    <row r="137" spans="1:16" x14ac:dyDescent="0.25">
      <c r="A137" s="57" t="s">
        <v>905</v>
      </c>
      <c r="B137" s="25" t="s">
        <v>112</v>
      </c>
      <c r="C137" s="58">
        <v>3174</v>
      </c>
      <c r="D137" s="58">
        <v>3248</v>
      </c>
      <c r="E137" s="332"/>
      <c r="F137" s="67">
        <f t="shared" si="31"/>
        <v>7.5046904315196998E-4</v>
      </c>
      <c r="G137" s="153">
        <f t="shared" si="32"/>
        <v>3176.3819887429645</v>
      </c>
      <c r="H137" s="6">
        <f t="shared" si="33"/>
        <v>-71.618011257035505</v>
      </c>
      <c r="I137" s="332"/>
      <c r="J137" s="67">
        <f t="shared" si="37"/>
        <v>8.9959885884755189E-2</v>
      </c>
      <c r="K137" s="153">
        <f t="shared" si="34"/>
        <v>3459.5326777982127</v>
      </c>
      <c r="L137" s="216">
        <f t="shared" si="35"/>
        <v>211.53267779821272</v>
      </c>
      <c r="M137" s="3" t="str">
        <f t="shared" si="36"/>
        <v>yes</v>
      </c>
      <c r="P137" s="3" t="str">
        <f t="shared" si="38"/>
        <v/>
      </c>
    </row>
    <row r="138" spans="1:16" x14ac:dyDescent="0.25">
      <c r="A138" s="57" t="s">
        <v>905</v>
      </c>
      <c r="B138" s="25" t="s">
        <v>3</v>
      </c>
      <c r="C138" s="58">
        <v>2418</v>
      </c>
      <c r="D138" s="58">
        <v>2453</v>
      </c>
      <c r="E138" s="332"/>
      <c r="F138" s="67">
        <f t="shared" si="31"/>
        <v>1.6187782805429864</v>
      </c>
      <c r="G138" s="153">
        <f t="shared" si="32"/>
        <v>6332.2058823529414</v>
      </c>
      <c r="H138" s="6">
        <f t="shared" si="33"/>
        <v>3879.2058823529414</v>
      </c>
      <c r="I138" s="332"/>
      <c r="J138" s="67">
        <f t="shared" si="37"/>
        <v>8.9959885884755189E-2</v>
      </c>
      <c r="K138" s="153">
        <f t="shared" si="34"/>
        <v>2635.5230040693382</v>
      </c>
      <c r="L138" s="216">
        <f t="shared" si="35"/>
        <v>182.52300406933819</v>
      </c>
      <c r="M138" s="3" t="str">
        <f t="shared" si="36"/>
        <v>yes</v>
      </c>
      <c r="P138" s="3" t="str">
        <f t="shared" si="38"/>
        <v/>
      </c>
    </row>
    <row r="139" spans="1:16" x14ac:dyDescent="0.25">
      <c r="A139" s="57" t="s">
        <v>905</v>
      </c>
      <c r="B139" s="25" t="s">
        <v>104</v>
      </c>
      <c r="C139" s="153">
        <v>0</v>
      </c>
      <c r="D139" s="153">
        <v>0</v>
      </c>
      <c r="E139" s="332"/>
      <c r="F139" s="153">
        <v>0</v>
      </c>
      <c r="G139" s="153">
        <v>0</v>
      </c>
      <c r="H139" s="6">
        <f t="shared" si="33"/>
        <v>0</v>
      </c>
      <c r="I139" s="332"/>
      <c r="J139" s="67">
        <f t="shared" si="37"/>
        <v>8.9959885884755189E-2</v>
      </c>
      <c r="K139" s="153">
        <f t="shared" si="34"/>
        <v>0</v>
      </c>
      <c r="L139" s="216">
        <f t="shared" si="35"/>
        <v>0</v>
      </c>
      <c r="M139" s="3" t="e">
        <f t="shared" si="36"/>
        <v>#DIV/0!</v>
      </c>
      <c r="P139" s="3" t="str">
        <f t="shared" si="38"/>
        <v/>
      </c>
    </row>
    <row r="140" spans="1:16" x14ac:dyDescent="0.25">
      <c r="A140" s="57" t="s">
        <v>905</v>
      </c>
      <c r="B140" s="25" t="s">
        <v>264</v>
      </c>
      <c r="C140" s="58">
        <v>1619</v>
      </c>
      <c r="D140" s="58">
        <v>1636</v>
      </c>
      <c r="E140" s="332"/>
      <c r="F140" s="67">
        <f>(H315-C315)/C315</f>
        <v>9.0634441087613302E-3</v>
      </c>
      <c r="G140" s="153">
        <f>(F140*C140)+C140</f>
        <v>1633.6737160120847</v>
      </c>
      <c r="H140" s="6">
        <f t="shared" si="33"/>
        <v>-2.3262839879153034</v>
      </c>
      <c r="I140" s="332"/>
      <c r="J140" s="67">
        <f t="shared" si="37"/>
        <v>8.9959885884755189E-2</v>
      </c>
      <c r="K140" s="153">
        <f t="shared" si="34"/>
        <v>1764.6450552474187</v>
      </c>
      <c r="L140" s="216">
        <f t="shared" si="35"/>
        <v>128.64505524741867</v>
      </c>
      <c r="M140" s="3" t="str">
        <f t="shared" si="36"/>
        <v>yes</v>
      </c>
      <c r="P140" s="3" t="str">
        <f t="shared" si="38"/>
        <v/>
      </c>
    </row>
    <row r="141" spans="1:16" x14ac:dyDescent="0.25">
      <c r="A141" s="57" t="s">
        <v>905</v>
      </c>
      <c r="B141" s="25" t="s">
        <v>346</v>
      </c>
      <c r="C141" s="58">
        <v>1879</v>
      </c>
      <c r="D141" s="153">
        <v>0</v>
      </c>
      <c r="E141" s="332"/>
      <c r="F141" s="67">
        <f>(H316-C316)/C316</f>
        <v>-0.70530811470408783</v>
      </c>
      <c r="G141" s="153">
        <f>(F141*C141)+C141</f>
        <v>553.72605247101887</v>
      </c>
      <c r="H141" s="6">
        <f t="shared" si="33"/>
        <v>553.72605247101887</v>
      </c>
      <c r="I141" s="332"/>
      <c r="J141" s="67">
        <f t="shared" si="37"/>
        <v>8.9959885884755189E-2</v>
      </c>
      <c r="K141" s="153">
        <f t="shared" si="34"/>
        <v>2048.0346255774548</v>
      </c>
      <c r="L141" s="216">
        <f t="shared" si="35"/>
        <v>2048.0346255774548</v>
      </c>
      <c r="M141" s="3" t="str">
        <f t="shared" si="36"/>
        <v>yes</v>
      </c>
      <c r="P141" s="3" t="str">
        <f t="shared" si="38"/>
        <v>Yes</v>
      </c>
    </row>
    <row r="142" spans="1:16" x14ac:dyDescent="0.25">
      <c r="A142" s="57" t="s">
        <v>905</v>
      </c>
      <c r="B142" s="25" t="s">
        <v>491</v>
      </c>
      <c r="C142" s="58">
        <v>1079</v>
      </c>
      <c r="D142" s="58">
        <v>1088</v>
      </c>
      <c r="E142" s="332"/>
      <c r="F142" s="67">
        <f>(H317-C317)/C317</f>
        <v>1.4256619144602852E-2</v>
      </c>
      <c r="G142" s="153">
        <f>(F142*C142)+C142</f>
        <v>1094.3828920570265</v>
      </c>
      <c r="H142" s="6">
        <f t="shared" si="33"/>
        <v>6.3828920570265382</v>
      </c>
      <c r="I142" s="332"/>
      <c r="J142" s="67">
        <f t="shared" si="37"/>
        <v>8.9959885884755189E-2</v>
      </c>
      <c r="K142" s="153">
        <f t="shared" si="34"/>
        <v>1176.0667168696509</v>
      </c>
      <c r="L142" s="216">
        <f t="shared" si="35"/>
        <v>88.066716869650918</v>
      </c>
      <c r="M142" s="3" t="str">
        <f t="shared" si="36"/>
        <v>yes</v>
      </c>
      <c r="P142" s="3" t="str">
        <f t="shared" si="38"/>
        <v/>
      </c>
    </row>
    <row r="143" spans="1:16" x14ac:dyDescent="0.25">
      <c r="A143" s="56" t="s">
        <v>905</v>
      </c>
      <c r="B143" s="25" t="s">
        <v>145</v>
      </c>
      <c r="C143" s="57">
        <v>612</v>
      </c>
      <c r="D143" s="58">
        <v>615</v>
      </c>
      <c r="E143" s="332"/>
      <c r="F143" s="67">
        <f>(H318-C318)/C318</f>
        <v>1.2027491408934709E-2</v>
      </c>
      <c r="G143" s="153">
        <f>(F143*C143)+C143</f>
        <v>619.36082474226805</v>
      </c>
      <c r="H143" s="6">
        <f t="shared" si="33"/>
        <v>4.3608247422680506</v>
      </c>
      <c r="I143" s="332"/>
      <c r="J143" s="67">
        <f t="shared" si="37"/>
        <v>8.9959885884755189E-2</v>
      </c>
      <c r="K143" s="153">
        <f t="shared" si="34"/>
        <v>667.05545016147016</v>
      </c>
      <c r="L143" s="216">
        <f t="shared" si="35"/>
        <v>52.055450161470162</v>
      </c>
      <c r="M143" s="3" t="str">
        <f t="shared" si="36"/>
        <v>yes</v>
      </c>
      <c r="P143" s="3" t="str">
        <f t="shared" si="38"/>
        <v/>
      </c>
    </row>
    <row r="144" spans="1:16" x14ac:dyDescent="0.25">
      <c r="A144" s="23"/>
      <c r="B144" s="24"/>
      <c r="C144" s="24"/>
      <c r="D144" s="218">
        <f>SUM(D133:D143)</f>
        <v>82631</v>
      </c>
      <c r="E144" s="239"/>
      <c r="F144" s="24"/>
      <c r="G144" s="218">
        <f>SUM(G133:G143)</f>
        <v>86535.026102467818</v>
      </c>
      <c r="H144" s="218">
        <f t="shared" si="33"/>
        <v>3904.0261024678184</v>
      </c>
      <c r="I144" s="239"/>
      <c r="J144" s="24"/>
      <c r="K144" s="218">
        <f>SUM(K133:K143)</f>
        <v>90050.305852026679</v>
      </c>
      <c r="L144" s="222">
        <f t="shared" si="35"/>
        <v>7419.3058520266786</v>
      </c>
    </row>
    <row r="145" spans="1:16" x14ac:dyDescent="0.25">
      <c r="A145" s="241"/>
      <c r="B145" s="239"/>
      <c r="C145" s="239"/>
      <c r="D145" s="239"/>
      <c r="E145" s="332"/>
      <c r="F145" s="332"/>
      <c r="G145" s="239"/>
      <c r="H145" s="333"/>
      <c r="I145" s="332"/>
      <c r="J145" s="332"/>
      <c r="K145" s="239"/>
      <c r="L145" s="246"/>
    </row>
    <row r="147" spans="1:16" x14ac:dyDescent="0.25">
      <c r="A147" s="257"/>
      <c r="B147" s="257"/>
      <c r="C147" s="257"/>
      <c r="O147" s="58" t="s">
        <v>1185</v>
      </c>
      <c r="P147" s="3">
        <f>COUNTIF(P79:P143,"yes")</f>
        <v>19</v>
      </c>
    </row>
    <row r="148" spans="1:16" x14ac:dyDescent="0.25">
      <c r="A148" s="56" t="s">
        <v>899</v>
      </c>
      <c r="B148" s="13" t="s">
        <v>898</v>
      </c>
      <c r="C148" s="257" t="s">
        <v>1181</v>
      </c>
      <c r="D148" s="60" t="s">
        <v>1068</v>
      </c>
    </row>
    <row r="149" spans="1:16" x14ac:dyDescent="0.25">
      <c r="A149" s="57" t="s">
        <v>900</v>
      </c>
      <c r="B149" s="35" t="s">
        <v>503</v>
      </c>
      <c r="C149" s="338">
        <f>IF(C263&gt;1,(H263-C263)/C263,"nil")</f>
        <v>3.4250102466553863E-2</v>
      </c>
      <c r="D149" s="338">
        <f>IF(D263&gt;1,(I263-D263)/D263, "nil")</f>
        <v>3.2046377493967396E-2</v>
      </c>
      <c r="E149" s="3" t="b">
        <f>D149&lt;C149</f>
        <v>1</v>
      </c>
    </row>
    <row r="150" spans="1:16" x14ac:dyDescent="0.25">
      <c r="A150" s="57" t="s">
        <v>900</v>
      </c>
      <c r="B150" s="26" t="s">
        <v>800</v>
      </c>
      <c r="C150" s="338">
        <f t="shared" ref="C150:C204" si="39">IF(C264&gt;1,(H264-C264)/C264,"nil")</f>
        <v>2.3181693111987527E-2</v>
      </c>
      <c r="D150" s="338">
        <f t="shared" ref="D150:D204" si="40">IF(D264&gt;1,(I264-D264)/D264, "nil")</f>
        <v>1.5301154541660872E-2</v>
      </c>
      <c r="E150" s="3" t="b">
        <f t="shared" ref="E150:E204" si="41">D150&lt;C150</f>
        <v>1</v>
      </c>
      <c r="J150" s="67"/>
    </row>
    <row r="151" spans="1:16" x14ac:dyDescent="0.25">
      <c r="A151" s="57" t="s">
        <v>900</v>
      </c>
      <c r="B151" s="26" t="s">
        <v>279</v>
      </c>
      <c r="C151" s="338">
        <f t="shared" si="39"/>
        <v>1.3643892941210659E-2</v>
      </c>
      <c r="D151" s="338">
        <f t="shared" si="40"/>
        <v>3.568761943330085E-2</v>
      </c>
      <c r="E151" s="3" t="b">
        <f t="shared" si="41"/>
        <v>0</v>
      </c>
      <c r="F151" s="153"/>
      <c r="G151" s="58"/>
      <c r="I151" s="3" t="s">
        <v>1182</v>
      </c>
      <c r="J151" s="3" t="s">
        <v>1183</v>
      </c>
    </row>
    <row r="152" spans="1:16" x14ac:dyDescent="0.25">
      <c r="A152" s="57" t="s">
        <v>900</v>
      </c>
      <c r="B152" s="26" t="s">
        <v>179</v>
      </c>
      <c r="C152" s="338">
        <f t="shared" si="39"/>
        <v>2.4183564939933396E-2</v>
      </c>
      <c r="D152" s="338">
        <f t="shared" si="40"/>
        <v>2.0942487888590218E-2</v>
      </c>
      <c r="E152" s="3" t="b">
        <f t="shared" si="41"/>
        <v>1</v>
      </c>
      <c r="G152" s="3" t="s">
        <v>900</v>
      </c>
      <c r="H152" s="67">
        <v>4.0438224722674262E-2</v>
      </c>
      <c r="I152" s="3">
        <f>COUNTIF(D149:D168, "&lt;4.04%")</f>
        <v>18</v>
      </c>
      <c r="J152" s="3">
        <f>COUNTIF(E149:E168,TRUE)</f>
        <v>9</v>
      </c>
    </row>
    <row r="153" spans="1:16" x14ac:dyDescent="0.25">
      <c r="A153" s="57" t="s">
        <v>900</v>
      </c>
      <c r="B153" s="26" t="s">
        <v>197</v>
      </c>
      <c r="C153" s="338">
        <f t="shared" si="39"/>
        <v>1.4027122984692393E-2</v>
      </c>
      <c r="D153" s="338">
        <f t="shared" si="40"/>
        <v>3.776916044011476E-2</v>
      </c>
      <c r="E153" s="3" t="b">
        <f t="shared" si="41"/>
        <v>0</v>
      </c>
      <c r="G153" s="3" t="s">
        <v>902</v>
      </c>
      <c r="H153" s="67">
        <v>1.5907799691583475E-2</v>
      </c>
      <c r="I153" s="3">
        <f>COUNTIF(D170:D177, "&lt;1.59%")</f>
        <v>4</v>
      </c>
      <c r="J153" s="3">
        <f>COUNTIF(E170:E177,TRUE)</f>
        <v>3</v>
      </c>
    </row>
    <row r="154" spans="1:16" x14ac:dyDescent="0.25">
      <c r="A154" s="57" t="s">
        <v>900</v>
      </c>
      <c r="B154" s="26" t="s">
        <v>86</v>
      </c>
      <c r="C154" s="338">
        <f t="shared" si="39"/>
        <v>3.1669765401408007E-2</v>
      </c>
      <c r="D154" s="338">
        <f t="shared" si="40"/>
        <v>1.9708029197080291E-2</v>
      </c>
      <c r="E154" s="3" t="b">
        <f t="shared" si="41"/>
        <v>1</v>
      </c>
      <c r="G154" s="3" t="s">
        <v>904</v>
      </c>
      <c r="H154" s="67">
        <v>4.2220272415810146E-2</v>
      </c>
      <c r="I154" s="6">
        <f>COUNTIF(D179:D192, "&lt;4.22%") -1</f>
        <v>11</v>
      </c>
      <c r="J154" s="3">
        <f>COUNTIF(E179:E192,TRUE)-1</f>
        <v>6</v>
      </c>
    </row>
    <row r="155" spans="1:16" x14ac:dyDescent="0.25">
      <c r="A155" s="57" t="s">
        <v>900</v>
      </c>
      <c r="B155" s="26" t="s">
        <v>247</v>
      </c>
      <c r="C155" s="338">
        <f t="shared" si="39"/>
        <v>2.7718215574499241E-2</v>
      </c>
      <c r="D155" s="338">
        <f t="shared" si="40"/>
        <v>4.8063781321184508E-3</v>
      </c>
      <c r="E155" s="3" t="b">
        <f t="shared" si="41"/>
        <v>1</v>
      </c>
      <c r="G155" s="3" t="s">
        <v>905</v>
      </c>
      <c r="H155" s="67">
        <v>8.9959885884755189E-2</v>
      </c>
      <c r="I155" s="7">
        <f>COUNTIF(D194:D204, "&lt;9.00%")-1</f>
        <v>9</v>
      </c>
      <c r="J155" s="3">
        <f>COUNTIF(E194:E204,TRUE)-1</f>
        <v>5</v>
      </c>
    </row>
    <row r="156" spans="1:16" x14ac:dyDescent="0.25">
      <c r="A156" s="57" t="s">
        <v>900</v>
      </c>
      <c r="B156" s="26" t="s">
        <v>460</v>
      </c>
      <c r="C156" s="338">
        <f t="shared" si="39"/>
        <v>6.340086185546585E-3</v>
      </c>
      <c r="D156" s="338">
        <f t="shared" si="40"/>
        <v>9.6190658499234298E-3</v>
      </c>
      <c r="E156" s="3" t="b">
        <f t="shared" si="41"/>
        <v>0</v>
      </c>
      <c r="G156" s="3" t="s">
        <v>945</v>
      </c>
      <c r="I156" s="3">
        <f>SUM(I152:I155)</f>
        <v>42</v>
      </c>
      <c r="J156" s="3">
        <f>SUM(J152:J155)</f>
        <v>23</v>
      </c>
    </row>
    <row r="157" spans="1:16" x14ac:dyDescent="0.25">
      <c r="A157" s="57" t="s">
        <v>900</v>
      </c>
      <c r="B157" s="26" t="s">
        <v>328</v>
      </c>
      <c r="C157" s="338">
        <f t="shared" si="39"/>
        <v>2.698687794008418E-2</v>
      </c>
      <c r="D157" s="338">
        <f t="shared" si="40"/>
        <v>4.0635831241783195E-3</v>
      </c>
      <c r="E157" s="3" t="b">
        <f t="shared" si="41"/>
        <v>1</v>
      </c>
      <c r="J157" s="67"/>
    </row>
    <row r="158" spans="1:16" x14ac:dyDescent="0.25">
      <c r="A158" s="57" t="s">
        <v>900</v>
      </c>
      <c r="B158" s="26" t="s">
        <v>428</v>
      </c>
      <c r="C158" s="338">
        <f t="shared" si="39"/>
        <v>2.1894904458598726E-3</v>
      </c>
      <c r="D158" s="338">
        <f t="shared" si="40"/>
        <v>2.1840873634945399E-2</v>
      </c>
      <c r="E158" s="3" t="b">
        <f t="shared" si="41"/>
        <v>0</v>
      </c>
      <c r="J158" s="67"/>
    </row>
    <row r="159" spans="1:16" x14ac:dyDescent="0.25">
      <c r="A159" s="57" t="s">
        <v>900</v>
      </c>
      <c r="B159" s="26" t="s">
        <v>785</v>
      </c>
      <c r="C159" s="338">
        <f t="shared" si="39"/>
        <v>9.5873280533555656E-3</v>
      </c>
      <c r="D159" s="338">
        <f t="shared" si="40"/>
        <v>2.8792134831460675E-2</v>
      </c>
      <c r="E159" s="3" t="b">
        <f t="shared" si="41"/>
        <v>0</v>
      </c>
      <c r="J159" s="67"/>
    </row>
    <row r="160" spans="1:16" x14ac:dyDescent="0.25">
      <c r="A160" s="57" t="s">
        <v>900</v>
      </c>
      <c r="B160" s="26" t="s">
        <v>584</v>
      </c>
      <c r="C160" s="338">
        <f t="shared" si="39"/>
        <v>2.1280907985407379E-2</v>
      </c>
      <c r="D160" s="338">
        <f t="shared" si="40"/>
        <v>2.8593069494413936E-2</v>
      </c>
      <c r="E160" s="3" t="b">
        <f t="shared" si="41"/>
        <v>0</v>
      </c>
      <c r="J160" s="67"/>
    </row>
    <row r="161" spans="1:10" x14ac:dyDescent="0.25">
      <c r="A161" s="57" t="s">
        <v>900</v>
      </c>
      <c r="B161" s="26" t="s">
        <v>627</v>
      </c>
      <c r="C161" s="338">
        <f t="shared" si="39"/>
        <v>1.9854401058901391E-2</v>
      </c>
      <c r="D161" s="338">
        <f t="shared" si="40"/>
        <v>3.7676317743132889E-2</v>
      </c>
      <c r="E161" s="3" t="b">
        <f t="shared" si="41"/>
        <v>0</v>
      </c>
      <c r="J161" s="67"/>
    </row>
    <row r="162" spans="1:10" x14ac:dyDescent="0.25">
      <c r="A162" s="57" t="s">
        <v>900</v>
      </c>
      <c r="B162" s="26" t="s">
        <v>396</v>
      </c>
      <c r="C162" s="338">
        <f t="shared" si="39"/>
        <v>-8.9262273562614857E-3</v>
      </c>
      <c r="D162" s="338">
        <f t="shared" si="40"/>
        <v>1.3981205592482237E-2</v>
      </c>
      <c r="E162" s="3" t="b">
        <f t="shared" si="41"/>
        <v>0</v>
      </c>
      <c r="J162" s="67"/>
    </row>
    <row r="163" spans="1:10" x14ac:dyDescent="0.25">
      <c r="A163" s="57" t="s">
        <v>900</v>
      </c>
      <c r="B163" s="26" t="s">
        <v>73</v>
      </c>
      <c r="C163" s="338" t="str">
        <f t="shared" si="39"/>
        <v>nil</v>
      </c>
      <c r="D163" s="338">
        <f t="shared" si="40"/>
        <v>3.334575260804769</v>
      </c>
      <c r="E163" s="3" t="b">
        <f t="shared" si="41"/>
        <v>1</v>
      </c>
      <c r="J163" s="67"/>
    </row>
    <row r="164" spans="1:10" x14ac:dyDescent="0.25">
      <c r="A164" s="57" t="s">
        <v>900</v>
      </c>
      <c r="B164" s="26" t="s">
        <v>36</v>
      </c>
      <c r="C164" s="338">
        <f t="shared" si="39"/>
        <v>8.0915178571428579E-3</v>
      </c>
      <c r="D164" s="338">
        <f t="shared" si="40"/>
        <v>7.2658772874058123E-3</v>
      </c>
      <c r="E164" s="3" t="b">
        <f t="shared" si="41"/>
        <v>1</v>
      </c>
      <c r="J164" s="67"/>
    </row>
    <row r="165" spans="1:10" x14ac:dyDescent="0.25">
      <c r="A165" s="57" t="s">
        <v>900</v>
      </c>
      <c r="B165" s="26" t="s">
        <v>479</v>
      </c>
      <c r="C165" s="338">
        <f t="shared" si="39"/>
        <v>2.3414102913150013E-2</v>
      </c>
      <c r="D165" s="338">
        <f t="shared" si="40"/>
        <v>-0.61717267552182165</v>
      </c>
      <c r="E165" s="3" t="b">
        <f t="shared" si="41"/>
        <v>1</v>
      </c>
      <c r="J165" s="67"/>
    </row>
    <row r="166" spans="1:10" x14ac:dyDescent="0.25">
      <c r="A166" s="57" t="s">
        <v>900</v>
      </c>
      <c r="B166" s="26" t="s">
        <v>373</v>
      </c>
      <c r="C166" s="338">
        <f t="shared" si="39"/>
        <v>7.0895522388059705E-3</v>
      </c>
      <c r="D166" s="338">
        <f t="shared" si="40"/>
        <v>1.3574660633484163E-2</v>
      </c>
      <c r="E166" s="3" t="b">
        <f t="shared" si="41"/>
        <v>0</v>
      </c>
      <c r="J166" s="67"/>
    </row>
    <row r="167" spans="1:10" x14ac:dyDescent="0.25">
      <c r="A167" s="57" t="s">
        <v>900</v>
      </c>
      <c r="B167" s="26" t="s">
        <v>742</v>
      </c>
      <c r="C167" s="338">
        <f t="shared" si="39"/>
        <v>0</v>
      </c>
      <c r="D167" s="338">
        <f t="shared" si="40"/>
        <v>9.1157702825888781E-3</v>
      </c>
      <c r="E167" s="3" t="b">
        <f t="shared" si="41"/>
        <v>0</v>
      </c>
      <c r="J167" s="67"/>
    </row>
    <row r="168" spans="1:10" x14ac:dyDescent="0.25">
      <c r="A168" s="57" t="s">
        <v>900</v>
      </c>
      <c r="B168" s="13" t="s">
        <v>388</v>
      </c>
      <c r="C168" s="338" t="str">
        <f t="shared" si="39"/>
        <v>nil</v>
      </c>
      <c r="D168" s="338" t="str">
        <f t="shared" si="40"/>
        <v>nil</v>
      </c>
      <c r="E168" s="3" t="b">
        <f t="shared" si="41"/>
        <v>0</v>
      </c>
      <c r="J168" s="67"/>
    </row>
    <row r="169" spans="1:10" x14ac:dyDescent="0.25">
      <c r="A169" s="23"/>
      <c r="B169" s="14"/>
      <c r="C169" s="338"/>
      <c r="D169" s="338"/>
    </row>
    <row r="170" spans="1:10" x14ac:dyDescent="0.25">
      <c r="A170" s="57" t="s">
        <v>902</v>
      </c>
      <c r="B170" s="35" t="s">
        <v>694</v>
      </c>
      <c r="C170" s="338">
        <f t="shared" si="39"/>
        <v>1.2575029196882045E-2</v>
      </c>
      <c r="D170" s="338">
        <f t="shared" si="40"/>
        <v>1.3716013418079097E-2</v>
      </c>
      <c r="E170" s="3" t="b">
        <f t="shared" si="41"/>
        <v>0</v>
      </c>
    </row>
    <row r="171" spans="1:10" x14ac:dyDescent="0.25">
      <c r="A171" s="57" t="s">
        <v>902</v>
      </c>
      <c r="B171" s="26" t="s">
        <v>553</v>
      </c>
      <c r="C171" s="338">
        <f t="shared" si="39"/>
        <v>2.1042663156880997E-2</v>
      </c>
      <c r="D171" s="338">
        <f t="shared" si="40"/>
        <v>2.9999131718329426E-2</v>
      </c>
      <c r="E171" s="3" t="b">
        <f t="shared" si="41"/>
        <v>0</v>
      </c>
    </row>
    <row r="172" spans="1:10" x14ac:dyDescent="0.25">
      <c r="A172" s="57" t="s">
        <v>902</v>
      </c>
      <c r="B172" s="26" t="s">
        <v>709</v>
      </c>
      <c r="C172" s="338">
        <f t="shared" si="39"/>
        <v>9.4975490196078424E-3</v>
      </c>
      <c r="D172" s="338">
        <f t="shared" si="40"/>
        <v>-5.3475935828877007E-4</v>
      </c>
      <c r="E172" s="3" t="b">
        <f t="shared" si="41"/>
        <v>1</v>
      </c>
    </row>
    <row r="173" spans="1:10" x14ac:dyDescent="0.25">
      <c r="A173" s="57" t="s">
        <v>902</v>
      </c>
      <c r="B173" s="26" t="s">
        <v>520</v>
      </c>
      <c r="C173" s="338">
        <f t="shared" si="39"/>
        <v>5.2117263843648211E-3</v>
      </c>
      <c r="D173" s="338">
        <f t="shared" si="40"/>
        <v>2.0285087719298246E-2</v>
      </c>
      <c r="E173" s="3" t="b">
        <f t="shared" si="41"/>
        <v>0</v>
      </c>
    </row>
    <row r="174" spans="1:10" x14ac:dyDescent="0.25">
      <c r="A174" s="57" t="s">
        <v>902</v>
      </c>
      <c r="B174" s="26" t="s">
        <v>57</v>
      </c>
      <c r="C174" s="338">
        <f t="shared" si="39"/>
        <v>9.11854103343465E-3</v>
      </c>
      <c r="D174" s="338">
        <f t="shared" si="40"/>
        <v>-0.28371134020618555</v>
      </c>
      <c r="E174" s="3" t="b">
        <f t="shared" si="41"/>
        <v>1</v>
      </c>
    </row>
    <row r="175" spans="1:10" x14ac:dyDescent="0.25">
      <c r="A175" s="57" t="s">
        <v>902</v>
      </c>
      <c r="B175" s="26" t="s">
        <v>679</v>
      </c>
      <c r="C175" s="338">
        <f t="shared" si="39"/>
        <v>7.4587107085775173E-3</v>
      </c>
      <c r="D175" s="338">
        <f t="shared" si="40"/>
        <v>5.693581780538302E-3</v>
      </c>
      <c r="E175" s="3" t="b">
        <f t="shared" si="41"/>
        <v>1</v>
      </c>
    </row>
    <row r="176" spans="1:10" x14ac:dyDescent="0.25">
      <c r="A176" s="57" t="s">
        <v>902</v>
      </c>
      <c r="B176" s="26" t="s">
        <v>162</v>
      </c>
      <c r="C176" s="338">
        <f t="shared" si="39"/>
        <v>2.8432732316227463E-2</v>
      </c>
      <c r="D176" s="338">
        <f t="shared" si="40"/>
        <v>2.9892836999435984E-2</v>
      </c>
      <c r="E176" s="3" t="b">
        <f t="shared" si="41"/>
        <v>0</v>
      </c>
    </row>
    <row r="177" spans="1:5" x14ac:dyDescent="0.25">
      <c r="A177" s="57" t="s">
        <v>902</v>
      </c>
      <c r="B177" s="13" t="s">
        <v>725</v>
      </c>
      <c r="C177" s="338">
        <f t="shared" si="39"/>
        <v>-1.7543859649122806E-2</v>
      </c>
      <c r="D177" s="338">
        <f t="shared" si="40"/>
        <v>2.4844720496894408E-2</v>
      </c>
      <c r="E177" s="3" t="b">
        <f t="shared" si="41"/>
        <v>0</v>
      </c>
    </row>
    <row r="178" spans="1:5" x14ac:dyDescent="0.25">
      <c r="A178" s="23"/>
      <c r="B178" s="14"/>
      <c r="C178" s="338"/>
      <c r="D178" s="338"/>
    </row>
    <row r="179" spans="1:5" x14ac:dyDescent="0.25">
      <c r="A179" s="57" t="s">
        <v>904</v>
      </c>
      <c r="B179" s="35" t="s">
        <v>359</v>
      </c>
      <c r="C179" s="338">
        <f t="shared" si="39"/>
        <v>4.2452110619565456E-2</v>
      </c>
      <c r="D179" s="338">
        <f t="shared" si="40"/>
        <v>9.1865011578028313E-3</v>
      </c>
      <c r="E179" s="3" t="b">
        <f t="shared" si="41"/>
        <v>1</v>
      </c>
    </row>
    <row r="180" spans="1:5" x14ac:dyDescent="0.25">
      <c r="A180" s="57" t="s">
        <v>904</v>
      </c>
      <c r="B180" s="26" t="s">
        <v>536</v>
      </c>
      <c r="C180" s="338">
        <f t="shared" si="39"/>
        <v>-3.8920142943070447E-4</v>
      </c>
      <c r="D180" s="338">
        <f t="shared" si="40"/>
        <v>2.2120414373140961E-2</v>
      </c>
      <c r="E180" s="3" t="b">
        <f t="shared" si="41"/>
        <v>0</v>
      </c>
    </row>
    <row r="181" spans="1:5" x14ac:dyDescent="0.25">
      <c r="A181" s="57" t="s">
        <v>904</v>
      </c>
      <c r="B181" s="26" t="s">
        <v>644</v>
      </c>
      <c r="C181" s="338">
        <f t="shared" si="39"/>
        <v>2.0379479971890373E-2</v>
      </c>
      <c r="D181" s="338">
        <f t="shared" si="40"/>
        <v>3.4714003944773177E-2</v>
      </c>
      <c r="E181" s="3" t="b">
        <f t="shared" si="41"/>
        <v>0</v>
      </c>
    </row>
    <row r="182" spans="1:5" x14ac:dyDescent="0.25">
      <c r="A182" s="57" t="s">
        <v>904</v>
      </c>
      <c r="B182" s="26" t="s">
        <v>769</v>
      </c>
      <c r="C182" s="338">
        <f t="shared" si="39"/>
        <v>1.3190642110502738E-2</v>
      </c>
      <c r="D182" s="338">
        <f t="shared" si="40"/>
        <v>1.6408181613845808E-2</v>
      </c>
      <c r="E182" s="3" t="b">
        <f t="shared" si="41"/>
        <v>0</v>
      </c>
    </row>
    <row r="183" spans="1:5" x14ac:dyDescent="0.25">
      <c r="A183" s="57" t="s">
        <v>904</v>
      </c>
      <c r="B183" s="26" t="s">
        <v>128</v>
      </c>
      <c r="C183" s="338">
        <f t="shared" si="39"/>
        <v>1.0163934426229508E-2</v>
      </c>
      <c r="D183" s="338">
        <f t="shared" si="40"/>
        <v>2.8951255539143281E-2</v>
      </c>
      <c r="E183" s="3" t="b">
        <f t="shared" si="41"/>
        <v>0</v>
      </c>
    </row>
    <row r="184" spans="1:5" x14ac:dyDescent="0.25">
      <c r="A184" s="57" t="s">
        <v>904</v>
      </c>
      <c r="B184" s="26" t="s">
        <v>755</v>
      </c>
      <c r="C184" s="338">
        <f t="shared" si="39"/>
        <v>3.091721058055651E-2</v>
      </c>
      <c r="D184" s="338">
        <f t="shared" si="40"/>
        <v>8.3643122676579917E-3</v>
      </c>
      <c r="E184" s="3" t="b">
        <f t="shared" si="41"/>
        <v>1</v>
      </c>
    </row>
    <row r="185" spans="1:5" x14ac:dyDescent="0.25">
      <c r="A185" s="57" t="s">
        <v>904</v>
      </c>
      <c r="B185" s="26" t="s">
        <v>215</v>
      </c>
      <c r="C185" s="338">
        <f t="shared" si="39"/>
        <v>0.44173913043478263</v>
      </c>
      <c r="D185" s="338">
        <f t="shared" si="40"/>
        <v>2.5595449697831497E-2</v>
      </c>
      <c r="E185" s="3" t="b">
        <f t="shared" si="41"/>
        <v>1</v>
      </c>
    </row>
    <row r="186" spans="1:5" x14ac:dyDescent="0.25">
      <c r="A186" s="57" t="s">
        <v>904</v>
      </c>
      <c r="B186" s="26" t="s">
        <v>444</v>
      </c>
      <c r="C186" s="338">
        <f t="shared" si="39"/>
        <v>3.4771126760563383E-2</v>
      </c>
      <c r="D186" s="338">
        <f t="shared" si="40"/>
        <v>2.7047054464616523E-2</v>
      </c>
      <c r="E186" s="3" t="b">
        <f t="shared" si="41"/>
        <v>1</v>
      </c>
    </row>
    <row r="187" spans="1:5" x14ac:dyDescent="0.25">
      <c r="A187" s="57" t="s">
        <v>904</v>
      </c>
      <c r="B187" s="26" t="s">
        <v>411</v>
      </c>
      <c r="C187" s="338">
        <f t="shared" si="39"/>
        <v>9.3062605752961079E-3</v>
      </c>
      <c r="D187" s="338">
        <f t="shared" si="40"/>
        <v>2.7491408934707906E-3</v>
      </c>
      <c r="E187" s="3" t="b">
        <f t="shared" si="41"/>
        <v>1</v>
      </c>
    </row>
    <row r="188" spans="1:5" x14ac:dyDescent="0.25">
      <c r="A188" s="57" t="s">
        <v>904</v>
      </c>
      <c r="B188" s="26" t="s">
        <v>568</v>
      </c>
      <c r="C188" s="338">
        <f t="shared" si="39"/>
        <v>1.5151515151515152E-2</v>
      </c>
      <c r="D188" s="338">
        <f t="shared" si="40"/>
        <v>1.5435501653803748E-2</v>
      </c>
      <c r="E188" s="3" t="b">
        <f t="shared" si="41"/>
        <v>0</v>
      </c>
    </row>
    <row r="189" spans="1:5" x14ac:dyDescent="0.25">
      <c r="A189" s="57" t="s">
        <v>904</v>
      </c>
      <c r="B189" s="26" t="s">
        <v>315</v>
      </c>
      <c r="C189" s="338" t="str">
        <f t="shared" si="39"/>
        <v>nil</v>
      </c>
      <c r="D189" s="338" t="str">
        <f t="shared" si="40"/>
        <v>nil</v>
      </c>
      <c r="E189" s="3" t="b">
        <f t="shared" si="41"/>
        <v>0</v>
      </c>
    </row>
    <row r="190" spans="1:5" x14ac:dyDescent="0.25">
      <c r="A190" s="57" t="s">
        <v>904</v>
      </c>
      <c r="B190" s="26" t="s">
        <v>825</v>
      </c>
      <c r="C190" s="338">
        <f t="shared" si="39"/>
        <v>1.5602836879432624E-2</v>
      </c>
      <c r="D190" s="338">
        <f t="shared" si="40"/>
        <v>-3.8363171355498722E-3</v>
      </c>
      <c r="E190" s="3" t="b">
        <f t="shared" si="41"/>
        <v>1</v>
      </c>
    </row>
    <row r="191" spans="1:5" x14ac:dyDescent="0.25">
      <c r="A191" s="57" t="s">
        <v>904</v>
      </c>
      <c r="B191" s="26" t="s">
        <v>816</v>
      </c>
      <c r="C191" s="338">
        <f t="shared" si="39"/>
        <v>-0.39269406392694062</v>
      </c>
      <c r="D191" s="338">
        <f t="shared" si="40"/>
        <v>-1</v>
      </c>
      <c r="E191" s="3" t="b">
        <f t="shared" si="41"/>
        <v>1</v>
      </c>
    </row>
    <row r="192" spans="1:5" x14ac:dyDescent="0.25">
      <c r="A192" s="57" t="s">
        <v>904</v>
      </c>
      <c r="B192" s="13" t="s">
        <v>612</v>
      </c>
      <c r="C192" s="338">
        <f t="shared" si="39"/>
        <v>5.0632911392405063E-2</v>
      </c>
      <c r="D192" s="338">
        <f t="shared" si="40"/>
        <v>9.0322580645161285E-2</v>
      </c>
      <c r="E192" s="3" t="b">
        <f t="shared" si="41"/>
        <v>0</v>
      </c>
    </row>
    <row r="193" spans="1:5" x14ac:dyDescent="0.25">
      <c r="A193" s="23"/>
      <c r="B193" s="14"/>
      <c r="C193" s="338"/>
      <c r="D193" s="338"/>
    </row>
    <row r="194" spans="1:5" x14ac:dyDescent="0.25">
      <c r="A194" s="57" t="s">
        <v>905</v>
      </c>
      <c r="B194" s="35" t="s">
        <v>297</v>
      </c>
      <c r="C194" s="338">
        <f t="shared" si="39"/>
        <v>1.7029213700886586E-2</v>
      </c>
      <c r="D194" s="338">
        <f t="shared" si="40"/>
        <v>2.7674186382996065E-2</v>
      </c>
      <c r="E194" s="3" t="b">
        <f t="shared" si="41"/>
        <v>0</v>
      </c>
    </row>
    <row r="195" spans="1:5" x14ac:dyDescent="0.25">
      <c r="A195" s="57" t="s">
        <v>905</v>
      </c>
      <c r="B195" s="26" t="s">
        <v>660</v>
      </c>
      <c r="C195" s="338">
        <f t="shared" si="39"/>
        <v>1.0017421602787456E-2</v>
      </c>
      <c r="D195" s="338">
        <f t="shared" si="40"/>
        <v>2.6335761991499698E-2</v>
      </c>
      <c r="E195" s="3" t="b">
        <f t="shared" si="41"/>
        <v>0</v>
      </c>
    </row>
    <row r="196" spans="1:5" x14ac:dyDescent="0.25">
      <c r="A196" s="57" t="s">
        <v>905</v>
      </c>
      <c r="B196" s="26" t="s">
        <v>231</v>
      </c>
      <c r="C196" s="338">
        <f t="shared" si="39"/>
        <v>3.1166948538294274E-2</v>
      </c>
      <c r="D196" s="338">
        <f t="shared" si="40"/>
        <v>1.0386965376782077E-2</v>
      </c>
      <c r="E196" s="3" t="b">
        <f t="shared" si="41"/>
        <v>1</v>
      </c>
    </row>
    <row r="197" spans="1:5" x14ac:dyDescent="0.25">
      <c r="A197" s="57" t="s">
        <v>905</v>
      </c>
      <c r="B197" s="26" t="s">
        <v>600</v>
      </c>
      <c r="C197" s="338">
        <f t="shared" si="39"/>
        <v>3.5819430814524045E-2</v>
      </c>
      <c r="D197" s="338">
        <f t="shared" si="40"/>
        <v>-4.2735042735042735E-4</v>
      </c>
      <c r="E197" s="3" t="b">
        <f t="shared" si="41"/>
        <v>1</v>
      </c>
    </row>
    <row r="198" spans="1:5" x14ac:dyDescent="0.25">
      <c r="A198" s="57" t="s">
        <v>905</v>
      </c>
      <c r="B198" s="26" t="s">
        <v>112</v>
      </c>
      <c r="C198" s="338">
        <f t="shared" si="39"/>
        <v>7.5046904315196998E-4</v>
      </c>
      <c r="D198" s="338">
        <f t="shared" si="40"/>
        <v>2.3314429741650915E-2</v>
      </c>
      <c r="E198" s="3" t="b">
        <f t="shared" si="41"/>
        <v>0</v>
      </c>
    </row>
    <row r="199" spans="1:5" x14ac:dyDescent="0.25">
      <c r="A199" s="57" t="s">
        <v>905</v>
      </c>
      <c r="B199" s="26" t="s">
        <v>3</v>
      </c>
      <c r="C199" s="338">
        <f t="shared" si="39"/>
        <v>1.6187782805429864</v>
      </c>
      <c r="D199" s="338">
        <f t="shared" si="40"/>
        <v>1.4474772539288668E-2</v>
      </c>
      <c r="E199" s="3" t="b">
        <f t="shared" si="41"/>
        <v>1</v>
      </c>
    </row>
    <row r="200" spans="1:5" x14ac:dyDescent="0.25">
      <c r="A200" s="57" t="s">
        <v>905</v>
      </c>
      <c r="B200" s="26" t="s">
        <v>104</v>
      </c>
      <c r="C200" s="338" t="str">
        <f t="shared" si="39"/>
        <v>nil</v>
      </c>
      <c r="D200" s="338" t="str">
        <f t="shared" si="40"/>
        <v>nil</v>
      </c>
      <c r="E200" s="3" t="b">
        <f t="shared" si="41"/>
        <v>0</v>
      </c>
    </row>
    <row r="201" spans="1:5" x14ac:dyDescent="0.25">
      <c r="A201" s="57" t="s">
        <v>905</v>
      </c>
      <c r="B201" s="26" t="s">
        <v>264</v>
      </c>
      <c r="C201" s="338">
        <f t="shared" si="39"/>
        <v>9.0634441087613302E-3</v>
      </c>
      <c r="D201" s="338">
        <f t="shared" si="40"/>
        <v>1.0500308832612723E-2</v>
      </c>
      <c r="E201" s="3" t="b">
        <f t="shared" si="41"/>
        <v>0</v>
      </c>
    </row>
    <row r="202" spans="1:5" x14ac:dyDescent="0.25">
      <c r="A202" s="57" t="s">
        <v>905</v>
      </c>
      <c r="B202" s="26" t="s">
        <v>346</v>
      </c>
      <c r="C202" s="338">
        <f t="shared" si="39"/>
        <v>-0.70530811470408783</v>
      </c>
      <c r="D202" s="338">
        <f t="shared" si="40"/>
        <v>-1</v>
      </c>
      <c r="E202" s="3" t="b">
        <f t="shared" si="41"/>
        <v>1</v>
      </c>
    </row>
    <row r="203" spans="1:5" x14ac:dyDescent="0.25">
      <c r="A203" s="57" t="s">
        <v>905</v>
      </c>
      <c r="B203" s="26" t="s">
        <v>491</v>
      </c>
      <c r="C203" s="338">
        <f t="shared" si="39"/>
        <v>1.4256619144602852E-2</v>
      </c>
      <c r="D203" s="338">
        <f t="shared" si="40"/>
        <v>8.3410565338276187E-3</v>
      </c>
      <c r="E203" s="3" t="b">
        <f t="shared" si="41"/>
        <v>1</v>
      </c>
    </row>
    <row r="204" spans="1:5" x14ac:dyDescent="0.25">
      <c r="A204" s="56" t="s">
        <v>905</v>
      </c>
      <c r="B204" s="13" t="s">
        <v>145</v>
      </c>
      <c r="C204" s="338">
        <f t="shared" si="39"/>
        <v>1.2027491408934709E-2</v>
      </c>
      <c r="D204" s="338">
        <f t="shared" si="40"/>
        <v>4.9019607843137254E-3</v>
      </c>
      <c r="E204" s="3" t="b">
        <f t="shared" si="41"/>
        <v>1</v>
      </c>
    </row>
    <row r="205" spans="1:5" x14ac:dyDescent="0.25">
      <c r="A205" s="60"/>
      <c r="B205" s="60"/>
      <c r="C205" s="257"/>
    </row>
    <row r="206" spans="1:5" x14ac:dyDescent="0.25">
      <c r="A206" s="60"/>
      <c r="B206" s="60"/>
      <c r="C206" s="257"/>
    </row>
    <row r="207" spans="1:5" x14ac:dyDescent="0.25">
      <c r="A207" s="60"/>
      <c r="B207" s="60"/>
      <c r="C207" s="257"/>
    </row>
    <row r="208" spans="1:5" x14ac:dyDescent="0.25">
      <c r="A208" s="60"/>
      <c r="B208" s="60"/>
      <c r="C208" s="257"/>
    </row>
    <row r="209" spans="1:3" x14ac:dyDescent="0.25">
      <c r="A209" s="60"/>
      <c r="B209" s="60"/>
      <c r="C209" s="257"/>
    </row>
    <row r="210" spans="1:3" x14ac:dyDescent="0.25">
      <c r="A210" s="60"/>
      <c r="B210" s="60"/>
      <c r="C210" s="257"/>
    </row>
    <row r="211" spans="1:3" x14ac:dyDescent="0.25">
      <c r="A211" s="60"/>
      <c r="B211" s="60"/>
      <c r="C211" s="257"/>
    </row>
    <row r="212" spans="1:3" x14ac:dyDescent="0.25">
      <c r="A212" s="60"/>
      <c r="B212" s="60"/>
      <c r="C212" s="257"/>
    </row>
    <row r="213" spans="1:3" x14ac:dyDescent="0.25">
      <c r="A213" s="60"/>
      <c r="B213" s="60"/>
      <c r="C213" s="257"/>
    </row>
    <row r="214" spans="1:3" x14ac:dyDescent="0.25">
      <c r="A214" s="257"/>
      <c r="B214" s="257"/>
      <c r="C214" s="257"/>
    </row>
    <row r="215" spans="1:3" x14ac:dyDescent="0.25">
      <c r="A215" s="257"/>
      <c r="B215" s="257"/>
      <c r="C215" s="257"/>
    </row>
    <row r="216" spans="1:3" x14ac:dyDescent="0.25">
      <c r="A216" s="257"/>
      <c r="B216" s="257"/>
      <c r="C216" s="257"/>
    </row>
    <row r="217" spans="1:3" x14ac:dyDescent="0.25">
      <c r="A217" s="257"/>
      <c r="B217" s="257"/>
      <c r="C217" s="257"/>
    </row>
    <row r="218" spans="1:3" x14ac:dyDescent="0.25">
      <c r="A218" s="257"/>
      <c r="B218" s="257"/>
      <c r="C218" s="257"/>
    </row>
    <row r="219" spans="1:3" x14ac:dyDescent="0.25">
      <c r="A219" s="257"/>
      <c r="B219" s="257"/>
      <c r="C219" s="257"/>
    </row>
    <row r="220" spans="1:3" x14ac:dyDescent="0.25">
      <c r="A220" s="257"/>
      <c r="B220" s="257"/>
      <c r="C220" s="257"/>
    </row>
    <row r="221" spans="1:3" x14ac:dyDescent="0.25">
      <c r="A221" s="257"/>
      <c r="B221" s="257"/>
      <c r="C221" s="257"/>
    </row>
    <row r="222" spans="1:3" x14ac:dyDescent="0.25">
      <c r="A222" s="257"/>
      <c r="B222" s="257"/>
      <c r="C222" s="257"/>
    </row>
    <row r="223" spans="1:3" x14ac:dyDescent="0.25">
      <c r="A223" s="257"/>
      <c r="B223" s="257"/>
      <c r="C223" s="257"/>
    </row>
    <row r="224" spans="1:3" x14ac:dyDescent="0.25">
      <c r="A224" s="257"/>
      <c r="B224" s="257"/>
      <c r="C224" s="257"/>
    </row>
    <row r="225" spans="1:12" x14ac:dyDescent="0.25">
      <c r="A225" s="257"/>
      <c r="B225" s="257"/>
      <c r="C225" s="257"/>
    </row>
    <row r="226" spans="1:12" x14ac:dyDescent="0.25">
      <c r="A226" s="257"/>
      <c r="B226" s="257"/>
      <c r="C226" s="257"/>
    </row>
    <row r="227" spans="1:12" x14ac:dyDescent="0.25">
      <c r="A227" s="257"/>
      <c r="B227" s="257"/>
      <c r="C227" s="257"/>
    </row>
    <row r="228" spans="1:12" x14ac:dyDescent="0.25">
      <c r="A228" s="257"/>
      <c r="B228" s="257"/>
      <c r="C228" s="257"/>
    </row>
    <row r="230" spans="1:12" s="12" customFormat="1" x14ac:dyDescent="0.25"/>
    <row r="232" spans="1:12" ht="21" x14ac:dyDescent="0.4">
      <c r="B232" s="113" t="s">
        <v>1002</v>
      </c>
    </row>
    <row r="234" spans="1:12" x14ac:dyDescent="0.25">
      <c r="A234"/>
      <c r="B234"/>
      <c r="C234"/>
      <c r="D234"/>
      <c r="E234"/>
    </row>
    <row r="235" spans="1:12" x14ac:dyDescent="0.25">
      <c r="A235" s="32" t="s">
        <v>899</v>
      </c>
      <c r="B235" s="38">
        <v>2020</v>
      </c>
      <c r="C235" s="38">
        <v>2020</v>
      </c>
      <c r="D235" s="38">
        <v>2020</v>
      </c>
      <c r="E235" s="38">
        <v>2020</v>
      </c>
      <c r="F235" s="39"/>
      <c r="G235" s="50"/>
      <c r="H235" s="45">
        <v>2021</v>
      </c>
      <c r="I235" s="38">
        <v>2021</v>
      </c>
      <c r="J235" s="39"/>
      <c r="K235" s="164" t="s">
        <v>1124</v>
      </c>
      <c r="L235" s="92" t="s">
        <v>1123</v>
      </c>
    </row>
    <row r="236" spans="1:12" x14ac:dyDescent="0.25">
      <c r="A236" s="40"/>
      <c r="B236" s="41" t="s">
        <v>956</v>
      </c>
      <c r="C236" s="41" t="s">
        <v>957</v>
      </c>
      <c r="D236" s="41" t="s">
        <v>958</v>
      </c>
      <c r="E236" s="41" t="s">
        <v>959</v>
      </c>
      <c r="F236" s="42"/>
      <c r="G236" s="51"/>
      <c r="H236" s="46" t="s">
        <v>956</v>
      </c>
      <c r="I236" s="41" t="s">
        <v>957</v>
      </c>
      <c r="J236" s="42"/>
      <c r="K236" s="56"/>
      <c r="L236" s="13"/>
    </row>
    <row r="237" spans="1:12" x14ac:dyDescent="0.25">
      <c r="A237" s="17" t="s">
        <v>900</v>
      </c>
      <c r="B237" s="28">
        <f t="shared" ref="B237:E240" si="42">COUNTIFS(C$263:C$318, "&gt;0",$A$263:$A$318, $A237)</f>
        <v>18</v>
      </c>
      <c r="C237" s="28">
        <f t="shared" si="42"/>
        <v>19</v>
      </c>
      <c r="D237" s="28">
        <f t="shared" si="42"/>
        <v>19</v>
      </c>
      <c r="E237" s="28">
        <f t="shared" si="42"/>
        <v>20</v>
      </c>
      <c r="F237" s="44"/>
      <c r="G237" s="31"/>
      <c r="H237" s="47">
        <f t="shared" ref="H237:I240" si="43">COUNTIFS(H$263:H$318, "&gt;0",$A$263:$A$318, $A237)</f>
        <v>20</v>
      </c>
      <c r="I237" s="28">
        <f t="shared" si="43"/>
        <v>20</v>
      </c>
      <c r="J237" s="44"/>
      <c r="K237" s="57">
        <v>20</v>
      </c>
      <c r="L237" s="72">
        <f>K237-I237</f>
        <v>0</v>
      </c>
    </row>
    <row r="238" spans="1:12" x14ac:dyDescent="0.25">
      <c r="A238" s="17" t="s">
        <v>902</v>
      </c>
      <c r="B238" s="28">
        <f t="shared" si="42"/>
        <v>8</v>
      </c>
      <c r="C238" s="28">
        <f t="shared" si="42"/>
        <v>8</v>
      </c>
      <c r="D238" s="28">
        <f t="shared" si="42"/>
        <v>8</v>
      </c>
      <c r="E238" s="28">
        <f t="shared" si="42"/>
        <v>8</v>
      </c>
      <c r="F238" s="44"/>
      <c r="G238" s="31"/>
      <c r="H238" s="47">
        <f t="shared" si="43"/>
        <v>8</v>
      </c>
      <c r="I238" s="28">
        <f t="shared" si="43"/>
        <v>8</v>
      </c>
      <c r="J238" s="44"/>
      <c r="K238" s="57">
        <v>8</v>
      </c>
      <c r="L238" s="72">
        <f t="shared" ref="L238:L241" si="44">K238-I238</f>
        <v>0</v>
      </c>
    </row>
    <row r="239" spans="1:12" x14ac:dyDescent="0.25">
      <c r="A239" s="17" t="s">
        <v>904</v>
      </c>
      <c r="B239" s="28">
        <f t="shared" si="42"/>
        <v>13</v>
      </c>
      <c r="C239" s="28">
        <f t="shared" si="42"/>
        <v>13</v>
      </c>
      <c r="D239" s="28">
        <f t="shared" si="42"/>
        <v>14</v>
      </c>
      <c r="E239" s="28">
        <f t="shared" si="42"/>
        <v>14</v>
      </c>
      <c r="F239" s="44"/>
      <c r="G239" s="31"/>
      <c r="H239" s="47">
        <f t="shared" si="43"/>
        <v>14</v>
      </c>
      <c r="I239" s="28">
        <f t="shared" si="43"/>
        <v>13</v>
      </c>
      <c r="J239" s="44"/>
      <c r="K239" s="57">
        <v>14</v>
      </c>
      <c r="L239" s="72">
        <f t="shared" si="44"/>
        <v>1</v>
      </c>
    </row>
    <row r="240" spans="1:12" x14ac:dyDescent="0.25">
      <c r="A240" s="17" t="s">
        <v>905</v>
      </c>
      <c r="B240" s="28">
        <f t="shared" si="42"/>
        <v>10</v>
      </c>
      <c r="C240" s="28">
        <f t="shared" si="42"/>
        <v>10</v>
      </c>
      <c r="D240" s="28">
        <f t="shared" si="42"/>
        <v>11</v>
      </c>
      <c r="E240" s="28">
        <f t="shared" si="42"/>
        <v>11</v>
      </c>
      <c r="F240" s="44"/>
      <c r="G240" s="31"/>
      <c r="H240" s="47">
        <f t="shared" si="43"/>
        <v>11</v>
      </c>
      <c r="I240" s="28">
        <f t="shared" si="43"/>
        <v>9</v>
      </c>
      <c r="J240" s="44"/>
      <c r="K240" s="57">
        <v>11</v>
      </c>
      <c r="L240" s="72">
        <f t="shared" si="44"/>
        <v>2</v>
      </c>
    </row>
    <row r="241" spans="1:12" x14ac:dyDescent="0.25">
      <c r="A241" s="18" t="s">
        <v>945</v>
      </c>
      <c r="B241" s="48">
        <f>SUM(B237:B240)</f>
        <v>49</v>
      </c>
      <c r="C241" s="29">
        <f>SUM(C237:C240)</f>
        <v>50</v>
      </c>
      <c r="D241" s="29">
        <f>SUM(D237:D240)</f>
        <v>52</v>
      </c>
      <c r="E241" s="29">
        <f>SUM(E237:E240)</f>
        <v>53</v>
      </c>
      <c r="F241" s="49"/>
      <c r="G241" s="29"/>
      <c r="H241" s="48">
        <f>SUM(H237:H240)</f>
        <v>53</v>
      </c>
      <c r="I241" s="29">
        <f>SUM(I237:I240)</f>
        <v>50</v>
      </c>
      <c r="J241" s="30"/>
      <c r="K241" s="23">
        <f>SUM(K237:K240)</f>
        <v>53</v>
      </c>
      <c r="L241" s="299">
        <f t="shared" si="44"/>
        <v>3</v>
      </c>
    </row>
    <row r="242" spans="1:12" x14ac:dyDescent="0.25">
      <c r="F242" s="33"/>
    </row>
    <row r="243" spans="1:12" x14ac:dyDescent="0.25">
      <c r="F243" s="58"/>
    </row>
    <row r="244" spans="1:12" ht="17.399999999999999" x14ac:dyDescent="0.3">
      <c r="B244" s="126" t="s">
        <v>1005</v>
      </c>
      <c r="F244" s="58"/>
      <c r="G244" s="3" t="s">
        <v>1133</v>
      </c>
    </row>
    <row r="245" spans="1:12" x14ac:dyDescent="0.25">
      <c r="A245" s="16" t="s">
        <v>899</v>
      </c>
      <c r="B245" s="63" t="s">
        <v>960</v>
      </c>
      <c r="C245" s="63" t="s">
        <v>961</v>
      </c>
      <c r="D245" s="64" t="s">
        <v>962</v>
      </c>
      <c r="E245" s="65" t="s">
        <v>963</v>
      </c>
      <c r="F245" s="60"/>
      <c r="G245" s="16" t="s">
        <v>899</v>
      </c>
      <c r="H245" s="63" t="s">
        <v>921</v>
      </c>
      <c r="I245" s="63" t="s">
        <v>922</v>
      </c>
      <c r="J245" s="64" t="s">
        <v>962</v>
      </c>
      <c r="K245" s="65" t="s">
        <v>963</v>
      </c>
    </row>
    <row r="246" spans="1:12" x14ac:dyDescent="0.25">
      <c r="A246" s="17" t="s">
        <v>900</v>
      </c>
      <c r="B246" s="58">
        <f>H237-B237</f>
        <v>2</v>
      </c>
      <c r="C246" s="59">
        <f>B246/B237</f>
        <v>0.1111111111111111</v>
      </c>
      <c r="D246" s="57">
        <f>I237-C237</f>
        <v>1</v>
      </c>
      <c r="E246" s="21">
        <f>D246/C237</f>
        <v>5.2631578947368418E-2</v>
      </c>
      <c r="F246" s="60"/>
      <c r="G246" s="17" t="s">
        <v>900</v>
      </c>
      <c r="H246" s="70">
        <f>H237</f>
        <v>20</v>
      </c>
      <c r="I246" s="70">
        <f>I237</f>
        <v>20</v>
      </c>
      <c r="J246" s="71">
        <f>H246-I246</f>
        <v>0</v>
      </c>
      <c r="K246" s="21">
        <f>J246/H246</f>
        <v>0</v>
      </c>
    </row>
    <row r="247" spans="1:12" x14ac:dyDescent="0.25">
      <c r="A247" s="17" t="s">
        <v>902</v>
      </c>
      <c r="B247" s="58">
        <f>H238-B238</f>
        <v>0</v>
      </c>
      <c r="C247" s="59">
        <f>B247/B238</f>
        <v>0</v>
      </c>
      <c r="D247" s="57">
        <f>I238-C238</f>
        <v>0</v>
      </c>
      <c r="E247" s="21">
        <f>D247/C238</f>
        <v>0</v>
      </c>
      <c r="G247" s="17" t="s">
        <v>902</v>
      </c>
      <c r="H247" s="70">
        <f t="shared" ref="H247:I250" si="45">H238</f>
        <v>8</v>
      </c>
      <c r="I247" s="70">
        <f t="shared" si="45"/>
        <v>8</v>
      </c>
      <c r="J247" s="71">
        <f t="shared" ref="J247:J250" si="46">H247-I247</f>
        <v>0</v>
      </c>
      <c r="K247" s="21">
        <f t="shared" ref="K247:K250" si="47">J247/H247</f>
        <v>0</v>
      </c>
    </row>
    <row r="248" spans="1:12" x14ac:dyDescent="0.25">
      <c r="A248" s="17" t="s">
        <v>904</v>
      </c>
      <c r="B248" s="58">
        <f>H239-B239</f>
        <v>1</v>
      </c>
      <c r="C248" s="59">
        <f>B248/B239</f>
        <v>7.6923076923076927E-2</v>
      </c>
      <c r="D248" s="57">
        <f>I239-C239</f>
        <v>0</v>
      </c>
      <c r="E248" s="21">
        <f>D248/C239</f>
        <v>0</v>
      </c>
      <c r="F248" s="58"/>
      <c r="G248" s="17" t="s">
        <v>904</v>
      </c>
      <c r="H248" s="70">
        <f t="shared" si="45"/>
        <v>14</v>
      </c>
      <c r="I248" s="70">
        <f t="shared" si="45"/>
        <v>13</v>
      </c>
      <c r="J248" s="71">
        <f t="shared" si="46"/>
        <v>1</v>
      </c>
      <c r="K248" s="21">
        <f t="shared" si="47"/>
        <v>7.1428571428571425E-2</v>
      </c>
    </row>
    <row r="249" spans="1:12" x14ac:dyDescent="0.25">
      <c r="A249" s="17" t="s">
        <v>905</v>
      </c>
      <c r="B249" s="58">
        <f>H240-B240</f>
        <v>1</v>
      </c>
      <c r="C249" s="59">
        <f>B249/B240</f>
        <v>0.1</v>
      </c>
      <c r="D249" s="57">
        <f>I240-C240</f>
        <v>-1</v>
      </c>
      <c r="E249" s="21">
        <f>D249/C240</f>
        <v>-0.1</v>
      </c>
      <c r="F249" s="58"/>
      <c r="G249" s="17" t="s">
        <v>905</v>
      </c>
      <c r="H249" s="70">
        <f t="shared" si="45"/>
        <v>11</v>
      </c>
      <c r="I249" s="70">
        <f t="shared" si="45"/>
        <v>9</v>
      </c>
      <c r="J249" s="71">
        <f t="shared" si="46"/>
        <v>2</v>
      </c>
      <c r="K249" s="21">
        <f t="shared" si="47"/>
        <v>0.18181818181818182</v>
      </c>
    </row>
    <row r="250" spans="1:12" x14ac:dyDescent="0.25">
      <c r="A250" s="19" t="s">
        <v>945</v>
      </c>
      <c r="B250" s="24">
        <f>H241-B241</f>
        <v>4</v>
      </c>
      <c r="C250" s="37">
        <f>B250/B241</f>
        <v>8.1632653061224483E-2</v>
      </c>
      <c r="D250" s="23">
        <f>I241-C241</f>
        <v>0</v>
      </c>
      <c r="E250" s="53">
        <f>D250/C241</f>
        <v>0</v>
      </c>
      <c r="F250" s="58"/>
      <c r="G250" s="19" t="s">
        <v>945</v>
      </c>
      <c r="H250" s="154">
        <f t="shared" si="45"/>
        <v>53</v>
      </c>
      <c r="I250" s="90">
        <f t="shared" si="45"/>
        <v>50</v>
      </c>
      <c r="J250" s="154">
        <f t="shared" si="46"/>
        <v>3</v>
      </c>
      <c r="K250" s="53">
        <f t="shared" si="47"/>
        <v>5.6603773584905662E-2</v>
      </c>
    </row>
    <row r="252" spans="1:12" ht="15.6" x14ac:dyDescent="0.3">
      <c r="B252" s="114" t="s">
        <v>1136</v>
      </c>
    </row>
    <row r="253" spans="1:12" s="58" customFormat="1" ht="15.6" x14ac:dyDescent="0.3">
      <c r="B253" s="172" t="s">
        <v>993</v>
      </c>
    </row>
    <row r="254" spans="1:12" s="12" customFormat="1" ht="15.6" x14ac:dyDescent="0.3">
      <c r="B254" s="118" t="s">
        <v>1125</v>
      </c>
    </row>
    <row r="258" spans="1:25" ht="21" x14ac:dyDescent="0.4">
      <c r="B258" s="113" t="s">
        <v>1137</v>
      </c>
      <c r="M258" s="265" t="s">
        <v>1092</v>
      </c>
    </row>
    <row r="260" spans="1:25" x14ac:dyDescent="0.25">
      <c r="A260" s="9" t="s">
        <v>929</v>
      </c>
      <c r="C260" s="9" t="s">
        <v>951</v>
      </c>
      <c r="D260" s="9" t="s">
        <v>1</v>
      </c>
      <c r="K260" s="267"/>
      <c r="L260" s="268"/>
      <c r="M260" s="268"/>
      <c r="N260" s="269"/>
      <c r="O260" s="268"/>
      <c r="P260" s="268"/>
      <c r="Q260" s="268"/>
      <c r="R260" s="270"/>
    </row>
    <row r="261" spans="1:25" x14ac:dyDescent="0.25">
      <c r="C261" s="3" t="s">
        <v>933</v>
      </c>
      <c r="D261" s="3" t="s">
        <v>933</v>
      </c>
      <c r="E261" s="3" t="s">
        <v>933</v>
      </c>
      <c r="F261" s="3" t="s">
        <v>933</v>
      </c>
      <c r="G261" s="3" t="s">
        <v>949</v>
      </c>
      <c r="H261" s="3" t="s">
        <v>934</v>
      </c>
      <c r="I261" s="3" t="s">
        <v>934</v>
      </c>
      <c r="J261" s="3" t="s">
        <v>950</v>
      </c>
      <c r="K261" s="271"/>
      <c r="L261" s="272"/>
      <c r="M261" s="272"/>
      <c r="N261" s="272"/>
      <c r="O261" s="273"/>
      <c r="P261" s="272"/>
      <c r="Q261" s="272"/>
      <c r="R261" s="274"/>
    </row>
    <row r="262" spans="1:25" x14ac:dyDescent="0.25">
      <c r="A262" s="9" t="s">
        <v>899</v>
      </c>
      <c r="B262" s="9" t="s">
        <v>898</v>
      </c>
      <c r="C262" s="4" t="s">
        <v>935</v>
      </c>
      <c r="D262" s="4" t="s">
        <v>936</v>
      </c>
      <c r="E262" s="4" t="s">
        <v>937</v>
      </c>
      <c r="F262" s="4" t="s">
        <v>938</v>
      </c>
      <c r="H262" s="4" t="s">
        <v>935</v>
      </c>
      <c r="I262" s="4" t="s">
        <v>936</v>
      </c>
      <c r="K262" s="275" t="s">
        <v>917</v>
      </c>
      <c r="L262" s="276" t="s">
        <v>918</v>
      </c>
      <c r="M262" s="276" t="s">
        <v>919</v>
      </c>
      <c r="N262" s="276" t="s">
        <v>920</v>
      </c>
      <c r="O262" s="277"/>
      <c r="P262" s="276" t="s">
        <v>921</v>
      </c>
      <c r="Q262" s="276" t="s">
        <v>922</v>
      </c>
      <c r="R262" s="278"/>
      <c r="T262" s="3" t="s">
        <v>1163</v>
      </c>
      <c r="U262" s="3" t="s">
        <v>1164</v>
      </c>
    </row>
    <row r="263" spans="1:25" x14ac:dyDescent="0.25">
      <c r="A263" s="3" t="s">
        <v>900</v>
      </c>
      <c r="B263" s="3" t="s">
        <v>503</v>
      </c>
      <c r="C263" s="27">
        <v>95153</v>
      </c>
      <c r="D263" s="27">
        <v>101946</v>
      </c>
      <c r="E263" s="27">
        <v>67976</v>
      </c>
      <c r="F263" s="27">
        <v>74763</v>
      </c>
      <c r="G263" s="27">
        <v>339838</v>
      </c>
      <c r="H263" s="27">
        <v>98412</v>
      </c>
      <c r="I263" s="27">
        <v>105213</v>
      </c>
      <c r="J263" s="27">
        <v>203625</v>
      </c>
      <c r="K263" s="266">
        <f t="shared" ref="K263:K282" si="48">C263/C$283</f>
        <v>0.18678730082702058</v>
      </c>
      <c r="L263" s="59">
        <f t="shared" ref="L263:L282" si="49">D263/D$283</f>
        <v>0.17679989178277472</v>
      </c>
      <c r="M263" s="59">
        <f t="shared" ref="M263:M282" si="50">E263/E$283</f>
        <v>0.18690437565645845</v>
      </c>
      <c r="N263" s="59">
        <f t="shared" ref="N263:N282" si="51">F263/F$283</f>
        <v>0.17304888041218977</v>
      </c>
      <c r="O263" s="59"/>
      <c r="P263" s="59">
        <f t="shared" ref="P263:P282" si="52">H263/H$283</f>
        <v>0.18567636254549366</v>
      </c>
      <c r="Q263" s="59">
        <f t="shared" ref="Q263:Q282" si="53">I263/I$283</f>
        <v>0.17638331472484586</v>
      </c>
      <c r="R263" s="21" t="b">
        <f>Q263-K263&lt;=-0.01</f>
        <v>1</v>
      </c>
      <c r="T263" s="67" t="str">
        <f>IF(AND(C263&lt;1,H263&gt;1),B263," ")</f>
        <v xml:space="preserve"> </v>
      </c>
      <c r="U263" s="67" t="str">
        <f>IF(AND(D263&lt;1,I263&gt;1),B263," ")</f>
        <v xml:space="preserve"> </v>
      </c>
    </row>
    <row r="264" spans="1:25" x14ac:dyDescent="0.25">
      <c r="A264" s="3" t="s">
        <v>900</v>
      </c>
      <c r="B264" s="3" t="s">
        <v>800</v>
      </c>
      <c r="C264" s="27">
        <v>87224</v>
      </c>
      <c r="D264" s="27">
        <v>93457</v>
      </c>
      <c r="E264" s="27">
        <v>62305</v>
      </c>
      <c r="F264" s="27">
        <v>68540</v>
      </c>
      <c r="G264" s="27">
        <v>311526</v>
      </c>
      <c r="H264" s="27">
        <v>89246</v>
      </c>
      <c r="I264" s="27">
        <v>94887</v>
      </c>
      <c r="J264" s="27">
        <v>184133</v>
      </c>
      <c r="K264" s="266">
        <f t="shared" si="48"/>
        <v>0.1712225103500262</v>
      </c>
      <c r="L264" s="59">
        <f t="shared" si="49"/>
        <v>0.16207784009517567</v>
      </c>
      <c r="M264" s="59">
        <f t="shared" si="50"/>
        <v>0.17131159711185778</v>
      </c>
      <c r="N264" s="59">
        <f t="shared" si="51"/>
        <v>0.15864492146451437</v>
      </c>
      <c r="O264" s="59"/>
      <c r="P264" s="59">
        <f t="shared" si="52"/>
        <v>0.1683826428863871</v>
      </c>
      <c r="Q264" s="59">
        <f t="shared" si="53"/>
        <v>0.15907239204562601</v>
      </c>
      <c r="R264" s="21" t="b">
        <f t="shared" ref="R264:R318" si="54">Q264-K264&lt;=-0.01</f>
        <v>1</v>
      </c>
      <c r="T264" s="67" t="str">
        <f t="shared" ref="T264:T318" si="55">IF(AND(C264&lt;1,H264&gt;1),B264," ")</f>
        <v xml:space="preserve"> </v>
      </c>
      <c r="U264" s="67" t="str">
        <f t="shared" ref="U264:U318" si="56">IF(AND(D264&lt;1,I264&gt;1),B264," ")</f>
        <v xml:space="preserve"> </v>
      </c>
      <c r="Y264" s="67"/>
    </row>
    <row r="265" spans="1:25" x14ac:dyDescent="0.25">
      <c r="A265" s="3" t="s">
        <v>900</v>
      </c>
      <c r="B265" s="3" t="s">
        <v>279</v>
      </c>
      <c r="C265" s="27">
        <v>68822</v>
      </c>
      <c r="D265" s="27">
        <v>79019</v>
      </c>
      <c r="E265" s="27">
        <v>48434</v>
      </c>
      <c r="F265" s="27">
        <v>58625</v>
      </c>
      <c r="G265" s="27">
        <v>254900</v>
      </c>
      <c r="H265" s="27">
        <v>69761</v>
      </c>
      <c r="I265" s="27">
        <v>81839</v>
      </c>
      <c r="J265" s="27">
        <v>151600</v>
      </c>
      <c r="K265" s="266">
        <f t="shared" si="48"/>
        <v>0.13509900494484894</v>
      </c>
      <c r="L265" s="59">
        <f t="shared" si="49"/>
        <v>0.13703873274854408</v>
      </c>
      <c r="M265" s="59">
        <f t="shared" si="50"/>
        <v>0.13317239217584012</v>
      </c>
      <c r="N265" s="59">
        <f t="shared" si="51"/>
        <v>0.1356953387927802</v>
      </c>
      <c r="O265" s="59"/>
      <c r="P265" s="59">
        <f t="shared" si="52"/>
        <v>0.1316198098558731</v>
      </c>
      <c r="Q265" s="59">
        <f t="shared" si="53"/>
        <v>0.13719819883252696</v>
      </c>
      <c r="R265" s="21" t="b">
        <f t="shared" si="54"/>
        <v>0</v>
      </c>
      <c r="T265" s="67" t="str">
        <f t="shared" si="55"/>
        <v xml:space="preserve"> </v>
      </c>
      <c r="U265" s="67" t="str">
        <f t="shared" si="56"/>
        <v xml:space="preserve"> </v>
      </c>
      <c r="Y265" s="67"/>
    </row>
    <row r="266" spans="1:25" x14ac:dyDescent="0.25">
      <c r="A266" s="3" t="s">
        <v>900</v>
      </c>
      <c r="B266" s="3" t="s">
        <v>179</v>
      </c>
      <c r="C266" s="27">
        <v>57353</v>
      </c>
      <c r="D266" s="27">
        <v>65847</v>
      </c>
      <c r="E266" s="27">
        <v>40364</v>
      </c>
      <c r="F266" s="27">
        <v>48865</v>
      </c>
      <c r="G266" s="27">
        <v>212429</v>
      </c>
      <c r="H266" s="27">
        <v>58740</v>
      </c>
      <c r="I266" s="27">
        <v>67226</v>
      </c>
      <c r="J266" s="27">
        <v>125966</v>
      </c>
      <c r="K266" s="266">
        <f t="shared" si="48"/>
        <v>0.11258512148153092</v>
      </c>
      <c r="L266" s="59">
        <f t="shared" si="49"/>
        <v>0.11419518641457603</v>
      </c>
      <c r="M266" s="59">
        <f t="shared" si="50"/>
        <v>0.11098340912965295</v>
      </c>
      <c r="N266" s="59">
        <f t="shared" si="51"/>
        <v>0.11310452418096724</v>
      </c>
      <c r="O266" s="59"/>
      <c r="P266" s="59">
        <f t="shared" si="52"/>
        <v>0.11082621566396676</v>
      </c>
      <c r="Q266" s="59">
        <f t="shared" si="53"/>
        <v>0.11270037652849446</v>
      </c>
      <c r="R266" s="21" t="b">
        <f t="shared" si="54"/>
        <v>0</v>
      </c>
      <c r="T266" s="67" t="str">
        <f t="shared" si="55"/>
        <v xml:space="preserve"> </v>
      </c>
      <c r="U266" s="67" t="str">
        <f t="shared" si="56"/>
        <v xml:space="preserve"> </v>
      </c>
    </row>
    <row r="267" spans="1:25" x14ac:dyDescent="0.25">
      <c r="A267" s="3" t="s">
        <v>900</v>
      </c>
      <c r="B267" s="3" t="s">
        <v>197</v>
      </c>
      <c r="C267" s="27">
        <v>51543</v>
      </c>
      <c r="D267" s="27">
        <v>63438</v>
      </c>
      <c r="E267" s="27">
        <v>35691</v>
      </c>
      <c r="F267" s="27">
        <v>47581</v>
      </c>
      <c r="G267" s="27">
        <v>198253</v>
      </c>
      <c r="H267" s="27">
        <v>52266</v>
      </c>
      <c r="I267" s="27">
        <v>65834</v>
      </c>
      <c r="J267" s="27">
        <v>118100</v>
      </c>
      <c r="K267" s="266">
        <f t="shared" si="48"/>
        <v>0.10117997169324269</v>
      </c>
      <c r="L267" s="59">
        <f t="shared" si="49"/>
        <v>0.11001737718905757</v>
      </c>
      <c r="M267" s="59">
        <f t="shared" si="50"/>
        <v>9.8134695650739359E-2</v>
      </c>
      <c r="N267" s="59">
        <f t="shared" si="51"/>
        <v>0.11013253586523283</v>
      </c>
      <c r="O267" s="59"/>
      <c r="P267" s="59">
        <f t="shared" si="52"/>
        <v>9.8611559208254804E-2</v>
      </c>
      <c r="Q267" s="59">
        <f t="shared" si="53"/>
        <v>0.1103667716118303</v>
      </c>
      <c r="R267" s="21" t="b">
        <f t="shared" si="54"/>
        <v>0</v>
      </c>
      <c r="T267" s="67" t="str">
        <f t="shared" si="55"/>
        <v xml:space="preserve"> </v>
      </c>
      <c r="U267" s="67" t="str">
        <f t="shared" si="56"/>
        <v xml:space="preserve"> </v>
      </c>
    </row>
    <row r="268" spans="1:25" x14ac:dyDescent="0.25">
      <c r="A268" s="3" t="s">
        <v>900</v>
      </c>
      <c r="B268" s="3" t="s">
        <v>86</v>
      </c>
      <c r="C268" s="27">
        <v>47869</v>
      </c>
      <c r="D268" s="27">
        <v>58910</v>
      </c>
      <c r="E268" s="27">
        <v>33137</v>
      </c>
      <c r="F268" s="27">
        <v>44184</v>
      </c>
      <c r="G268" s="27">
        <v>184100</v>
      </c>
      <c r="H268" s="27">
        <v>49385</v>
      </c>
      <c r="I268" s="27">
        <v>60071</v>
      </c>
      <c r="J268" s="27">
        <v>109456</v>
      </c>
      <c r="K268" s="266">
        <f t="shared" si="48"/>
        <v>9.3967833944159918E-2</v>
      </c>
      <c r="L268" s="59">
        <f t="shared" si="49"/>
        <v>0.10216469135545543</v>
      </c>
      <c r="M268" s="59">
        <f t="shared" si="50"/>
        <v>9.1112308699071193E-2</v>
      </c>
      <c r="N268" s="59">
        <f t="shared" si="51"/>
        <v>0.1022697287713467</v>
      </c>
      <c r="O268" s="59"/>
      <c r="P268" s="59">
        <f t="shared" si="52"/>
        <v>9.317590501472589E-2</v>
      </c>
      <c r="Q268" s="59">
        <f t="shared" si="53"/>
        <v>0.10070544608400307</v>
      </c>
      <c r="R268" s="21" t="b">
        <f t="shared" si="54"/>
        <v>0</v>
      </c>
      <c r="T268" s="67" t="str">
        <f t="shared" si="55"/>
        <v xml:space="preserve"> </v>
      </c>
      <c r="U268" s="67" t="str">
        <f t="shared" si="56"/>
        <v xml:space="preserve"> </v>
      </c>
    </row>
    <row r="269" spans="1:25" x14ac:dyDescent="0.25">
      <c r="A269" s="3" t="s">
        <v>900</v>
      </c>
      <c r="B269" s="3" t="s">
        <v>247</v>
      </c>
      <c r="C269" s="27">
        <v>38242</v>
      </c>
      <c r="D269" s="27">
        <v>43900</v>
      </c>
      <c r="E269" s="27">
        <v>26910</v>
      </c>
      <c r="F269" s="27">
        <v>32575</v>
      </c>
      <c r="G269" s="27">
        <v>141627</v>
      </c>
      <c r="H269" s="27">
        <v>39302</v>
      </c>
      <c r="I269" s="27">
        <v>44111</v>
      </c>
      <c r="J269" s="27">
        <v>83413</v>
      </c>
      <c r="K269" s="266">
        <f t="shared" si="48"/>
        <v>7.5069834458471318E-2</v>
      </c>
      <c r="L269" s="59">
        <f t="shared" si="49"/>
        <v>7.613359277719392E-2</v>
      </c>
      <c r="M269" s="59">
        <f t="shared" si="50"/>
        <v>7.3990772462564677E-2</v>
      </c>
      <c r="N269" s="59">
        <f t="shared" si="51"/>
        <v>7.5399158399570398E-2</v>
      </c>
      <c r="O269" s="59"/>
      <c r="P269" s="59">
        <f t="shared" si="52"/>
        <v>7.4152058699782461E-2</v>
      </c>
      <c r="Q269" s="59">
        <f t="shared" si="53"/>
        <v>7.3949458677422711E-2</v>
      </c>
      <c r="R269" s="21" t="b">
        <f t="shared" si="54"/>
        <v>0</v>
      </c>
      <c r="T269" s="67" t="str">
        <f t="shared" si="55"/>
        <v xml:space="preserve"> </v>
      </c>
      <c r="U269" s="67" t="str">
        <f t="shared" si="56"/>
        <v xml:space="preserve"> </v>
      </c>
    </row>
    <row r="270" spans="1:25" x14ac:dyDescent="0.25">
      <c r="A270" s="3" t="s">
        <v>900</v>
      </c>
      <c r="B270" s="3" t="s">
        <v>460</v>
      </c>
      <c r="C270" s="27">
        <v>20189</v>
      </c>
      <c r="D270" s="27">
        <v>20896</v>
      </c>
      <c r="E270" s="27">
        <v>14525</v>
      </c>
      <c r="F270" s="27">
        <v>15234</v>
      </c>
      <c r="G270" s="27">
        <v>70844</v>
      </c>
      <c r="H270" s="27">
        <v>20317</v>
      </c>
      <c r="I270" s="27">
        <v>21097</v>
      </c>
      <c r="J270" s="27">
        <v>41414</v>
      </c>
      <c r="K270" s="266">
        <f t="shared" si="48"/>
        <v>3.9631423248838379E-2</v>
      </c>
      <c r="L270" s="59">
        <f t="shared" si="49"/>
        <v>3.6238896461782327E-2</v>
      </c>
      <c r="M270" s="59">
        <f t="shared" si="50"/>
        <v>3.9937419918942847E-2</v>
      </c>
      <c r="N270" s="59">
        <f t="shared" si="51"/>
        <v>3.52611137086433E-2</v>
      </c>
      <c r="O270" s="59"/>
      <c r="P270" s="59">
        <f t="shared" si="52"/>
        <v>3.8332588077031202E-2</v>
      </c>
      <c r="Q270" s="59">
        <f t="shared" si="53"/>
        <v>3.5367861298034209E-2</v>
      </c>
      <c r="R270" s="21" t="b">
        <f t="shared" si="54"/>
        <v>0</v>
      </c>
      <c r="T270" s="67" t="str">
        <f t="shared" si="55"/>
        <v xml:space="preserve"> </v>
      </c>
      <c r="U270" s="67" t="str">
        <f t="shared" si="56"/>
        <v xml:space="preserve"> </v>
      </c>
    </row>
    <row r="271" spans="1:25" x14ac:dyDescent="0.25">
      <c r="A271" s="3" t="s">
        <v>900</v>
      </c>
      <c r="B271" s="3" t="s">
        <v>328</v>
      </c>
      <c r="C271" s="27">
        <v>8078</v>
      </c>
      <c r="D271" s="27">
        <v>8367</v>
      </c>
      <c r="E271" s="27">
        <v>5826</v>
      </c>
      <c r="F271" s="27">
        <v>6094</v>
      </c>
      <c r="G271" s="27">
        <v>28365</v>
      </c>
      <c r="H271" s="27">
        <v>8296</v>
      </c>
      <c r="I271" s="27">
        <v>8401</v>
      </c>
      <c r="J271" s="27">
        <v>16697</v>
      </c>
      <c r="K271" s="266">
        <f t="shared" si="48"/>
        <v>1.5857280549017607E-2</v>
      </c>
      <c r="L271" s="59">
        <f t="shared" si="49"/>
        <v>1.4510473138195477E-2</v>
      </c>
      <c r="M271" s="59">
        <f t="shared" si="50"/>
        <v>1.6018960994682342E-2</v>
      </c>
      <c r="N271" s="59">
        <f t="shared" si="51"/>
        <v>1.4105371336515182E-2</v>
      </c>
      <c r="O271" s="59"/>
      <c r="P271" s="59">
        <f t="shared" si="52"/>
        <v>1.5652269069599392E-2</v>
      </c>
      <c r="Q271" s="59">
        <f t="shared" si="53"/>
        <v>1.4083775075355992E-2</v>
      </c>
      <c r="R271" s="21" t="b">
        <f t="shared" si="54"/>
        <v>0</v>
      </c>
      <c r="T271" s="67" t="str">
        <f t="shared" si="55"/>
        <v xml:space="preserve"> </v>
      </c>
      <c r="U271" s="67" t="str">
        <f t="shared" si="56"/>
        <v xml:space="preserve"> </v>
      </c>
    </row>
    <row r="272" spans="1:25" x14ac:dyDescent="0.25">
      <c r="A272" s="3" t="s">
        <v>900</v>
      </c>
      <c r="B272" s="3" t="s">
        <v>428</v>
      </c>
      <c r="C272" s="27">
        <v>5024</v>
      </c>
      <c r="D272" s="27">
        <v>5769</v>
      </c>
      <c r="E272" s="27">
        <v>3536</v>
      </c>
      <c r="F272" s="27">
        <v>4278</v>
      </c>
      <c r="G272" s="27">
        <v>18607</v>
      </c>
      <c r="H272" s="27">
        <v>5035</v>
      </c>
      <c r="I272" s="27">
        <v>5895</v>
      </c>
      <c r="J272" s="27">
        <v>10930</v>
      </c>
      <c r="K272" s="266">
        <f t="shared" si="48"/>
        <v>9.8622155828502669E-3</v>
      </c>
      <c r="L272" s="59">
        <f t="shared" si="49"/>
        <v>1.0004890586141952E-2</v>
      </c>
      <c r="M272" s="59">
        <f t="shared" si="50"/>
        <v>9.722458990250045E-3</v>
      </c>
      <c r="N272" s="59">
        <f t="shared" si="51"/>
        <v>9.9019984538253926E-3</v>
      </c>
      <c r="O272" s="59"/>
      <c r="P272" s="59">
        <f t="shared" si="52"/>
        <v>9.4996594461707971E-3</v>
      </c>
      <c r="Q272" s="59">
        <f t="shared" si="53"/>
        <v>9.8826156492350398E-3</v>
      </c>
      <c r="R272" s="21" t="b">
        <f t="shared" si="54"/>
        <v>0</v>
      </c>
      <c r="T272" s="67" t="str">
        <f t="shared" si="55"/>
        <v xml:space="preserve"> </v>
      </c>
      <c r="U272" s="67" t="str">
        <f t="shared" si="56"/>
        <v xml:space="preserve"> </v>
      </c>
    </row>
    <row r="273" spans="1:21" x14ac:dyDescent="0.25">
      <c r="A273" s="3" t="s">
        <v>900</v>
      </c>
      <c r="B273" s="3" t="s">
        <v>785</v>
      </c>
      <c r="C273" s="27">
        <v>4798</v>
      </c>
      <c r="D273" s="27">
        <v>5696</v>
      </c>
      <c r="E273" s="27">
        <v>3354</v>
      </c>
      <c r="F273" s="27">
        <v>4261</v>
      </c>
      <c r="G273" s="27">
        <v>18109</v>
      </c>
      <c r="H273" s="27">
        <v>4844</v>
      </c>
      <c r="I273" s="27">
        <v>5860</v>
      </c>
      <c r="J273" s="27">
        <v>10704</v>
      </c>
      <c r="K273" s="266">
        <f t="shared" si="48"/>
        <v>9.4185729232714125E-3</v>
      </c>
      <c r="L273" s="59">
        <f t="shared" si="49"/>
        <v>9.8782903065807864E-3</v>
      </c>
      <c r="M273" s="59">
        <f t="shared" si="50"/>
        <v>9.2220383069283526E-3</v>
      </c>
      <c r="N273" s="59">
        <f t="shared" si="51"/>
        <v>9.8626496988662923E-3</v>
      </c>
      <c r="O273" s="59"/>
      <c r="P273" s="59">
        <f t="shared" si="52"/>
        <v>9.1392950064054304E-3</v>
      </c>
      <c r="Q273" s="59">
        <f t="shared" si="53"/>
        <v>9.8239402382556979E-3</v>
      </c>
      <c r="R273" s="21" t="b">
        <f t="shared" si="54"/>
        <v>0</v>
      </c>
      <c r="T273" s="67" t="str">
        <f t="shared" si="55"/>
        <v xml:space="preserve"> </v>
      </c>
      <c r="U273" s="67" t="str">
        <f t="shared" si="56"/>
        <v xml:space="preserve"> </v>
      </c>
    </row>
    <row r="274" spans="1:21" x14ac:dyDescent="0.25">
      <c r="A274" s="3" t="s">
        <v>900</v>
      </c>
      <c r="B274" s="3" t="s">
        <v>584</v>
      </c>
      <c r="C274" s="27">
        <v>4934</v>
      </c>
      <c r="D274" s="27">
        <v>5281</v>
      </c>
      <c r="E274" s="27">
        <v>3520</v>
      </c>
      <c r="F274" s="27">
        <v>3875</v>
      </c>
      <c r="G274" s="27">
        <v>17610</v>
      </c>
      <c r="H274" s="27">
        <v>5039</v>
      </c>
      <c r="I274" s="27">
        <v>5432</v>
      </c>
      <c r="J274" s="27">
        <v>10471</v>
      </c>
      <c r="K274" s="266">
        <f t="shared" si="48"/>
        <v>9.685543727265768E-3</v>
      </c>
      <c r="L274" s="59">
        <f t="shared" si="49"/>
        <v>9.1585763885275867E-3</v>
      </c>
      <c r="M274" s="59">
        <f t="shared" si="50"/>
        <v>9.6784659631448423E-3</v>
      </c>
      <c r="N274" s="59">
        <f t="shared" si="51"/>
        <v>8.9692014980302468E-3</v>
      </c>
      <c r="O274" s="59"/>
      <c r="P274" s="59">
        <f t="shared" si="52"/>
        <v>9.5072063454329E-3</v>
      </c>
      <c r="Q274" s="59">
        <f t="shared" si="53"/>
        <v>9.1064237839940179E-3</v>
      </c>
      <c r="R274" s="21" t="b">
        <f t="shared" si="54"/>
        <v>0</v>
      </c>
      <c r="T274" s="67" t="str">
        <f t="shared" si="55"/>
        <v xml:space="preserve"> </v>
      </c>
      <c r="U274" s="67" t="str">
        <f t="shared" si="56"/>
        <v xml:space="preserve"> </v>
      </c>
    </row>
    <row r="275" spans="1:21" x14ac:dyDescent="0.25">
      <c r="A275" s="3" t="s">
        <v>900</v>
      </c>
      <c r="B275" s="3" t="s">
        <v>627</v>
      </c>
      <c r="C275" s="27">
        <v>4533</v>
      </c>
      <c r="D275" s="27">
        <v>5388</v>
      </c>
      <c r="E275" s="27">
        <v>3167</v>
      </c>
      <c r="F275" s="27">
        <v>4019</v>
      </c>
      <c r="G275" s="27">
        <v>17107</v>
      </c>
      <c r="H275" s="27">
        <v>4623</v>
      </c>
      <c r="I275" s="27">
        <v>5591</v>
      </c>
      <c r="J275" s="27">
        <v>10214</v>
      </c>
      <c r="K275" s="266">
        <f t="shared" si="48"/>
        <v>8.8983724596059435E-3</v>
      </c>
      <c r="L275" s="59">
        <f t="shared" si="49"/>
        <v>9.3441411818569655E-3</v>
      </c>
      <c r="M275" s="59">
        <f t="shared" si="50"/>
        <v>8.7078698026362821E-3</v>
      </c>
      <c r="N275" s="59">
        <f t="shared" si="51"/>
        <v>9.3025085988602749E-3</v>
      </c>
      <c r="O275" s="59"/>
      <c r="P275" s="59">
        <f t="shared" si="52"/>
        <v>8.7223288221742988E-3</v>
      </c>
      <c r="Q275" s="59">
        <f t="shared" si="53"/>
        <v>9.372977793871605E-3</v>
      </c>
      <c r="R275" s="21" t="b">
        <f t="shared" si="54"/>
        <v>0</v>
      </c>
      <c r="T275" s="67" t="str">
        <f t="shared" si="55"/>
        <v xml:space="preserve"> </v>
      </c>
      <c r="U275" s="67" t="str">
        <f t="shared" si="56"/>
        <v xml:space="preserve"> </v>
      </c>
    </row>
    <row r="276" spans="1:21" x14ac:dyDescent="0.25">
      <c r="A276" s="3" t="s">
        <v>900</v>
      </c>
      <c r="B276" s="3" t="s">
        <v>396</v>
      </c>
      <c r="C276" s="27">
        <v>3809</v>
      </c>
      <c r="D276" s="27">
        <v>4363</v>
      </c>
      <c r="E276" s="27">
        <v>2684</v>
      </c>
      <c r="F276" s="27">
        <v>3246</v>
      </c>
      <c r="G276" s="27">
        <v>14102</v>
      </c>
      <c r="H276" s="27">
        <v>3775</v>
      </c>
      <c r="I276" s="27">
        <v>4424</v>
      </c>
      <c r="J276" s="27">
        <v>8199</v>
      </c>
      <c r="K276" s="266">
        <f t="shared" si="48"/>
        <v>7.4771455324595271E-3</v>
      </c>
      <c r="L276" s="59">
        <f t="shared" si="49"/>
        <v>7.5665345167858101E-3</v>
      </c>
      <c r="M276" s="59">
        <f t="shared" si="50"/>
        <v>7.3798302968979415E-3</v>
      </c>
      <c r="N276" s="59">
        <f t="shared" si="51"/>
        <v>7.5132975645435312E-3</v>
      </c>
      <c r="O276" s="59"/>
      <c r="P276" s="59">
        <f t="shared" si="52"/>
        <v>7.1223861786086917E-3</v>
      </c>
      <c r="Q276" s="59">
        <f t="shared" si="53"/>
        <v>7.4165719477889431E-3</v>
      </c>
      <c r="R276" s="21" t="b">
        <f t="shared" si="54"/>
        <v>0</v>
      </c>
      <c r="T276" s="67" t="str">
        <f t="shared" si="55"/>
        <v xml:space="preserve"> </v>
      </c>
      <c r="U276" s="67" t="str">
        <f t="shared" si="56"/>
        <v xml:space="preserve"> </v>
      </c>
    </row>
    <row r="277" spans="1:21" x14ac:dyDescent="0.25">
      <c r="A277" s="3" t="s">
        <v>900</v>
      </c>
      <c r="B277" s="3" t="s">
        <v>73</v>
      </c>
      <c r="C277" s="27"/>
      <c r="D277" s="27">
        <v>1342</v>
      </c>
      <c r="E277" s="27">
        <v>3824</v>
      </c>
      <c r="F277" s="27">
        <v>4213</v>
      </c>
      <c r="G277" s="27">
        <v>9379</v>
      </c>
      <c r="H277" s="27">
        <v>5531</v>
      </c>
      <c r="I277" s="27">
        <v>5817</v>
      </c>
      <c r="J277" s="27">
        <v>11348</v>
      </c>
      <c r="K277" s="266">
        <f t="shared" si="48"/>
        <v>0</v>
      </c>
      <c r="L277" s="59">
        <f t="shared" si="49"/>
        <v>2.3273640434395043E-3</v>
      </c>
      <c r="M277" s="59">
        <f t="shared" si="50"/>
        <v>1.0514333478143715E-2</v>
      </c>
      <c r="N277" s="59">
        <f t="shared" si="51"/>
        <v>9.7515473319229502E-3</v>
      </c>
      <c r="O277" s="59"/>
      <c r="P277" s="59">
        <f t="shared" si="52"/>
        <v>1.0435474954671436E-2</v>
      </c>
      <c r="Q277" s="59">
        <f t="shared" si="53"/>
        <v>9.7518533047667912E-3</v>
      </c>
      <c r="R277" s="21" t="b">
        <f t="shared" si="54"/>
        <v>0</v>
      </c>
      <c r="T277" s="67" t="str">
        <f t="shared" si="55"/>
        <v>CL17270</v>
      </c>
      <c r="U277" s="67" t="str">
        <f t="shared" si="56"/>
        <v xml:space="preserve"> </v>
      </c>
    </row>
    <row r="278" spans="1:21" x14ac:dyDescent="0.25">
      <c r="A278" s="3" t="s">
        <v>900</v>
      </c>
      <c r="B278" s="3" t="s">
        <v>36</v>
      </c>
      <c r="C278" s="27">
        <v>3584</v>
      </c>
      <c r="D278" s="27">
        <v>3716</v>
      </c>
      <c r="E278" s="27">
        <v>2587</v>
      </c>
      <c r="F278" s="27">
        <v>2713</v>
      </c>
      <c r="G278" s="27">
        <v>12600</v>
      </c>
      <c r="H278" s="27">
        <v>3613</v>
      </c>
      <c r="I278" s="27">
        <v>3743</v>
      </c>
      <c r="J278" s="27">
        <v>7356</v>
      </c>
      <c r="K278" s="266">
        <f t="shared" si="48"/>
        <v>7.0354658934982791E-3</v>
      </c>
      <c r="L278" s="59">
        <f t="shared" si="49"/>
        <v>6.4444745047847968E-3</v>
      </c>
      <c r="M278" s="59">
        <f t="shared" si="50"/>
        <v>7.1131225700726431E-3</v>
      </c>
      <c r="N278" s="59">
        <f t="shared" si="51"/>
        <v>6.2795983649434998E-3</v>
      </c>
      <c r="O278" s="59"/>
      <c r="P278" s="59">
        <f t="shared" si="52"/>
        <v>6.8167367584935634E-3</v>
      </c>
      <c r="Q278" s="59">
        <f t="shared" si="53"/>
        <v>6.2749160941622997E-3</v>
      </c>
      <c r="R278" s="21" t="b">
        <f t="shared" si="54"/>
        <v>0</v>
      </c>
      <c r="T278" s="67" t="str">
        <f t="shared" si="55"/>
        <v xml:space="preserve"> </v>
      </c>
      <c r="U278" s="67" t="str">
        <f t="shared" si="56"/>
        <v xml:space="preserve"> </v>
      </c>
    </row>
    <row r="279" spans="1:21" x14ac:dyDescent="0.25">
      <c r="A279" s="3" t="s">
        <v>900</v>
      </c>
      <c r="B279" s="3" t="s">
        <v>479</v>
      </c>
      <c r="C279" s="27">
        <v>3673</v>
      </c>
      <c r="D279" s="27">
        <v>4216</v>
      </c>
      <c r="E279" s="27">
        <v>2588</v>
      </c>
      <c r="F279" s="27">
        <v>3131</v>
      </c>
      <c r="G279" s="27">
        <v>13608</v>
      </c>
      <c r="H279" s="27">
        <v>3759</v>
      </c>
      <c r="I279" s="27">
        <v>1614</v>
      </c>
      <c r="J279" s="27">
        <v>5373</v>
      </c>
      <c r="K279" s="266">
        <f t="shared" si="48"/>
        <v>7.2101747284651733E-3</v>
      </c>
      <c r="L279" s="59">
        <f t="shared" si="49"/>
        <v>7.3115997072585315E-3</v>
      </c>
      <c r="M279" s="59">
        <f t="shared" si="50"/>
        <v>7.1158721342667189E-3</v>
      </c>
      <c r="N279" s="59">
        <f t="shared" si="51"/>
        <v>7.2471148104084398E-3</v>
      </c>
      <c r="O279" s="59"/>
      <c r="P279" s="59">
        <f t="shared" si="52"/>
        <v>7.0921985815602835E-3</v>
      </c>
      <c r="Q279" s="59">
        <f t="shared" si="53"/>
        <v>2.7057746663045556E-3</v>
      </c>
      <c r="R279" s="21" t="b">
        <f t="shared" si="54"/>
        <v>0</v>
      </c>
      <c r="T279" s="67" t="str">
        <f t="shared" si="55"/>
        <v xml:space="preserve"> </v>
      </c>
      <c r="U279" s="67" t="str">
        <f t="shared" si="56"/>
        <v xml:space="preserve"> </v>
      </c>
    </row>
    <row r="280" spans="1:21" x14ac:dyDescent="0.25">
      <c r="A280" s="3" t="s">
        <v>900</v>
      </c>
      <c r="B280" s="3" t="s">
        <v>373</v>
      </c>
      <c r="C280" s="27">
        <v>2680</v>
      </c>
      <c r="D280" s="27">
        <v>2873</v>
      </c>
      <c r="E280" s="27">
        <v>1919</v>
      </c>
      <c r="F280" s="27">
        <v>2114</v>
      </c>
      <c r="G280" s="27">
        <v>9586</v>
      </c>
      <c r="H280" s="27">
        <v>2699</v>
      </c>
      <c r="I280" s="27">
        <v>2912</v>
      </c>
      <c r="J280" s="27">
        <v>5611</v>
      </c>
      <c r="K280" s="266">
        <f t="shared" si="48"/>
        <v>5.2608952551828651E-3</v>
      </c>
      <c r="L280" s="59">
        <f t="shared" si="49"/>
        <v>4.9825014134140802E-3</v>
      </c>
      <c r="M280" s="59">
        <f t="shared" si="50"/>
        <v>5.2764136884303836E-3</v>
      </c>
      <c r="N280" s="59">
        <f t="shared" si="51"/>
        <v>4.8931334107963726E-3</v>
      </c>
      <c r="O280" s="59"/>
      <c r="P280" s="59">
        <f t="shared" si="52"/>
        <v>5.0922702771032738E-3</v>
      </c>
      <c r="Q280" s="59">
        <f t="shared" si="53"/>
        <v>4.8817941934813291E-3</v>
      </c>
      <c r="R280" s="21" t="b">
        <f t="shared" si="54"/>
        <v>0</v>
      </c>
      <c r="T280" s="67" t="str">
        <f t="shared" si="55"/>
        <v xml:space="preserve"> </v>
      </c>
      <c r="U280" s="67" t="str">
        <f t="shared" si="56"/>
        <v xml:space="preserve"> </v>
      </c>
    </row>
    <row r="281" spans="1:21" x14ac:dyDescent="0.25">
      <c r="A281" s="3" t="s">
        <v>900</v>
      </c>
      <c r="B281" s="3" t="s">
        <v>742</v>
      </c>
      <c r="C281" s="27">
        <v>1911</v>
      </c>
      <c r="D281" s="27">
        <v>2194</v>
      </c>
      <c r="E281" s="27">
        <v>1347</v>
      </c>
      <c r="F281" s="27">
        <v>1631</v>
      </c>
      <c r="G281" s="27">
        <v>7083</v>
      </c>
      <c r="H281" s="27">
        <v>1911</v>
      </c>
      <c r="I281" s="27">
        <v>2214</v>
      </c>
      <c r="J281" s="27">
        <v>4125</v>
      </c>
      <c r="K281" s="266">
        <f t="shared" si="48"/>
        <v>3.7513324002441998E-3</v>
      </c>
      <c r="L281" s="59">
        <f t="shared" si="49"/>
        <v>3.8049453884547481E-3</v>
      </c>
      <c r="M281" s="59">
        <f t="shared" si="50"/>
        <v>3.7036629694193472E-3</v>
      </c>
      <c r="N281" s="59">
        <f t="shared" si="51"/>
        <v>3.7751658434289894E-3</v>
      </c>
      <c r="O281" s="59"/>
      <c r="P281" s="59">
        <f t="shared" si="52"/>
        <v>3.6055311224691944E-3</v>
      </c>
      <c r="Q281" s="59">
        <f t="shared" si="53"/>
        <v>3.7116388545218623E-3</v>
      </c>
      <c r="R281" s="21" t="b">
        <f t="shared" si="54"/>
        <v>0</v>
      </c>
      <c r="T281" s="67" t="str">
        <f t="shared" si="55"/>
        <v xml:space="preserve"> </v>
      </c>
      <c r="U281" s="67" t="str">
        <f t="shared" si="56"/>
        <v xml:space="preserve"> </v>
      </c>
    </row>
    <row r="282" spans="1:21" x14ac:dyDescent="0.25">
      <c r="A282" s="3" t="s">
        <v>900</v>
      </c>
      <c r="B282" s="3" t="s">
        <v>388</v>
      </c>
      <c r="C282" s="27"/>
      <c r="D282" s="27"/>
      <c r="E282" s="27"/>
      <c r="F282" s="27">
        <v>2092</v>
      </c>
      <c r="G282" s="27">
        <v>2092</v>
      </c>
      <c r="H282" s="27">
        <v>3465</v>
      </c>
      <c r="I282" s="27">
        <v>4321</v>
      </c>
      <c r="J282" s="27">
        <v>7786</v>
      </c>
      <c r="K282" s="266">
        <f t="shared" si="48"/>
        <v>0</v>
      </c>
      <c r="L282" s="59">
        <f t="shared" si="49"/>
        <v>0</v>
      </c>
      <c r="M282" s="59">
        <f t="shared" si="50"/>
        <v>0</v>
      </c>
      <c r="N282" s="59">
        <f t="shared" si="51"/>
        <v>4.8422114926140077E-3</v>
      </c>
      <c r="O282" s="59"/>
      <c r="P282" s="59">
        <f t="shared" si="52"/>
        <v>6.5375014857957919E-3</v>
      </c>
      <c r="Q282" s="59">
        <f t="shared" si="53"/>
        <v>7.243898595478305E-3</v>
      </c>
      <c r="R282" s="21" t="b">
        <f t="shared" si="54"/>
        <v>0</v>
      </c>
      <c r="T282" s="67" t="str">
        <f t="shared" si="55"/>
        <v>CL50651</v>
      </c>
      <c r="U282" s="67" t="str">
        <f t="shared" si="56"/>
        <v>CL50651</v>
      </c>
    </row>
    <row r="283" spans="1:21" x14ac:dyDescent="0.25">
      <c r="A283" s="3" t="s">
        <v>952</v>
      </c>
      <c r="C283" s="27">
        <v>509419</v>
      </c>
      <c r="D283" s="27">
        <v>576618</v>
      </c>
      <c r="E283" s="27">
        <v>363694</v>
      </c>
      <c r="F283" s="27">
        <v>432034</v>
      </c>
      <c r="G283" s="27">
        <v>1881765</v>
      </c>
      <c r="H283" s="27">
        <v>530019</v>
      </c>
      <c r="I283" s="27">
        <v>596502</v>
      </c>
      <c r="J283" s="27">
        <v>1126521</v>
      </c>
      <c r="K283" s="155"/>
      <c r="L283" s="37"/>
      <c r="M283" s="37"/>
      <c r="N283" s="37"/>
      <c r="O283" s="37"/>
      <c r="P283" s="37"/>
      <c r="Q283" s="37"/>
      <c r="R283" s="53"/>
      <c r="T283" s="67" t="str">
        <f t="shared" si="55"/>
        <v xml:space="preserve"> </v>
      </c>
      <c r="U283" s="67" t="str">
        <f t="shared" si="56"/>
        <v xml:space="preserve"> </v>
      </c>
    </row>
    <row r="284" spans="1:21" x14ac:dyDescent="0.25">
      <c r="A284" s="3" t="s">
        <v>902</v>
      </c>
      <c r="B284" s="3" t="s">
        <v>694</v>
      </c>
      <c r="C284" s="27">
        <v>73638</v>
      </c>
      <c r="D284" s="27">
        <v>90624</v>
      </c>
      <c r="E284" s="27">
        <v>50984</v>
      </c>
      <c r="F284" s="27">
        <v>67962</v>
      </c>
      <c r="G284" s="27">
        <v>283208</v>
      </c>
      <c r="H284" s="27">
        <v>74564</v>
      </c>
      <c r="I284" s="27">
        <v>91867</v>
      </c>
      <c r="J284" s="27">
        <v>166431</v>
      </c>
      <c r="K284" s="266">
        <f t="shared" ref="K284:N291" si="57">C284/C$292</f>
        <v>0.49805210616021428</v>
      </c>
      <c r="L284" s="59">
        <f t="shared" si="57"/>
        <v>0.52212991023587574</v>
      </c>
      <c r="M284" s="59">
        <f t="shared" si="57"/>
        <v>0.49242775459743471</v>
      </c>
      <c r="N284" s="59">
        <f t="shared" si="57"/>
        <v>0.52576123282584475</v>
      </c>
      <c r="P284" s="59">
        <f t="shared" ref="P284:Q291" si="58">H284/H$292</f>
        <v>0.49641820457511115</v>
      </c>
      <c r="Q284" s="59">
        <f t="shared" si="58"/>
        <v>0.52097108961199512</v>
      </c>
      <c r="R284" s="21" t="b">
        <f t="shared" si="54"/>
        <v>0</v>
      </c>
      <c r="T284" s="67" t="str">
        <f t="shared" si="55"/>
        <v xml:space="preserve"> </v>
      </c>
      <c r="U284" s="67" t="str">
        <f t="shared" si="56"/>
        <v xml:space="preserve"> </v>
      </c>
    </row>
    <row r="285" spans="1:21" x14ac:dyDescent="0.25">
      <c r="A285" s="3" t="s">
        <v>902</v>
      </c>
      <c r="B285" s="3" t="s">
        <v>553</v>
      </c>
      <c r="C285" s="27">
        <v>62302</v>
      </c>
      <c r="D285" s="27">
        <v>69102</v>
      </c>
      <c r="E285" s="27">
        <v>44184</v>
      </c>
      <c r="F285" s="27">
        <v>50976</v>
      </c>
      <c r="G285" s="27">
        <v>226564</v>
      </c>
      <c r="H285" s="27">
        <v>63613</v>
      </c>
      <c r="I285" s="27">
        <v>71175</v>
      </c>
      <c r="J285" s="27">
        <v>134788</v>
      </c>
      <c r="K285" s="266">
        <f t="shared" si="57"/>
        <v>0.4213808402997592</v>
      </c>
      <c r="L285" s="59">
        <f t="shared" si="57"/>
        <v>0.3981309703513361</v>
      </c>
      <c r="M285" s="59">
        <f t="shared" si="57"/>
        <v>0.42675011590171535</v>
      </c>
      <c r="N285" s="59">
        <f t="shared" si="57"/>
        <v>0.39435573709617527</v>
      </c>
      <c r="P285" s="59">
        <f t="shared" si="58"/>
        <v>0.42351069212537618</v>
      </c>
      <c r="Q285" s="59">
        <f t="shared" si="58"/>
        <v>0.40362825936553665</v>
      </c>
      <c r="R285" s="21" t="b">
        <f t="shared" si="54"/>
        <v>1</v>
      </c>
      <c r="T285" s="67" t="str">
        <f t="shared" si="55"/>
        <v xml:space="preserve"> </v>
      </c>
      <c r="U285" s="67" t="str">
        <f t="shared" si="56"/>
        <v xml:space="preserve"> </v>
      </c>
    </row>
    <row r="286" spans="1:21" x14ac:dyDescent="0.25">
      <c r="A286" s="3" t="s">
        <v>902</v>
      </c>
      <c r="B286" s="3" t="s">
        <v>709</v>
      </c>
      <c r="C286" s="27">
        <v>3264</v>
      </c>
      <c r="D286" s="27">
        <v>3740</v>
      </c>
      <c r="E286" s="27">
        <v>2301</v>
      </c>
      <c r="F286" s="27">
        <v>2784</v>
      </c>
      <c r="G286" s="27">
        <v>12089</v>
      </c>
      <c r="H286" s="27">
        <v>3295</v>
      </c>
      <c r="I286" s="27">
        <v>3738</v>
      </c>
      <c r="J286" s="27">
        <v>7033</v>
      </c>
      <c r="K286" s="266">
        <f t="shared" si="57"/>
        <v>2.2076130184238291E-2</v>
      </c>
      <c r="L286" s="59">
        <f t="shared" si="57"/>
        <v>2.1547999032068492E-2</v>
      </c>
      <c r="M286" s="59">
        <f t="shared" si="57"/>
        <v>2.2224153917477979E-2</v>
      </c>
      <c r="N286" s="59">
        <f t="shared" si="57"/>
        <v>2.1537318975120682E-2</v>
      </c>
      <c r="P286" s="59">
        <f t="shared" si="58"/>
        <v>2.1936832574365531E-2</v>
      </c>
      <c r="Q286" s="59">
        <f t="shared" si="58"/>
        <v>2.119792670893398E-2</v>
      </c>
      <c r="R286" s="21" t="b">
        <f t="shared" si="54"/>
        <v>0</v>
      </c>
      <c r="T286" s="67" t="str">
        <f t="shared" si="55"/>
        <v xml:space="preserve"> </v>
      </c>
      <c r="U286" s="67" t="str">
        <f t="shared" si="56"/>
        <v xml:space="preserve"> </v>
      </c>
    </row>
    <row r="287" spans="1:21" x14ac:dyDescent="0.25">
      <c r="A287" s="3" t="s">
        <v>902</v>
      </c>
      <c r="B287" s="3" t="s">
        <v>520</v>
      </c>
      <c r="C287" s="27">
        <v>3070</v>
      </c>
      <c r="D287" s="27">
        <v>3648</v>
      </c>
      <c r="E287" s="27">
        <v>2149</v>
      </c>
      <c r="F287" s="27">
        <v>2719</v>
      </c>
      <c r="G287" s="27">
        <v>11586</v>
      </c>
      <c r="H287" s="27">
        <v>3086</v>
      </c>
      <c r="I287" s="27">
        <v>3722</v>
      </c>
      <c r="J287" s="27">
        <v>6808</v>
      </c>
      <c r="K287" s="266">
        <f t="shared" si="57"/>
        <v>2.0764007250493738E-2</v>
      </c>
      <c r="L287" s="59">
        <f t="shared" si="57"/>
        <v>2.1017941301867876E-2</v>
      </c>
      <c r="M287" s="59">
        <f t="shared" si="57"/>
        <v>2.0756065523103075E-2</v>
      </c>
      <c r="N287" s="59">
        <f t="shared" si="57"/>
        <v>2.1034472088129717E-2</v>
      </c>
      <c r="P287" s="59">
        <f t="shared" si="58"/>
        <v>2.0545391600756305E-2</v>
      </c>
      <c r="Q287" s="59">
        <f t="shared" si="58"/>
        <v>2.1107191870158446E-2</v>
      </c>
      <c r="R287" s="21" t="b">
        <f t="shared" si="54"/>
        <v>0</v>
      </c>
      <c r="T287" s="67" t="str">
        <f t="shared" si="55"/>
        <v xml:space="preserve"> </v>
      </c>
      <c r="U287" s="67" t="str">
        <f t="shared" si="56"/>
        <v xml:space="preserve"> </v>
      </c>
    </row>
    <row r="288" spans="1:21" x14ac:dyDescent="0.25">
      <c r="A288" s="3" t="s">
        <v>902</v>
      </c>
      <c r="B288" s="3" t="s">
        <v>57</v>
      </c>
      <c r="C288" s="27">
        <v>1974</v>
      </c>
      <c r="D288" s="27">
        <v>2425</v>
      </c>
      <c r="E288" s="27">
        <v>1362</v>
      </c>
      <c r="F288" s="27">
        <v>1821</v>
      </c>
      <c r="G288" s="27">
        <v>7582</v>
      </c>
      <c r="H288" s="27">
        <v>1992</v>
      </c>
      <c r="I288" s="27">
        <v>1737</v>
      </c>
      <c r="J288" s="27">
        <v>3729</v>
      </c>
      <c r="K288" s="266">
        <f t="shared" si="57"/>
        <v>1.3351189026864703E-2</v>
      </c>
      <c r="L288" s="59">
        <f t="shared" si="57"/>
        <v>1.3971630388440133E-2</v>
      </c>
      <c r="M288" s="59">
        <f t="shared" si="57"/>
        <v>1.3154844691701436E-2</v>
      </c>
      <c r="N288" s="59">
        <f t="shared" si="57"/>
        <v>1.4087448941700706E-2</v>
      </c>
      <c r="P288" s="59">
        <f t="shared" si="58"/>
        <v>1.3261963729328113E-2</v>
      </c>
      <c r="Q288" s="59">
        <f t="shared" si="58"/>
        <v>9.8504009345688395E-3</v>
      </c>
      <c r="R288" s="21" t="b">
        <f t="shared" si="54"/>
        <v>0</v>
      </c>
      <c r="T288" s="67" t="str">
        <f t="shared" si="55"/>
        <v xml:space="preserve"> </v>
      </c>
      <c r="U288" s="67" t="str">
        <f t="shared" si="56"/>
        <v xml:space="preserve"> </v>
      </c>
    </row>
    <row r="289" spans="1:21" x14ac:dyDescent="0.25">
      <c r="A289" s="3" t="s">
        <v>902</v>
      </c>
      <c r="B289" s="3" t="s">
        <v>679</v>
      </c>
      <c r="C289" s="27">
        <v>1877</v>
      </c>
      <c r="D289" s="27">
        <v>1932</v>
      </c>
      <c r="E289" s="27">
        <v>1352</v>
      </c>
      <c r="F289" s="27">
        <v>1420</v>
      </c>
      <c r="G289" s="27">
        <v>6581</v>
      </c>
      <c r="H289" s="27">
        <v>1891</v>
      </c>
      <c r="I289" s="27">
        <v>1943</v>
      </c>
      <c r="J289" s="27">
        <v>3834</v>
      </c>
      <c r="K289" s="266">
        <f t="shared" si="57"/>
        <v>1.2695127559992424E-2</v>
      </c>
      <c r="L289" s="59">
        <f t="shared" si="57"/>
        <v>1.1131212334212923E-2</v>
      </c>
      <c r="M289" s="59">
        <f t="shared" si="57"/>
        <v>1.3058259928913615E-2</v>
      </c>
      <c r="N289" s="59">
        <f t="shared" si="57"/>
        <v>1.0985270454264142E-2</v>
      </c>
      <c r="P289" s="59">
        <f t="shared" si="58"/>
        <v>1.2589544885622221E-2</v>
      </c>
      <c r="Q289" s="59">
        <f t="shared" si="58"/>
        <v>1.1018611983803831E-2</v>
      </c>
      <c r="R289" s="21" t="b">
        <f t="shared" si="54"/>
        <v>0</v>
      </c>
      <c r="T289" s="67" t="str">
        <f t="shared" si="55"/>
        <v xml:space="preserve"> </v>
      </c>
      <c r="U289" s="67" t="str">
        <f t="shared" si="56"/>
        <v xml:space="preserve"> </v>
      </c>
    </row>
    <row r="290" spans="1:21" x14ac:dyDescent="0.25">
      <c r="A290" s="3" t="s">
        <v>902</v>
      </c>
      <c r="B290" s="3" t="s">
        <v>162</v>
      </c>
      <c r="C290" s="27">
        <v>1442</v>
      </c>
      <c r="D290" s="27">
        <v>1773</v>
      </c>
      <c r="E290" s="27">
        <v>1008</v>
      </c>
      <c r="F290" s="27">
        <v>1337</v>
      </c>
      <c r="G290" s="27">
        <v>5560</v>
      </c>
      <c r="H290" s="27">
        <v>1483</v>
      </c>
      <c r="I290" s="27">
        <v>1826</v>
      </c>
      <c r="J290" s="27">
        <v>3309</v>
      </c>
      <c r="K290" s="266">
        <f t="shared" si="57"/>
        <v>9.7529962394827252E-3</v>
      </c>
      <c r="L290" s="59">
        <f t="shared" si="57"/>
        <v>1.021513430049664E-2</v>
      </c>
      <c r="M290" s="59">
        <f t="shared" si="57"/>
        <v>9.7357440890125171E-3</v>
      </c>
      <c r="N290" s="59">
        <f t="shared" si="57"/>
        <v>1.0343173660106449E-2</v>
      </c>
      <c r="P290" s="59">
        <f t="shared" si="58"/>
        <v>9.8732390615429676E-3</v>
      </c>
      <c r="Q290" s="59">
        <f t="shared" si="58"/>
        <v>1.0355113475257744E-2</v>
      </c>
      <c r="R290" s="21" t="b">
        <f t="shared" si="54"/>
        <v>0</v>
      </c>
      <c r="T290" s="67" t="str">
        <f t="shared" si="55"/>
        <v xml:space="preserve"> </v>
      </c>
      <c r="U290" s="67" t="str">
        <f t="shared" si="56"/>
        <v xml:space="preserve"> </v>
      </c>
    </row>
    <row r="291" spans="1:21" x14ac:dyDescent="0.25">
      <c r="A291" s="3" t="s">
        <v>902</v>
      </c>
      <c r="B291" s="3" t="s">
        <v>725</v>
      </c>
      <c r="C291" s="27">
        <v>285</v>
      </c>
      <c r="D291" s="27">
        <v>322</v>
      </c>
      <c r="E291" s="27">
        <v>196</v>
      </c>
      <c r="F291" s="27">
        <v>245</v>
      </c>
      <c r="G291" s="27">
        <v>1048</v>
      </c>
      <c r="H291" s="27">
        <v>280</v>
      </c>
      <c r="I291" s="27">
        <v>330</v>
      </c>
      <c r="J291" s="27">
        <v>610</v>
      </c>
      <c r="K291" s="266">
        <f t="shared" si="57"/>
        <v>1.9276032789546304E-3</v>
      </c>
      <c r="L291" s="59">
        <f t="shared" si="57"/>
        <v>1.8552020557021536E-3</v>
      </c>
      <c r="M291" s="59">
        <f t="shared" si="57"/>
        <v>1.8930613506413228E-3</v>
      </c>
      <c r="N291" s="59">
        <f t="shared" si="57"/>
        <v>1.8953459586582499E-3</v>
      </c>
      <c r="P291" s="59">
        <f t="shared" si="58"/>
        <v>1.8641314478975261E-3</v>
      </c>
      <c r="Q291" s="59">
        <f t="shared" si="58"/>
        <v>1.8714060497453753E-3</v>
      </c>
      <c r="R291" s="21" t="b">
        <f t="shared" si="54"/>
        <v>0</v>
      </c>
      <c r="T291" s="67" t="str">
        <f t="shared" si="55"/>
        <v xml:space="preserve"> </v>
      </c>
      <c r="U291" s="67" t="str">
        <f t="shared" si="56"/>
        <v xml:space="preserve"> </v>
      </c>
    </row>
    <row r="292" spans="1:21" x14ac:dyDescent="0.25">
      <c r="A292" s="3" t="s">
        <v>953</v>
      </c>
      <c r="C292" s="27">
        <v>147852</v>
      </c>
      <c r="D292" s="27">
        <v>173566</v>
      </c>
      <c r="E292" s="27">
        <v>103536</v>
      </c>
      <c r="F292" s="27">
        <v>129264</v>
      </c>
      <c r="G292" s="27">
        <v>554218</v>
      </c>
      <c r="H292" s="27">
        <v>150204</v>
      </c>
      <c r="I292" s="27">
        <v>176338</v>
      </c>
      <c r="J292" s="27">
        <v>326542</v>
      </c>
      <c r="K292" s="155"/>
      <c r="L292" s="37"/>
      <c r="M292" s="37"/>
      <c r="N292" s="37"/>
      <c r="O292" s="24"/>
      <c r="P292" s="37"/>
      <c r="Q292" s="37"/>
      <c r="R292" s="53"/>
      <c r="T292" s="67" t="str">
        <f t="shared" si="55"/>
        <v xml:space="preserve"> </v>
      </c>
      <c r="U292" s="67" t="str">
        <f t="shared" si="56"/>
        <v xml:space="preserve"> </v>
      </c>
    </row>
    <row r="293" spans="1:21" x14ac:dyDescent="0.25">
      <c r="A293" s="3" t="s">
        <v>904</v>
      </c>
      <c r="B293" s="3" t="s">
        <v>359</v>
      </c>
      <c r="C293" s="27">
        <v>45887</v>
      </c>
      <c r="D293" s="27">
        <v>52686</v>
      </c>
      <c r="E293" s="27">
        <v>32292</v>
      </c>
      <c r="F293" s="27">
        <v>39086</v>
      </c>
      <c r="G293" s="27">
        <v>169951</v>
      </c>
      <c r="H293" s="27">
        <v>47835</v>
      </c>
      <c r="I293" s="27">
        <v>53170</v>
      </c>
      <c r="J293" s="27">
        <v>101005</v>
      </c>
      <c r="K293" s="266">
        <f t="shared" ref="K293:K306" si="59">C293/C$307</f>
        <v>0.47930767945182584</v>
      </c>
      <c r="L293" s="59">
        <f t="shared" ref="L293:L306" si="60">D293/D$307</f>
        <v>0.49084201308017666</v>
      </c>
      <c r="M293" s="59">
        <f t="shared" ref="M293:M306" si="61">E293/E$307</f>
        <v>0.46666088615277901</v>
      </c>
      <c r="N293" s="59">
        <f t="shared" ref="N293:N306" si="62">F293/F$307</f>
        <v>0.48769714513875023</v>
      </c>
      <c r="O293" s="59">
        <f t="shared" ref="O293:O306" si="63">G293/G$307</f>
        <v>0.48224541451012443</v>
      </c>
      <c r="P293" s="59">
        <f t="shared" ref="P293:P306" si="64">H293/H$307</f>
        <v>0.47941429974543487</v>
      </c>
      <c r="Q293" s="59">
        <f t="shared" ref="Q293:Q306" si="65">I293/I$307</f>
        <v>0.48419557239256539</v>
      </c>
      <c r="R293" s="129" t="b">
        <f t="shared" si="54"/>
        <v>0</v>
      </c>
      <c r="T293" s="67" t="str">
        <f t="shared" si="55"/>
        <v xml:space="preserve"> </v>
      </c>
      <c r="U293" s="67" t="str">
        <f t="shared" si="56"/>
        <v xml:space="preserve"> </v>
      </c>
    </row>
    <row r="294" spans="1:21" x14ac:dyDescent="0.25">
      <c r="A294" s="3" t="s">
        <v>904</v>
      </c>
      <c r="B294" s="3" t="s">
        <v>536</v>
      </c>
      <c r="C294" s="27">
        <v>28263</v>
      </c>
      <c r="D294" s="27">
        <v>29249</v>
      </c>
      <c r="E294" s="27">
        <v>20329</v>
      </c>
      <c r="F294" s="27">
        <v>21319</v>
      </c>
      <c r="G294" s="27">
        <v>99160</v>
      </c>
      <c r="H294" s="27">
        <v>28252</v>
      </c>
      <c r="I294" s="27">
        <v>29896</v>
      </c>
      <c r="J294" s="27">
        <v>58148</v>
      </c>
      <c r="K294" s="266">
        <f t="shared" si="59"/>
        <v>0.29521809977437952</v>
      </c>
      <c r="L294" s="59">
        <f t="shared" si="60"/>
        <v>0.27249436359909818</v>
      </c>
      <c r="M294" s="59">
        <f t="shared" si="61"/>
        <v>0.29378016705685134</v>
      </c>
      <c r="N294" s="59">
        <f t="shared" si="62"/>
        <v>0.26600868436813735</v>
      </c>
      <c r="O294" s="59">
        <f t="shared" si="63"/>
        <v>0.28137201489149188</v>
      </c>
      <c r="P294" s="59">
        <f t="shared" si="64"/>
        <v>0.2831485898695103</v>
      </c>
      <c r="Q294" s="59">
        <f t="shared" si="65"/>
        <v>0.2722495924816275</v>
      </c>
      <c r="R294" s="21" t="b">
        <f t="shared" si="54"/>
        <v>1</v>
      </c>
      <c r="T294" s="67" t="str">
        <f t="shared" si="55"/>
        <v xml:space="preserve"> </v>
      </c>
      <c r="U294" s="67" t="str">
        <f t="shared" si="56"/>
        <v xml:space="preserve"> </v>
      </c>
    </row>
    <row r="295" spans="1:21" x14ac:dyDescent="0.25">
      <c r="A295" s="3" t="s">
        <v>904</v>
      </c>
      <c r="B295" s="3" t="s">
        <v>644</v>
      </c>
      <c r="C295" s="27">
        <v>4269</v>
      </c>
      <c r="D295" s="27">
        <v>5070</v>
      </c>
      <c r="E295" s="27">
        <v>2987</v>
      </c>
      <c r="F295" s="27">
        <v>3779</v>
      </c>
      <c r="G295" s="27">
        <v>16105</v>
      </c>
      <c r="H295" s="27">
        <v>4356</v>
      </c>
      <c r="I295" s="27">
        <v>5246</v>
      </c>
      <c r="J295" s="27">
        <v>9602</v>
      </c>
      <c r="K295" s="266">
        <f t="shared" si="59"/>
        <v>4.459137628478315E-2</v>
      </c>
      <c r="L295" s="59">
        <f t="shared" si="60"/>
        <v>4.7233971193799025E-2</v>
      </c>
      <c r="M295" s="59">
        <f t="shared" si="61"/>
        <v>4.3165987456284867E-2</v>
      </c>
      <c r="N295" s="59">
        <f t="shared" si="62"/>
        <v>4.7152625274505887E-2</v>
      </c>
      <c r="O295" s="59">
        <f t="shared" si="63"/>
        <v>4.5698833197130667E-2</v>
      </c>
      <c r="P295" s="59">
        <f t="shared" si="64"/>
        <v>4.3656918358756437E-2</v>
      </c>
      <c r="Q295" s="59">
        <f t="shared" si="65"/>
        <v>4.7772991776780106E-2</v>
      </c>
      <c r="R295" s="21" t="b">
        <f t="shared" si="54"/>
        <v>0</v>
      </c>
      <c r="T295" s="67" t="str">
        <f t="shared" si="55"/>
        <v xml:space="preserve"> </v>
      </c>
      <c r="U295" s="67" t="str">
        <f t="shared" si="56"/>
        <v xml:space="preserve"> </v>
      </c>
    </row>
    <row r="296" spans="1:21" x14ac:dyDescent="0.25">
      <c r="A296" s="3" t="s">
        <v>904</v>
      </c>
      <c r="B296" s="3" t="s">
        <v>769</v>
      </c>
      <c r="C296" s="27">
        <v>4018</v>
      </c>
      <c r="D296" s="27">
        <v>4449</v>
      </c>
      <c r="E296" s="27">
        <v>2852</v>
      </c>
      <c r="F296" s="27">
        <v>3278</v>
      </c>
      <c r="G296" s="27">
        <v>14597</v>
      </c>
      <c r="H296" s="27">
        <v>4071</v>
      </c>
      <c r="I296" s="27">
        <v>4522</v>
      </c>
      <c r="J296" s="27">
        <v>8593</v>
      </c>
      <c r="K296" s="266">
        <f t="shared" si="59"/>
        <v>4.1969583019971592E-2</v>
      </c>
      <c r="L296" s="59">
        <f t="shared" si="60"/>
        <v>4.1448508449943168E-2</v>
      </c>
      <c r="M296" s="59">
        <f t="shared" si="61"/>
        <v>4.1215064019191304E-2</v>
      </c>
      <c r="N296" s="59">
        <f t="shared" si="62"/>
        <v>4.0901377520463168E-2</v>
      </c>
      <c r="O296" s="59">
        <f t="shared" si="63"/>
        <v>4.1419799328066831E-2</v>
      </c>
      <c r="P296" s="59">
        <f t="shared" si="64"/>
        <v>4.0800577281565074E-2</v>
      </c>
      <c r="Q296" s="59">
        <f t="shared" si="65"/>
        <v>4.1179845370682353E-2</v>
      </c>
      <c r="R296" s="21" t="b">
        <f t="shared" si="54"/>
        <v>0</v>
      </c>
      <c r="T296" s="67" t="str">
        <f t="shared" si="55"/>
        <v xml:space="preserve"> </v>
      </c>
      <c r="U296" s="67" t="str">
        <f t="shared" si="56"/>
        <v xml:space="preserve"> </v>
      </c>
    </row>
    <row r="297" spans="1:21" x14ac:dyDescent="0.25">
      <c r="A297" s="3" t="s">
        <v>904</v>
      </c>
      <c r="B297" s="3" t="s">
        <v>128</v>
      </c>
      <c r="C297" s="27">
        <v>3050</v>
      </c>
      <c r="D297" s="27">
        <v>3385</v>
      </c>
      <c r="E297" s="27">
        <v>2165</v>
      </c>
      <c r="F297" s="27">
        <v>2490</v>
      </c>
      <c r="G297" s="27">
        <v>11090</v>
      </c>
      <c r="H297" s="27">
        <v>3081</v>
      </c>
      <c r="I297" s="27">
        <v>3483</v>
      </c>
      <c r="J297" s="27">
        <v>6564</v>
      </c>
      <c r="K297" s="266">
        <f t="shared" si="59"/>
        <v>3.1858444054483161E-2</v>
      </c>
      <c r="L297" s="59">
        <f t="shared" si="60"/>
        <v>3.1535895954834262E-2</v>
      </c>
      <c r="M297" s="59">
        <f t="shared" si="61"/>
        <v>3.1287031417092978E-2</v>
      </c>
      <c r="N297" s="59">
        <f t="shared" si="62"/>
        <v>3.1069075663805151E-2</v>
      </c>
      <c r="O297" s="59">
        <f t="shared" si="63"/>
        <v>3.1468491782438934E-2</v>
      </c>
      <c r="P297" s="59">
        <f t="shared" si="64"/>
        <v>3.08785503818477E-2</v>
      </c>
      <c r="Q297" s="59">
        <f t="shared" si="65"/>
        <v>3.1718133884583513E-2</v>
      </c>
      <c r="R297" s="21" t="b">
        <f t="shared" si="54"/>
        <v>0</v>
      </c>
      <c r="T297" s="67" t="str">
        <f t="shared" si="55"/>
        <v xml:space="preserve"> </v>
      </c>
      <c r="U297" s="67" t="str">
        <f t="shared" si="56"/>
        <v xml:space="preserve"> </v>
      </c>
    </row>
    <row r="298" spans="1:21" x14ac:dyDescent="0.25">
      <c r="A298" s="3" t="s">
        <v>904</v>
      </c>
      <c r="B298" s="3" t="s">
        <v>755</v>
      </c>
      <c r="C298" s="27">
        <v>2911</v>
      </c>
      <c r="D298" s="27">
        <v>3228</v>
      </c>
      <c r="E298" s="27">
        <v>2065</v>
      </c>
      <c r="F298" s="27">
        <v>2382</v>
      </c>
      <c r="G298" s="27">
        <v>10586</v>
      </c>
      <c r="H298" s="27">
        <v>3001</v>
      </c>
      <c r="I298" s="27">
        <v>3255</v>
      </c>
      <c r="J298" s="27">
        <v>6256</v>
      </c>
      <c r="K298" s="266">
        <f t="shared" si="59"/>
        <v>3.0406534636918191E-2</v>
      </c>
      <c r="L298" s="59">
        <f t="shared" si="60"/>
        <v>3.007322662989808E-2</v>
      </c>
      <c r="M298" s="59">
        <f t="shared" si="61"/>
        <v>2.9841902945171826E-2</v>
      </c>
      <c r="N298" s="59">
        <f t="shared" si="62"/>
        <v>2.9721501297664203E-2</v>
      </c>
      <c r="O298" s="59">
        <f t="shared" si="63"/>
        <v>3.0038363751929538E-2</v>
      </c>
      <c r="P298" s="59">
        <f t="shared" si="64"/>
        <v>3.0076770430355389E-2</v>
      </c>
      <c r="Q298" s="59">
        <f t="shared" si="65"/>
        <v>2.9641839160011292E-2</v>
      </c>
      <c r="R298" s="21" t="b">
        <f t="shared" si="54"/>
        <v>0</v>
      </c>
      <c r="T298" s="67" t="str">
        <f t="shared" si="55"/>
        <v xml:space="preserve"> </v>
      </c>
      <c r="U298" s="67" t="str">
        <f t="shared" si="56"/>
        <v xml:space="preserve"> </v>
      </c>
    </row>
    <row r="299" spans="1:21" x14ac:dyDescent="0.25">
      <c r="A299" s="3" t="s">
        <v>904</v>
      </c>
      <c r="B299" s="3" t="s">
        <v>215</v>
      </c>
      <c r="C299" s="27">
        <v>1725</v>
      </c>
      <c r="D299" s="27">
        <v>2813</v>
      </c>
      <c r="E299" s="27">
        <v>1724</v>
      </c>
      <c r="F299" s="27">
        <v>2087</v>
      </c>
      <c r="G299" s="27">
        <v>8349</v>
      </c>
      <c r="H299" s="27">
        <v>2487</v>
      </c>
      <c r="I299" s="27">
        <v>2885</v>
      </c>
      <c r="J299" s="27">
        <v>5372</v>
      </c>
      <c r="K299" s="266">
        <f t="shared" si="59"/>
        <v>1.8018300325896214E-2</v>
      </c>
      <c r="L299" s="59">
        <f t="shared" si="60"/>
        <v>2.6206935102200526E-2</v>
      </c>
      <c r="M299" s="59">
        <f t="shared" si="61"/>
        <v>2.491401485592069E-2</v>
      </c>
      <c r="N299" s="59">
        <f t="shared" si="62"/>
        <v>2.6040626871631063E-2</v>
      </c>
      <c r="O299" s="59">
        <f t="shared" si="63"/>
        <v>2.3690751838736038E-2</v>
      </c>
      <c r="P299" s="59">
        <f t="shared" si="64"/>
        <v>2.4925334242017278E-2</v>
      </c>
      <c r="Q299" s="59">
        <f t="shared" si="65"/>
        <v>2.62724135104862E-2</v>
      </c>
      <c r="R299" s="21" t="b">
        <f t="shared" si="54"/>
        <v>0</v>
      </c>
      <c r="T299" s="67" t="str">
        <f t="shared" si="55"/>
        <v xml:space="preserve"> </v>
      </c>
      <c r="U299" s="67" t="str">
        <f t="shared" si="56"/>
        <v xml:space="preserve"> </v>
      </c>
    </row>
    <row r="300" spans="1:21" x14ac:dyDescent="0.25">
      <c r="A300" s="3" t="s">
        <v>904</v>
      </c>
      <c r="B300" s="3" t="s">
        <v>444</v>
      </c>
      <c r="C300" s="27">
        <v>2272</v>
      </c>
      <c r="D300" s="27">
        <v>2699</v>
      </c>
      <c r="E300" s="27">
        <v>1590</v>
      </c>
      <c r="F300" s="27">
        <v>2014</v>
      </c>
      <c r="G300" s="27">
        <v>8575</v>
      </c>
      <c r="H300" s="27">
        <v>2351</v>
      </c>
      <c r="I300" s="27">
        <v>2772</v>
      </c>
      <c r="J300" s="27">
        <v>5123</v>
      </c>
      <c r="K300" s="266">
        <f t="shared" si="59"/>
        <v>2.3731929472716639E-2</v>
      </c>
      <c r="L300" s="59">
        <f t="shared" si="60"/>
        <v>2.5144869477724572E-2</v>
      </c>
      <c r="M300" s="59">
        <f t="shared" si="61"/>
        <v>2.2977542703546346E-2</v>
      </c>
      <c r="N300" s="59">
        <f t="shared" si="62"/>
        <v>2.5129766420443202E-2</v>
      </c>
      <c r="O300" s="59">
        <f t="shared" si="63"/>
        <v>2.4332039407972395E-2</v>
      </c>
      <c r="P300" s="59">
        <f t="shared" si="64"/>
        <v>2.3562308324480346E-2</v>
      </c>
      <c r="Q300" s="59">
        <f t="shared" si="65"/>
        <v>2.5243372704009618E-2</v>
      </c>
      <c r="R300" s="21" t="b">
        <f t="shared" si="54"/>
        <v>0</v>
      </c>
      <c r="T300" s="67" t="str">
        <f t="shared" si="55"/>
        <v xml:space="preserve"> </v>
      </c>
      <c r="U300" s="67" t="str">
        <f t="shared" si="56"/>
        <v xml:space="preserve"> </v>
      </c>
    </row>
    <row r="301" spans="1:21" x14ac:dyDescent="0.25">
      <c r="A301" s="3" t="s">
        <v>904</v>
      </c>
      <c r="B301" s="3" t="s">
        <v>411</v>
      </c>
      <c r="C301" s="27">
        <v>1182</v>
      </c>
      <c r="D301" s="27">
        <v>1455</v>
      </c>
      <c r="E301" s="27">
        <v>823</v>
      </c>
      <c r="F301" s="27">
        <v>1096</v>
      </c>
      <c r="G301" s="27">
        <v>4556</v>
      </c>
      <c r="H301" s="27">
        <v>1193</v>
      </c>
      <c r="I301" s="27">
        <v>1459</v>
      </c>
      <c r="J301" s="27">
        <v>2652</v>
      </c>
      <c r="K301" s="266">
        <f t="shared" si="59"/>
        <v>1.2346452745048885E-2</v>
      </c>
      <c r="L301" s="59">
        <f t="shared" si="60"/>
        <v>1.3555311259758892E-2</v>
      </c>
      <c r="M301" s="59">
        <f t="shared" si="61"/>
        <v>1.1893407323911096E-2</v>
      </c>
      <c r="N301" s="59">
        <f t="shared" si="62"/>
        <v>1.3675384308245159E-2</v>
      </c>
      <c r="O301" s="59">
        <f t="shared" si="63"/>
        <v>1.2927903386906383E-2</v>
      </c>
      <c r="P301" s="59">
        <f t="shared" si="64"/>
        <v>1.1956543526629117E-2</v>
      </c>
      <c r="Q301" s="59">
        <f t="shared" si="65"/>
        <v>1.32864649261003E-2</v>
      </c>
      <c r="R301" s="21" t="b">
        <f t="shared" si="54"/>
        <v>0</v>
      </c>
      <c r="T301" s="67" t="str">
        <f t="shared" si="55"/>
        <v xml:space="preserve"> </v>
      </c>
      <c r="U301" s="67" t="str">
        <f t="shared" si="56"/>
        <v xml:space="preserve"> </v>
      </c>
    </row>
    <row r="302" spans="1:21" x14ac:dyDescent="0.25">
      <c r="A302" s="3" t="s">
        <v>904</v>
      </c>
      <c r="B302" s="3" t="s">
        <v>568</v>
      </c>
      <c r="C302" s="27">
        <v>858</v>
      </c>
      <c r="D302" s="27">
        <v>907</v>
      </c>
      <c r="E302" s="27">
        <v>622</v>
      </c>
      <c r="F302" s="27">
        <v>676</v>
      </c>
      <c r="G302" s="27">
        <v>3063</v>
      </c>
      <c r="H302" s="27">
        <v>871</v>
      </c>
      <c r="I302" s="27">
        <v>921</v>
      </c>
      <c r="J302" s="27">
        <v>1792</v>
      </c>
      <c r="K302" s="266">
        <f t="shared" si="59"/>
        <v>8.9621459012283779E-3</v>
      </c>
      <c r="L302" s="59">
        <f t="shared" si="60"/>
        <v>8.4499431701727246E-3</v>
      </c>
      <c r="M302" s="59">
        <f t="shared" si="61"/>
        <v>8.9886990953495765E-3</v>
      </c>
      <c r="N302" s="59">
        <f t="shared" si="62"/>
        <v>8.4348173288081446E-3</v>
      </c>
      <c r="O302" s="59">
        <f t="shared" si="63"/>
        <v>8.6914328520839006E-3</v>
      </c>
      <c r="P302" s="59">
        <f t="shared" si="64"/>
        <v>8.7293792218725574E-3</v>
      </c>
      <c r="Q302" s="59">
        <f t="shared" si="65"/>
        <v>8.3871379005746229E-3</v>
      </c>
      <c r="R302" s="21" t="b">
        <f t="shared" si="54"/>
        <v>0</v>
      </c>
      <c r="T302" s="67" t="str">
        <f t="shared" si="55"/>
        <v xml:space="preserve"> </v>
      </c>
      <c r="U302" s="67" t="str">
        <f t="shared" si="56"/>
        <v xml:space="preserve"> </v>
      </c>
    </row>
    <row r="303" spans="1:21" x14ac:dyDescent="0.25">
      <c r="A303" s="3" t="s">
        <v>904</v>
      </c>
      <c r="B303" s="3" t="s">
        <v>315</v>
      </c>
      <c r="C303" s="27"/>
      <c r="D303" s="27"/>
      <c r="E303" s="27">
        <v>811</v>
      </c>
      <c r="F303" s="27">
        <v>896</v>
      </c>
      <c r="G303" s="27">
        <v>1707</v>
      </c>
      <c r="H303" s="27">
        <v>1132</v>
      </c>
      <c r="I303" s="27">
        <v>1254</v>
      </c>
      <c r="J303" s="27">
        <v>2386</v>
      </c>
      <c r="K303" s="266">
        <f t="shared" si="59"/>
        <v>0</v>
      </c>
      <c r="L303" s="59">
        <f t="shared" si="60"/>
        <v>0</v>
      </c>
      <c r="M303" s="59">
        <f t="shared" si="61"/>
        <v>1.1719991907280557E-2</v>
      </c>
      <c r="N303" s="59">
        <f t="shared" si="62"/>
        <v>1.1179876222798962E-2</v>
      </c>
      <c r="O303" s="59">
        <f t="shared" si="63"/>
        <v>4.8437074366657583E-3</v>
      </c>
      <c r="P303" s="59">
        <f t="shared" si="64"/>
        <v>1.1345186313616229E-2</v>
      </c>
      <c r="Q303" s="59">
        <f t="shared" si="65"/>
        <v>1.1419620985147207E-2</v>
      </c>
      <c r="R303" s="21" t="b">
        <f t="shared" si="54"/>
        <v>0</v>
      </c>
      <c r="T303" s="67" t="str">
        <f t="shared" si="55"/>
        <v>CL44634</v>
      </c>
      <c r="U303" s="67" t="str">
        <f t="shared" si="56"/>
        <v>CL44634</v>
      </c>
    </row>
    <row r="304" spans="1:21" x14ac:dyDescent="0.25">
      <c r="A304" s="3" t="s">
        <v>904</v>
      </c>
      <c r="B304" s="3" t="s">
        <v>825</v>
      </c>
      <c r="C304" s="27">
        <v>705</v>
      </c>
      <c r="D304" s="27">
        <v>782</v>
      </c>
      <c r="E304" s="27">
        <v>503</v>
      </c>
      <c r="F304" s="27">
        <v>578</v>
      </c>
      <c r="G304" s="27">
        <v>2568</v>
      </c>
      <c r="H304" s="27">
        <v>716</v>
      </c>
      <c r="I304" s="27">
        <v>779</v>
      </c>
      <c r="J304" s="27">
        <v>1495</v>
      </c>
      <c r="K304" s="266">
        <f t="shared" si="59"/>
        <v>7.3640010027575835E-3</v>
      </c>
      <c r="L304" s="59">
        <f t="shared" si="60"/>
        <v>7.2853975292999683E-3</v>
      </c>
      <c r="M304" s="59">
        <f t="shared" si="61"/>
        <v>7.2689962137634035E-3</v>
      </c>
      <c r="N304" s="59">
        <f t="shared" si="62"/>
        <v>7.2120183669395089E-3</v>
      </c>
      <c r="O304" s="59">
        <f t="shared" si="63"/>
        <v>7.2868428221193136E-3</v>
      </c>
      <c r="P304" s="59">
        <f t="shared" si="64"/>
        <v>7.1759305658562009E-3</v>
      </c>
      <c r="Q304" s="59">
        <f t="shared" si="65"/>
        <v>7.09400697562175E-3</v>
      </c>
      <c r="R304" s="21" t="b">
        <f t="shared" si="54"/>
        <v>0</v>
      </c>
      <c r="T304" s="67" t="str">
        <f t="shared" si="55"/>
        <v xml:space="preserve"> </v>
      </c>
      <c r="U304" s="67" t="str">
        <f t="shared" si="56"/>
        <v xml:space="preserve"> </v>
      </c>
    </row>
    <row r="305" spans="1:21" x14ac:dyDescent="0.25">
      <c r="A305" s="3" t="s">
        <v>904</v>
      </c>
      <c r="B305" s="3" t="s">
        <v>816</v>
      </c>
      <c r="C305" s="27">
        <v>438</v>
      </c>
      <c r="D305" s="27">
        <v>460</v>
      </c>
      <c r="E305" s="27">
        <v>316</v>
      </c>
      <c r="F305" s="27">
        <v>339</v>
      </c>
      <c r="G305" s="27">
        <v>1553</v>
      </c>
      <c r="H305" s="27">
        <v>266</v>
      </c>
      <c r="I305" s="27"/>
      <c r="J305" s="27">
        <v>266</v>
      </c>
      <c r="K305" s="266">
        <f t="shared" si="59"/>
        <v>4.5750814740536478E-3</v>
      </c>
      <c r="L305" s="59">
        <f t="shared" si="60"/>
        <v>4.2855279584117457E-3</v>
      </c>
      <c r="M305" s="59">
        <f t="shared" si="61"/>
        <v>4.5666059712708464E-3</v>
      </c>
      <c r="N305" s="59">
        <f t="shared" si="62"/>
        <v>4.2298862048313034E-3</v>
      </c>
      <c r="O305" s="59">
        <f t="shared" si="63"/>
        <v>4.4067238717878871E-3</v>
      </c>
      <c r="P305" s="59">
        <f t="shared" si="64"/>
        <v>2.6659183387119406E-3</v>
      </c>
      <c r="Q305" s="59">
        <f t="shared" si="65"/>
        <v>0</v>
      </c>
      <c r="R305" s="21" t="b">
        <f t="shared" si="54"/>
        <v>0</v>
      </c>
      <c r="T305" s="67" t="str">
        <f t="shared" si="55"/>
        <v xml:space="preserve"> </v>
      </c>
      <c r="U305" s="67" t="str">
        <f t="shared" si="56"/>
        <v xml:space="preserve"> </v>
      </c>
    </row>
    <row r="306" spans="1:21" x14ac:dyDescent="0.25">
      <c r="A306" s="3" t="s">
        <v>904</v>
      </c>
      <c r="B306" s="3" t="s">
        <v>612</v>
      </c>
      <c r="C306" s="27">
        <v>158</v>
      </c>
      <c r="D306" s="27">
        <v>155</v>
      </c>
      <c r="E306" s="27">
        <v>119</v>
      </c>
      <c r="F306" s="27">
        <v>124</v>
      </c>
      <c r="G306" s="27">
        <v>556</v>
      </c>
      <c r="H306" s="27">
        <v>166</v>
      </c>
      <c r="I306" s="27">
        <v>169</v>
      </c>
      <c r="J306" s="27">
        <v>335</v>
      </c>
      <c r="K306" s="266">
        <f t="shared" si="59"/>
        <v>1.6503718559371604E-3</v>
      </c>
      <c r="L306" s="59">
        <f t="shared" si="60"/>
        <v>1.4440365946822187E-3</v>
      </c>
      <c r="M306" s="59">
        <f t="shared" si="61"/>
        <v>1.719702881586173E-3</v>
      </c>
      <c r="N306" s="59">
        <f t="shared" si="62"/>
        <v>1.5472150129766421E-3</v>
      </c>
      <c r="O306" s="59">
        <f t="shared" si="63"/>
        <v>1.577680922546082E-3</v>
      </c>
      <c r="P306" s="59">
        <f t="shared" si="64"/>
        <v>1.6636933993465493E-3</v>
      </c>
      <c r="Q306" s="59">
        <f t="shared" si="65"/>
        <v>1.5390079318101102E-3</v>
      </c>
      <c r="R306" s="21" t="b">
        <f t="shared" si="54"/>
        <v>0</v>
      </c>
      <c r="T306" s="67" t="str">
        <f t="shared" si="55"/>
        <v xml:space="preserve"> </v>
      </c>
      <c r="U306" s="67" t="str">
        <f t="shared" si="56"/>
        <v xml:space="preserve"> </v>
      </c>
    </row>
    <row r="307" spans="1:21" x14ac:dyDescent="0.25">
      <c r="A307" s="3" t="s">
        <v>954</v>
      </c>
      <c r="C307" s="27">
        <v>95736</v>
      </c>
      <c r="D307" s="27">
        <v>107338</v>
      </c>
      <c r="E307" s="27">
        <v>69198</v>
      </c>
      <c r="F307" s="27">
        <v>80144</v>
      </c>
      <c r="G307" s="27">
        <v>352416</v>
      </c>
      <c r="H307" s="27">
        <v>99778</v>
      </c>
      <c r="I307" s="27">
        <v>109811</v>
      </c>
      <c r="J307" s="27">
        <v>209589</v>
      </c>
      <c r="K307" s="155"/>
      <c r="L307" s="37"/>
      <c r="M307" s="37"/>
      <c r="N307" s="37"/>
      <c r="O307" s="37"/>
      <c r="P307" s="37"/>
      <c r="Q307" s="37"/>
      <c r="R307" s="53"/>
      <c r="T307" s="67" t="str">
        <f t="shared" si="55"/>
        <v xml:space="preserve"> </v>
      </c>
      <c r="U307" s="67" t="str">
        <f t="shared" si="56"/>
        <v xml:space="preserve"> </v>
      </c>
    </row>
    <row r="308" spans="1:21" x14ac:dyDescent="0.25">
      <c r="A308" s="3" t="s">
        <v>905</v>
      </c>
      <c r="B308" s="3" t="s">
        <v>297</v>
      </c>
      <c r="C308" s="27">
        <v>41282</v>
      </c>
      <c r="D308" s="27">
        <v>49071</v>
      </c>
      <c r="E308" s="27">
        <v>28827</v>
      </c>
      <c r="F308" s="27">
        <v>36607</v>
      </c>
      <c r="G308" s="27">
        <v>155787</v>
      </c>
      <c r="H308" s="27">
        <v>41985</v>
      </c>
      <c r="I308" s="27">
        <v>50429</v>
      </c>
      <c r="J308" s="27">
        <v>92414</v>
      </c>
      <c r="K308" s="266">
        <f t="shared" ref="K308:K318" si="66">C308/C$319</f>
        <v>0.59783065181816863</v>
      </c>
      <c r="L308" s="59">
        <f t="shared" ref="L308:L318" si="67">D308/D$319</f>
        <v>0.59395047084170516</v>
      </c>
      <c r="M308" s="59">
        <f t="shared" ref="M308:M318" si="68">E308/E$319</f>
        <v>0.56999644085893941</v>
      </c>
      <c r="N308" s="59">
        <f t="shared" ref="N308:N318" si="69">F308/F$319</f>
        <v>0.56213817355384588</v>
      </c>
      <c r="O308" s="59">
        <f t="shared" ref="O308:O318" si="70">G308/G$319</f>
        <v>0.58267318956037795</v>
      </c>
      <c r="P308" s="59">
        <f t="shared" ref="P308:P318" si="71">H308/H$319</f>
        <v>0.5578290041852122</v>
      </c>
      <c r="Q308" s="59">
        <f t="shared" ref="Q308:Q318" si="72">I308/I$319</f>
        <v>0.6102915370744636</v>
      </c>
      <c r="R308" s="21" t="b">
        <f t="shared" si="54"/>
        <v>0</v>
      </c>
      <c r="T308" s="67" t="str">
        <f t="shared" si="55"/>
        <v xml:space="preserve"> </v>
      </c>
      <c r="U308" s="67" t="str">
        <f t="shared" si="56"/>
        <v xml:space="preserve"> </v>
      </c>
    </row>
    <row r="309" spans="1:21" x14ac:dyDescent="0.25">
      <c r="A309" s="3" t="s">
        <v>905</v>
      </c>
      <c r="B309" s="3" t="s">
        <v>660</v>
      </c>
      <c r="C309" s="27">
        <v>11480</v>
      </c>
      <c r="D309" s="27">
        <v>13176</v>
      </c>
      <c r="E309" s="27">
        <v>8078</v>
      </c>
      <c r="F309" s="27">
        <v>9778</v>
      </c>
      <c r="G309" s="27">
        <v>42512</v>
      </c>
      <c r="H309" s="27">
        <v>11595</v>
      </c>
      <c r="I309" s="27">
        <v>13523</v>
      </c>
      <c r="J309" s="27">
        <v>25118</v>
      </c>
      <c r="K309" s="266">
        <f t="shared" si="66"/>
        <v>0.16624911300015929</v>
      </c>
      <c r="L309" s="59">
        <f t="shared" si="67"/>
        <v>0.15948098477329395</v>
      </c>
      <c r="M309" s="59">
        <f t="shared" si="68"/>
        <v>0.15972634159844978</v>
      </c>
      <c r="N309" s="59">
        <f t="shared" si="69"/>
        <v>0.15015125689101827</v>
      </c>
      <c r="O309" s="59">
        <f t="shared" si="70"/>
        <v>0.15900301459422664</v>
      </c>
      <c r="P309" s="59">
        <f t="shared" si="71"/>
        <v>0.15405566996611972</v>
      </c>
      <c r="Q309" s="59">
        <f t="shared" si="72"/>
        <v>0.1636552867567862</v>
      </c>
      <c r="R309" s="21" t="b">
        <f t="shared" si="54"/>
        <v>0</v>
      </c>
      <c r="T309" s="67" t="str">
        <f t="shared" si="55"/>
        <v xml:space="preserve"> </v>
      </c>
      <c r="U309" s="67" t="str">
        <f t="shared" si="56"/>
        <v xml:space="preserve"> </v>
      </c>
    </row>
    <row r="310" spans="1:21" x14ac:dyDescent="0.25">
      <c r="A310" s="3" t="s">
        <v>905</v>
      </c>
      <c r="B310" s="3" t="s">
        <v>231</v>
      </c>
      <c r="C310" s="27">
        <v>4139</v>
      </c>
      <c r="D310" s="27">
        <v>4910</v>
      </c>
      <c r="E310" s="27">
        <v>2891</v>
      </c>
      <c r="F310" s="27">
        <v>3665</v>
      </c>
      <c r="G310" s="27">
        <v>15605</v>
      </c>
      <c r="H310" s="27">
        <v>4268</v>
      </c>
      <c r="I310" s="27">
        <v>4961</v>
      </c>
      <c r="J310" s="27">
        <v>9229</v>
      </c>
      <c r="K310" s="266">
        <f t="shared" si="66"/>
        <v>5.9939466786381478E-2</v>
      </c>
      <c r="L310" s="59">
        <f t="shared" si="67"/>
        <v>5.9430148393812485E-2</v>
      </c>
      <c r="M310" s="59">
        <f t="shared" si="68"/>
        <v>5.716376003480049E-2</v>
      </c>
      <c r="N310" s="59">
        <f t="shared" si="69"/>
        <v>5.6279848282428095E-2</v>
      </c>
      <c r="O310" s="59">
        <f t="shared" si="70"/>
        <v>5.8365685988495168E-2</v>
      </c>
      <c r="P310" s="59">
        <f t="shared" si="71"/>
        <v>5.6706304391151263E-2</v>
      </c>
      <c r="Q310" s="59">
        <f t="shared" si="72"/>
        <v>6.0038000266243903E-2</v>
      </c>
      <c r="R310" s="21" t="b">
        <f t="shared" si="54"/>
        <v>0</v>
      </c>
      <c r="T310" s="67" t="str">
        <f t="shared" si="55"/>
        <v xml:space="preserve"> </v>
      </c>
      <c r="U310" s="67" t="str">
        <f t="shared" si="56"/>
        <v xml:space="preserve"> </v>
      </c>
    </row>
    <row r="311" spans="1:21" x14ac:dyDescent="0.25">
      <c r="A311" s="3" t="s">
        <v>905</v>
      </c>
      <c r="B311" s="3" t="s">
        <v>600</v>
      </c>
      <c r="C311" s="27">
        <v>4076</v>
      </c>
      <c r="D311" s="27">
        <v>4680</v>
      </c>
      <c r="E311" s="27">
        <v>2879</v>
      </c>
      <c r="F311" s="27">
        <v>3476</v>
      </c>
      <c r="G311" s="27">
        <v>15111</v>
      </c>
      <c r="H311" s="27">
        <v>4222</v>
      </c>
      <c r="I311" s="27">
        <v>4678</v>
      </c>
      <c r="J311" s="27">
        <v>8900</v>
      </c>
      <c r="K311" s="266">
        <f t="shared" si="66"/>
        <v>5.902712409308792E-2</v>
      </c>
      <c r="L311" s="59">
        <f t="shared" si="67"/>
        <v>5.6646251422208235E-2</v>
      </c>
      <c r="M311" s="59">
        <f t="shared" si="68"/>
        <v>5.6926483964092223E-2</v>
      </c>
      <c r="N311" s="59">
        <f t="shared" si="69"/>
        <v>5.3377558698422936E-2</v>
      </c>
      <c r="O311" s="59">
        <f t="shared" si="70"/>
        <v>5.6518031462489619E-2</v>
      </c>
      <c r="P311" s="59">
        <f t="shared" si="71"/>
        <v>5.6095130538763034E-2</v>
      </c>
      <c r="Q311" s="59">
        <f t="shared" si="72"/>
        <v>5.6613135506044944E-2</v>
      </c>
      <c r="R311" s="21" t="b">
        <f t="shared" si="54"/>
        <v>0</v>
      </c>
      <c r="T311" s="67" t="str">
        <f t="shared" si="55"/>
        <v xml:space="preserve"> </v>
      </c>
      <c r="U311" s="67" t="str">
        <f t="shared" si="56"/>
        <v xml:space="preserve"> </v>
      </c>
    </row>
    <row r="312" spans="1:21" x14ac:dyDescent="0.25">
      <c r="A312" s="3" t="s">
        <v>905</v>
      </c>
      <c r="B312" s="3" t="s">
        <v>112</v>
      </c>
      <c r="C312" s="27">
        <v>2665</v>
      </c>
      <c r="D312" s="27">
        <v>3174</v>
      </c>
      <c r="E312" s="27">
        <v>1864</v>
      </c>
      <c r="F312" s="27">
        <v>2376</v>
      </c>
      <c r="G312" s="27">
        <v>10079</v>
      </c>
      <c r="H312" s="27">
        <v>2667</v>
      </c>
      <c r="I312" s="27">
        <v>3248</v>
      </c>
      <c r="J312" s="27">
        <v>5915</v>
      </c>
      <c r="K312" s="266">
        <f t="shared" si="66"/>
        <v>3.8593544089322696E-2</v>
      </c>
      <c r="L312" s="59">
        <f t="shared" si="67"/>
        <v>3.8417778208138666E-2</v>
      </c>
      <c r="M312" s="59">
        <f t="shared" si="68"/>
        <v>3.685688298335113E-2</v>
      </c>
      <c r="N312" s="59">
        <f t="shared" si="69"/>
        <v>3.6485926198922006E-2</v>
      </c>
      <c r="O312" s="59">
        <f t="shared" si="70"/>
        <v>3.7697388598400695E-2</v>
      </c>
      <c r="P312" s="59">
        <f t="shared" si="71"/>
        <v>3.5434797050421844E-2</v>
      </c>
      <c r="Q312" s="59">
        <f t="shared" si="72"/>
        <v>3.9307281770764001E-2</v>
      </c>
      <c r="R312" s="21" t="b">
        <f t="shared" si="54"/>
        <v>0</v>
      </c>
      <c r="T312" s="67" t="str">
        <f t="shared" si="55"/>
        <v xml:space="preserve"> </v>
      </c>
      <c r="U312" s="67" t="str">
        <f t="shared" si="56"/>
        <v xml:space="preserve"> </v>
      </c>
    </row>
    <row r="313" spans="1:21" x14ac:dyDescent="0.25">
      <c r="A313" s="3" t="s">
        <v>905</v>
      </c>
      <c r="B313" s="3" t="s">
        <v>3</v>
      </c>
      <c r="C313" s="27">
        <v>884</v>
      </c>
      <c r="D313" s="27">
        <v>2418</v>
      </c>
      <c r="E313" s="27">
        <v>1623</v>
      </c>
      <c r="F313" s="27">
        <v>1781</v>
      </c>
      <c r="G313" s="27">
        <v>6706</v>
      </c>
      <c r="H313" s="27">
        <v>2315</v>
      </c>
      <c r="I313" s="27">
        <v>2453</v>
      </c>
      <c r="J313" s="27">
        <v>4768</v>
      </c>
      <c r="K313" s="266">
        <f t="shared" si="66"/>
        <v>1.2801760966214357E-2</v>
      </c>
      <c r="L313" s="59">
        <f t="shared" si="67"/>
        <v>2.9267229901474255E-2</v>
      </c>
      <c r="M313" s="59">
        <f t="shared" si="68"/>
        <v>3.2091588563293395E-2</v>
      </c>
      <c r="N313" s="59">
        <f t="shared" si="69"/>
        <v>2.7349088619646505E-2</v>
      </c>
      <c r="O313" s="59">
        <f t="shared" si="70"/>
        <v>2.5081723180957936E-2</v>
      </c>
      <c r="P313" s="59">
        <f t="shared" si="71"/>
        <v>3.0757988440842356E-2</v>
      </c>
      <c r="Q313" s="59">
        <f t="shared" si="72"/>
        <v>2.9686195253597319E-2</v>
      </c>
      <c r="R313" s="21" t="b">
        <f t="shared" si="54"/>
        <v>0</v>
      </c>
      <c r="T313" s="67" t="str">
        <f t="shared" si="55"/>
        <v xml:space="preserve"> </v>
      </c>
      <c r="U313" s="67" t="str">
        <f t="shared" si="56"/>
        <v xml:space="preserve"> </v>
      </c>
    </row>
    <row r="314" spans="1:21" x14ac:dyDescent="0.25">
      <c r="A314" s="3" t="s">
        <v>905</v>
      </c>
      <c r="B314" s="3" t="s">
        <v>104</v>
      </c>
      <c r="C314" s="27"/>
      <c r="D314" s="27"/>
      <c r="E314" s="27">
        <v>1249</v>
      </c>
      <c r="F314" s="27">
        <v>3569</v>
      </c>
      <c r="G314" s="27">
        <v>4818</v>
      </c>
      <c r="H314" s="27">
        <v>4809</v>
      </c>
      <c r="I314" s="27"/>
      <c r="J314" s="27">
        <v>4809</v>
      </c>
      <c r="K314" s="266">
        <f t="shared" si="66"/>
        <v>0</v>
      </c>
      <c r="L314" s="59">
        <f t="shared" si="67"/>
        <v>0</v>
      </c>
      <c r="M314" s="59">
        <f t="shared" si="68"/>
        <v>2.469648435955234E-2</v>
      </c>
      <c r="N314" s="59">
        <f t="shared" si="69"/>
        <v>5.4805669446108013E-2</v>
      </c>
      <c r="O314" s="59">
        <f t="shared" si="70"/>
        <v>1.8020241915576402E-2</v>
      </c>
      <c r="P314" s="59">
        <f t="shared" si="71"/>
        <v>6.3894240350760648E-2</v>
      </c>
      <c r="Q314" s="59">
        <f t="shared" si="72"/>
        <v>0</v>
      </c>
      <c r="R314" s="21" t="b">
        <f t="shared" si="54"/>
        <v>0</v>
      </c>
      <c r="T314" s="67" t="str">
        <f t="shared" si="55"/>
        <v>CL22675</v>
      </c>
      <c r="U314" s="67" t="str">
        <f t="shared" si="56"/>
        <v xml:space="preserve"> </v>
      </c>
    </row>
    <row r="315" spans="1:21" x14ac:dyDescent="0.25">
      <c r="A315" s="3" t="s">
        <v>905</v>
      </c>
      <c r="B315" s="3" t="s">
        <v>264</v>
      </c>
      <c r="C315" s="27">
        <v>1324</v>
      </c>
      <c r="D315" s="27">
        <v>1619</v>
      </c>
      <c r="E315" s="27">
        <v>913</v>
      </c>
      <c r="F315" s="27">
        <v>1211</v>
      </c>
      <c r="G315" s="27">
        <v>5067</v>
      </c>
      <c r="H315" s="27">
        <v>1336</v>
      </c>
      <c r="I315" s="27">
        <v>1636</v>
      </c>
      <c r="J315" s="27">
        <v>2972</v>
      </c>
      <c r="K315" s="266">
        <f t="shared" si="66"/>
        <v>1.9173678189216978E-2</v>
      </c>
      <c r="L315" s="59">
        <f t="shared" si="67"/>
        <v>1.959621390011862E-2</v>
      </c>
      <c r="M315" s="59">
        <f t="shared" si="68"/>
        <v>1.8052754379720804E-2</v>
      </c>
      <c r="N315" s="59">
        <f t="shared" si="69"/>
        <v>1.8596151778996022E-2</v>
      </c>
      <c r="O315" s="59">
        <f t="shared" si="70"/>
        <v>1.8951549561275555E-2</v>
      </c>
      <c r="P315" s="59">
        <f t="shared" si="71"/>
        <v>1.7750614495449412E-2</v>
      </c>
      <c r="Q315" s="59">
        <f t="shared" si="72"/>
        <v>1.9798864832810931E-2</v>
      </c>
      <c r="R315" s="21" t="b">
        <f t="shared" si="54"/>
        <v>0</v>
      </c>
      <c r="T315" s="67" t="str">
        <f t="shared" si="55"/>
        <v xml:space="preserve"> </v>
      </c>
      <c r="U315" s="67" t="str">
        <f t="shared" si="56"/>
        <v xml:space="preserve"> </v>
      </c>
    </row>
    <row r="316" spans="1:21" x14ac:dyDescent="0.25">
      <c r="A316" s="3" t="s">
        <v>905</v>
      </c>
      <c r="B316" s="3" t="s">
        <v>346</v>
      </c>
      <c r="C316" s="27">
        <v>1639</v>
      </c>
      <c r="D316" s="27">
        <v>1879</v>
      </c>
      <c r="E316" s="27">
        <v>1153</v>
      </c>
      <c r="F316" s="27">
        <v>1402</v>
      </c>
      <c r="G316" s="27">
        <v>6073</v>
      </c>
      <c r="H316" s="27">
        <v>483</v>
      </c>
      <c r="I316" s="27"/>
      <c r="J316" s="27">
        <v>483</v>
      </c>
      <c r="K316" s="266">
        <f t="shared" si="66"/>
        <v>2.3735391655684765E-2</v>
      </c>
      <c r="L316" s="59">
        <f t="shared" si="67"/>
        <v>2.2743227868019075E-2</v>
      </c>
      <c r="M316" s="59">
        <f t="shared" si="68"/>
        <v>2.2798275793886186E-2</v>
      </c>
      <c r="N316" s="59">
        <f t="shared" si="69"/>
        <v>2.1529153422091184E-2</v>
      </c>
      <c r="O316" s="59">
        <f t="shared" si="70"/>
        <v>2.2714182057554065E-2</v>
      </c>
      <c r="P316" s="59">
        <f t="shared" si="71"/>
        <v>6.4173254500763969E-3</v>
      </c>
      <c r="Q316" s="59">
        <f t="shared" si="72"/>
        <v>0</v>
      </c>
      <c r="R316" s="21" t="b">
        <f t="shared" si="54"/>
        <v>1</v>
      </c>
      <c r="T316" s="67" t="str">
        <f t="shared" si="55"/>
        <v xml:space="preserve"> </v>
      </c>
      <c r="U316" s="67" t="str">
        <f t="shared" si="56"/>
        <v xml:space="preserve"> </v>
      </c>
    </row>
    <row r="317" spans="1:21" x14ac:dyDescent="0.25">
      <c r="A317" s="3" t="s">
        <v>905</v>
      </c>
      <c r="B317" s="3" t="s">
        <v>491</v>
      </c>
      <c r="C317" s="27">
        <v>982</v>
      </c>
      <c r="D317" s="27">
        <v>1079</v>
      </c>
      <c r="E317" s="27">
        <v>691</v>
      </c>
      <c r="F317" s="27">
        <v>806</v>
      </c>
      <c r="G317" s="27">
        <v>3558</v>
      </c>
      <c r="H317" s="27">
        <v>996</v>
      </c>
      <c r="I317" s="27">
        <v>1088</v>
      </c>
      <c r="J317" s="27">
        <v>2084</v>
      </c>
      <c r="K317" s="266">
        <f t="shared" si="66"/>
        <v>1.4220960711337669E-2</v>
      </c>
      <c r="L317" s="59">
        <f t="shared" si="67"/>
        <v>1.3060107966786898E-2</v>
      </c>
      <c r="M317" s="59">
        <f t="shared" si="68"/>
        <v>1.3663147071617827E-2</v>
      </c>
      <c r="N317" s="59">
        <f t="shared" si="69"/>
        <v>1.2376959813270682E-2</v>
      </c>
      <c r="O317" s="59">
        <f t="shared" si="70"/>
        <v>1.3307600816857791E-2</v>
      </c>
      <c r="P317" s="59">
        <f t="shared" si="71"/>
        <v>1.3233242543014681E-2</v>
      </c>
      <c r="Q317" s="59">
        <f t="shared" si="72"/>
        <v>1.3166971233556413E-2</v>
      </c>
      <c r="R317" s="21" t="b">
        <f t="shared" si="54"/>
        <v>0</v>
      </c>
      <c r="T317" s="67" t="str">
        <f t="shared" si="55"/>
        <v xml:space="preserve"> </v>
      </c>
      <c r="U317" s="67" t="str">
        <f t="shared" si="56"/>
        <v xml:space="preserve"> </v>
      </c>
    </row>
    <row r="318" spans="1:21" x14ac:dyDescent="0.25">
      <c r="A318" s="3" t="s">
        <v>905</v>
      </c>
      <c r="B318" s="3" t="s">
        <v>145</v>
      </c>
      <c r="C318" s="27">
        <v>582</v>
      </c>
      <c r="D318" s="27">
        <v>612</v>
      </c>
      <c r="E318" s="27">
        <v>406</v>
      </c>
      <c r="F318" s="27">
        <v>450</v>
      </c>
      <c r="G318" s="27">
        <v>2050</v>
      </c>
      <c r="H318" s="27">
        <v>589</v>
      </c>
      <c r="I318" s="27">
        <v>615</v>
      </c>
      <c r="J318" s="27">
        <v>1204</v>
      </c>
      <c r="K318" s="266">
        <f t="shared" si="66"/>
        <v>8.4283086904261943E-3</v>
      </c>
      <c r="L318" s="59">
        <f t="shared" si="67"/>
        <v>7.4075867244426151E-3</v>
      </c>
      <c r="M318" s="59">
        <f t="shared" si="68"/>
        <v>8.0278403922964363E-3</v>
      </c>
      <c r="N318" s="59">
        <f t="shared" si="69"/>
        <v>6.9102132952503798E-3</v>
      </c>
      <c r="O318" s="59">
        <f t="shared" si="70"/>
        <v>7.6673922637882155E-3</v>
      </c>
      <c r="P318" s="59">
        <f t="shared" si="71"/>
        <v>7.8256825881884012E-3</v>
      </c>
      <c r="Q318" s="59">
        <f t="shared" si="72"/>
        <v>7.4427273057327157E-3</v>
      </c>
      <c r="R318" s="21" t="b">
        <f t="shared" si="54"/>
        <v>0</v>
      </c>
      <c r="T318" s="67" t="str">
        <f t="shared" si="55"/>
        <v xml:space="preserve"> </v>
      </c>
      <c r="U318" s="67" t="str">
        <f t="shared" si="56"/>
        <v xml:space="preserve"> </v>
      </c>
    </row>
    <row r="319" spans="1:21" x14ac:dyDescent="0.25">
      <c r="A319" s="3" t="s">
        <v>955</v>
      </c>
      <c r="C319" s="27">
        <v>69053</v>
      </c>
      <c r="D319" s="27">
        <v>82618</v>
      </c>
      <c r="E319" s="27">
        <v>50574</v>
      </c>
      <c r="F319" s="27">
        <v>65121</v>
      </c>
      <c r="G319" s="27">
        <v>267366</v>
      </c>
      <c r="H319" s="27">
        <v>75265</v>
      </c>
      <c r="I319" s="27">
        <v>82631</v>
      </c>
      <c r="J319" s="27">
        <v>157896</v>
      </c>
      <c r="K319" s="155"/>
      <c r="L319" s="37"/>
      <c r="M319" s="37"/>
      <c r="N319" s="37"/>
      <c r="O319" s="37"/>
      <c r="P319" s="37"/>
      <c r="Q319" s="37"/>
      <c r="R319" s="53"/>
    </row>
    <row r="320" spans="1:21" x14ac:dyDescent="0.25">
      <c r="A320" s="3" t="s">
        <v>931</v>
      </c>
      <c r="C320" s="27">
        <v>822060</v>
      </c>
      <c r="D320" s="27">
        <v>940140</v>
      </c>
      <c r="E320" s="27">
        <v>587002</v>
      </c>
      <c r="F320" s="27">
        <v>706563</v>
      </c>
      <c r="G320" s="27">
        <v>3055765</v>
      </c>
      <c r="H320" s="27">
        <v>855266</v>
      </c>
      <c r="I320" s="27">
        <v>965282</v>
      </c>
      <c r="J320" s="27">
        <v>1820548</v>
      </c>
      <c r="K320" s="163"/>
      <c r="L320" s="12"/>
      <c r="M320" s="12"/>
      <c r="N320" s="12"/>
      <c r="O320" s="12"/>
      <c r="P320" s="12"/>
      <c r="Q320" s="12"/>
      <c r="R320" s="13"/>
    </row>
    <row r="321" spans="1:17" x14ac:dyDescent="0.25">
      <c r="O321" s="3"/>
      <c r="P321" s="58"/>
    </row>
    <row r="323" spans="1:17" ht="17.399999999999999" x14ac:dyDescent="0.3">
      <c r="C323" s="126" t="s">
        <v>921</v>
      </c>
      <c r="F323" s="126" t="s">
        <v>922</v>
      </c>
      <c r="Q323" s="3" t="s">
        <v>1143</v>
      </c>
    </row>
    <row r="324" spans="1:17" x14ac:dyDescent="0.25">
      <c r="A324" s="34" t="s">
        <v>929</v>
      </c>
      <c r="B324" s="35"/>
      <c r="C324" s="33"/>
      <c r="D324" s="33"/>
      <c r="E324" s="35"/>
      <c r="F324" s="34"/>
      <c r="G324" s="35"/>
      <c r="Q324" s="3" t="s">
        <v>1143</v>
      </c>
    </row>
    <row r="325" spans="1:17" x14ac:dyDescent="0.25">
      <c r="A325" s="57"/>
      <c r="B325" s="26"/>
      <c r="C325" s="58" t="s">
        <v>973</v>
      </c>
      <c r="D325" s="76" t="s">
        <v>974</v>
      </c>
      <c r="E325" s="77"/>
      <c r="F325" s="66" t="s">
        <v>968</v>
      </c>
      <c r="G325" s="26" t="s">
        <v>969</v>
      </c>
      <c r="Q325" s="3" t="s">
        <v>1143</v>
      </c>
    </row>
    <row r="326" spans="1:17" ht="21" x14ac:dyDescent="0.4">
      <c r="A326" s="56" t="s">
        <v>899</v>
      </c>
      <c r="B326" s="13" t="s">
        <v>898</v>
      </c>
      <c r="C326" s="12"/>
      <c r="D326" s="12"/>
      <c r="E326" s="13"/>
      <c r="F326" s="56"/>
      <c r="G326" s="13"/>
      <c r="I326" s="128" t="s">
        <v>1010</v>
      </c>
      <c r="Q326" s="3" t="s">
        <v>1143</v>
      </c>
    </row>
    <row r="327" spans="1:17" x14ac:dyDescent="0.25">
      <c r="A327" s="57" t="s">
        <v>900</v>
      </c>
      <c r="B327" s="35" t="s">
        <v>503</v>
      </c>
      <c r="C327" s="27">
        <f t="shared" ref="C327:C346" si="73">H263-F263</f>
        <v>23649</v>
      </c>
      <c r="D327" s="67">
        <f t="shared" ref="D327:D346" si="74">C327/F263</f>
        <v>0.31631956984069659</v>
      </c>
      <c r="E327" s="67" t="s">
        <v>971</v>
      </c>
      <c r="F327" s="78">
        <f t="shared" ref="F327:F346" si="75">I263-H263</f>
        <v>6801</v>
      </c>
      <c r="G327" s="21">
        <f t="shared" ref="G327:G346" si="76">F327/H263</f>
        <v>6.9107425923667851E-2</v>
      </c>
      <c r="Q327" s="3" t="s">
        <v>1143</v>
      </c>
    </row>
    <row r="328" spans="1:17" x14ac:dyDescent="0.25">
      <c r="A328" s="57" t="s">
        <v>900</v>
      </c>
      <c r="B328" s="26" t="s">
        <v>800</v>
      </c>
      <c r="C328" s="27">
        <f t="shared" si="73"/>
        <v>20706</v>
      </c>
      <c r="D328" s="67">
        <f t="shared" si="74"/>
        <v>0.30210096294134814</v>
      </c>
      <c r="E328" s="67"/>
      <c r="F328" s="47">
        <f t="shared" si="75"/>
        <v>5641</v>
      </c>
      <c r="G328" s="21">
        <f t="shared" si="76"/>
        <v>6.3207314613540108E-2</v>
      </c>
      <c r="Q328" s="3" t="s">
        <v>1143</v>
      </c>
    </row>
    <row r="329" spans="1:17" x14ac:dyDescent="0.25">
      <c r="A329" s="57" t="s">
        <v>900</v>
      </c>
      <c r="B329" s="26" t="s">
        <v>279</v>
      </c>
      <c r="C329" s="27">
        <f t="shared" si="73"/>
        <v>11136</v>
      </c>
      <c r="D329" s="67">
        <f t="shared" si="74"/>
        <v>0.18995309168443497</v>
      </c>
      <c r="E329" s="67"/>
      <c r="F329" s="47">
        <f t="shared" si="75"/>
        <v>12078</v>
      </c>
      <c r="G329" s="21">
        <f t="shared" si="76"/>
        <v>0.17313398603804417</v>
      </c>
      <c r="Q329" s="3" t="s">
        <v>1143</v>
      </c>
    </row>
    <row r="330" spans="1:17" ht="17.399999999999999" x14ac:dyDescent="0.3">
      <c r="A330" s="57" t="s">
        <v>900</v>
      </c>
      <c r="B330" s="26" t="s">
        <v>179</v>
      </c>
      <c r="C330" s="27">
        <f t="shared" si="73"/>
        <v>9875</v>
      </c>
      <c r="D330" s="67">
        <f t="shared" si="74"/>
        <v>0.20208738360789932</v>
      </c>
      <c r="E330" s="67"/>
      <c r="F330" s="47">
        <f t="shared" si="75"/>
        <v>8486</v>
      </c>
      <c r="G330" s="21">
        <f t="shared" si="76"/>
        <v>0.14446714334354785</v>
      </c>
      <c r="I330" s="126" t="s">
        <v>900</v>
      </c>
      <c r="J330" s="126"/>
      <c r="K330" s="126"/>
      <c r="L330" s="126"/>
      <c r="M330" s="126"/>
      <c r="Q330" s="3" t="s">
        <v>1143</v>
      </c>
    </row>
    <row r="331" spans="1:17" ht="17.399999999999999" x14ac:dyDescent="0.3">
      <c r="A331" s="57" t="s">
        <v>900</v>
      </c>
      <c r="B331" s="26" t="s">
        <v>197</v>
      </c>
      <c r="C331" s="27">
        <f t="shared" si="73"/>
        <v>4685</v>
      </c>
      <c r="D331" s="67">
        <f t="shared" si="74"/>
        <v>9.8463672474306971E-2</v>
      </c>
      <c r="E331" s="67"/>
      <c r="F331" s="47">
        <f t="shared" si="75"/>
        <v>13568</v>
      </c>
      <c r="G331" s="21">
        <f t="shared" si="76"/>
        <v>0.2595951478972946</v>
      </c>
      <c r="I331" s="126" t="s">
        <v>1006</v>
      </c>
      <c r="J331" s="126"/>
      <c r="K331" s="126"/>
      <c r="L331" s="126"/>
      <c r="M331" s="126"/>
      <c r="Q331" s="3" t="s">
        <v>1143</v>
      </c>
    </row>
    <row r="332" spans="1:17" x14ac:dyDescent="0.25">
      <c r="A332" s="57" t="s">
        <v>900</v>
      </c>
      <c r="B332" s="26" t="s">
        <v>86</v>
      </c>
      <c r="C332" s="27">
        <f t="shared" si="73"/>
        <v>5201</v>
      </c>
      <c r="D332" s="67">
        <f t="shared" si="74"/>
        <v>0.11771229404309252</v>
      </c>
      <c r="E332" s="67"/>
      <c r="F332" s="47">
        <f t="shared" si="75"/>
        <v>10686</v>
      </c>
      <c r="G332" s="21">
        <f t="shared" si="76"/>
        <v>0.21638149235597853</v>
      </c>
      <c r="Q332" s="3" t="s">
        <v>1143</v>
      </c>
    </row>
    <row r="333" spans="1:17" x14ac:dyDescent="0.25">
      <c r="A333" s="57" t="s">
        <v>900</v>
      </c>
      <c r="B333" s="26" t="s">
        <v>247</v>
      </c>
      <c r="C333" s="27">
        <f t="shared" si="73"/>
        <v>6727</v>
      </c>
      <c r="D333" s="67">
        <f t="shared" si="74"/>
        <v>0.20650805832693783</v>
      </c>
      <c r="E333" s="67"/>
      <c r="F333" s="47">
        <f t="shared" si="75"/>
        <v>4809</v>
      </c>
      <c r="G333" s="21">
        <f t="shared" si="76"/>
        <v>0.1223601852323037</v>
      </c>
      <c r="Q333" s="3" t="s">
        <v>1143</v>
      </c>
    </row>
    <row r="334" spans="1:17" x14ac:dyDescent="0.25">
      <c r="A334" s="57" t="s">
        <v>900</v>
      </c>
      <c r="B334" s="26" t="s">
        <v>460</v>
      </c>
      <c r="C334" s="27">
        <f t="shared" si="73"/>
        <v>5083</v>
      </c>
      <c r="D334" s="67">
        <f t="shared" si="74"/>
        <v>0.33366154654063279</v>
      </c>
      <c r="E334" s="67"/>
      <c r="F334" s="47">
        <f t="shared" si="75"/>
        <v>780</v>
      </c>
      <c r="G334" s="21">
        <f t="shared" si="76"/>
        <v>3.8391494807304229E-2</v>
      </c>
      <c r="Q334" s="3" t="s">
        <v>1143</v>
      </c>
    </row>
    <row r="335" spans="1:17" x14ac:dyDescent="0.25">
      <c r="A335" s="57" t="s">
        <v>900</v>
      </c>
      <c r="B335" s="26" t="s">
        <v>328</v>
      </c>
      <c r="C335" s="27">
        <f t="shared" si="73"/>
        <v>2202</v>
      </c>
      <c r="D335" s="67">
        <f t="shared" si="74"/>
        <v>0.36133902198884149</v>
      </c>
      <c r="E335" s="67"/>
      <c r="F335" s="47">
        <f t="shared" si="75"/>
        <v>105</v>
      </c>
      <c r="G335" s="21">
        <f t="shared" si="76"/>
        <v>1.2656702025072323E-2</v>
      </c>
    </row>
    <row r="336" spans="1:17" x14ac:dyDescent="0.25">
      <c r="A336" s="57" t="s">
        <v>900</v>
      </c>
      <c r="B336" s="26" t="s">
        <v>428</v>
      </c>
      <c r="C336" s="27">
        <f t="shared" si="73"/>
        <v>757</v>
      </c>
      <c r="D336" s="67">
        <f t="shared" si="74"/>
        <v>0.1769518466573165</v>
      </c>
      <c r="E336" s="67"/>
      <c r="F336" s="47">
        <f t="shared" si="75"/>
        <v>860</v>
      </c>
      <c r="G336" s="21">
        <f t="shared" si="76"/>
        <v>0.17080436941410129</v>
      </c>
    </row>
    <row r="337" spans="1:17" x14ac:dyDescent="0.25">
      <c r="A337" s="57" t="s">
        <v>900</v>
      </c>
      <c r="B337" s="26" t="s">
        <v>785</v>
      </c>
      <c r="C337" s="27">
        <f t="shared" si="73"/>
        <v>583</v>
      </c>
      <c r="D337" s="67">
        <f t="shared" si="74"/>
        <v>0.13682234217319877</v>
      </c>
      <c r="E337" s="67"/>
      <c r="F337" s="47">
        <f t="shared" si="75"/>
        <v>1016</v>
      </c>
      <c r="G337" s="21">
        <f t="shared" si="76"/>
        <v>0.2097440132122213</v>
      </c>
    </row>
    <row r="338" spans="1:17" x14ac:dyDescent="0.25">
      <c r="A338" s="57" t="s">
        <v>900</v>
      </c>
      <c r="B338" s="26" t="s">
        <v>584</v>
      </c>
      <c r="C338" s="27">
        <f t="shared" si="73"/>
        <v>1164</v>
      </c>
      <c r="D338" s="67">
        <f t="shared" si="74"/>
        <v>0.30038709677419356</v>
      </c>
      <c r="E338" s="67"/>
      <c r="F338" s="47">
        <f t="shared" si="75"/>
        <v>393</v>
      </c>
      <c r="G338" s="21">
        <f t="shared" si="76"/>
        <v>7.7991665012899392E-2</v>
      </c>
    </row>
    <row r="339" spans="1:17" x14ac:dyDescent="0.25">
      <c r="A339" s="57" t="s">
        <v>900</v>
      </c>
      <c r="B339" s="26" t="s">
        <v>627</v>
      </c>
      <c r="C339" s="27">
        <f t="shared" si="73"/>
        <v>604</v>
      </c>
      <c r="D339" s="67">
        <f t="shared" si="74"/>
        <v>0.15028614083105249</v>
      </c>
      <c r="E339" s="67"/>
      <c r="F339" s="47">
        <f t="shared" si="75"/>
        <v>968</v>
      </c>
      <c r="G339" s="21">
        <f t="shared" si="76"/>
        <v>0.20938784339173697</v>
      </c>
    </row>
    <row r="340" spans="1:17" x14ac:dyDescent="0.25">
      <c r="A340" s="57" t="s">
        <v>900</v>
      </c>
      <c r="B340" s="26" t="s">
        <v>396</v>
      </c>
      <c r="C340" s="27">
        <f t="shared" si="73"/>
        <v>529</v>
      </c>
      <c r="D340" s="67">
        <f t="shared" si="74"/>
        <v>0.162969808995687</v>
      </c>
      <c r="E340" s="67"/>
      <c r="F340" s="47">
        <f t="shared" si="75"/>
        <v>649</v>
      </c>
      <c r="G340" s="21">
        <f t="shared" si="76"/>
        <v>0.1719205298013245</v>
      </c>
    </row>
    <row r="341" spans="1:17" x14ac:dyDescent="0.25">
      <c r="A341" s="57" t="s">
        <v>900</v>
      </c>
      <c r="B341" s="26" t="s">
        <v>73</v>
      </c>
      <c r="C341" s="27">
        <f t="shared" si="73"/>
        <v>1318</v>
      </c>
      <c r="D341" s="67">
        <f t="shared" si="74"/>
        <v>0.31284120579159741</v>
      </c>
      <c r="E341" s="67"/>
      <c r="F341" s="47">
        <f t="shared" si="75"/>
        <v>286</v>
      </c>
      <c r="G341" s="21">
        <f t="shared" si="76"/>
        <v>5.1708551798951362E-2</v>
      </c>
    </row>
    <row r="342" spans="1:17" x14ac:dyDescent="0.25">
      <c r="A342" s="57" t="s">
        <v>900</v>
      </c>
      <c r="B342" s="26" t="s">
        <v>36</v>
      </c>
      <c r="C342" s="27">
        <f t="shared" si="73"/>
        <v>900</v>
      </c>
      <c r="D342" s="67">
        <f t="shared" si="74"/>
        <v>0.33173608551419093</v>
      </c>
      <c r="E342" s="67"/>
      <c r="F342" s="47">
        <f t="shared" si="75"/>
        <v>130</v>
      </c>
      <c r="G342" s="21">
        <f t="shared" si="76"/>
        <v>3.5981179075560477E-2</v>
      </c>
    </row>
    <row r="343" spans="1:17" x14ac:dyDescent="0.25">
      <c r="A343" s="57" t="s">
        <v>900</v>
      </c>
      <c r="B343" s="26" t="s">
        <v>479</v>
      </c>
      <c r="C343" s="27">
        <f t="shared" si="73"/>
        <v>628</v>
      </c>
      <c r="D343" s="67">
        <f t="shared" si="74"/>
        <v>0.20057489619929736</v>
      </c>
      <c r="E343" s="67"/>
      <c r="F343" s="47">
        <f t="shared" si="75"/>
        <v>-2145</v>
      </c>
      <c r="G343" s="21">
        <f t="shared" si="76"/>
        <v>-0.57063048683160411</v>
      </c>
    </row>
    <row r="344" spans="1:17" x14ac:dyDescent="0.25">
      <c r="A344" s="57" t="s">
        <v>900</v>
      </c>
      <c r="B344" s="26" t="s">
        <v>373</v>
      </c>
      <c r="C344" s="27">
        <f t="shared" si="73"/>
        <v>585</v>
      </c>
      <c r="D344" s="67">
        <f t="shared" si="74"/>
        <v>0.27672658467360456</v>
      </c>
      <c r="E344" s="67"/>
      <c r="F344" s="47">
        <f t="shared" si="75"/>
        <v>213</v>
      </c>
      <c r="G344" s="21">
        <f t="shared" si="76"/>
        <v>7.8918117821415334E-2</v>
      </c>
    </row>
    <row r="345" spans="1:17" x14ac:dyDescent="0.25">
      <c r="A345" s="57" t="s">
        <v>900</v>
      </c>
      <c r="B345" s="26" t="s">
        <v>742</v>
      </c>
      <c r="C345" s="27">
        <f t="shared" si="73"/>
        <v>280</v>
      </c>
      <c r="D345" s="67">
        <f t="shared" si="74"/>
        <v>0.17167381974248927</v>
      </c>
      <c r="E345" s="67"/>
      <c r="F345" s="47">
        <f t="shared" si="75"/>
        <v>303</v>
      </c>
      <c r="G345" s="21">
        <f t="shared" si="76"/>
        <v>0.15855572998430142</v>
      </c>
    </row>
    <row r="346" spans="1:17" x14ac:dyDescent="0.25">
      <c r="A346" s="57" t="s">
        <v>900</v>
      </c>
      <c r="B346" s="13" t="s">
        <v>388</v>
      </c>
      <c r="C346" s="27">
        <f t="shared" si="73"/>
        <v>1373</v>
      </c>
      <c r="D346" s="67">
        <f t="shared" si="74"/>
        <v>0.65630975143403447</v>
      </c>
      <c r="E346" s="67"/>
      <c r="F346" s="47">
        <f t="shared" si="75"/>
        <v>856</v>
      </c>
      <c r="G346" s="21">
        <f t="shared" si="76"/>
        <v>0.24704184704184703</v>
      </c>
    </row>
    <row r="347" spans="1:17" x14ac:dyDescent="0.25">
      <c r="A347" s="23"/>
      <c r="B347" s="14"/>
      <c r="C347" s="90"/>
      <c r="D347" s="37"/>
      <c r="E347" s="53"/>
      <c r="F347" s="43"/>
      <c r="G347" s="53"/>
    </row>
    <row r="348" spans="1:17" x14ac:dyDescent="0.25">
      <c r="A348" s="57" t="s">
        <v>902</v>
      </c>
      <c r="B348" s="35" t="s">
        <v>694</v>
      </c>
      <c r="C348" s="27">
        <f t="shared" ref="C348:C355" si="77">H284-F284</f>
        <v>6602</v>
      </c>
      <c r="D348" s="67">
        <f t="shared" ref="D348:D355" si="78">C348/F284</f>
        <v>9.7142520820458489E-2</v>
      </c>
      <c r="E348" s="67"/>
      <c r="F348" s="47">
        <f t="shared" ref="F348:F355" si="79">I284-H284</f>
        <v>17303</v>
      </c>
      <c r="G348" s="21">
        <f t="shared" ref="G348:G355" si="80">F348/H284</f>
        <v>0.2320556837079556</v>
      </c>
    </row>
    <row r="349" spans="1:17" x14ac:dyDescent="0.25">
      <c r="A349" s="57" t="s">
        <v>902</v>
      </c>
      <c r="B349" s="26" t="s">
        <v>553</v>
      </c>
      <c r="C349" s="27">
        <f t="shared" si="77"/>
        <v>12637</v>
      </c>
      <c r="D349" s="67">
        <f t="shared" si="78"/>
        <v>0.24790097300690522</v>
      </c>
      <c r="E349" s="67"/>
      <c r="F349" s="47">
        <f t="shared" si="79"/>
        <v>7562</v>
      </c>
      <c r="G349" s="21">
        <f t="shared" si="80"/>
        <v>0.11887507270526465</v>
      </c>
    </row>
    <row r="350" spans="1:17" ht="17.399999999999999" x14ac:dyDescent="0.3">
      <c r="A350" s="57" t="s">
        <v>902</v>
      </c>
      <c r="B350" s="26" t="s">
        <v>709</v>
      </c>
      <c r="C350" s="27">
        <f t="shared" si="77"/>
        <v>511</v>
      </c>
      <c r="D350" s="67">
        <f t="shared" si="78"/>
        <v>0.18354885057471265</v>
      </c>
      <c r="E350" s="67"/>
      <c r="F350" s="47">
        <f t="shared" si="79"/>
        <v>443</v>
      </c>
      <c r="G350" s="21">
        <f t="shared" si="80"/>
        <v>0.13444613050075874</v>
      </c>
      <c r="I350" s="126" t="s">
        <v>902</v>
      </c>
      <c r="Q350" s="3" t="s">
        <v>1143</v>
      </c>
    </row>
    <row r="351" spans="1:17" ht="17.399999999999999" x14ac:dyDescent="0.3">
      <c r="A351" s="57" t="s">
        <v>902</v>
      </c>
      <c r="B351" s="26" t="s">
        <v>520</v>
      </c>
      <c r="C351" s="27">
        <f t="shared" si="77"/>
        <v>367</v>
      </c>
      <c r="D351" s="67">
        <f t="shared" si="78"/>
        <v>0.13497609415226186</v>
      </c>
      <c r="E351" s="67"/>
      <c r="F351" s="47">
        <f t="shared" si="79"/>
        <v>636</v>
      </c>
      <c r="G351" s="21">
        <f t="shared" si="80"/>
        <v>0.20609202851587816</v>
      </c>
      <c r="I351" s="126" t="s">
        <v>1007</v>
      </c>
      <c r="Q351" s="3" t="s">
        <v>1143</v>
      </c>
    </row>
    <row r="352" spans="1:17" x14ac:dyDescent="0.25">
      <c r="A352" s="57" t="s">
        <v>902</v>
      </c>
      <c r="B352" s="26" t="s">
        <v>57</v>
      </c>
      <c r="C352" s="27">
        <f t="shared" si="77"/>
        <v>171</v>
      </c>
      <c r="D352" s="67">
        <f t="shared" si="78"/>
        <v>9.3904448105436578E-2</v>
      </c>
      <c r="E352" s="67"/>
      <c r="F352" s="47">
        <f t="shared" si="79"/>
        <v>-255</v>
      </c>
      <c r="G352" s="21">
        <f t="shared" si="80"/>
        <v>-0.12801204819277109</v>
      </c>
      <c r="Q352" s="3" t="s">
        <v>1143</v>
      </c>
    </row>
    <row r="353" spans="1:17" x14ac:dyDescent="0.25">
      <c r="A353" s="57" t="s">
        <v>902</v>
      </c>
      <c r="B353" s="26" t="s">
        <v>679</v>
      </c>
      <c r="C353" s="27">
        <f t="shared" si="77"/>
        <v>471</v>
      </c>
      <c r="D353" s="67">
        <f t="shared" si="78"/>
        <v>0.33169014084507042</v>
      </c>
      <c r="E353" s="67"/>
      <c r="F353" s="47">
        <f t="shared" si="79"/>
        <v>52</v>
      </c>
      <c r="G353" s="21">
        <f t="shared" si="80"/>
        <v>2.7498677948175568E-2</v>
      </c>
      <c r="Q353" s="3" t="s">
        <v>1143</v>
      </c>
    </row>
    <row r="354" spans="1:17" x14ac:dyDescent="0.25">
      <c r="A354" s="57" t="s">
        <v>902</v>
      </c>
      <c r="B354" s="26" t="s">
        <v>162</v>
      </c>
      <c r="C354" s="27">
        <f t="shared" si="77"/>
        <v>146</v>
      </c>
      <c r="D354" s="67">
        <f t="shared" si="78"/>
        <v>0.10919970082273747</v>
      </c>
      <c r="E354" s="67"/>
      <c r="F354" s="47">
        <f t="shared" si="79"/>
        <v>343</v>
      </c>
      <c r="G354" s="21">
        <f t="shared" si="80"/>
        <v>0.23128792987188132</v>
      </c>
      <c r="Q354" s="3" t="s">
        <v>1143</v>
      </c>
    </row>
    <row r="355" spans="1:17" x14ac:dyDescent="0.25">
      <c r="A355" s="57" t="s">
        <v>902</v>
      </c>
      <c r="B355" s="13" t="s">
        <v>725</v>
      </c>
      <c r="C355" s="27">
        <f t="shared" si="77"/>
        <v>35</v>
      </c>
      <c r="D355" s="67">
        <f t="shared" si="78"/>
        <v>0.14285714285714285</v>
      </c>
      <c r="E355" s="67"/>
      <c r="F355" s="47">
        <f t="shared" si="79"/>
        <v>50</v>
      </c>
      <c r="G355" s="21">
        <f t="shared" si="80"/>
        <v>0.17857142857142858</v>
      </c>
      <c r="Q355" s="3" t="s">
        <v>1143</v>
      </c>
    </row>
    <row r="356" spans="1:17" x14ac:dyDescent="0.25">
      <c r="A356" s="23"/>
      <c r="B356" s="14"/>
      <c r="C356" s="90"/>
      <c r="D356" s="37"/>
      <c r="E356" s="53"/>
      <c r="F356" s="43"/>
      <c r="G356" s="53"/>
      <c r="Q356" s="3" t="s">
        <v>1143</v>
      </c>
    </row>
    <row r="357" spans="1:17" x14ac:dyDescent="0.25">
      <c r="A357" s="57" t="s">
        <v>904</v>
      </c>
      <c r="B357" s="35" t="s">
        <v>359</v>
      </c>
      <c r="C357" s="27">
        <f t="shared" ref="C357:C370" si="81">H293-F293</f>
        <v>8749</v>
      </c>
      <c r="D357" s="67">
        <f t="shared" ref="D357:D370" si="82">C357/F293</f>
        <v>0.22383973801361101</v>
      </c>
      <c r="E357" s="67"/>
      <c r="F357" s="47">
        <f t="shared" ref="F357:F370" si="83">I293-H293</f>
        <v>5335</v>
      </c>
      <c r="G357" s="21">
        <f t="shared" ref="G357:G370" si="84">F357/H293</f>
        <v>0.11152921500992997</v>
      </c>
      <c r="Q357" s="3" t="s">
        <v>1143</v>
      </c>
    </row>
    <row r="358" spans="1:17" x14ac:dyDescent="0.25">
      <c r="A358" s="57" t="s">
        <v>904</v>
      </c>
      <c r="B358" s="26" t="s">
        <v>536</v>
      </c>
      <c r="C358" s="27">
        <f t="shared" si="81"/>
        <v>6933</v>
      </c>
      <c r="D358" s="67">
        <f t="shared" si="82"/>
        <v>0.32520287067873727</v>
      </c>
      <c r="E358" s="67"/>
      <c r="F358" s="47">
        <f t="shared" si="83"/>
        <v>1644</v>
      </c>
      <c r="G358" s="21">
        <f t="shared" si="84"/>
        <v>5.819057057907405E-2</v>
      </c>
      <c r="Q358" s="3" t="s">
        <v>1143</v>
      </c>
    </row>
    <row r="359" spans="1:17" x14ac:dyDescent="0.25">
      <c r="A359" s="57" t="s">
        <v>904</v>
      </c>
      <c r="B359" s="26" t="s">
        <v>644</v>
      </c>
      <c r="C359" s="27">
        <f t="shared" si="81"/>
        <v>577</v>
      </c>
      <c r="D359" s="67">
        <f t="shared" si="82"/>
        <v>0.15268589573961366</v>
      </c>
      <c r="E359" s="67"/>
      <c r="F359" s="47">
        <f t="shared" si="83"/>
        <v>890</v>
      </c>
      <c r="G359" s="21">
        <f t="shared" si="84"/>
        <v>0.20431588613406795</v>
      </c>
      <c r="Q359" s="3" t="s">
        <v>1143</v>
      </c>
    </row>
    <row r="360" spans="1:17" ht="17.399999999999999" x14ac:dyDescent="0.3">
      <c r="A360" s="57" t="s">
        <v>904</v>
      </c>
      <c r="B360" s="26" t="s">
        <v>769</v>
      </c>
      <c r="C360" s="27">
        <f t="shared" si="81"/>
        <v>793</v>
      </c>
      <c r="D360" s="67">
        <f t="shared" si="82"/>
        <v>0.24191580231848689</v>
      </c>
      <c r="E360" s="67"/>
      <c r="F360" s="47">
        <f t="shared" si="83"/>
        <v>451</v>
      </c>
      <c r="G360" s="21">
        <f t="shared" si="84"/>
        <v>0.11078359125521985</v>
      </c>
      <c r="I360" s="126" t="s">
        <v>904</v>
      </c>
      <c r="Q360" s="3" t="s">
        <v>1143</v>
      </c>
    </row>
    <row r="361" spans="1:17" ht="17.399999999999999" x14ac:dyDescent="0.3">
      <c r="A361" s="57" t="s">
        <v>904</v>
      </c>
      <c r="B361" s="26" t="s">
        <v>128</v>
      </c>
      <c r="C361" s="27">
        <f t="shared" si="81"/>
        <v>591</v>
      </c>
      <c r="D361" s="67">
        <f t="shared" si="82"/>
        <v>0.23734939759036144</v>
      </c>
      <c r="E361" s="67"/>
      <c r="F361" s="47">
        <f t="shared" si="83"/>
        <v>402</v>
      </c>
      <c r="G361" s="21">
        <f t="shared" si="84"/>
        <v>0.13047711781888996</v>
      </c>
      <c r="I361" s="126" t="s">
        <v>1008</v>
      </c>
      <c r="Q361" s="3" t="s">
        <v>1143</v>
      </c>
    </row>
    <row r="362" spans="1:17" x14ac:dyDescent="0.25">
      <c r="A362" s="57" t="s">
        <v>904</v>
      </c>
      <c r="B362" s="26" t="s">
        <v>755</v>
      </c>
      <c r="C362" s="27">
        <f t="shared" si="81"/>
        <v>619</v>
      </c>
      <c r="D362" s="67">
        <f t="shared" si="82"/>
        <v>0.2598656591099916</v>
      </c>
      <c r="E362" s="67"/>
      <c r="F362" s="47">
        <f t="shared" si="83"/>
        <v>254</v>
      </c>
      <c r="G362" s="21">
        <f t="shared" si="84"/>
        <v>8.4638453848717099E-2</v>
      </c>
    </row>
    <row r="363" spans="1:17" x14ac:dyDescent="0.25">
      <c r="A363" s="57" t="s">
        <v>904</v>
      </c>
      <c r="B363" s="26" t="s">
        <v>215</v>
      </c>
      <c r="C363" s="27">
        <f t="shared" si="81"/>
        <v>400</v>
      </c>
      <c r="D363" s="67">
        <f t="shared" si="82"/>
        <v>0.19166267369429804</v>
      </c>
      <c r="E363" s="67"/>
      <c r="F363" s="47">
        <f t="shared" si="83"/>
        <v>398</v>
      </c>
      <c r="G363" s="21">
        <f t="shared" si="84"/>
        <v>0.16003216726980299</v>
      </c>
      <c r="Q363" s="3" t="s">
        <v>1143</v>
      </c>
    </row>
    <row r="364" spans="1:17" x14ac:dyDescent="0.25">
      <c r="A364" s="57" t="s">
        <v>904</v>
      </c>
      <c r="B364" s="26" t="s">
        <v>444</v>
      </c>
      <c r="C364" s="27">
        <f t="shared" si="81"/>
        <v>337</v>
      </c>
      <c r="D364" s="67">
        <f t="shared" si="82"/>
        <v>0.1673286991062562</v>
      </c>
      <c r="E364" s="67"/>
      <c r="F364" s="47">
        <f t="shared" si="83"/>
        <v>421</v>
      </c>
      <c r="G364" s="21">
        <f t="shared" si="84"/>
        <v>0.17907273500638027</v>
      </c>
      <c r="Q364" s="3" t="s">
        <v>1143</v>
      </c>
    </row>
    <row r="365" spans="1:17" x14ac:dyDescent="0.25">
      <c r="A365" s="57" t="s">
        <v>904</v>
      </c>
      <c r="B365" s="26" t="s">
        <v>411</v>
      </c>
      <c r="C365" s="27">
        <f t="shared" si="81"/>
        <v>97</v>
      </c>
      <c r="D365" s="67">
        <f t="shared" si="82"/>
        <v>8.8503649635036499E-2</v>
      </c>
      <c r="E365" s="67"/>
      <c r="F365" s="47">
        <f t="shared" si="83"/>
        <v>266</v>
      </c>
      <c r="G365" s="21">
        <f t="shared" si="84"/>
        <v>0.22296730930427494</v>
      </c>
      <c r="Q365" s="3" t="s">
        <v>1143</v>
      </c>
    </row>
    <row r="366" spans="1:17" x14ac:dyDescent="0.25">
      <c r="A366" s="57" t="s">
        <v>904</v>
      </c>
      <c r="B366" s="26" t="s">
        <v>568</v>
      </c>
      <c r="C366" s="27">
        <f t="shared" si="81"/>
        <v>195</v>
      </c>
      <c r="D366" s="67">
        <f t="shared" si="82"/>
        <v>0.28846153846153844</v>
      </c>
      <c r="E366" s="67"/>
      <c r="F366" s="47">
        <f t="shared" si="83"/>
        <v>50</v>
      </c>
      <c r="G366" s="21">
        <f t="shared" si="84"/>
        <v>5.7405281285878303E-2</v>
      </c>
      <c r="Q366" s="3" t="s">
        <v>1143</v>
      </c>
    </row>
    <row r="367" spans="1:17" x14ac:dyDescent="0.25">
      <c r="A367" s="57" t="s">
        <v>904</v>
      </c>
      <c r="B367" s="26" t="s">
        <v>315</v>
      </c>
      <c r="C367" s="27">
        <f t="shared" si="81"/>
        <v>236</v>
      </c>
      <c r="D367" s="67">
        <f t="shared" si="82"/>
        <v>0.26339285714285715</v>
      </c>
      <c r="E367" s="67"/>
      <c r="F367" s="47">
        <f t="shared" si="83"/>
        <v>122</v>
      </c>
      <c r="G367" s="21">
        <f t="shared" si="84"/>
        <v>0.10777385159010601</v>
      </c>
      <c r="Q367" s="3" t="s">
        <v>1143</v>
      </c>
    </row>
    <row r="368" spans="1:17" x14ac:dyDescent="0.25">
      <c r="A368" s="57" t="s">
        <v>904</v>
      </c>
      <c r="B368" s="26" t="s">
        <v>825</v>
      </c>
      <c r="C368" s="27">
        <f t="shared" si="81"/>
        <v>138</v>
      </c>
      <c r="D368" s="67">
        <f t="shared" si="82"/>
        <v>0.23875432525951557</v>
      </c>
      <c r="E368" s="67"/>
      <c r="F368" s="47">
        <f t="shared" si="83"/>
        <v>63</v>
      </c>
      <c r="G368" s="21">
        <f t="shared" si="84"/>
        <v>8.7988826815642462E-2</v>
      </c>
      <c r="Q368" s="3" t="s">
        <v>1143</v>
      </c>
    </row>
    <row r="369" spans="1:17" x14ac:dyDescent="0.25">
      <c r="A369" s="57" t="s">
        <v>904</v>
      </c>
      <c r="B369" s="26" t="s">
        <v>816</v>
      </c>
      <c r="C369" s="27">
        <f t="shared" si="81"/>
        <v>-73</v>
      </c>
      <c r="D369" s="67">
        <f t="shared" si="82"/>
        <v>-0.21533923303834809</v>
      </c>
      <c r="E369" s="67"/>
      <c r="F369" s="47">
        <f t="shared" si="83"/>
        <v>-266</v>
      </c>
      <c r="G369" s="21">
        <f t="shared" si="84"/>
        <v>-1</v>
      </c>
      <c r="Q369" s="3" t="s">
        <v>1143</v>
      </c>
    </row>
    <row r="370" spans="1:17" x14ac:dyDescent="0.25">
      <c r="A370" s="57" t="s">
        <v>904</v>
      </c>
      <c r="B370" s="13" t="s">
        <v>612</v>
      </c>
      <c r="C370" s="27">
        <f t="shared" si="81"/>
        <v>42</v>
      </c>
      <c r="D370" s="67">
        <f t="shared" si="82"/>
        <v>0.33870967741935482</v>
      </c>
      <c r="E370" s="67"/>
      <c r="F370" s="47">
        <f t="shared" si="83"/>
        <v>3</v>
      </c>
      <c r="G370" s="21">
        <f t="shared" si="84"/>
        <v>1.8072289156626505E-2</v>
      </c>
      <c r="Q370" s="3" t="s">
        <v>1143</v>
      </c>
    </row>
    <row r="371" spans="1:17" x14ac:dyDescent="0.25">
      <c r="A371" s="23"/>
      <c r="B371" s="14"/>
      <c r="C371" s="90"/>
      <c r="D371" s="37"/>
      <c r="E371" s="53"/>
      <c r="F371" s="43"/>
      <c r="G371" s="53"/>
      <c r="Q371" s="3" t="s">
        <v>1143</v>
      </c>
    </row>
    <row r="372" spans="1:17" x14ac:dyDescent="0.25">
      <c r="A372" s="57" t="s">
        <v>905</v>
      </c>
      <c r="B372" s="35" t="s">
        <v>297</v>
      </c>
      <c r="C372" s="27">
        <f t="shared" ref="C372:C382" si="85">H308-F308</f>
        <v>5378</v>
      </c>
      <c r="D372" s="67">
        <f t="shared" ref="D372:D382" si="86">C372/F308</f>
        <v>0.1469117928265086</v>
      </c>
      <c r="E372" s="67"/>
      <c r="F372" s="47">
        <f t="shared" ref="F372:F382" si="87">I308-H308</f>
        <v>8444</v>
      </c>
      <c r="G372" s="21">
        <f t="shared" ref="G372:G382" si="88">F372/H308</f>
        <v>0.20111944742169824</v>
      </c>
      <c r="Q372" s="3" t="s">
        <v>1143</v>
      </c>
    </row>
    <row r="373" spans="1:17" x14ac:dyDescent="0.25">
      <c r="A373" s="57" t="s">
        <v>905</v>
      </c>
      <c r="B373" s="26" t="s">
        <v>660</v>
      </c>
      <c r="C373" s="27">
        <f t="shared" si="85"/>
        <v>1817</v>
      </c>
      <c r="D373" s="67">
        <f t="shared" si="86"/>
        <v>0.18582532215176928</v>
      </c>
      <c r="E373" s="67"/>
      <c r="F373" s="47">
        <f t="shared" si="87"/>
        <v>1928</v>
      </c>
      <c r="G373" s="21">
        <f t="shared" si="88"/>
        <v>0.16627856834842605</v>
      </c>
    </row>
    <row r="374" spans="1:17" ht="17.399999999999999" x14ac:dyDescent="0.3">
      <c r="A374" s="57" t="s">
        <v>905</v>
      </c>
      <c r="B374" s="26" t="s">
        <v>231</v>
      </c>
      <c r="C374" s="27">
        <f t="shared" si="85"/>
        <v>603</v>
      </c>
      <c r="D374" s="67">
        <f t="shared" si="86"/>
        <v>0.16452933151432469</v>
      </c>
      <c r="E374" s="67"/>
      <c r="F374" s="47">
        <f t="shared" si="87"/>
        <v>693</v>
      </c>
      <c r="G374" s="21">
        <f t="shared" si="88"/>
        <v>0.16237113402061856</v>
      </c>
      <c r="I374" s="126" t="s">
        <v>905</v>
      </c>
      <c r="Q374" s="3" t="s">
        <v>1143</v>
      </c>
    </row>
    <row r="375" spans="1:17" ht="17.399999999999999" x14ac:dyDescent="0.3">
      <c r="A375" s="57" t="s">
        <v>905</v>
      </c>
      <c r="B375" s="26" t="s">
        <v>600</v>
      </c>
      <c r="C375" s="27">
        <f t="shared" si="85"/>
        <v>746</v>
      </c>
      <c r="D375" s="67">
        <f t="shared" si="86"/>
        <v>0.21461449942462602</v>
      </c>
      <c r="E375" s="67"/>
      <c r="F375" s="47">
        <f t="shared" si="87"/>
        <v>456</v>
      </c>
      <c r="G375" s="21">
        <f t="shared" si="88"/>
        <v>0.10800568450971104</v>
      </c>
      <c r="I375" s="126" t="s">
        <v>1009</v>
      </c>
    </row>
    <row r="376" spans="1:17" x14ac:dyDescent="0.25">
      <c r="A376" s="57" t="s">
        <v>905</v>
      </c>
      <c r="B376" s="26" t="s">
        <v>112</v>
      </c>
      <c r="C376" s="27">
        <f t="shared" si="85"/>
        <v>291</v>
      </c>
      <c r="D376" s="67">
        <f t="shared" si="86"/>
        <v>0.12247474747474747</v>
      </c>
      <c r="E376" s="67"/>
      <c r="F376" s="47">
        <f t="shared" si="87"/>
        <v>581</v>
      </c>
      <c r="G376" s="21">
        <f t="shared" si="88"/>
        <v>0.2178477690288714</v>
      </c>
    </row>
    <row r="377" spans="1:17" x14ac:dyDescent="0.25">
      <c r="A377" s="57" t="s">
        <v>905</v>
      </c>
      <c r="B377" s="26" t="s">
        <v>3</v>
      </c>
      <c r="C377" s="27">
        <f t="shared" si="85"/>
        <v>534</v>
      </c>
      <c r="D377" s="67">
        <f t="shared" si="86"/>
        <v>0.29983155530600786</v>
      </c>
      <c r="E377" s="67"/>
      <c r="F377" s="47">
        <f t="shared" si="87"/>
        <v>138</v>
      </c>
      <c r="G377" s="21">
        <f t="shared" si="88"/>
        <v>5.9611231101511876E-2</v>
      </c>
    </row>
    <row r="378" spans="1:17" x14ac:dyDescent="0.25">
      <c r="A378" s="57" t="s">
        <v>905</v>
      </c>
      <c r="B378" s="26" t="s">
        <v>104</v>
      </c>
      <c r="C378" s="27">
        <f t="shared" si="85"/>
        <v>1240</v>
      </c>
      <c r="D378" s="67">
        <f t="shared" si="86"/>
        <v>0.3474362566545251</v>
      </c>
      <c r="E378" s="67"/>
      <c r="F378" s="47">
        <f t="shared" si="87"/>
        <v>-4809</v>
      </c>
      <c r="G378" s="21">
        <f t="shared" si="88"/>
        <v>-1</v>
      </c>
    </row>
    <row r="379" spans="1:17" x14ac:dyDescent="0.25">
      <c r="A379" s="57" t="s">
        <v>905</v>
      </c>
      <c r="B379" s="26" t="s">
        <v>264</v>
      </c>
      <c r="C379" s="27">
        <f t="shared" si="85"/>
        <v>125</v>
      </c>
      <c r="D379" s="67">
        <f t="shared" si="86"/>
        <v>0.10322047894302229</v>
      </c>
      <c r="E379" s="67"/>
      <c r="F379" s="47">
        <f t="shared" si="87"/>
        <v>300</v>
      </c>
      <c r="G379" s="21">
        <f t="shared" si="88"/>
        <v>0.22455089820359281</v>
      </c>
    </row>
    <row r="380" spans="1:17" x14ac:dyDescent="0.25">
      <c r="A380" s="57" t="s">
        <v>905</v>
      </c>
      <c r="B380" s="26" t="s">
        <v>346</v>
      </c>
      <c r="C380" s="27">
        <f t="shared" si="85"/>
        <v>-919</v>
      </c>
      <c r="D380" s="67">
        <f t="shared" si="86"/>
        <v>-0.65549215406562056</v>
      </c>
      <c r="E380" s="67"/>
      <c r="F380" s="47">
        <f t="shared" si="87"/>
        <v>-483</v>
      </c>
      <c r="G380" s="21">
        <f t="shared" si="88"/>
        <v>-1</v>
      </c>
    </row>
    <row r="381" spans="1:17" x14ac:dyDescent="0.25">
      <c r="A381" s="57" t="s">
        <v>905</v>
      </c>
      <c r="B381" s="26" t="s">
        <v>491</v>
      </c>
      <c r="C381" s="27">
        <f t="shared" si="85"/>
        <v>190</v>
      </c>
      <c r="D381" s="67">
        <f t="shared" si="86"/>
        <v>0.23573200992555832</v>
      </c>
      <c r="E381" s="67"/>
      <c r="F381" s="47">
        <f t="shared" si="87"/>
        <v>92</v>
      </c>
      <c r="G381" s="21">
        <f t="shared" si="88"/>
        <v>9.2369477911646583E-2</v>
      </c>
    </row>
    <row r="382" spans="1:17" x14ac:dyDescent="0.25">
      <c r="A382" s="56" t="s">
        <v>905</v>
      </c>
      <c r="B382" s="13" t="s">
        <v>145</v>
      </c>
      <c r="C382" s="74">
        <f t="shared" si="85"/>
        <v>139</v>
      </c>
      <c r="D382" s="68">
        <f t="shared" si="86"/>
        <v>0.30888888888888888</v>
      </c>
      <c r="E382" s="68"/>
      <c r="F382" s="124">
        <f t="shared" si="87"/>
        <v>26</v>
      </c>
      <c r="G382" s="69">
        <f t="shared" si="88"/>
        <v>4.4142614601018676E-2</v>
      </c>
    </row>
    <row r="383" spans="1:17" s="12" customFormat="1" x14ac:dyDescent="0.25"/>
    <row r="387" spans="1:20" ht="21" x14ac:dyDescent="0.4">
      <c r="B387" s="113" t="s">
        <v>1000</v>
      </c>
      <c r="P387" s="58"/>
      <c r="Q387" s="58"/>
      <c r="R387" s="58"/>
      <c r="S387" s="58"/>
      <c r="T387" s="58"/>
    </row>
    <row r="390" spans="1:20" ht="15.6" x14ac:dyDescent="0.3">
      <c r="B390" s="114" t="s">
        <v>1158</v>
      </c>
      <c r="J390" s="114" t="s">
        <v>1001</v>
      </c>
    </row>
    <row r="391" spans="1:20" x14ac:dyDescent="0.25">
      <c r="A391" s="34" t="s">
        <v>929</v>
      </c>
      <c r="B391" s="35"/>
      <c r="C391" s="33"/>
      <c r="D391" s="33"/>
      <c r="E391" s="33"/>
      <c r="F391" s="35"/>
      <c r="G391" s="60"/>
      <c r="H391" s="34" t="s">
        <v>929</v>
      </c>
      <c r="I391" s="35"/>
      <c r="J391" s="33"/>
      <c r="K391" s="33"/>
      <c r="L391" s="33"/>
      <c r="M391" s="35"/>
    </row>
    <row r="392" spans="1:20" x14ac:dyDescent="0.25">
      <c r="A392" s="57" t="s">
        <v>899</v>
      </c>
      <c r="B392" s="26" t="s">
        <v>898</v>
      </c>
      <c r="C392" s="58" t="s">
        <v>933</v>
      </c>
      <c r="D392" s="58" t="s">
        <v>934</v>
      </c>
      <c r="E392" s="55" t="s">
        <v>939</v>
      </c>
      <c r="F392" s="52" t="s">
        <v>940</v>
      </c>
      <c r="G392" s="60"/>
      <c r="H392" s="57"/>
      <c r="I392" s="26"/>
      <c r="J392" s="58" t="s">
        <v>933</v>
      </c>
      <c r="K392" s="58" t="s">
        <v>934</v>
      </c>
      <c r="L392" s="55" t="s">
        <v>941</v>
      </c>
      <c r="M392" s="52" t="s">
        <v>942</v>
      </c>
      <c r="Q392" s="58"/>
      <c r="R392" s="67"/>
    </row>
    <row r="393" spans="1:20" x14ac:dyDescent="0.25">
      <c r="A393" s="12"/>
      <c r="B393" s="13"/>
      <c r="C393" s="12" t="s">
        <v>935</v>
      </c>
      <c r="D393" s="12" t="s">
        <v>935</v>
      </c>
      <c r="E393" s="12"/>
      <c r="F393" s="13"/>
      <c r="G393" s="60"/>
      <c r="H393" s="56" t="s">
        <v>899</v>
      </c>
      <c r="I393" s="13" t="s">
        <v>898</v>
      </c>
      <c r="J393" s="12" t="s">
        <v>936</v>
      </c>
      <c r="K393" s="12" t="s">
        <v>936</v>
      </c>
      <c r="L393" s="12"/>
      <c r="M393" s="13"/>
      <c r="Q393" s="58"/>
      <c r="R393" s="67"/>
    </row>
    <row r="394" spans="1:20" x14ac:dyDescent="0.25">
      <c r="A394" s="57" t="s">
        <v>900</v>
      </c>
      <c r="B394" s="26" t="s">
        <v>503</v>
      </c>
      <c r="C394" s="33">
        <v>95153</v>
      </c>
      <c r="D394" s="58">
        <v>98412</v>
      </c>
      <c r="E394" s="116">
        <f>$H263-$C263</f>
        <v>3259</v>
      </c>
      <c r="F394" s="21">
        <f t="shared" ref="F394:F407" si="89">E394/C263</f>
        <v>3.4250102466553863E-2</v>
      </c>
      <c r="G394" s="60"/>
      <c r="H394" s="57" t="s">
        <v>900</v>
      </c>
      <c r="I394" s="26" t="s">
        <v>503</v>
      </c>
      <c r="J394" s="58">
        <v>101946</v>
      </c>
      <c r="K394" s="60">
        <v>105213</v>
      </c>
      <c r="L394" s="116">
        <f t="shared" ref="L394:L413" si="90">$I263-$D263</f>
        <v>3267</v>
      </c>
      <c r="M394" s="21">
        <f t="shared" ref="M394:M412" si="91">L394/D263</f>
        <v>3.2046377493967396E-2</v>
      </c>
      <c r="P394" s="58"/>
      <c r="Q394" s="67"/>
      <c r="R394" s="67"/>
    </row>
    <row r="395" spans="1:20" x14ac:dyDescent="0.25">
      <c r="A395" s="57" t="s">
        <v>900</v>
      </c>
      <c r="B395" s="26" t="s">
        <v>800</v>
      </c>
      <c r="C395" s="58">
        <v>87224</v>
      </c>
      <c r="D395" s="58">
        <v>89246</v>
      </c>
      <c r="E395" s="116">
        <f t="shared" ref="E395:E413" si="92">H264-C264</f>
        <v>2022</v>
      </c>
      <c r="F395" s="21">
        <f t="shared" si="89"/>
        <v>2.3181693111987527E-2</v>
      </c>
      <c r="G395" s="60"/>
      <c r="H395" s="57" t="s">
        <v>900</v>
      </c>
      <c r="I395" s="26" t="s">
        <v>800</v>
      </c>
      <c r="J395" s="58">
        <v>93457</v>
      </c>
      <c r="K395" s="60">
        <v>94887</v>
      </c>
      <c r="L395" s="116">
        <f t="shared" si="90"/>
        <v>1430</v>
      </c>
      <c r="M395" s="21">
        <f t="shared" si="91"/>
        <v>1.5301154541660872E-2</v>
      </c>
      <c r="Q395" s="67"/>
      <c r="R395" s="67"/>
    </row>
    <row r="396" spans="1:20" x14ac:dyDescent="0.25">
      <c r="A396" s="57" t="s">
        <v>900</v>
      </c>
      <c r="B396" s="26" t="s">
        <v>279</v>
      </c>
      <c r="C396" s="58">
        <v>68822</v>
      </c>
      <c r="D396" s="58">
        <v>69761</v>
      </c>
      <c r="E396" s="116">
        <f t="shared" si="92"/>
        <v>939</v>
      </c>
      <c r="F396" s="21">
        <f t="shared" si="89"/>
        <v>1.3643892941210659E-2</v>
      </c>
      <c r="G396" s="60"/>
      <c r="H396" s="57" t="s">
        <v>900</v>
      </c>
      <c r="I396" s="26" t="s">
        <v>279</v>
      </c>
      <c r="J396" s="58">
        <v>79019</v>
      </c>
      <c r="K396" s="58">
        <v>81839</v>
      </c>
      <c r="L396" s="116">
        <f t="shared" si="90"/>
        <v>2820</v>
      </c>
      <c r="M396" s="21">
        <f t="shared" si="91"/>
        <v>3.568761943330085E-2</v>
      </c>
      <c r="Q396" s="67"/>
    </row>
    <row r="397" spans="1:20" x14ac:dyDescent="0.25">
      <c r="A397" s="57" t="s">
        <v>900</v>
      </c>
      <c r="B397" s="26" t="s">
        <v>179</v>
      </c>
      <c r="C397" s="58">
        <v>57353</v>
      </c>
      <c r="D397" s="58">
        <v>58740</v>
      </c>
      <c r="E397" s="116">
        <f t="shared" si="92"/>
        <v>1387</v>
      </c>
      <c r="F397" s="21">
        <f t="shared" si="89"/>
        <v>2.4183564939933396E-2</v>
      </c>
      <c r="G397" s="60"/>
      <c r="H397" s="57" t="s">
        <v>900</v>
      </c>
      <c r="I397" s="26" t="s">
        <v>179</v>
      </c>
      <c r="J397" s="58">
        <v>65847</v>
      </c>
      <c r="K397" s="58">
        <v>67226</v>
      </c>
      <c r="L397" s="116">
        <f t="shared" si="90"/>
        <v>1379</v>
      </c>
      <c r="M397" s="21">
        <f t="shared" si="91"/>
        <v>2.0942487888590218E-2</v>
      </c>
      <c r="Q397" s="67"/>
    </row>
    <row r="398" spans="1:20" x14ac:dyDescent="0.25">
      <c r="A398" s="57" t="s">
        <v>900</v>
      </c>
      <c r="B398" s="26" t="s">
        <v>197</v>
      </c>
      <c r="C398" s="58">
        <v>51543</v>
      </c>
      <c r="D398" s="58">
        <v>52266</v>
      </c>
      <c r="E398" s="116">
        <f t="shared" si="92"/>
        <v>723</v>
      </c>
      <c r="F398" s="21">
        <f t="shared" si="89"/>
        <v>1.4027122984692393E-2</v>
      </c>
      <c r="G398" s="60"/>
      <c r="H398" s="57" t="s">
        <v>900</v>
      </c>
      <c r="I398" s="26" t="s">
        <v>197</v>
      </c>
      <c r="J398" s="58">
        <v>63438</v>
      </c>
      <c r="K398" s="58">
        <v>65834</v>
      </c>
      <c r="L398" s="116">
        <f t="shared" si="90"/>
        <v>2396</v>
      </c>
      <c r="M398" s="21">
        <f t="shared" si="91"/>
        <v>3.776916044011476E-2</v>
      </c>
      <c r="Q398" s="67"/>
    </row>
    <row r="399" spans="1:20" x14ac:dyDescent="0.25">
      <c r="A399" s="57" t="s">
        <v>900</v>
      </c>
      <c r="B399" s="26" t="s">
        <v>86</v>
      </c>
      <c r="C399" s="58">
        <v>47869</v>
      </c>
      <c r="D399" s="58">
        <v>49385</v>
      </c>
      <c r="E399" s="116">
        <f t="shared" si="92"/>
        <v>1516</v>
      </c>
      <c r="F399" s="21">
        <f t="shared" si="89"/>
        <v>3.1669765401408007E-2</v>
      </c>
      <c r="G399" s="60"/>
      <c r="H399" s="57" t="s">
        <v>900</v>
      </c>
      <c r="I399" s="26" t="s">
        <v>86</v>
      </c>
      <c r="J399" s="58">
        <v>58910</v>
      </c>
      <c r="K399" s="58">
        <v>60071</v>
      </c>
      <c r="L399" s="116">
        <f t="shared" si="90"/>
        <v>1161</v>
      </c>
      <c r="M399" s="21">
        <f t="shared" si="91"/>
        <v>1.9708029197080291E-2</v>
      </c>
      <c r="Q399" s="67"/>
    </row>
    <row r="400" spans="1:20" x14ac:dyDescent="0.25">
      <c r="A400" s="57" t="s">
        <v>900</v>
      </c>
      <c r="B400" s="26" t="s">
        <v>247</v>
      </c>
      <c r="C400" s="58">
        <v>38242</v>
      </c>
      <c r="D400" s="58">
        <v>39302</v>
      </c>
      <c r="E400" s="116">
        <f t="shared" si="92"/>
        <v>1060</v>
      </c>
      <c r="F400" s="21">
        <f t="shared" si="89"/>
        <v>2.7718215574499241E-2</v>
      </c>
      <c r="G400" s="60"/>
      <c r="H400" s="57" t="s">
        <v>900</v>
      </c>
      <c r="I400" s="26" t="s">
        <v>247</v>
      </c>
      <c r="J400" s="58">
        <v>43900</v>
      </c>
      <c r="K400" s="58">
        <v>44111</v>
      </c>
      <c r="L400" s="116">
        <f t="shared" si="90"/>
        <v>211</v>
      </c>
      <c r="M400" s="21">
        <f t="shared" si="91"/>
        <v>4.8063781321184508E-3</v>
      </c>
      <c r="Q400" s="67"/>
    </row>
    <row r="401" spans="1:17" x14ac:dyDescent="0.25">
      <c r="A401" s="57" t="s">
        <v>900</v>
      </c>
      <c r="B401" s="26" t="s">
        <v>460</v>
      </c>
      <c r="C401" s="58">
        <v>20189</v>
      </c>
      <c r="D401" s="58">
        <v>20317</v>
      </c>
      <c r="E401" s="116">
        <f t="shared" si="92"/>
        <v>128</v>
      </c>
      <c r="F401" s="21">
        <f t="shared" si="89"/>
        <v>6.340086185546585E-3</v>
      </c>
      <c r="G401" s="60"/>
      <c r="H401" s="57" t="s">
        <v>900</v>
      </c>
      <c r="I401" s="26" t="s">
        <v>460</v>
      </c>
      <c r="J401" s="58">
        <v>20896</v>
      </c>
      <c r="K401" s="58">
        <v>21097</v>
      </c>
      <c r="L401" s="116">
        <f t="shared" si="90"/>
        <v>201</v>
      </c>
      <c r="M401" s="21">
        <f t="shared" si="91"/>
        <v>9.6190658499234298E-3</v>
      </c>
      <c r="P401" s="67"/>
      <c r="Q401" s="67"/>
    </row>
    <row r="402" spans="1:17" x14ac:dyDescent="0.25">
      <c r="A402" s="57" t="s">
        <v>900</v>
      </c>
      <c r="B402" s="26" t="s">
        <v>328</v>
      </c>
      <c r="C402" s="58">
        <v>8078</v>
      </c>
      <c r="D402" s="58">
        <v>8296</v>
      </c>
      <c r="E402" s="116">
        <f t="shared" si="92"/>
        <v>218</v>
      </c>
      <c r="F402" s="21">
        <f t="shared" si="89"/>
        <v>2.698687794008418E-2</v>
      </c>
      <c r="G402" s="60"/>
      <c r="H402" s="57" t="s">
        <v>900</v>
      </c>
      <c r="I402" s="26" t="s">
        <v>328</v>
      </c>
      <c r="J402" s="58">
        <v>8367</v>
      </c>
      <c r="K402" s="58">
        <v>8401</v>
      </c>
      <c r="L402" s="116">
        <f t="shared" si="90"/>
        <v>34</v>
      </c>
      <c r="M402" s="21">
        <f t="shared" si="91"/>
        <v>4.0635831241783195E-3</v>
      </c>
      <c r="P402" s="67"/>
      <c r="Q402" s="67"/>
    </row>
    <row r="403" spans="1:17" x14ac:dyDescent="0.25">
      <c r="A403" s="57" t="s">
        <v>900</v>
      </c>
      <c r="B403" s="26" t="s">
        <v>428</v>
      </c>
      <c r="C403" s="58">
        <v>5024</v>
      </c>
      <c r="D403" s="58">
        <v>5035</v>
      </c>
      <c r="E403" s="116">
        <f t="shared" si="92"/>
        <v>11</v>
      </c>
      <c r="F403" s="21">
        <f t="shared" si="89"/>
        <v>2.1894904458598726E-3</v>
      </c>
      <c r="G403" s="60"/>
      <c r="H403" s="57" t="s">
        <v>900</v>
      </c>
      <c r="I403" s="26" t="s">
        <v>428</v>
      </c>
      <c r="J403" s="58">
        <v>5769</v>
      </c>
      <c r="K403" s="58">
        <v>5895</v>
      </c>
      <c r="L403" s="116">
        <f t="shared" si="90"/>
        <v>126</v>
      </c>
      <c r="M403" s="21">
        <f t="shared" si="91"/>
        <v>2.1840873634945399E-2</v>
      </c>
      <c r="P403" s="67"/>
      <c r="Q403" s="67"/>
    </row>
    <row r="404" spans="1:17" x14ac:dyDescent="0.25">
      <c r="A404" s="57" t="s">
        <v>900</v>
      </c>
      <c r="B404" s="26" t="s">
        <v>785</v>
      </c>
      <c r="C404" s="58">
        <v>4798</v>
      </c>
      <c r="D404" s="58">
        <v>4844</v>
      </c>
      <c r="E404" s="116">
        <f t="shared" si="92"/>
        <v>46</v>
      </c>
      <c r="F404" s="21">
        <f t="shared" si="89"/>
        <v>9.5873280533555656E-3</v>
      </c>
      <c r="G404" s="60"/>
      <c r="H404" s="57" t="s">
        <v>900</v>
      </c>
      <c r="I404" s="26" t="s">
        <v>785</v>
      </c>
      <c r="J404" s="58">
        <v>5696</v>
      </c>
      <c r="K404" s="58">
        <v>5860</v>
      </c>
      <c r="L404" s="116">
        <f t="shared" si="90"/>
        <v>164</v>
      </c>
      <c r="M404" s="21">
        <f t="shared" si="91"/>
        <v>2.8792134831460675E-2</v>
      </c>
      <c r="Q404" s="67"/>
    </row>
    <row r="405" spans="1:17" x14ac:dyDescent="0.25">
      <c r="A405" s="57" t="s">
        <v>900</v>
      </c>
      <c r="B405" s="26" t="s">
        <v>584</v>
      </c>
      <c r="C405" s="58">
        <v>4934</v>
      </c>
      <c r="D405" s="58">
        <v>5039</v>
      </c>
      <c r="E405" s="116">
        <f t="shared" si="92"/>
        <v>105</v>
      </c>
      <c r="F405" s="21">
        <f t="shared" si="89"/>
        <v>2.1280907985407379E-2</v>
      </c>
      <c r="G405" s="60"/>
      <c r="H405" s="57" t="s">
        <v>900</v>
      </c>
      <c r="I405" s="26" t="s">
        <v>584</v>
      </c>
      <c r="J405" s="58">
        <v>5281</v>
      </c>
      <c r="K405" s="58">
        <v>5432</v>
      </c>
      <c r="L405" s="116">
        <f t="shared" si="90"/>
        <v>151</v>
      </c>
      <c r="M405" s="21">
        <f t="shared" si="91"/>
        <v>2.8593069494413936E-2</v>
      </c>
      <c r="P405" s="67"/>
      <c r="Q405" s="67"/>
    </row>
    <row r="406" spans="1:17" x14ac:dyDescent="0.25">
      <c r="A406" s="57" t="s">
        <v>900</v>
      </c>
      <c r="B406" s="26" t="s">
        <v>627</v>
      </c>
      <c r="C406" s="58">
        <v>4533</v>
      </c>
      <c r="D406" s="58">
        <v>4623</v>
      </c>
      <c r="E406" s="116">
        <f t="shared" si="92"/>
        <v>90</v>
      </c>
      <c r="F406" s="21">
        <f t="shared" si="89"/>
        <v>1.9854401058901391E-2</v>
      </c>
      <c r="G406" s="60"/>
      <c r="H406" s="57" t="s">
        <v>900</v>
      </c>
      <c r="I406" s="26" t="s">
        <v>627</v>
      </c>
      <c r="J406" s="58">
        <v>5388</v>
      </c>
      <c r="K406" s="58">
        <v>5591</v>
      </c>
      <c r="L406" s="116">
        <f t="shared" si="90"/>
        <v>203</v>
      </c>
      <c r="M406" s="21">
        <f t="shared" si="91"/>
        <v>3.7676317743132889E-2</v>
      </c>
      <c r="P406" s="67"/>
      <c r="Q406" s="67"/>
    </row>
    <row r="407" spans="1:17" x14ac:dyDescent="0.25">
      <c r="A407" s="57" t="s">
        <v>900</v>
      </c>
      <c r="B407" s="26" t="s">
        <v>396</v>
      </c>
      <c r="C407" s="58">
        <v>3809</v>
      </c>
      <c r="D407" s="58">
        <v>3775</v>
      </c>
      <c r="E407" s="116">
        <f t="shared" si="92"/>
        <v>-34</v>
      </c>
      <c r="F407" s="21">
        <f t="shared" si="89"/>
        <v>-8.9262273562614857E-3</v>
      </c>
      <c r="G407" s="60"/>
      <c r="H407" s="57" t="s">
        <v>900</v>
      </c>
      <c r="I407" s="26" t="s">
        <v>396</v>
      </c>
      <c r="J407" s="58">
        <v>4363</v>
      </c>
      <c r="K407" s="58">
        <v>4424</v>
      </c>
      <c r="L407" s="116">
        <f t="shared" si="90"/>
        <v>61</v>
      </c>
      <c r="M407" s="21">
        <f t="shared" si="91"/>
        <v>1.3981205592482237E-2</v>
      </c>
      <c r="Q407" s="67"/>
    </row>
    <row r="408" spans="1:17" x14ac:dyDescent="0.25">
      <c r="A408" s="57" t="s">
        <v>900</v>
      </c>
      <c r="B408" s="26" t="s">
        <v>73</v>
      </c>
      <c r="C408" s="58"/>
      <c r="D408" s="58">
        <v>5531</v>
      </c>
      <c r="E408" s="116">
        <f t="shared" si="92"/>
        <v>5531</v>
      </c>
      <c r="F408" s="21"/>
      <c r="G408" s="60"/>
      <c r="H408" s="57" t="s">
        <v>900</v>
      </c>
      <c r="I408" s="26" t="s">
        <v>73</v>
      </c>
      <c r="J408" s="58">
        <v>1342</v>
      </c>
      <c r="K408" s="58">
        <v>5817</v>
      </c>
      <c r="L408" s="116">
        <f t="shared" si="90"/>
        <v>4475</v>
      </c>
      <c r="M408" s="21">
        <f t="shared" si="91"/>
        <v>3.334575260804769</v>
      </c>
      <c r="P408" s="67"/>
      <c r="Q408" s="67"/>
    </row>
    <row r="409" spans="1:17" x14ac:dyDescent="0.25">
      <c r="A409" s="57" t="s">
        <v>900</v>
      </c>
      <c r="B409" s="26" t="s">
        <v>36</v>
      </c>
      <c r="C409" s="58">
        <v>3584</v>
      </c>
      <c r="D409" s="58">
        <v>3613</v>
      </c>
      <c r="E409" s="116">
        <f t="shared" si="92"/>
        <v>29</v>
      </c>
      <c r="F409" s="21">
        <f>E409/C278</f>
        <v>8.0915178571428579E-3</v>
      </c>
      <c r="G409" s="60"/>
      <c r="H409" s="57" t="s">
        <v>900</v>
      </c>
      <c r="I409" s="26" t="s">
        <v>36</v>
      </c>
      <c r="J409" s="58">
        <v>3716</v>
      </c>
      <c r="K409" s="58">
        <v>3743</v>
      </c>
      <c r="L409" s="116">
        <f t="shared" si="90"/>
        <v>27</v>
      </c>
      <c r="M409" s="21">
        <f t="shared" si="91"/>
        <v>7.2658772874058123E-3</v>
      </c>
      <c r="P409" s="67"/>
      <c r="Q409" s="67"/>
    </row>
    <row r="410" spans="1:17" x14ac:dyDescent="0.25">
      <c r="A410" s="57" t="s">
        <v>900</v>
      </c>
      <c r="B410" s="26" t="s">
        <v>479</v>
      </c>
      <c r="C410" s="58">
        <v>3673</v>
      </c>
      <c r="D410" s="58">
        <v>3759</v>
      </c>
      <c r="E410" s="116">
        <f t="shared" si="92"/>
        <v>86</v>
      </c>
      <c r="F410" s="21">
        <f>E410/C279</f>
        <v>2.3414102913150013E-2</v>
      </c>
      <c r="G410" s="60"/>
      <c r="H410" s="57" t="s">
        <v>900</v>
      </c>
      <c r="I410" s="26" t="s">
        <v>479</v>
      </c>
      <c r="J410" s="125">
        <v>4216</v>
      </c>
      <c r="K410" s="125">
        <v>1614</v>
      </c>
      <c r="L410" s="116">
        <f t="shared" si="90"/>
        <v>-2602</v>
      </c>
      <c r="M410" s="21">
        <f t="shared" si="91"/>
        <v>-0.61717267552182165</v>
      </c>
      <c r="P410" s="67"/>
      <c r="Q410" s="67"/>
    </row>
    <row r="411" spans="1:17" x14ac:dyDescent="0.25">
      <c r="A411" s="57" t="s">
        <v>900</v>
      </c>
      <c r="B411" s="26" t="s">
        <v>373</v>
      </c>
      <c r="C411" s="58">
        <v>2680</v>
      </c>
      <c r="D411" s="58">
        <v>2699</v>
      </c>
      <c r="E411" s="116">
        <f t="shared" si="92"/>
        <v>19</v>
      </c>
      <c r="F411" s="21">
        <f>E411/C280</f>
        <v>7.0895522388059705E-3</v>
      </c>
      <c r="G411" s="60"/>
      <c r="H411" s="57" t="s">
        <v>900</v>
      </c>
      <c r="I411" s="26" t="s">
        <v>373</v>
      </c>
      <c r="J411" s="58">
        <v>2873</v>
      </c>
      <c r="K411" s="58">
        <v>2912</v>
      </c>
      <c r="L411" s="116">
        <f t="shared" si="90"/>
        <v>39</v>
      </c>
      <c r="M411" s="21">
        <f t="shared" si="91"/>
        <v>1.3574660633484163E-2</v>
      </c>
      <c r="P411" s="67"/>
      <c r="Q411" s="67"/>
    </row>
    <row r="412" spans="1:17" x14ac:dyDescent="0.25">
      <c r="A412" s="57" t="s">
        <v>900</v>
      </c>
      <c r="B412" s="26" t="s">
        <v>742</v>
      </c>
      <c r="C412" s="58">
        <v>1911</v>
      </c>
      <c r="D412" s="58">
        <v>1911</v>
      </c>
      <c r="E412" s="116">
        <f t="shared" si="92"/>
        <v>0</v>
      </c>
      <c r="F412" s="21">
        <f>E412/C281</f>
        <v>0</v>
      </c>
      <c r="G412" s="60"/>
      <c r="H412" s="57" t="s">
        <v>900</v>
      </c>
      <c r="I412" s="26" t="s">
        <v>742</v>
      </c>
      <c r="J412" s="58">
        <v>2194</v>
      </c>
      <c r="K412" s="58">
        <v>2214</v>
      </c>
      <c r="L412" s="116">
        <f t="shared" si="90"/>
        <v>20</v>
      </c>
      <c r="M412" s="21">
        <f t="shared" si="91"/>
        <v>9.1157702825888781E-3</v>
      </c>
      <c r="Q412" s="67"/>
    </row>
    <row r="413" spans="1:17" x14ac:dyDescent="0.25">
      <c r="A413" s="57" t="s">
        <v>900</v>
      </c>
      <c r="B413" s="13" t="s">
        <v>388</v>
      </c>
      <c r="C413" s="12"/>
      <c r="D413" s="58">
        <v>3465</v>
      </c>
      <c r="E413" s="116">
        <f t="shared" si="92"/>
        <v>3465</v>
      </c>
      <c r="F413" s="21"/>
      <c r="G413" s="60"/>
      <c r="H413" s="57" t="s">
        <v>900</v>
      </c>
      <c r="I413" s="26" t="s">
        <v>388</v>
      </c>
      <c r="J413" s="58"/>
      <c r="K413" s="58">
        <v>4321</v>
      </c>
      <c r="L413" s="116">
        <f t="shared" si="90"/>
        <v>4321</v>
      </c>
      <c r="M413" s="21"/>
      <c r="Q413" s="67"/>
    </row>
    <row r="414" spans="1:17" x14ac:dyDescent="0.25">
      <c r="A414" s="23"/>
      <c r="B414" s="24"/>
      <c r="C414" s="24"/>
      <c r="D414" s="24"/>
      <c r="E414" s="36"/>
      <c r="F414" s="53"/>
      <c r="G414" s="60"/>
      <c r="H414" s="23"/>
      <c r="I414" s="24"/>
      <c r="J414" s="24"/>
      <c r="K414" s="24"/>
      <c r="L414" s="36"/>
      <c r="M414" s="53"/>
      <c r="P414" s="67"/>
      <c r="Q414" s="67"/>
    </row>
    <row r="415" spans="1:17" x14ac:dyDescent="0.25">
      <c r="A415" s="57" t="s">
        <v>902</v>
      </c>
      <c r="B415" s="35" t="s">
        <v>694</v>
      </c>
      <c r="C415" s="58">
        <v>73638</v>
      </c>
      <c r="D415" s="58">
        <v>74564</v>
      </c>
      <c r="E415" s="116">
        <f t="shared" ref="E415:E422" si="93">H284-C284</f>
        <v>926</v>
      </c>
      <c r="F415" s="21">
        <f t="shared" ref="F415:F422" si="94">E415/C284</f>
        <v>1.2575029196882045E-2</v>
      </c>
      <c r="G415" s="60"/>
      <c r="H415" s="57" t="s">
        <v>902</v>
      </c>
      <c r="I415" s="35" t="s">
        <v>694</v>
      </c>
      <c r="J415" s="58">
        <v>90624</v>
      </c>
      <c r="K415" s="58">
        <v>91867</v>
      </c>
      <c r="L415" s="116">
        <f t="shared" ref="L415:L422" si="95">$I284-$D284</f>
        <v>1243</v>
      </c>
      <c r="M415" s="21">
        <f t="shared" ref="M415:M422" si="96">L415/D284</f>
        <v>1.3716013418079097E-2</v>
      </c>
      <c r="P415" s="67"/>
      <c r="Q415" s="67"/>
    </row>
    <row r="416" spans="1:17" x14ac:dyDescent="0.25">
      <c r="A416" s="57" t="s">
        <v>902</v>
      </c>
      <c r="B416" s="26" t="s">
        <v>553</v>
      </c>
      <c r="C416" s="58">
        <v>62302</v>
      </c>
      <c r="D416" s="58">
        <v>63613</v>
      </c>
      <c r="E416" s="116">
        <f t="shared" si="93"/>
        <v>1311</v>
      </c>
      <c r="F416" s="21">
        <f t="shared" si="94"/>
        <v>2.1042663156880997E-2</v>
      </c>
      <c r="G416" s="60"/>
      <c r="H416" s="57" t="s">
        <v>902</v>
      </c>
      <c r="I416" s="26" t="s">
        <v>553</v>
      </c>
      <c r="J416" s="58">
        <v>69102</v>
      </c>
      <c r="K416" s="58">
        <v>71175</v>
      </c>
      <c r="L416" s="116">
        <f t="shared" si="95"/>
        <v>2073</v>
      </c>
      <c r="M416" s="21">
        <f t="shared" si="96"/>
        <v>2.9999131718329426E-2</v>
      </c>
      <c r="P416" s="67"/>
      <c r="Q416" s="67"/>
    </row>
    <row r="417" spans="1:17" x14ac:dyDescent="0.25">
      <c r="A417" s="57" t="s">
        <v>902</v>
      </c>
      <c r="B417" s="26" t="s">
        <v>709</v>
      </c>
      <c r="C417" s="58">
        <v>3264</v>
      </c>
      <c r="D417" s="58">
        <v>3295</v>
      </c>
      <c r="E417" s="116">
        <f t="shared" si="93"/>
        <v>31</v>
      </c>
      <c r="F417" s="21">
        <f t="shared" si="94"/>
        <v>9.4975490196078424E-3</v>
      </c>
      <c r="G417" s="60"/>
      <c r="H417" s="57" t="s">
        <v>902</v>
      </c>
      <c r="I417" s="26" t="s">
        <v>709</v>
      </c>
      <c r="J417" s="125">
        <v>3740</v>
      </c>
      <c r="K417" s="125">
        <v>3738</v>
      </c>
      <c r="L417" s="116">
        <f t="shared" si="95"/>
        <v>-2</v>
      </c>
      <c r="M417" s="21">
        <f t="shared" si="96"/>
        <v>-5.3475935828877007E-4</v>
      </c>
      <c r="Q417" s="67"/>
    </row>
    <row r="418" spans="1:17" x14ac:dyDescent="0.25">
      <c r="A418" s="57" t="s">
        <v>902</v>
      </c>
      <c r="B418" s="26" t="s">
        <v>520</v>
      </c>
      <c r="C418" s="58">
        <v>3070</v>
      </c>
      <c r="D418" s="58">
        <v>3086</v>
      </c>
      <c r="E418" s="116">
        <f t="shared" si="93"/>
        <v>16</v>
      </c>
      <c r="F418" s="21">
        <f t="shared" si="94"/>
        <v>5.2117263843648211E-3</v>
      </c>
      <c r="G418" s="60"/>
      <c r="H418" s="57" t="s">
        <v>902</v>
      </c>
      <c r="I418" s="26" t="s">
        <v>520</v>
      </c>
      <c r="J418" s="58">
        <v>3648</v>
      </c>
      <c r="K418" s="58">
        <v>3722</v>
      </c>
      <c r="L418" s="116">
        <f t="shared" si="95"/>
        <v>74</v>
      </c>
      <c r="M418" s="21">
        <f t="shared" si="96"/>
        <v>2.0285087719298246E-2</v>
      </c>
      <c r="Q418" s="59"/>
    </row>
    <row r="419" spans="1:17" x14ac:dyDescent="0.25">
      <c r="A419" s="57" t="s">
        <v>902</v>
      </c>
      <c r="B419" s="26" t="s">
        <v>57</v>
      </c>
      <c r="C419" s="58">
        <v>1974</v>
      </c>
      <c r="D419" s="58">
        <v>1992</v>
      </c>
      <c r="E419" s="116">
        <f t="shared" si="93"/>
        <v>18</v>
      </c>
      <c r="F419" s="21">
        <f t="shared" si="94"/>
        <v>9.11854103343465E-3</v>
      </c>
      <c r="G419" s="60"/>
      <c r="H419" s="57" t="s">
        <v>902</v>
      </c>
      <c r="I419" s="26" t="s">
        <v>57</v>
      </c>
      <c r="J419" s="125">
        <v>2425</v>
      </c>
      <c r="K419" s="125">
        <v>1737</v>
      </c>
      <c r="L419" s="116">
        <f t="shared" si="95"/>
        <v>-688</v>
      </c>
      <c r="M419" s="21">
        <f t="shared" si="96"/>
        <v>-0.28371134020618555</v>
      </c>
      <c r="P419" s="67"/>
      <c r="Q419" s="67"/>
    </row>
    <row r="420" spans="1:17" x14ac:dyDescent="0.25">
      <c r="A420" s="57" t="s">
        <v>902</v>
      </c>
      <c r="B420" s="26" t="s">
        <v>679</v>
      </c>
      <c r="C420" s="58">
        <v>1877</v>
      </c>
      <c r="D420" s="58">
        <v>1891</v>
      </c>
      <c r="E420" s="116">
        <f t="shared" si="93"/>
        <v>14</v>
      </c>
      <c r="F420" s="21">
        <f t="shared" si="94"/>
        <v>7.4587107085775173E-3</v>
      </c>
      <c r="G420" s="60"/>
      <c r="H420" s="57" t="s">
        <v>902</v>
      </c>
      <c r="I420" s="26" t="s">
        <v>679</v>
      </c>
      <c r="J420" s="58">
        <v>1932</v>
      </c>
      <c r="K420" s="58">
        <v>1943</v>
      </c>
      <c r="L420" s="116">
        <f t="shared" si="95"/>
        <v>11</v>
      </c>
      <c r="M420" s="21">
        <f t="shared" si="96"/>
        <v>5.693581780538302E-3</v>
      </c>
      <c r="P420" s="67"/>
      <c r="Q420" s="67"/>
    </row>
    <row r="421" spans="1:17" x14ac:dyDescent="0.25">
      <c r="A421" s="57" t="s">
        <v>902</v>
      </c>
      <c r="B421" s="26" t="s">
        <v>162</v>
      </c>
      <c r="C421" s="58">
        <v>1442</v>
      </c>
      <c r="D421" s="58">
        <v>1483</v>
      </c>
      <c r="E421" s="116">
        <f t="shared" si="93"/>
        <v>41</v>
      </c>
      <c r="F421" s="21">
        <f t="shared" si="94"/>
        <v>2.8432732316227463E-2</v>
      </c>
      <c r="G421" s="60"/>
      <c r="H421" s="57" t="s">
        <v>902</v>
      </c>
      <c r="I421" s="26" t="s">
        <v>162</v>
      </c>
      <c r="J421" s="58">
        <v>1773</v>
      </c>
      <c r="K421" s="58">
        <v>1826</v>
      </c>
      <c r="L421" s="116">
        <f t="shared" si="95"/>
        <v>53</v>
      </c>
      <c r="M421" s="21">
        <f t="shared" si="96"/>
        <v>2.9892836999435984E-2</v>
      </c>
      <c r="P421" s="67"/>
      <c r="Q421" s="67"/>
    </row>
    <row r="422" spans="1:17" x14ac:dyDescent="0.25">
      <c r="A422" s="57" t="s">
        <v>902</v>
      </c>
      <c r="B422" s="13" t="s">
        <v>725</v>
      </c>
      <c r="C422" s="58">
        <v>285</v>
      </c>
      <c r="D422" s="58">
        <v>280</v>
      </c>
      <c r="E422" s="116">
        <f t="shared" si="93"/>
        <v>-5</v>
      </c>
      <c r="F422" s="21">
        <f t="shared" si="94"/>
        <v>-1.7543859649122806E-2</v>
      </c>
      <c r="G422" s="60"/>
      <c r="H422" s="57" t="s">
        <v>902</v>
      </c>
      <c r="I422" s="13" t="s">
        <v>725</v>
      </c>
      <c r="J422" s="58">
        <v>322</v>
      </c>
      <c r="K422" s="58">
        <v>330</v>
      </c>
      <c r="L422" s="116">
        <f t="shared" si="95"/>
        <v>8</v>
      </c>
      <c r="M422" s="21">
        <f t="shared" si="96"/>
        <v>2.4844720496894408E-2</v>
      </c>
      <c r="P422" s="67"/>
      <c r="Q422" s="67"/>
    </row>
    <row r="423" spans="1:17" x14ac:dyDescent="0.25">
      <c r="A423" s="23"/>
      <c r="B423" s="24"/>
      <c r="C423" s="24"/>
      <c r="D423" s="24"/>
      <c r="E423" s="36"/>
      <c r="F423" s="53"/>
      <c r="G423" s="60"/>
      <c r="H423" s="23"/>
      <c r="I423" s="24"/>
      <c r="J423" s="24"/>
      <c r="K423" s="24"/>
      <c r="L423" s="36"/>
      <c r="M423" s="53"/>
      <c r="P423" s="67"/>
      <c r="Q423" s="67"/>
    </row>
    <row r="424" spans="1:17" x14ac:dyDescent="0.25">
      <c r="A424" s="57" t="s">
        <v>904</v>
      </c>
      <c r="B424" s="35" t="s">
        <v>359</v>
      </c>
      <c r="C424" s="58">
        <v>45887</v>
      </c>
      <c r="D424" s="58">
        <v>47835</v>
      </c>
      <c r="E424" s="116">
        <f t="shared" ref="E424:E437" si="97">H293-C293</f>
        <v>1948</v>
      </c>
      <c r="F424" s="21">
        <f t="shared" ref="F424:F433" si="98">E424/C293</f>
        <v>4.2452110619565456E-2</v>
      </c>
      <c r="G424" s="60"/>
      <c r="H424" s="57" t="s">
        <v>904</v>
      </c>
      <c r="I424" s="35" t="s">
        <v>359</v>
      </c>
      <c r="J424" s="58">
        <v>52686</v>
      </c>
      <c r="K424" s="58">
        <v>53170</v>
      </c>
      <c r="L424" s="116">
        <f t="shared" ref="L424:L437" si="99">$I293-$D293</f>
        <v>484</v>
      </c>
      <c r="M424" s="21">
        <f t="shared" ref="M424:M433" si="100">L424/D293</f>
        <v>9.1865011578028313E-3</v>
      </c>
      <c r="P424" s="67"/>
      <c r="Q424" s="67"/>
    </row>
    <row r="425" spans="1:17" x14ac:dyDescent="0.25">
      <c r="A425" s="57" t="s">
        <v>904</v>
      </c>
      <c r="B425" s="26" t="s">
        <v>536</v>
      </c>
      <c r="C425" s="58">
        <v>28263</v>
      </c>
      <c r="D425" s="58">
        <v>28252</v>
      </c>
      <c r="E425" s="116">
        <f t="shared" si="97"/>
        <v>-11</v>
      </c>
      <c r="F425" s="21">
        <f t="shared" si="98"/>
        <v>-3.8920142943070447E-4</v>
      </c>
      <c r="G425" s="60"/>
      <c r="H425" s="57" t="s">
        <v>904</v>
      </c>
      <c r="I425" s="26" t="s">
        <v>536</v>
      </c>
      <c r="J425" s="58">
        <v>29249</v>
      </c>
      <c r="K425" s="58">
        <v>29896</v>
      </c>
      <c r="L425" s="116">
        <f t="shared" si="99"/>
        <v>647</v>
      </c>
      <c r="M425" s="21">
        <f t="shared" si="100"/>
        <v>2.2120414373140961E-2</v>
      </c>
      <c r="P425" s="67"/>
      <c r="Q425" s="67"/>
    </row>
    <row r="426" spans="1:17" x14ac:dyDescent="0.25">
      <c r="A426" s="57" t="s">
        <v>904</v>
      </c>
      <c r="B426" s="26" t="s">
        <v>644</v>
      </c>
      <c r="C426" s="58">
        <v>4269</v>
      </c>
      <c r="D426" s="58">
        <v>4356</v>
      </c>
      <c r="E426" s="116">
        <f t="shared" si="97"/>
        <v>87</v>
      </c>
      <c r="F426" s="21">
        <f t="shared" si="98"/>
        <v>2.0379479971890373E-2</v>
      </c>
      <c r="G426" s="60"/>
      <c r="H426" s="57" t="s">
        <v>904</v>
      </c>
      <c r="I426" s="26" t="s">
        <v>644</v>
      </c>
      <c r="J426" s="58">
        <v>5070</v>
      </c>
      <c r="K426" s="58">
        <v>5246</v>
      </c>
      <c r="L426" s="116">
        <f t="shared" si="99"/>
        <v>176</v>
      </c>
      <c r="M426" s="21">
        <f t="shared" si="100"/>
        <v>3.4714003944773177E-2</v>
      </c>
      <c r="Q426" s="67"/>
    </row>
    <row r="427" spans="1:17" x14ac:dyDescent="0.25">
      <c r="A427" s="57" t="s">
        <v>904</v>
      </c>
      <c r="B427" s="26" t="s">
        <v>769</v>
      </c>
      <c r="C427" s="58">
        <v>4018</v>
      </c>
      <c r="D427" s="58">
        <v>4071</v>
      </c>
      <c r="E427" s="116">
        <f t="shared" si="97"/>
        <v>53</v>
      </c>
      <c r="F427" s="21">
        <f t="shared" si="98"/>
        <v>1.3190642110502738E-2</v>
      </c>
      <c r="G427" s="60"/>
      <c r="H427" s="57" t="s">
        <v>904</v>
      </c>
      <c r="I427" s="26" t="s">
        <v>769</v>
      </c>
      <c r="J427" s="58">
        <v>4449</v>
      </c>
      <c r="K427" s="58">
        <v>4522</v>
      </c>
      <c r="L427" s="116">
        <f t="shared" si="99"/>
        <v>73</v>
      </c>
      <c r="M427" s="21">
        <f t="shared" si="100"/>
        <v>1.6408181613845808E-2</v>
      </c>
      <c r="P427" s="67"/>
      <c r="Q427" s="67"/>
    </row>
    <row r="428" spans="1:17" x14ac:dyDescent="0.25">
      <c r="A428" s="57" t="s">
        <v>904</v>
      </c>
      <c r="B428" s="26" t="s">
        <v>128</v>
      </c>
      <c r="C428" s="58">
        <v>3050</v>
      </c>
      <c r="D428" s="58">
        <v>3081</v>
      </c>
      <c r="E428" s="116">
        <f t="shared" si="97"/>
        <v>31</v>
      </c>
      <c r="F428" s="21">
        <f t="shared" si="98"/>
        <v>1.0163934426229508E-2</v>
      </c>
      <c r="G428" s="60"/>
      <c r="H428" s="57" t="s">
        <v>904</v>
      </c>
      <c r="I428" s="26" t="s">
        <v>128</v>
      </c>
      <c r="J428" s="58">
        <v>3385</v>
      </c>
      <c r="K428" s="58">
        <v>3483</v>
      </c>
      <c r="L428" s="116">
        <f t="shared" si="99"/>
        <v>98</v>
      </c>
      <c r="M428" s="21">
        <f t="shared" si="100"/>
        <v>2.8951255539143281E-2</v>
      </c>
      <c r="P428" s="67"/>
      <c r="Q428" s="67"/>
    </row>
    <row r="429" spans="1:17" x14ac:dyDescent="0.25">
      <c r="A429" s="57" t="s">
        <v>904</v>
      </c>
      <c r="B429" s="26" t="s">
        <v>755</v>
      </c>
      <c r="C429" s="58">
        <v>2911</v>
      </c>
      <c r="D429" s="58">
        <v>3001</v>
      </c>
      <c r="E429" s="116">
        <f t="shared" si="97"/>
        <v>90</v>
      </c>
      <c r="F429" s="21">
        <f t="shared" si="98"/>
        <v>3.091721058055651E-2</v>
      </c>
      <c r="G429" s="60"/>
      <c r="H429" s="57" t="s">
        <v>904</v>
      </c>
      <c r="I429" s="26" t="s">
        <v>755</v>
      </c>
      <c r="J429" s="58">
        <v>3228</v>
      </c>
      <c r="K429" s="58">
        <v>3255</v>
      </c>
      <c r="L429" s="116">
        <f t="shared" si="99"/>
        <v>27</v>
      </c>
      <c r="M429" s="21">
        <f t="shared" si="100"/>
        <v>8.3643122676579917E-3</v>
      </c>
      <c r="Q429" s="67"/>
    </row>
    <row r="430" spans="1:17" x14ac:dyDescent="0.25">
      <c r="A430" s="57" t="s">
        <v>904</v>
      </c>
      <c r="B430" s="26" t="s">
        <v>215</v>
      </c>
      <c r="C430" s="58">
        <v>1725</v>
      </c>
      <c r="D430" s="58">
        <v>2487</v>
      </c>
      <c r="E430" s="116">
        <f t="shared" si="97"/>
        <v>762</v>
      </c>
      <c r="F430" s="21">
        <f t="shared" si="98"/>
        <v>0.44173913043478263</v>
      </c>
      <c r="G430" s="60"/>
      <c r="H430" s="57" t="s">
        <v>904</v>
      </c>
      <c r="I430" s="26" t="s">
        <v>215</v>
      </c>
      <c r="J430" s="58">
        <v>2813</v>
      </c>
      <c r="K430" s="58">
        <v>2885</v>
      </c>
      <c r="L430" s="116">
        <f t="shared" si="99"/>
        <v>72</v>
      </c>
      <c r="M430" s="21">
        <f t="shared" si="100"/>
        <v>2.5595449697831497E-2</v>
      </c>
      <c r="P430" s="67"/>
      <c r="Q430" s="67"/>
    </row>
    <row r="431" spans="1:17" x14ac:dyDescent="0.25">
      <c r="A431" s="57" t="s">
        <v>904</v>
      </c>
      <c r="B431" s="26" t="s">
        <v>444</v>
      </c>
      <c r="C431" s="58">
        <v>2272</v>
      </c>
      <c r="D431" s="58">
        <v>2351</v>
      </c>
      <c r="E431" s="116">
        <f t="shared" si="97"/>
        <v>79</v>
      </c>
      <c r="F431" s="21">
        <f t="shared" si="98"/>
        <v>3.4771126760563383E-2</v>
      </c>
      <c r="G431" s="60"/>
      <c r="H431" s="57" t="s">
        <v>904</v>
      </c>
      <c r="I431" s="26" t="s">
        <v>444</v>
      </c>
      <c r="J431" s="58">
        <v>2699</v>
      </c>
      <c r="K431" s="58">
        <v>2772</v>
      </c>
      <c r="L431" s="116">
        <f t="shared" si="99"/>
        <v>73</v>
      </c>
      <c r="M431" s="21">
        <f t="shared" si="100"/>
        <v>2.7047054464616523E-2</v>
      </c>
      <c r="Q431" s="67"/>
    </row>
    <row r="432" spans="1:17" x14ac:dyDescent="0.25">
      <c r="A432" s="57" t="s">
        <v>904</v>
      </c>
      <c r="B432" s="26" t="s">
        <v>411</v>
      </c>
      <c r="C432" s="58">
        <v>1182</v>
      </c>
      <c r="D432" s="58">
        <v>1193</v>
      </c>
      <c r="E432" s="116">
        <f t="shared" si="97"/>
        <v>11</v>
      </c>
      <c r="F432" s="21">
        <f t="shared" si="98"/>
        <v>9.3062605752961079E-3</v>
      </c>
      <c r="G432" s="60"/>
      <c r="H432" s="57" t="s">
        <v>904</v>
      </c>
      <c r="I432" s="26" t="s">
        <v>411</v>
      </c>
      <c r="J432" s="58">
        <v>1455</v>
      </c>
      <c r="K432" s="58">
        <v>1459</v>
      </c>
      <c r="L432" s="116">
        <f t="shared" si="99"/>
        <v>4</v>
      </c>
      <c r="M432" s="21">
        <f t="shared" si="100"/>
        <v>2.7491408934707906E-3</v>
      </c>
      <c r="P432" s="67"/>
      <c r="Q432" s="67"/>
    </row>
    <row r="433" spans="1:17" x14ac:dyDescent="0.25">
      <c r="A433" s="57" t="s">
        <v>904</v>
      </c>
      <c r="B433" s="26" t="s">
        <v>568</v>
      </c>
      <c r="C433" s="58">
        <v>858</v>
      </c>
      <c r="D433" s="58">
        <v>871</v>
      </c>
      <c r="E433" s="116">
        <f t="shared" si="97"/>
        <v>13</v>
      </c>
      <c r="F433" s="21">
        <f t="shared" si="98"/>
        <v>1.5151515151515152E-2</v>
      </c>
      <c r="G433" s="60"/>
      <c r="H433" s="57" t="s">
        <v>904</v>
      </c>
      <c r="I433" s="26" t="s">
        <v>568</v>
      </c>
      <c r="J433" s="58">
        <v>907</v>
      </c>
      <c r="K433" s="58">
        <v>921</v>
      </c>
      <c r="L433" s="116">
        <f t="shared" si="99"/>
        <v>14</v>
      </c>
      <c r="M433" s="21">
        <f t="shared" si="100"/>
        <v>1.5435501653803748E-2</v>
      </c>
      <c r="P433" s="67"/>
      <c r="Q433" s="67"/>
    </row>
    <row r="434" spans="1:17" x14ac:dyDescent="0.25">
      <c r="A434" s="57" t="s">
        <v>904</v>
      </c>
      <c r="B434" s="26" t="s">
        <v>315</v>
      </c>
      <c r="C434" s="58"/>
      <c r="D434" s="58">
        <v>1132</v>
      </c>
      <c r="E434" s="116">
        <f t="shared" si="97"/>
        <v>1132</v>
      </c>
      <c r="F434" s="21"/>
      <c r="G434" s="60"/>
      <c r="H434" s="57" t="s">
        <v>904</v>
      </c>
      <c r="I434" s="26" t="s">
        <v>315</v>
      </c>
      <c r="J434" s="58"/>
      <c r="K434" s="58">
        <v>1254</v>
      </c>
      <c r="L434" s="116">
        <f t="shared" si="99"/>
        <v>1254</v>
      </c>
      <c r="M434" s="21"/>
      <c r="P434" s="67"/>
      <c r="Q434" s="67"/>
    </row>
    <row r="435" spans="1:17" x14ac:dyDescent="0.25">
      <c r="A435" s="57" t="s">
        <v>904</v>
      </c>
      <c r="B435" s="26" t="s">
        <v>825</v>
      </c>
      <c r="C435" s="58">
        <v>705</v>
      </c>
      <c r="D435" s="58">
        <v>716</v>
      </c>
      <c r="E435" s="116">
        <f t="shared" si="97"/>
        <v>11</v>
      </c>
      <c r="F435" s="21">
        <f>E435/C304</f>
        <v>1.5602836879432624E-2</v>
      </c>
      <c r="G435" s="60"/>
      <c r="H435" s="57" t="s">
        <v>904</v>
      </c>
      <c r="I435" s="26" t="s">
        <v>825</v>
      </c>
      <c r="J435" s="125">
        <v>782</v>
      </c>
      <c r="K435" s="125">
        <v>779</v>
      </c>
      <c r="L435" s="116">
        <f t="shared" si="99"/>
        <v>-3</v>
      </c>
      <c r="M435" s="21">
        <f>L435/D304</f>
        <v>-3.8363171355498722E-3</v>
      </c>
      <c r="P435" s="67"/>
      <c r="Q435" s="67"/>
    </row>
    <row r="436" spans="1:17" x14ac:dyDescent="0.25">
      <c r="A436" s="57" t="s">
        <v>904</v>
      </c>
      <c r="B436" s="26" t="s">
        <v>816</v>
      </c>
      <c r="C436" s="58">
        <v>438</v>
      </c>
      <c r="D436" s="58">
        <v>266</v>
      </c>
      <c r="E436" s="116">
        <f t="shared" si="97"/>
        <v>-172</v>
      </c>
      <c r="F436" s="21">
        <f>E436/C305</f>
        <v>-0.39269406392694062</v>
      </c>
      <c r="G436" s="60"/>
      <c r="H436" s="57" t="s">
        <v>904</v>
      </c>
      <c r="I436" s="26" t="s">
        <v>816</v>
      </c>
      <c r="J436" s="125">
        <v>460</v>
      </c>
      <c r="K436" s="125"/>
      <c r="L436" s="116">
        <f t="shared" si="99"/>
        <v>-460</v>
      </c>
      <c r="M436" s="21">
        <f>L436/D305</f>
        <v>-1</v>
      </c>
      <c r="P436" s="67"/>
      <c r="Q436" s="67"/>
    </row>
    <row r="437" spans="1:17" x14ac:dyDescent="0.25">
      <c r="A437" s="57" t="s">
        <v>904</v>
      </c>
      <c r="B437" s="13" t="s">
        <v>612</v>
      </c>
      <c r="C437" s="58">
        <v>158</v>
      </c>
      <c r="D437" s="58">
        <v>166</v>
      </c>
      <c r="E437" s="116">
        <f t="shared" si="97"/>
        <v>8</v>
      </c>
      <c r="F437" s="21">
        <f>E437/C306</f>
        <v>5.0632911392405063E-2</v>
      </c>
      <c r="G437" s="60"/>
      <c r="H437" s="57" t="s">
        <v>904</v>
      </c>
      <c r="I437" s="13" t="s">
        <v>612</v>
      </c>
      <c r="J437" s="58">
        <v>155</v>
      </c>
      <c r="K437" s="58">
        <v>169</v>
      </c>
      <c r="L437" s="116">
        <f t="shared" si="99"/>
        <v>14</v>
      </c>
      <c r="M437" s="21">
        <f>L437/D306</f>
        <v>9.0322580645161285E-2</v>
      </c>
      <c r="Q437" s="59"/>
    </row>
    <row r="438" spans="1:17" x14ac:dyDescent="0.25">
      <c r="A438" s="23"/>
      <c r="B438" s="24"/>
      <c r="C438" s="24"/>
      <c r="D438" s="24"/>
      <c r="E438" s="36"/>
      <c r="F438" s="53"/>
      <c r="G438" s="60"/>
      <c r="H438" s="23"/>
      <c r="I438" s="24"/>
      <c r="J438" s="24"/>
      <c r="K438" s="24"/>
      <c r="L438" s="36"/>
      <c r="M438" s="53"/>
      <c r="P438" s="67"/>
      <c r="Q438" s="67"/>
    </row>
    <row r="439" spans="1:17" x14ac:dyDescent="0.25">
      <c r="A439" s="57" t="s">
        <v>905</v>
      </c>
      <c r="B439" s="35" t="s">
        <v>297</v>
      </c>
      <c r="C439" s="58">
        <v>41282</v>
      </c>
      <c r="D439" s="58">
        <v>41985</v>
      </c>
      <c r="E439" s="116">
        <f t="shared" ref="E439:E449" si="101">H308-C308</f>
        <v>703</v>
      </c>
      <c r="F439" s="21">
        <f t="shared" ref="F439:F444" si="102">E439/C308</f>
        <v>1.7029213700886586E-2</v>
      </c>
      <c r="G439" s="60"/>
      <c r="H439" s="57" t="s">
        <v>905</v>
      </c>
      <c r="I439" s="35" t="s">
        <v>297</v>
      </c>
      <c r="J439" s="58">
        <v>49071</v>
      </c>
      <c r="K439" s="58">
        <v>50429</v>
      </c>
      <c r="L439" s="116">
        <f t="shared" ref="L439:L449" si="103">$I308-$D308</f>
        <v>1358</v>
      </c>
      <c r="M439" s="21">
        <f t="shared" ref="M439:M444" si="104">L439/D308</f>
        <v>2.7674186382996065E-2</v>
      </c>
      <c r="Q439" s="67"/>
    </row>
    <row r="440" spans="1:17" x14ac:dyDescent="0.25">
      <c r="A440" s="57" t="s">
        <v>905</v>
      </c>
      <c r="B440" s="26" t="s">
        <v>660</v>
      </c>
      <c r="C440" s="58">
        <v>11480</v>
      </c>
      <c r="D440" s="58">
        <v>11595</v>
      </c>
      <c r="E440" s="116">
        <f t="shared" si="101"/>
        <v>115</v>
      </c>
      <c r="F440" s="21">
        <f t="shared" si="102"/>
        <v>1.0017421602787456E-2</v>
      </c>
      <c r="G440" s="60"/>
      <c r="H440" s="57" t="s">
        <v>905</v>
      </c>
      <c r="I440" s="26" t="s">
        <v>660</v>
      </c>
      <c r="J440" s="58">
        <v>13176</v>
      </c>
      <c r="K440" s="58">
        <v>13523</v>
      </c>
      <c r="L440" s="116">
        <f t="shared" si="103"/>
        <v>347</v>
      </c>
      <c r="M440" s="21">
        <f t="shared" si="104"/>
        <v>2.6335761991499698E-2</v>
      </c>
      <c r="Q440" s="67"/>
    </row>
    <row r="441" spans="1:17" x14ac:dyDescent="0.25">
      <c r="A441" s="57" t="s">
        <v>905</v>
      </c>
      <c r="B441" s="26" t="s">
        <v>231</v>
      </c>
      <c r="C441" s="58">
        <v>4139</v>
      </c>
      <c r="D441" s="58">
        <v>4268</v>
      </c>
      <c r="E441" s="116">
        <f t="shared" si="101"/>
        <v>129</v>
      </c>
      <c r="F441" s="21">
        <f t="shared" si="102"/>
        <v>3.1166948538294274E-2</v>
      </c>
      <c r="G441" s="60"/>
      <c r="H441" s="57" t="s">
        <v>905</v>
      </c>
      <c r="I441" s="26" t="s">
        <v>231</v>
      </c>
      <c r="J441" s="58">
        <v>4910</v>
      </c>
      <c r="K441" s="58">
        <v>4961</v>
      </c>
      <c r="L441" s="116">
        <f t="shared" si="103"/>
        <v>51</v>
      </c>
      <c r="M441" s="21">
        <f t="shared" si="104"/>
        <v>1.0386965376782077E-2</v>
      </c>
      <c r="Q441" s="67"/>
    </row>
    <row r="442" spans="1:17" x14ac:dyDescent="0.25">
      <c r="A442" s="57" t="s">
        <v>905</v>
      </c>
      <c r="B442" s="26" t="s">
        <v>600</v>
      </c>
      <c r="C442" s="58">
        <v>4076</v>
      </c>
      <c r="D442" s="58">
        <v>4222</v>
      </c>
      <c r="E442" s="116">
        <f t="shared" si="101"/>
        <v>146</v>
      </c>
      <c r="F442" s="21">
        <f t="shared" si="102"/>
        <v>3.5819430814524045E-2</v>
      </c>
      <c r="G442" s="60"/>
      <c r="H442" s="57" t="s">
        <v>905</v>
      </c>
      <c r="I442" s="26" t="s">
        <v>600</v>
      </c>
      <c r="J442" s="125">
        <v>4680</v>
      </c>
      <c r="K442" s="125">
        <v>4678</v>
      </c>
      <c r="L442" s="116">
        <f t="shared" si="103"/>
        <v>-2</v>
      </c>
      <c r="M442" s="21">
        <f t="shared" si="104"/>
        <v>-4.2735042735042735E-4</v>
      </c>
      <c r="Q442" s="67"/>
    </row>
    <row r="443" spans="1:17" x14ac:dyDescent="0.25">
      <c r="A443" s="57" t="s">
        <v>905</v>
      </c>
      <c r="B443" s="26" t="s">
        <v>112</v>
      </c>
      <c r="C443" s="58">
        <v>2665</v>
      </c>
      <c r="D443" s="58">
        <v>2667</v>
      </c>
      <c r="E443" s="116">
        <f t="shared" si="101"/>
        <v>2</v>
      </c>
      <c r="F443" s="21">
        <f t="shared" si="102"/>
        <v>7.5046904315196998E-4</v>
      </c>
      <c r="G443" s="60"/>
      <c r="H443" s="57" t="s">
        <v>905</v>
      </c>
      <c r="I443" s="26" t="s">
        <v>112</v>
      </c>
      <c r="J443" s="58">
        <v>3174</v>
      </c>
      <c r="K443" s="58">
        <v>3248</v>
      </c>
      <c r="L443" s="116">
        <f t="shared" si="103"/>
        <v>74</v>
      </c>
      <c r="M443" s="21">
        <f t="shared" si="104"/>
        <v>2.3314429741650915E-2</v>
      </c>
      <c r="Q443" s="67"/>
    </row>
    <row r="444" spans="1:17" x14ac:dyDescent="0.25">
      <c r="A444" s="57" t="s">
        <v>905</v>
      </c>
      <c r="B444" s="26" t="s">
        <v>3</v>
      </c>
      <c r="C444" s="58">
        <v>884</v>
      </c>
      <c r="D444" s="58">
        <v>2315</v>
      </c>
      <c r="E444" s="116">
        <f t="shared" si="101"/>
        <v>1431</v>
      </c>
      <c r="F444" s="21">
        <f t="shared" si="102"/>
        <v>1.6187782805429864</v>
      </c>
      <c r="G444" s="60"/>
      <c r="H444" s="57" t="s">
        <v>905</v>
      </c>
      <c r="I444" s="26" t="s">
        <v>3</v>
      </c>
      <c r="J444" s="58">
        <v>2418</v>
      </c>
      <c r="K444" s="58">
        <v>2453</v>
      </c>
      <c r="L444" s="116">
        <f t="shared" si="103"/>
        <v>35</v>
      </c>
      <c r="M444" s="21">
        <f t="shared" si="104"/>
        <v>1.4474772539288668E-2</v>
      </c>
    </row>
    <row r="445" spans="1:17" x14ac:dyDescent="0.25">
      <c r="A445" s="57" t="s">
        <v>905</v>
      </c>
      <c r="B445" s="26" t="s">
        <v>104</v>
      </c>
      <c r="C445" s="58"/>
      <c r="D445" s="58">
        <v>4809</v>
      </c>
      <c r="E445" s="116">
        <f t="shared" si="101"/>
        <v>4809</v>
      </c>
      <c r="F445" s="21"/>
      <c r="G445" s="60"/>
      <c r="H445" s="57" t="s">
        <v>905</v>
      </c>
      <c r="I445" s="26" t="s">
        <v>104</v>
      </c>
      <c r="J445" s="58"/>
      <c r="K445" s="58"/>
      <c r="L445" s="116">
        <f t="shared" si="103"/>
        <v>0</v>
      </c>
      <c r="M445" s="21"/>
    </row>
    <row r="446" spans="1:17" x14ac:dyDescent="0.25">
      <c r="A446" s="57" t="s">
        <v>905</v>
      </c>
      <c r="B446" s="26" t="s">
        <v>264</v>
      </c>
      <c r="C446" s="58">
        <v>1324</v>
      </c>
      <c r="D446" s="58">
        <v>1336</v>
      </c>
      <c r="E446" s="116">
        <f t="shared" si="101"/>
        <v>12</v>
      </c>
      <c r="F446" s="21">
        <f>E446/C315</f>
        <v>9.0634441087613302E-3</v>
      </c>
      <c r="G446" s="60"/>
      <c r="H446" s="57" t="s">
        <v>905</v>
      </c>
      <c r="I446" s="26" t="s">
        <v>264</v>
      </c>
      <c r="J446" s="58">
        <v>1619</v>
      </c>
      <c r="K446" s="58">
        <v>1636</v>
      </c>
      <c r="L446" s="116">
        <f t="shared" si="103"/>
        <v>17</v>
      </c>
      <c r="M446" s="21">
        <f>L446/D315</f>
        <v>1.0500308832612723E-2</v>
      </c>
    </row>
    <row r="447" spans="1:17" x14ac:dyDescent="0.25">
      <c r="A447" s="57" t="s">
        <v>905</v>
      </c>
      <c r="B447" s="26" t="s">
        <v>346</v>
      </c>
      <c r="C447" s="58">
        <v>1639</v>
      </c>
      <c r="D447" s="58">
        <v>483</v>
      </c>
      <c r="E447" s="116">
        <f t="shared" si="101"/>
        <v>-1156</v>
      </c>
      <c r="F447" s="21">
        <f>E447/C316</f>
        <v>-0.70530811470408783</v>
      </c>
      <c r="G447" s="60"/>
      <c r="H447" s="57" t="s">
        <v>905</v>
      </c>
      <c r="I447" s="26" t="s">
        <v>346</v>
      </c>
      <c r="J447" s="125">
        <v>1879</v>
      </c>
      <c r="K447" s="125"/>
      <c r="L447" s="116">
        <f t="shared" si="103"/>
        <v>-1879</v>
      </c>
      <c r="M447" s="21">
        <f>L447/D316</f>
        <v>-1</v>
      </c>
    </row>
    <row r="448" spans="1:17" x14ac:dyDescent="0.25">
      <c r="A448" s="57" t="s">
        <v>905</v>
      </c>
      <c r="B448" s="26" t="s">
        <v>491</v>
      </c>
      <c r="C448" s="58">
        <v>982</v>
      </c>
      <c r="D448" s="58">
        <v>996</v>
      </c>
      <c r="E448" s="116">
        <f t="shared" si="101"/>
        <v>14</v>
      </c>
      <c r="F448" s="21">
        <f>E448/C317</f>
        <v>1.4256619144602852E-2</v>
      </c>
      <c r="G448" s="60"/>
      <c r="H448" s="57" t="s">
        <v>905</v>
      </c>
      <c r="I448" s="26" t="s">
        <v>491</v>
      </c>
      <c r="J448" s="58">
        <v>1079</v>
      </c>
      <c r="K448" s="58">
        <v>1088</v>
      </c>
      <c r="L448" s="116">
        <f t="shared" si="103"/>
        <v>9</v>
      </c>
      <c r="M448" s="21">
        <f>L448/D317</f>
        <v>8.3410565338276187E-3</v>
      </c>
    </row>
    <row r="449" spans="1:33" x14ac:dyDescent="0.25">
      <c r="A449" s="56" t="s">
        <v>905</v>
      </c>
      <c r="B449" s="13" t="s">
        <v>145</v>
      </c>
      <c r="C449" s="12">
        <v>582</v>
      </c>
      <c r="D449" s="12">
        <v>589</v>
      </c>
      <c r="E449" s="115">
        <f t="shared" si="101"/>
        <v>7</v>
      </c>
      <c r="F449" s="69">
        <f>E449/C318</f>
        <v>1.2027491408934709E-2</v>
      </c>
      <c r="G449" s="60"/>
      <c r="H449" s="56" t="s">
        <v>905</v>
      </c>
      <c r="I449" s="13" t="s">
        <v>145</v>
      </c>
      <c r="J449" s="12">
        <v>612</v>
      </c>
      <c r="K449" s="12">
        <v>615</v>
      </c>
      <c r="L449" s="115">
        <f t="shared" si="103"/>
        <v>3</v>
      </c>
      <c r="M449" s="69">
        <f>L449/D318</f>
        <v>4.9019607843137254E-3</v>
      </c>
    </row>
    <row r="450" spans="1:33" x14ac:dyDescent="0.25">
      <c r="A450" s="58"/>
      <c r="B450" s="58"/>
      <c r="C450" s="58"/>
      <c r="D450" s="58"/>
      <c r="E450" s="116"/>
      <c r="F450" s="59"/>
      <c r="G450" s="60"/>
      <c r="H450" s="58"/>
      <c r="I450" s="58"/>
      <c r="J450" s="58"/>
      <c r="K450" s="58"/>
      <c r="L450" s="116"/>
      <c r="M450" s="59"/>
    </row>
    <row r="451" spans="1:33" x14ac:dyDescent="0.25">
      <c r="A451" s="58"/>
      <c r="B451" s="58"/>
      <c r="C451" s="58"/>
      <c r="D451" s="58"/>
      <c r="E451" s="116"/>
      <c r="F451" s="59"/>
      <c r="G451" s="60"/>
      <c r="H451" s="58"/>
      <c r="I451" s="58"/>
      <c r="J451" s="58"/>
      <c r="K451" s="58"/>
      <c r="L451" s="116"/>
    </row>
    <row r="452" spans="1:33" ht="13.8" x14ac:dyDescent="0.3">
      <c r="A452" s="23" t="s">
        <v>900</v>
      </c>
      <c r="B452" s="24" t="s">
        <v>396</v>
      </c>
      <c r="C452" s="53">
        <v>-8.9262273562614857E-3</v>
      </c>
      <c r="D452" s="58"/>
      <c r="E452" s="116"/>
      <c r="F452" s="59"/>
      <c r="G452" s="60"/>
      <c r="H452" s="34" t="s">
        <v>900</v>
      </c>
      <c r="I452" s="33" t="s">
        <v>479</v>
      </c>
      <c r="J452" s="129">
        <v>-0.61717267552182165</v>
      </c>
      <c r="K452" s="116"/>
      <c r="M452" s="23" t="s">
        <v>905</v>
      </c>
      <c r="N452" s="24" t="s">
        <v>104</v>
      </c>
      <c r="O452" s="131" t="s">
        <v>1013</v>
      </c>
    </row>
    <row r="453" spans="1:33" x14ac:dyDescent="0.25">
      <c r="A453" s="34" t="s">
        <v>902</v>
      </c>
      <c r="B453" s="33" t="s">
        <v>725</v>
      </c>
      <c r="C453" s="129">
        <v>-1.7543859649122806E-2</v>
      </c>
      <c r="D453" s="58"/>
      <c r="E453" s="116"/>
      <c r="F453" s="59"/>
      <c r="G453" s="60"/>
      <c r="H453" s="34" t="s">
        <v>902</v>
      </c>
      <c r="I453" s="33" t="s">
        <v>709</v>
      </c>
      <c r="J453" s="129">
        <v>-5.3475935828877007E-4</v>
      </c>
      <c r="K453" s="116"/>
    </row>
    <row r="454" spans="1:33" x14ac:dyDescent="0.25">
      <c r="A454" s="33" t="s">
        <v>904</v>
      </c>
      <c r="B454" s="33" t="s">
        <v>816</v>
      </c>
      <c r="C454" s="129">
        <v>-0.39269406392694062</v>
      </c>
      <c r="D454" s="58"/>
      <c r="E454" s="116"/>
      <c r="F454" s="59"/>
      <c r="G454" s="60"/>
      <c r="H454" s="56" t="s">
        <v>902</v>
      </c>
      <c r="I454" s="12" t="s">
        <v>57</v>
      </c>
      <c r="J454" s="69">
        <v>-0.28371134020618555</v>
      </c>
      <c r="K454" s="116"/>
    </row>
    <row r="455" spans="1:33" x14ac:dyDescent="0.25">
      <c r="A455" s="56" t="s">
        <v>904</v>
      </c>
      <c r="B455" s="12" t="s">
        <v>536</v>
      </c>
      <c r="C455" s="69">
        <v>-3.8920142943070447E-4</v>
      </c>
      <c r="D455" s="58"/>
      <c r="E455" s="116"/>
      <c r="F455" s="59"/>
      <c r="G455" s="60"/>
      <c r="H455" s="57" t="s">
        <v>904</v>
      </c>
      <c r="I455" s="58" t="s">
        <v>825</v>
      </c>
      <c r="J455" s="21">
        <v>-3.8363171355498722E-3</v>
      </c>
      <c r="K455" s="116"/>
      <c r="M455" s="59"/>
    </row>
    <row r="456" spans="1:33" ht="13.8" x14ac:dyDescent="0.3">
      <c r="A456" s="23" t="s">
        <v>905</v>
      </c>
      <c r="B456" s="24" t="s">
        <v>346</v>
      </c>
      <c r="C456" s="53">
        <v>-0.70530811470408783</v>
      </c>
      <c r="D456" s="58"/>
      <c r="E456" s="116"/>
      <c r="F456" s="59"/>
      <c r="G456" s="60"/>
      <c r="H456" s="56" t="s">
        <v>904</v>
      </c>
      <c r="I456" s="12" t="s">
        <v>816</v>
      </c>
      <c r="J456" s="68">
        <v>-1</v>
      </c>
      <c r="K456" s="131" t="s">
        <v>1013</v>
      </c>
      <c r="M456" s="59"/>
    </row>
    <row r="457" spans="1:33" x14ac:dyDescent="0.25">
      <c r="D457" s="58"/>
      <c r="E457" s="116"/>
      <c r="F457" s="59"/>
      <c r="G457" s="60"/>
      <c r="H457" s="57" t="s">
        <v>905</v>
      </c>
      <c r="I457" s="58" t="s">
        <v>600</v>
      </c>
      <c r="J457" s="21">
        <v>-4.2735042735042735E-4</v>
      </c>
      <c r="K457" s="116"/>
      <c r="Q457" s="58"/>
    </row>
    <row r="458" spans="1:33" ht="17.399999999999999" x14ac:dyDescent="0.3">
      <c r="A458" s="126" t="s">
        <v>1011</v>
      </c>
      <c r="D458" s="58"/>
      <c r="E458" s="116"/>
      <c r="F458" s="59"/>
      <c r="G458" s="60"/>
      <c r="H458" s="56" t="s">
        <v>905</v>
      </c>
      <c r="I458" s="12" t="s">
        <v>346</v>
      </c>
      <c r="J458" s="68">
        <v>-1</v>
      </c>
      <c r="K458" s="131" t="s">
        <v>1013</v>
      </c>
      <c r="M458" s="59"/>
      <c r="P458" s="58"/>
      <c r="Q458" s="58"/>
    </row>
    <row r="459" spans="1:33" x14ac:dyDescent="0.25">
      <c r="A459" s="58"/>
      <c r="B459" s="58"/>
      <c r="C459" s="58"/>
      <c r="D459" s="58"/>
      <c r="E459" s="116"/>
      <c r="F459" s="59"/>
      <c r="G459" s="60"/>
      <c r="L459" s="116"/>
      <c r="M459" s="59"/>
    </row>
    <row r="460" spans="1:33" ht="17.399999999999999" x14ac:dyDescent="0.3">
      <c r="A460" s="58"/>
      <c r="B460" s="58"/>
      <c r="C460" s="58"/>
      <c r="D460" s="58"/>
      <c r="E460" s="116"/>
      <c r="F460" s="59"/>
      <c r="G460" s="60"/>
      <c r="I460" s="130" t="s">
        <v>1012</v>
      </c>
      <c r="J460" s="58"/>
      <c r="K460" s="58"/>
      <c r="L460" s="116"/>
      <c r="M460" s="59"/>
    </row>
    <row r="461" spans="1:33" ht="17.399999999999999" x14ac:dyDescent="0.3">
      <c r="A461" s="58"/>
      <c r="B461" s="58"/>
      <c r="C461" s="58"/>
      <c r="D461" s="58"/>
      <c r="E461" s="116"/>
      <c r="F461" s="59"/>
      <c r="G461" s="60"/>
      <c r="H461" s="58"/>
      <c r="I461" s="130" t="s">
        <v>1084</v>
      </c>
      <c r="J461" s="58"/>
      <c r="K461" s="58"/>
      <c r="L461" s="116"/>
      <c r="M461" s="59"/>
    </row>
    <row r="462" spans="1:33" x14ac:dyDescent="0.25">
      <c r="A462" s="58"/>
      <c r="B462" s="58"/>
      <c r="C462" s="58"/>
      <c r="D462" s="58"/>
      <c r="E462" s="116"/>
      <c r="F462" s="59"/>
      <c r="G462" s="60"/>
      <c r="H462" s="58"/>
      <c r="I462" s="58"/>
      <c r="J462" s="58"/>
      <c r="K462" s="58"/>
      <c r="L462" s="116"/>
      <c r="M462" s="59"/>
      <c r="Q462"/>
    </row>
    <row r="463" spans="1:33" s="12" customFormat="1" x14ac:dyDescent="0.25">
      <c r="P463" s="95"/>
      <c r="Q463" s="95"/>
      <c r="AD463" s="58"/>
      <c r="AG463" s="58"/>
    </row>
    <row r="464" spans="1:33" x14ac:dyDescent="0.25">
      <c r="P464"/>
      <c r="Q464"/>
      <c r="AD464" s="33"/>
      <c r="AF464" s="33"/>
      <c r="AG464" s="33"/>
    </row>
    <row r="465" spans="1:18" ht="21" x14ac:dyDescent="0.4">
      <c r="B465" s="113" t="s">
        <v>1159</v>
      </c>
      <c r="P465"/>
      <c r="Q465"/>
    </row>
    <row r="466" spans="1:18" x14ac:dyDescent="0.25">
      <c r="P466"/>
      <c r="Q466"/>
    </row>
    <row r="467" spans="1:18" x14ac:dyDescent="0.25">
      <c r="A467" s="83" t="s">
        <v>899</v>
      </c>
      <c r="B467" s="84" t="s">
        <v>898</v>
      </c>
      <c r="C467" s="85" t="s">
        <v>973</v>
      </c>
      <c r="D467" s="86" t="s">
        <v>974</v>
      </c>
      <c r="E467" s="86"/>
      <c r="F467" s="279" t="s">
        <v>968</v>
      </c>
      <c r="G467" s="85" t="s">
        <v>969</v>
      </c>
      <c r="H467" s="87" t="s">
        <v>975</v>
      </c>
      <c r="I467"/>
      <c r="J467"/>
      <c r="M467"/>
      <c r="N467"/>
      <c r="O467" s="93"/>
      <c r="P467"/>
      <c r="Q467"/>
      <c r="R467"/>
    </row>
    <row r="468" spans="1:18" x14ac:dyDescent="0.25">
      <c r="A468" s="79" t="s">
        <v>900</v>
      </c>
      <c r="B468" s="58" t="s">
        <v>503</v>
      </c>
      <c r="C468" s="27">
        <f>H263-F263</f>
        <v>23649</v>
      </c>
      <c r="D468" s="59">
        <v>0.31631956984069659</v>
      </c>
      <c r="E468" s="59"/>
      <c r="F468" s="280">
        <f>I263-H263</f>
        <v>6801</v>
      </c>
      <c r="G468" s="59">
        <v>6.9107425923667851E-2</v>
      </c>
      <c r="H468" s="21">
        <f t="shared" ref="H468:H487" si="105">G468-D468</f>
        <v>-0.24721214391702873</v>
      </c>
      <c r="I468"/>
      <c r="J468" s="58"/>
      <c r="K468" s="58"/>
      <c r="M468"/>
      <c r="N468"/>
      <c r="O468" s="93"/>
      <c r="P468"/>
      <c r="Q468"/>
      <c r="R468"/>
    </row>
    <row r="469" spans="1:18" x14ac:dyDescent="0.25">
      <c r="A469" s="79" t="s">
        <v>900</v>
      </c>
      <c r="B469" s="58" t="s">
        <v>800</v>
      </c>
      <c r="C469" s="27">
        <f t="shared" ref="C469:C523" si="106">H264-F264</f>
        <v>20706</v>
      </c>
      <c r="D469" s="59">
        <v>0.30210096294134814</v>
      </c>
      <c r="E469" s="59"/>
      <c r="F469" s="116">
        <f t="shared" ref="F469:F523" si="107">I264-H264</f>
        <v>5641</v>
      </c>
      <c r="G469" s="59">
        <v>6.3207314613540108E-2</v>
      </c>
      <c r="H469" s="21">
        <f t="shared" si="105"/>
        <v>-0.23889364832780802</v>
      </c>
      <c r="I469"/>
      <c r="J469" s="58"/>
      <c r="K469" s="58"/>
      <c r="M469"/>
      <c r="N469"/>
      <c r="O469" s="93"/>
      <c r="P469"/>
      <c r="Q469"/>
      <c r="R469"/>
    </row>
    <row r="470" spans="1:18" x14ac:dyDescent="0.25">
      <c r="A470" s="79" t="s">
        <v>900</v>
      </c>
      <c r="B470" s="58" t="s">
        <v>279</v>
      </c>
      <c r="C470" s="27">
        <f t="shared" si="106"/>
        <v>11136</v>
      </c>
      <c r="D470" s="59">
        <v>0.18995309168443497</v>
      </c>
      <c r="E470" s="59"/>
      <c r="F470" s="116">
        <f t="shared" si="107"/>
        <v>12078</v>
      </c>
      <c r="G470" s="59">
        <v>0.17313398603804417</v>
      </c>
      <c r="H470" s="21">
        <f t="shared" si="105"/>
        <v>-1.6819105646390803E-2</v>
      </c>
      <c r="J470" s="58"/>
      <c r="K470" s="58"/>
      <c r="M470"/>
      <c r="N470"/>
      <c r="O470" s="93"/>
      <c r="P470"/>
      <c r="Q470"/>
      <c r="R470"/>
    </row>
    <row r="471" spans="1:18" x14ac:dyDescent="0.25">
      <c r="A471" s="79" t="s">
        <v>900</v>
      </c>
      <c r="B471" s="58" t="s">
        <v>179</v>
      </c>
      <c r="C471" s="27">
        <f t="shared" si="106"/>
        <v>9875</v>
      </c>
      <c r="D471" s="59">
        <v>0.20208738360789932</v>
      </c>
      <c r="E471" s="59"/>
      <c r="F471" s="116">
        <f t="shared" si="107"/>
        <v>8486</v>
      </c>
      <c r="G471" s="59">
        <v>0.14446714334354785</v>
      </c>
      <c r="H471" s="21">
        <f t="shared" si="105"/>
        <v>-5.7620240264351474E-2</v>
      </c>
      <c r="J471" s="58"/>
      <c r="K471" s="58"/>
      <c r="M471"/>
      <c r="N471"/>
      <c r="O471" s="93"/>
      <c r="P471"/>
      <c r="Q471"/>
      <c r="R471"/>
    </row>
    <row r="472" spans="1:18" x14ac:dyDescent="0.25">
      <c r="A472" s="79" t="s">
        <v>900</v>
      </c>
      <c r="B472" s="58" t="s">
        <v>197</v>
      </c>
      <c r="C472" s="27">
        <f t="shared" si="106"/>
        <v>4685</v>
      </c>
      <c r="D472" s="59">
        <v>9.8463672474306971E-2</v>
      </c>
      <c r="E472" s="59"/>
      <c r="F472" s="116">
        <f t="shared" si="107"/>
        <v>13568</v>
      </c>
      <c r="G472" s="59">
        <v>0.2595951478972946</v>
      </c>
      <c r="H472" s="21">
        <f t="shared" si="105"/>
        <v>0.16113147542298761</v>
      </c>
      <c r="J472" s="58"/>
      <c r="K472" s="58"/>
      <c r="M472"/>
      <c r="N472"/>
      <c r="O472" s="93"/>
      <c r="P472"/>
      <c r="Q472"/>
      <c r="R472"/>
    </row>
    <row r="473" spans="1:18" x14ac:dyDescent="0.25">
      <c r="A473" s="79" t="s">
        <v>900</v>
      </c>
      <c r="B473" s="58" t="s">
        <v>86</v>
      </c>
      <c r="C473" s="27">
        <f t="shared" si="106"/>
        <v>5201</v>
      </c>
      <c r="D473" s="59">
        <v>0.11771229404309252</v>
      </c>
      <c r="E473" s="59"/>
      <c r="F473" s="116">
        <f t="shared" si="107"/>
        <v>10686</v>
      </c>
      <c r="G473" s="59">
        <v>0.21638149235597853</v>
      </c>
      <c r="H473" s="21">
        <f t="shared" si="105"/>
        <v>9.8669198312886008E-2</v>
      </c>
      <c r="J473" s="58"/>
      <c r="K473" s="58"/>
      <c r="M473"/>
      <c r="N473"/>
      <c r="O473" s="93"/>
      <c r="P473"/>
      <c r="Q473"/>
      <c r="R473"/>
    </row>
    <row r="474" spans="1:18" x14ac:dyDescent="0.25">
      <c r="A474" s="79" t="s">
        <v>900</v>
      </c>
      <c r="B474" s="58" t="s">
        <v>247</v>
      </c>
      <c r="C474" s="27">
        <f t="shared" si="106"/>
        <v>6727</v>
      </c>
      <c r="D474" s="59">
        <v>0.20650805832693783</v>
      </c>
      <c r="E474" s="59"/>
      <c r="F474" s="116">
        <f t="shared" si="107"/>
        <v>4809</v>
      </c>
      <c r="G474" s="59">
        <v>0.1223601852323037</v>
      </c>
      <c r="H474" s="21">
        <f t="shared" si="105"/>
        <v>-8.4147873094634132E-2</v>
      </c>
      <c r="J474" s="58"/>
      <c r="K474" s="58"/>
      <c r="M474"/>
      <c r="N474"/>
      <c r="O474" s="93"/>
      <c r="P474"/>
      <c r="Q474"/>
      <c r="R474"/>
    </row>
    <row r="475" spans="1:18" x14ac:dyDescent="0.25">
      <c r="A475" s="79" t="s">
        <v>900</v>
      </c>
      <c r="B475" s="58" t="s">
        <v>460</v>
      </c>
      <c r="C475" s="27">
        <f t="shared" si="106"/>
        <v>5083</v>
      </c>
      <c r="D475" s="59">
        <v>0.33366154654063279</v>
      </c>
      <c r="E475" s="59"/>
      <c r="F475" s="116">
        <f t="shared" si="107"/>
        <v>780</v>
      </c>
      <c r="G475" s="59">
        <v>3.8391494807304229E-2</v>
      </c>
      <c r="H475" s="21">
        <f t="shared" si="105"/>
        <v>-0.29527005173332854</v>
      </c>
      <c r="J475" s="58"/>
      <c r="K475" s="58"/>
      <c r="M475"/>
      <c r="N475"/>
      <c r="O475" s="93"/>
      <c r="P475"/>
      <c r="Q475"/>
      <c r="R475"/>
    </row>
    <row r="476" spans="1:18" x14ac:dyDescent="0.25">
      <c r="A476" s="79" t="s">
        <v>900</v>
      </c>
      <c r="B476" s="58" t="s">
        <v>328</v>
      </c>
      <c r="C476" s="27">
        <f t="shared" si="106"/>
        <v>2202</v>
      </c>
      <c r="D476" s="59">
        <v>0.36133902198884149</v>
      </c>
      <c r="E476" s="59"/>
      <c r="F476" s="116">
        <f t="shared" si="107"/>
        <v>105</v>
      </c>
      <c r="G476" s="59">
        <v>1.2656702025072323E-2</v>
      </c>
      <c r="H476" s="21">
        <f t="shared" si="105"/>
        <v>-0.34868231996376919</v>
      </c>
      <c r="J476" s="58"/>
      <c r="K476" s="58"/>
      <c r="M476"/>
      <c r="N476"/>
      <c r="O476" s="93"/>
      <c r="P476"/>
      <c r="Q476"/>
      <c r="R476"/>
    </row>
    <row r="477" spans="1:18" x14ac:dyDescent="0.25">
      <c r="A477" s="79" t="s">
        <v>900</v>
      </c>
      <c r="B477" s="58" t="s">
        <v>428</v>
      </c>
      <c r="C477" s="27">
        <f t="shared" si="106"/>
        <v>757</v>
      </c>
      <c r="D477" s="59">
        <v>0.1769518466573165</v>
      </c>
      <c r="E477" s="59"/>
      <c r="F477" s="116">
        <f t="shared" si="107"/>
        <v>860</v>
      </c>
      <c r="G477" s="59">
        <v>0.17080436941410129</v>
      </c>
      <c r="H477" s="21">
        <f t="shared" si="105"/>
        <v>-6.1474772432152103E-3</v>
      </c>
      <c r="J477" s="58"/>
      <c r="K477" s="58"/>
      <c r="M477"/>
      <c r="N477"/>
      <c r="O477" s="93"/>
      <c r="P477"/>
      <c r="Q477"/>
      <c r="R477"/>
    </row>
    <row r="478" spans="1:18" x14ac:dyDescent="0.25">
      <c r="A478" s="79" t="s">
        <v>900</v>
      </c>
      <c r="B478" s="58" t="s">
        <v>785</v>
      </c>
      <c r="C478" s="27">
        <f t="shared" si="106"/>
        <v>583</v>
      </c>
      <c r="D478" s="59">
        <v>0.13682234217319877</v>
      </c>
      <c r="E478" s="59"/>
      <c r="F478" s="116">
        <f t="shared" si="107"/>
        <v>1016</v>
      </c>
      <c r="G478" s="59">
        <v>0.2097440132122213</v>
      </c>
      <c r="H478" s="21">
        <f t="shared" si="105"/>
        <v>7.2921671039022529E-2</v>
      </c>
      <c r="J478" s="58"/>
      <c r="K478" s="58"/>
      <c r="M478"/>
      <c r="N478"/>
      <c r="O478" s="93"/>
      <c r="P478"/>
      <c r="Q478"/>
      <c r="R478"/>
    </row>
    <row r="479" spans="1:18" x14ac:dyDescent="0.25">
      <c r="A479" s="79" t="s">
        <v>900</v>
      </c>
      <c r="B479" s="58" t="s">
        <v>584</v>
      </c>
      <c r="C479" s="27">
        <f t="shared" si="106"/>
        <v>1164</v>
      </c>
      <c r="D479" s="59">
        <v>0.30038709677419356</v>
      </c>
      <c r="E479" s="59"/>
      <c r="F479" s="116">
        <f t="shared" si="107"/>
        <v>393</v>
      </c>
      <c r="G479" s="59">
        <v>7.7991665012899392E-2</v>
      </c>
      <c r="H479" s="21">
        <f t="shared" si="105"/>
        <v>-0.22239543176129417</v>
      </c>
      <c r="J479" s="58"/>
      <c r="K479" s="58"/>
      <c r="L479"/>
      <c r="M479"/>
      <c r="N479"/>
      <c r="O479" s="93"/>
      <c r="P479"/>
      <c r="Q479"/>
      <c r="R479"/>
    </row>
    <row r="480" spans="1:18" x14ac:dyDescent="0.25">
      <c r="A480" s="79" t="s">
        <v>900</v>
      </c>
      <c r="B480" s="58" t="s">
        <v>627</v>
      </c>
      <c r="C480" s="27">
        <f t="shared" si="106"/>
        <v>604</v>
      </c>
      <c r="D480" s="59">
        <v>0.15028614083105249</v>
      </c>
      <c r="E480" s="59"/>
      <c r="F480" s="116">
        <f t="shared" si="107"/>
        <v>968</v>
      </c>
      <c r="G480" s="59">
        <v>0.20938784339173697</v>
      </c>
      <c r="H480" s="21">
        <f t="shared" si="105"/>
        <v>5.9101702560684477E-2</v>
      </c>
      <c r="J480" s="58"/>
      <c r="K480" s="58"/>
      <c r="L480"/>
      <c r="M480"/>
      <c r="N480"/>
      <c r="O480" s="93"/>
      <c r="P480"/>
      <c r="Q480"/>
      <c r="R480"/>
    </row>
    <row r="481" spans="1:18" x14ac:dyDescent="0.25">
      <c r="A481" s="79" t="s">
        <v>900</v>
      </c>
      <c r="B481" s="58" t="s">
        <v>396</v>
      </c>
      <c r="C481" s="27">
        <f t="shared" si="106"/>
        <v>529</v>
      </c>
      <c r="D481" s="59">
        <v>0.162969808995687</v>
      </c>
      <c r="E481" s="59"/>
      <c r="F481" s="116">
        <f t="shared" si="107"/>
        <v>649</v>
      </c>
      <c r="G481" s="59">
        <v>0.1719205298013245</v>
      </c>
      <c r="H481" s="21">
        <f t="shared" si="105"/>
        <v>8.9507208056374965E-3</v>
      </c>
      <c r="J481" s="58"/>
      <c r="K481" s="58"/>
      <c r="L481"/>
      <c r="M481"/>
      <c r="N481"/>
      <c r="O481" s="93"/>
      <c r="P481"/>
      <c r="Q481"/>
      <c r="R481"/>
    </row>
    <row r="482" spans="1:18" x14ac:dyDescent="0.25">
      <c r="A482" s="79" t="s">
        <v>900</v>
      </c>
      <c r="B482" s="58" t="s">
        <v>73</v>
      </c>
      <c r="C482" s="27">
        <f t="shared" si="106"/>
        <v>1318</v>
      </c>
      <c r="D482" s="59">
        <v>0.31284120579159741</v>
      </c>
      <c r="E482" s="59"/>
      <c r="F482" s="116">
        <f t="shared" si="107"/>
        <v>286</v>
      </c>
      <c r="G482" s="59">
        <v>5.1708551798951362E-2</v>
      </c>
      <c r="H482" s="21">
        <f t="shared" si="105"/>
        <v>-0.26113265399264607</v>
      </c>
      <c r="I482" s="3" t="s">
        <v>1076</v>
      </c>
      <c r="J482" s="58"/>
      <c r="K482" s="58"/>
      <c r="L482"/>
      <c r="M482"/>
      <c r="N482"/>
      <c r="O482" s="93"/>
      <c r="P482"/>
      <c r="Q482"/>
      <c r="R482"/>
    </row>
    <row r="483" spans="1:18" x14ac:dyDescent="0.25">
      <c r="A483" s="79" t="s">
        <v>900</v>
      </c>
      <c r="B483" s="58" t="s">
        <v>36</v>
      </c>
      <c r="C483" s="27">
        <f t="shared" si="106"/>
        <v>900</v>
      </c>
      <c r="D483" s="59">
        <v>0.33173608551419093</v>
      </c>
      <c r="E483" s="59"/>
      <c r="F483" s="116">
        <f t="shared" si="107"/>
        <v>130</v>
      </c>
      <c r="G483" s="59">
        <v>3.5981179075560477E-2</v>
      </c>
      <c r="H483" s="21">
        <f t="shared" si="105"/>
        <v>-0.29575490643863045</v>
      </c>
      <c r="J483" s="58"/>
      <c r="K483" s="58"/>
      <c r="L483"/>
      <c r="M483"/>
      <c r="N483"/>
      <c r="O483" s="93"/>
      <c r="P483"/>
      <c r="Q483"/>
      <c r="R483"/>
    </row>
    <row r="484" spans="1:18" x14ac:dyDescent="0.25">
      <c r="A484" s="79" t="s">
        <v>900</v>
      </c>
      <c r="B484" s="58" t="s">
        <v>479</v>
      </c>
      <c r="C484" s="27">
        <f t="shared" si="106"/>
        <v>628</v>
      </c>
      <c r="D484" s="59">
        <v>0.20057489619929736</v>
      </c>
      <c r="E484" s="59"/>
      <c r="F484" s="116">
        <f t="shared" si="107"/>
        <v>-2145</v>
      </c>
      <c r="G484" s="59">
        <v>-0.57063048683160411</v>
      </c>
      <c r="H484" s="21">
        <f t="shared" si="105"/>
        <v>-0.77120538303090147</v>
      </c>
      <c r="J484" s="58"/>
      <c r="K484" s="58"/>
      <c r="L484"/>
      <c r="M484"/>
      <c r="N484"/>
      <c r="O484" s="93"/>
      <c r="P484"/>
      <c r="Q484"/>
      <c r="R484"/>
    </row>
    <row r="485" spans="1:18" x14ac:dyDescent="0.25">
      <c r="A485" s="79" t="s">
        <v>900</v>
      </c>
      <c r="B485" s="58" t="s">
        <v>373</v>
      </c>
      <c r="C485" s="27">
        <f t="shared" si="106"/>
        <v>585</v>
      </c>
      <c r="D485" s="59">
        <v>0.27672658467360456</v>
      </c>
      <c r="E485" s="59"/>
      <c r="F485" s="116">
        <f t="shared" si="107"/>
        <v>213</v>
      </c>
      <c r="G485" s="59">
        <v>7.8918117821415334E-2</v>
      </c>
      <c r="H485" s="21">
        <f t="shared" si="105"/>
        <v>-0.19780846685218922</v>
      </c>
      <c r="J485" s="58"/>
      <c r="K485" s="58"/>
      <c r="L485"/>
      <c r="M485"/>
      <c r="N485"/>
      <c r="O485" s="93"/>
      <c r="P485"/>
      <c r="Q485"/>
      <c r="R485"/>
    </row>
    <row r="486" spans="1:18" x14ac:dyDescent="0.25">
      <c r="A486" s="79" t="s">
        <v>900</v>
      </c>
      <c r="B486" s="58" t="s">
        <v>742</v>
      </c>
      <c r="C486" s="27">
        <f t="shared" si="106"/>
        <v>280</v>
      </c>
      <c r="D486" s="59">
        <v>0.17167381974248927</v>
      </c>
      <c r="E486" s="59"/>
      <c r="F486" s="116">
        <f t="shared" si="107"/>
        <v>303</v>
      </c>
      <c r="G486" s="59">
        <v>0.15855572998430142</v>
      </c>
      <c r="H486" s="21">
        <f t="shared" si="105"/>
        <v>-1.3118089758187845E-2</v>
      </c>
      <c r="J486" s="58"/>
      <c r="K486" s="58"/>
      <c r="L486"/>
      <c r="M486"/>
      <c r="N486"/>
      <c r="O486" s="93"/>
      <c r="P486"/>
      <c r="Q486"/>
      <c r="R486"/>
    </row>
    <row r="487" spans="1:18" x14ac:dyDescent="0.25">
      <c r="A487" s="79" t="s">
        <v>900</v>
      </c>
      <c r="B487" s="58" t="s">
        <v>388</v>
      </c>
      <c r="C487" s="27">
        <f t="shared" si="106"/>
        <v>1373</v>
      </c>
      <c r="D487" s="59">
        <v>0.65630975143403447</v>
      </c>
      <c r="E487" s="59"/>
      <c r="F487" s="115">
        <f t="shared" si="107"/>
        <v>856</v>
      </c>
      <c r="G487" s="59">
        <v>0.24704184704184703</v>
      </c>
      <c r="H487" s="21">
        <f t="shared" si="105"/>
        <v>-0.40926790439218741</v>
      </c>
      <c r="J487" s="58"/>
      <c r="K487" s="58"/>
      <c r="L487"/>
      <c r="M487"/>
      <c r="N487"/>
      <c r="O487" s="93"/>
      <c r="P487"/>
      <c r="Q487"/>
      <c r="R487"/>
    </row>
    <row r="488" spans="1:18" x14ac:dyDescent="0.25">
      <c r="A488" s="88"/>
      <c r="B488" s="89"/>
      <c r="C488" s="90"/>
      <c r="D488" s="37"/>
      <c r="E488" s="37"/>
      <c r="F488" s="116">
        <f t="shared" si="107"/>
        <v>66483</v>
      </c>
      <c r="G488" s="37"/>
      <c r="H488" s="53"/>
      <c r="J488" s="58"/>
      <c r="K488" s="58"/>
      <c r="L488"/>
      <c r="M488"/>
      <c r="N488"/>
      <c r="O488" s="93"/>
      <c r="P488"/>
      <c r="Q488"/>
      <c r="R488"/>
    </row>
    <row r="489" spans="1:18" x14ac:dyDescent="0.25">
      <c r="A489" s="79" t="s">
        <v>902</v>
      </c>
      <c r="B489" s="58" t="s">
        <v>694</v>
      </c>
      <c r="C489" s="27">
        <f t="shared" si="106"/>
        <v>6602</v>
      </c>
      <c r="D489" s="59">
        <v>9.7142520820458489E-2</v>
      </c>
      <c r="E489" s="59"/>
      <c r="F489" s="280">
        <f t="shared" si="107"/>
        <v>17303</v>
      </c>
      <c r="G489" s="59">
        <v>0.2320556837079556</v>
      </c>
      <c r="H489" s="21">
        <f t="shared" ref="H489:H496" si="108">G489-D489</f>
        <v>0.13491316288749711</v>
      </c>
      <c r="J489" s="58"/>
      <c r="K489" s="58"/>
      <c r="L489"/>
      <c r="M489"/>
      <c r="N489"/>
      <c r="O489" s="93"/>
      <c r="P489"/>
      <c r="Q489"/>
      <c r="R489"/>
    </row>
    <row r="490" spans="1:18" x14ac:dyDescent="0.25">
      <c r="A490" s="79" t="s">
        <v>902</v>
      </c>
      <c r="B490" s="58" t="s">
        <v>553</v>
      </c>
      <c r="C490" s="27">
        <f t="shared" si="106"/>
        <v>12637</v>
      </c>
      <c r="D490" s="59">
        <v>0.24790097300690522</v>
      </c>
      <c r="E490" s="59"/>
      <c r="F490" s="116">
        <f t="shared" si="107"/>
        <v>7562</v>
      </c>
      <c r="G490" s="59">
        <v>0.11887507270526465</v>
      </c>
      <c r="H490" s="21">
        <f t="shared" si="108"/>
        <v>-0.12902590030164057</v>
      </c>
      <c r="J490" s="58"/>
      <c r="K490" s="58"/>
      <c r="L490"/>
      <c r="M490"/>
      <c r="N490"/>
      <c r="O490" s="93"/>
      <c r="P490"/>
      <c r="Q490"/>
      <c r="R490"/>
    </row>
    <row r="491" spans="1:18" x14ac:dyDescent="0.25">
      <c r="A491" s="79" t="s">
        <v>902</v>
      </c>
      <c r="B491" s="58" t="s">
        <v>709</v>
      </c>
      <c r="C491" s="27">
        <f t="shared" si="106"/>
        <v>511</v>
      </c>
      <c r="D491" s="59">
        <v>0.18354885057471265</v>
      </c>
      <c r="E491" s="59"/>
      <c r="F491" s="116">
        <f t="shared" si="107"/>
        <v>443</v>
      </c>
      <c r="G491" s="59">
        <v>0.13444613050075874</v>
      </c>
      <c r="H491" s="21">
        <f t="shared" si="108"/>
        <v>-4.9102720073953915E-2</v>
      </c>
      <c r="J491" s="58"/>
      <c r="K491" s="58"/>
      <c r="L491"/>
      <c r="M491"/>
      <c r="N491"/>
      <c r="O491" s="93"/>
      <c r="P491"/>
      <c r="Q491"/>
      <c r="R491"/>
    </row>
    <row r="492" spans="1:18" x14ac:dyDescent="0.25">
      <c r="A492" s="79" t="s">
        <v>902</v>
      </c>
      <c r="B492" s="58" t="s">
        <v>520</v>
      </c>
      <c r="C492" s="27">
        <f t="shared" si="106"/>
        <v>367</v>
      </c>
      <c r="D492" s="59">
        <v>0.13497609415226186</v>
      </c>
      <c r="E492" s="59"/>
      <c r="F492" s="116">
        <f t="shared" si="107"/>
        <v>636</v>
      </c>
      <c r="G492" s="59">
        <v>0.20609202851587816</v>
      </c>
      <c r="H492" s="21">
        <f t="shared" si="108"/>
        <v>7.1115934363616295E-2</v>
      </c>
      <c r="J492" s="58"/>
      <c r="K492" s="58"/>
      <c r="L492"/>
      <c r="M492"/>
      <c r="N492"/>
      <c r="O492" s="93"/>
      <c r="P492"/>
      <c r="Q492"/>
      <c r="R492"/>
    </row>
    <row r="493" spans="1:18" x14ac:dyDescent="0.25">
      <c r="A493" s="79" t="s">
        <v>902</v>
      </c>
      <c r="B493" s="58" t="s">
        <v>57</v>
      </c>
      <c r="C493" s="27">
        <f t="shared" si="106"/>
        <v>171</v>
      </c>
      <c r="D493" s="59">
        <v>9.3904448105436578E-2</v>
      </c>
      <c r="E493" s="59"/>
      <c r="F493" s="116">
        <f t="shared" si="107"/>
        <v>-255</v>
      </c>
      <c r="G493" s="59">
        <v>-0.12801204819277109</v>
      </c>
      <c r="H493" s="21">
        <f t="shared" si="108"/>
        <v>-0.22191649629820767</v>
      </c>
      <c r="J493" s="58"/>
      <c r="K493" s="58"/>
      <c r="L493"/>
      <c r="M493"/>
      <c r="N493"/>
      <c r="O493" s="93"/>
      <c r="P493"/>
      <c r="Q493"/>
      <c r="R493"/>
    </row>
    <row r="494" spans="1:18" x14ac:dyDescent="0.25">
      <c r="A494" s="79" t="s">
        <v>902</v>
      </c>
      <c r="B494" s="58" t="s">
        <v>679</v>
      </c>
      <c r="C494" s="27">
        <f t="shared" si="106"/>
        <v>471</v>
      </c>
      <c r="D494" s="59">
        <v>0.33169014084507042</v>
      </c>
      <c r="E494" s="59"/>
      <c r="F494" s="116">
        <f t="shared" si="107"/>
        <v>52</v>
      </c>
      <c r="G494" s="59">
        <v>2.7498677948175568E-2</v>
      </c>
      <c r="H494" s="21">
        <f t="shared" si="108"/>
        <v>-0.30419146289689486</v>
      </c>
      <c r="J494" s="58"/>
      <c r="K494" s="58"/>
      <c r="L494"/>
      <c r="M494"/>
      <c r="N494"/>
      <c r="O494" s="93"/>
      <c r="P494"/>
      <c r="Q494"/>
      <c r="R494"/>
    </row>
    <row r="495" spans="1:18" x14ac:dyDescent="0.25">
      <c r="A495" s="79" t="s">
        <v>902</v>
      </c>
      <c r="B495" s="58" t="s">
        <v>162</v>
      </c>
      <c r="C495" s="27">
        <f t="shared" si="106"/>
        <v>146</v>
      </c>
      <c r="D495" s="59">
        <v>0.10919970082273747</v>
      </c>
      <c r="E495" s="59"/>
      <c r="F495" s="116">
        <f t="shared" si="107"/>
        <v>343</v>
      </c>
      <c r="G495" s="59">
        <v>0.23128792987188132</v>
      </c>
      <c r="H495" s="21">
        <f t="shared" si="108"/>
        <v>0.12208822904914385</v>
      </c>
      <c r="J495" s="58"/>
      <c r="K495" s="58"/>
      <c r="L495"/>
      <c r="M495"/>
      <c r="N495"/>
      <c r="O495" s="93"/>
      <c r="P495"/>
      <c r="Q495"/>
      <c r="R495"/>
    </row>
    <row r="496" spans="1:18" x14ac:dyDescent="0.25">
      <c r="A496" s="79" t="s">
        <v>902</v>
      </c>
      <c r="B496" s="58" t="s">
        <v>725</v>
      </c>
      <c r="C496" s="27">
        <f t="shared" si="106"/>
        <v>35</v>
      </c>
      <c r="D496" s="59">
        <v>0.14285714285714285</v>
      </c>
      <c r="E496" s="59"/>
      <c r="F496" s="115">
        <f t="shared" si="107"/>
        <v>50</v>
      </c>
      <c r="G496" s="59">
        <v>0.17857142857142858</v>
      </c>
      <c r="H496" s="21">
        <f t="shared" si="108"/>
        <v>3.5714285714285726E-2</v>
      </c>
      <c r="J496" s="58"/>
      <c r="K496" s="58"/>
      <c r="L496"/>
      <c r="M496"/>
      <c r="N496"/>
      <c r="O496" s="93"/>
      <c r="P496"/>
      <c r="Q496"/>
      <c r="R496"/>
    </row>
    <row r="497" spans="1:18" x14ac:dyDescent="0.25">
      <c r="A497" s="88"/>
      <c r="B497" s="89"/>
      <c r="C497" s="90"/>
      <c r="D497" s="37"/>
      <c r="E497" s="37"/>
      <c r="F497" s="115">
        <f t="shared" si="107"/>
        <v>26134</v>
      </c>
      <c r="G497" s="37"/>
      <c r="H497" s="53"/>
      <c r="J497" s="58"/>
      <c r="K497" s="58"/>
      <c r="L497"/>
      <c r="M497"/>
      <c r="N497"/>
      <c r="O497" s="93"/>
      <c r="P497"/>
      <c r="Q497"/>
      <c r="R497"/>
    </row>
    <row r="498" spans="1:18" x14ac:dyDescent="0.25">
      <c r="A498" s="79" t="s">
        <v>904</v>
      </c>
      <c r="B498" s="58" t="s">
        <v>359</v>
      </c>
      <c r="C498" s="27">
        <f t="shared" si="106"/>
        <v>8749</v>
      </c>
      <c r="D498" s="59">
        <v>0.22383973801361101</v>
      </c>
      <c r="E498" s="59"/>
      <c r="F498" s="116">
        <f t="shared" si="107"/>
        <v>5335</v>
      </c>
      <c r="G498" s="59">
        <v>0.11152921500992997</v>
      </c>
      <c r="H498" s="21">
        <f t="shared" ref="H498:H511" si="109">G498-D498</f>
        <v>-0.11231052300368104</v>
      </c>
      <c r="J498" s="58"/>
      <c r="K498" s="58"/>
      <c r="L498"/>
      <c r="M498"/>
      <c r="N498"/>
      <c r="O498" s="93"/>
      <c r="P498"/>
      <c r="Q498"/>
      <c r="R498"/>
    </row>
    <row r="499" spans="1:18" x14ac:dyDescent="0.25">
      <c r="A499" s="79" t="s">
        <v>904</v>
      </c>
      <c r="B499" s="58" t="s">
        <v>536</v>
      </c>
      <c r="C499" s="27">
        <f t="shared" si="106"/>
        <v>6933</v>
      </c>
      <c r="D499" s="59">
        <v>0.32520287067873727</v>
      </c>
      <c r="E499" s="59"/>
      <c r="F499" s="116">
        <f t="shared" si="107"/>
        <v>1644</v>
      </c>
      <c r="G499" s="59">
        <v>5.819057057907405E-2</v>
      </c>
      <c r="H499" s="21">
        <f t="shared" si="109"/>
        <v>-0.2670123000996632</v>
      </c>
      <c r="J499" s="58"/>
      <c r="K499" s="58"/>
      <c r="L499"/>
      <c r="M499"/>
      <c r="N499"/>
      <c r="O499" s="93"/>
      <c r="P499"/>
      <c r="Q499"/>
      <c r="R499"/>
    </row>
    <row r="500" spans="1:18" x14ac:dyDescent="0.25">
      <c r="A500" s="79" t="s">
        <v>904</v>
      </c>
      <c r="B500" s="58" t="s">
        <v>644</v>
      </c>
      <c r="C500" s="27">
        <f t="shared" si="106"/>
        <v>577</v>
      </c>
      <c r="D500" s="59">
        <v>0.15268589573961366</v>
      </c>
      <c r="E500" s="59"/>
      <c r="F500" s="116">
        <f t="shared" si="107"/>
        <v>890</v>
      </c>
      <c r="G500" s="59">
        <v>0.20431588613406795</v>
      </c>
      <c r="H500" s="21">
        <f t="shared" si="109"/>
        <v>5.1629990394454289E-2</v>
      </c>
      <c r="J500" s="58"/>
      <c r="K500" s="58"/>
      <c r="L500"/>
      <c r="M500"/>
      <c r="N500"/>
      <c r="O500" s="93"/>
      <c r="P500"/>
      <c r="Q500"/>
      <c r="R500"/>
    </row>
    <row r="501" spans="1:18" x14ac:dyDescent="0.25">
      <c r="A501" s="79" t="s">
        <v>904</v>
      </c>
      <c r="B501" s="58" t="s">
        <v>769</v>
      </c>
      <c r="C501" s="27">
        <f t="shared" si="106"/>
        <v>793</v>
      </c>
      <c r="D501" s="59">
        <v>0.24191580231848689</v>
      </c>
      <c r="E501" s="59"/>
      <c r="F501" s="116">
        <f t="shared" si="107"/>
        <v>451</v>
      </c>
      <c r="G501" s="59">
        <v>0.11078359125521985</v>
      </c>
      <c r="H501" s="21">
        <f t="shared" si="109"/>
        <v>-0.13113221106326706</v>
      </c>
      <c r="J501" s="58"/>
      <c r="K501" s="58"/>
      <c r="L501"/>
      <c r="M501"/>
      <c r="N501"/>
      <c r="O501" s="93"/>
      <c r="P501"/>
      <c r="Q501"/>
      <c r="R501"/>
    </row>
    <row r="502" spans="1:18" x14ac:dyDescent="0.25">
      <c r="A502" s="79" t="s">
        <v>904</v>
      </c>
      <c r="B502" s="58" t="s">
        <v>128</v>
      </c>
      <c r="C502" s="27">
        <f t="shared" si="106"/>
        <v>591</v>
      </c>
      <c r="D502" s="59">
        <v>0.23734939759036144</v>
      </c>
      <c r="E502" s="59"/>
      <c r="F502" s="116">
        <f t="shared" si="107"/>
        <v>402</v>
      </c>
      <c r="G502" s="59">
        <v>0.13047711781888996</v>
      </c>
      <c r="H502" s="21">
        <f t="shared" si="109"/>
        <v>-0.10687227977147148</v>
      </c>
      <c r="J502" s="58"/>
      <c r="K502" s="58"/>
      <c r="L502"/>
      <c r="M502"/>
      <c r="N502"/>
      <c r="O502" s="93"/>
      <c r="P502"/>
      <c r="Q502"/>
      <c r="R502"/>
    </row>
    <row r="503" spans="1:18" x14ac:dyDescent="0.25">
      <c r="A503" s="79" t="s">
        <v>904</v>
      </c>
      <c r="B503" s="58" t="s">
        <v>755</v>
      </c>
      <c r="C503" s="27">
        <f t="shared" si="106"/>
        <v>619</v>
      </c>
      <c r="D503" s="59">
        <v>0.2598656591099916</v>
      </c>
      <c r="E503" s="59"/>
      <c r="F503" s="116">
        <f t="shared" si="107"/>
        <v>254</v>
      </c>
      <c r="G503" s="59">
        <v>8.4638453848717099E-2</v>
      </c>
      <c r="H503" s="21">
        <f t="shared" si="109"/>
        <v>-0.1752272052612745</v>
      </c>
      <c r="J503" s="58"/>
      <c r="K503" s="58"/>
      <c r="L503"/>
      <c r="M503"/>
      <c r="N503"/>
      <c r="O503" s="93"/>
      <c r="P503"/>
      <c r="Q503"/>
      <c r="R503"/>
    </row>
    <row r="504" spans="1:18" x14ac:dyDescent="0.25">
      <c r="A504" s="79" t="s">
        <v>904</v>
      </c>
      <c r="B504" s="58" t="s">
        <v>215</v>
      </c>
      <c r="C504" s="27">
        <f t="shared" si="106"/>
        <v>400</v>
      </c>
      <c r="D504" s="59">
        <v>0.19166267369429804</v>
      </c>
      <c r="E504" s="59"/>
      <c r="F504" s="116">
        <f t="shared" si="107"/>
        <v>398</v>
      </c>
      <c r="G504" s="59">
        <v>0.16003216726980299</v>
      </c>
      <c r="H504" s="21">
        <f t="shared" si="109"/>
        <v>-3.1630506424495053E-2</v>
      </c>
      <c r="J504" s="58"/>
      <c r="K504" s="58"/>
      <c r="L504"/>
      <c r="M504"/>
      <c r="N504"/>
      <c r="O504" s="93"/>
      <c r="P504"/>
      <c r="Q504"/>
      <c r="R504"/>
    </row>
    <row r="505" spans="1:18" x14ac:dyDescent="0.25">
      <c r="A505" s="79" t="s">
        <v>904</v>
      </c>
      <c r="B505" s="58" t="s">
        <v>444</v>
      </c>
      <c r="C505" s="27">
        <f t="shared" si="106"/>
        <v>337</v>
      </c>
      <c r="D505" s="59">
        <v>0.1673286991062562</v>
      </c>
      <c r="E505" s="59"/>
      <c r="F505" s="116">
        <f t="shared" si="107"/>
        <v>421</v>
      </c>
      <c r="G505" s="59">
        <v>0.17907273500638027</v>
      </c>
      <c r="H505" s="21">
        <f t="shared" si="109"/>
        <v>1.1744035900124072E-2</v>
      </c>
      <c r="J505" s="58"/>
      <c r="K505" s="58"/>
      <c r="L505"/>
      <c r="M505"/>
      <c r="N505"/>
      <c r="O505" s="93"/>
      <c r="P505"/>
      <c r="Q505"/>
      <c r="R505"/>
    </row>
    <row r="506" spans="1:18" x14ac:dyDescent="0.25">
      <c r="A506" s="79" t="s">
        <v>904</v>
      </c>
      <c r="B506" s="58" t="s">
        <v>411</v>
      </c>
      <c r="C506" s="27">
        <f t="shared" si="106"/>
        <v>97</v>
      </c>
      <c r="D506" s="59">
        <v>8.8503649635036499E-2</v>
      </c>
      <c r="E506" s="59"/>
      <c r="F506" s="116">
        <f t="shared" si="107"/>
        <v>266</v>
      </c>
      <c r="G506" s="59">
        <v>0.22296730930427494</v>
      </c>
      <c r="H506" s="21">
        <f t="shared" si="109"/>
        <v>0.13446365966923846</v>
      </c>
      <c r="J506" s="58"/>
      <c r="K506" s="58"/>
      <c r="L506"/>
      <c r="M506"/>
      <c r="N506"/>
      <c r="O506" s="93"/>
      <c r="P506"/>
      <c r="Q506"/>
      <c r="R506"/>
    </row>
    <row r="507" spans="1:18" x14ac:dyDescent="0.25">
      <c r="A507" s="79" t="s">
        <v>904</v>
      </c>
      <c r="B507" s="58" t="s">
        <v>568</v>
      </c>
      <c r="C507" s="27">
        <f t="shared" si="106"/>
        <v>195</v>
      </c>
      <c r="D507" s="59">
        <v>0.28846153846153844</v>
      </c>
      <c r="E507" s="59"/>
      <c r="F507" s="116">
        <f t="shared" si="107"/>
        <v>50</v>
      </c>
      <c r="G507" s="59">
        <v>5.7405281285878303E-2</v>
      </c>
      <c r="H507" s="21">
        <f t="shared" si="109"/>
        <v>-0.23105625717566014</v>
      </c>
      <c r="J507" s="58"/>
      <c r="K507" s="58"/>
      <c r="L507"/>
      <c r="M507"/>
      <c r="N507"/>
      <c r="O507" s="93"/>
      <c r="P507"/>
      <c r="Q507"/>
      <c r="R507"/>
    </row>
    <row r="508" spans="1:18" x14ac:dyDescent="0.25">
      <c r="A508" s="79" t="s">
        <v>904</v>
      </c>
      <c r="B508" s="58" t="s">
        <v>315</v>
      </c>
      <c r="C508" s="27">
        <f t="shared" si="106"/>
        <v>236</v>
      </c>
      <c r="D508" s="59">
        <v>0.26339285714285698</v>
      </c>
      <c r="E508" s="59"/>
      <c r="F508" s="116">
        <f t="shared" si="107"/>
        <v>122</v>
      </c>
      <c r="G508" s="59">
        <v>0.10777385159010601</v>
      </c>
      <c r="H508" s="21">
        <f t="shared" si="109"/>
        <v>-0.15561900555275099</v>
      </c>
      <c r="J508" s="58"/>
      <c r="K508" s="58"/>
      <c r="L508"/>
      <c r="M508"/>
      <c r="N508"/>
      <c r="O508" s="93"/>
      <c r="P508"/>
      <c r="Q508"/>
      <c r="R508"/>
    </row>
    <row r="509" spans="1:18" x14ac:dyDescent="0.25">
      <c r="A509" s="79" t="s">
        <v>904</v>
      </c>
      <c r="B509" s="58" t="s">
        <v>825</v>
      </c>
      <c r="C509" s="27">
        <f t="shared" si="106"/>
        <v>138</v>
      </c>
      <c r="D509" s="59">
        <v>0.23875432525951557</v>
      </c>
      <c r="E509" s="59"/>
      <c r="F509" s="116">
        <f t="shared" si="107"/>
        <v>63</v>
      </c>
      <c r="G509" s="59">
        <v>8.7988826815642462E-2</v>
      </c>
      <c r="H509" s="21">
        <f t="shared" si="109"/>
        <v>-0.1507654984438731</v>
      </c>
      <c r="J509" s="58"/>
      <c r="K509" s="58"/>
      <c r="L509"/>
      <c r="M509"/>
      <c r="N509"/>
      <c r="O509" s="93"/>
      <c r="P509"/>
      <c r="Q509"/>
      <c r="R509"/>
    </row>
    <row r="510" spans="1:18" x14ac:dyDescent="0.25">
      <c r="A510" s="79" t="s">
        <v>904</v>
      </c>
      <c r="B510" s="58" t="s">
        <v>816</v>
      </c>
      <c r="C510" s="27">
        <f t="shared" si="106"/>
        <v>-73</v>
      </c>
      <c r="D510" s="59">
        <v>-0.21533923303834809</v>
      </c>
      <c r="E510" s="59"/>
      <c r="F510" s="116">
        <f t="shared" si="107"/>
        <v>-266</v>
      </c>
      <c r="G510" s="59">
        <v>-1</v>
      </c>
      <c r="H510" s="21">
        <f t="shared" si="109"/>
        <v>-0.78466076696165188</v>
      </c>
      <c r="J510" s="58"/>
      <c r="K510" s="58"/>
      <c r="L510"/>
      <c r="M510"/>
      <c r="N510"/>
      <c r="O510" s="93"/>
      <c r="P510"/>
      <c r="Q510"/>
      <c r="R510"/>
    </row>
    <row r="511" spans="1:18" x14ac:dyDescent="0.25">
      <c r="A511" s="79" t="s">
        <v>904</v>
      </c>
      <c r="B511" s="58" t="s">
        <v>612</v>
      </c>
      <c r="C511" s="27">
        <f t="shared" si="106"/>
        <v>42</v>
      </c>
      <c r="D511" s="59">
        <v>0.33870967741935482</v>
      </c>
      <c r="E511" s="59"/>
      <c r="F511" s="116">
        <f t="shared" si="107"/>
        <v>3</v>
      </c>
      <c r="G511" s="59">
        <v>1.8072289156626505E-2</v>
      </c>
      <c r="H511" s="21">
        <f t="shared" si="109"/>
        <v>-0.32063738826272831</v>
      </c>
      <c r="J511" s="58"/>
      <c r="K511" s="58"/>
      <c r="L511"/>
      <c r="M511"/>
      <c r="N511"/>
      <c r="O511" s="93"/>
      <c r="P511"/>
      <c r="Q511"/>
      <c r="R511"/>
    </row>
    <row r="512" spans="1:18" x14ac:dyDescent="0.25">
      <c r="A512" s="88"/>
      <c r="B512" s="89"/>
      <c r="C512" s="90"/>
      <c r="D512" s="37"/>
      <c r="E512" s="37"/>
      <c r="F512" s="36">
        <f t="shared" si="107"/>
        <v>10033</v>
      </c>
      <c r="G512" s="37"/>
      <c r="H512" s="53"/>
      <c r="J512" s="58"/>
      <c r="K512" s="58"/>
      <c r="L512"/>
      <c r="M512"/>
      <c r="N512"/>
      <c r="O512" s="93"/>
      <c r="P512"/>
      <c r="R512"/>
    </row>
    <row r="513" spans="1:18" x14ac:dyDescent="0.25">
      <c r="A513" s="79" t="s">
        <v>905</v>
      </c>
      <c r="B513" s="58" t="s">
        <v>297</v>
      </c>
      <c r="C513" s="27">
        <f t="shared" si="106"/>
        <v>5378</v>
      </c>
      <c r="D513" s="59">
        <v>0.1469117928265086</v>
      </c>
      <c r="E513" s="59"/>
      <c r="F513" s="116">
        <f t="shared" si="107"/>
        <v>8444</v>
      </c>
      <c r="G513" s="59">
        <v>0.20111944742169824</v>
      </c>
      <c r="H513" s="21">
        <f t="shared" ref="H513:H523" si="110">G513-D513</f>
        <v>5.4207654595189642E-2</v>
      </c>
      <c r="J513" s="58"/>
      <c r="K513" s="58"/>
      <c r="L513"/>
      <c r="M513"/>
      <c r="N513"/>
      <c r="O513" s="93"/>
      <c r="R513"/>
    </row>
    <row r="514" spans="1:18" x14ac:dyDescent="0.25">
      <c r="A514" s="79" t="s">
        <v>905</v>
      </c>
      <c r="B514" s="58" t="s">
        <v>660</v>
      </c>
      <c r="C514" s="27">
        <f t="shared" si="106"/>
        <v>1817</v>
      </c>
      <c r="D514" s="59">
        <v>0.18582532215176928</v>
      </c>
      <c r="E514" s="59"/>
      <c r="F514" s="116">
        <f t="shared" si="107"/>
        <v>1928</v>
      </c>
      <c r="G514" s="59">
        <v>0.16627856834842605</v>
      </c>
      <c r="H514" s="21">
        <f t="shared" si="110"/>
        <v>-1.9546753803343225E-2</v>
      </c>
      <c r="J514" s="58"/>
      <c r="K514" s="58"/>
      <c r="L514"/>
      <c r="M514"/>
      <c r="N514"/>
      <c r="O514" s="93"/>
      <c r="R514"/>
    </row>
    <row r="515" spans="1:18" x14ac:dyDescent="0.25">
      <c r="A515" s="79" t="s">
        <v>905</v>
      </c>
      <c r="B515" s="58" t="s">
        <v>231</v>
      </c>
      <c r="C515" s="27">
        <f t="shared" si="106"/>
        <v>603</v>
      </c>
      <c r="D515" s="59">
        <v>0.16452933151432469</v>
      </c>
      <c r="E515" s="59"/>
      <c r="F515" s="116">
        <f t="shared" si="107"/>
        <v>693</v>
      </c>
      <c r="G515" s="59">
        <v>0.16237113402061856</v>
      </c>
      <c r="H515" s="21">
        <f t="shared" si="110"/>
        <v>-2.1581974937061321E-3</v>
      </c>
      <c r="J515" s="58"/>
      <c r="K515" s="58"/>
      <c r="L515"/>
      <c r="M515"/>
      <c r="N515"/>
      <c r="O515" s="93"/>
      <c r="R515"/>
    </row>
    <row r="516" spans="1:18" x14ac:dyDescent="0.25">
      <c r="A516" s="79" t="s">
        <v>905</v>
      </c>
      <c r="B516" s="58" t="s">
        <v>600</v>
      </c>
      <c r="C516" s="27">
        <f t="shared" si="106"/>
        <v>746</v>
      </c>
      <c r="D516" s="59">
        <v>0.21461449942462602</v>
      </c>
      <c r="E516" s="59"/>
      <c r="F516" s="116">
        <f t="shared" si="107"/>
        <v>456</v>
      </c>
      <c r="G516" s="59">
        <v>0.10800568450971104</v>
      </c>
      <c r="H516" s="21">
        <f t="shared" si="110"/>
        <v>-0.10660881491491497</v>
      </c>
      <c r="J516" s="58"/>
      <c r="K516" s="58"/>
      <c r="L516"/>
      <c r="M516"/>
      <c r="N516"/>
      <c r="O516" s="93"/>
      <c r="R516"/>
    </row>
    <row r="517" spans="1:18" x14ac:dyDescent="0.25">
      <c r="A517" s="79" t="s">
        <v>905</v>
      </c>
      <c r="B517" s="58" t="s">
        <v>112</v>
      </c>
      <c r="C517" s="27">
        <f t="shared" si="106"/>
        <v>291</v>
      </c>
      <c r="D517" s="59">
        <v>0.12247474747474747</v>
      </c>
      <c r="E517" s="59"/>
      <c r="F517" s="116">
        <f t="shared" si="107"/>
        <v>581</v>
      </c>
      <c r="G517" s="59">
        <v>0.2178477690288714</v>
      </c>
      <c r="H517" s="21">
        <f t="shared" si="110"/>
        <v>9.537302155412393E-2</v>
      </c>
      <c r="J517" s="58"/>
      <c r="K517" s="58"/>
      <c r="L517"/>
      <c r="M517"/>
      <c r="N517"/>
      <c r="O517" s="93"/>
      <c r="R517"/>
    </row>
    <row r="518" spans="1:18" x14ac:dyDescent="0.25">
      <c r="A518" s="79" t="s">
        <v>905</v>
      </c>
      <c r="B518" s="58" t="s">
        <v>3</v>
      </c>
      <c r="C518" s="27">
        <f t="shared" si="106"/>
        <v>534</v>
      </c>
      <c r="D518" s="59">
        <v>0.29983155530600786</v>
      </c>
      <c r="E518" s="59"/>
      <c r="F518" s="116">
        <f t="shared" si="107"/>
        <v>138</v>
      </c>
      <c r="G518" s="59">
        <v>5.9611231101511876E-2</v>
      </c>
      <c r="H518" s="21">
        <f t="shared" si="110"/>
        <v>-0.24022032420449599</v>
      </c>
      <c r="J518" s="58"/>
      <c r="K518" s="58"/>
    </row>
    <row r="519" spans="1:18" x14ac:dyDescent="0.25">
      <c r="A519" s="79" t="s">
        <v>905</v>
      </c>
      <c r="B519" s="58" t="s">
        <v>104</v>
      </c>
      <c r="C519" s="27">
        <f t="shared" si="106"/>
        <v>1240</v>
      </c>
      <c r="D519" s="59">
        <v>0.3474362566545251</v>
      </c>
      <c r="E519" s="59"/>
      <c r="F519" s="116">
        <f t="shared" si="107"/>
        <v>-4809</v>
      </c>
      <c r="G519" s="59">
        <v>-1</v>
      </c>
      <c r="H519" s="21">
        <f t="shared" si="110"/>
        <v>-1.347436256654525</v>
      </c>
      <c r="J519" s="58"/>
      <c r="K519" s="58"/>
    </row>
    <row r="520" spans="1:18" x14ac:dyDescent="0.25">
      <c r="A520" s="79" t="s">
        <v>905</v>
      </c>
      <c r="B520" s="58" t="s">
        <v>264</v>
      </c>
      <c r="C520" s="27">
        <f t="shared" si="106"/>
        <v>125</v>
      </c>
      <c r="D520" s="59">
        <v>0.10322047894302229</v>
      </c>
      <c r="E520" s="59"/>
      <c r="F520" s="116">
        <f t="shared" si="107"/>
        <v>300</v>
      </c>
      <c r="G520" s="59">
        <v>0.22455089820359281</v>
      </c>
      <c r="H520" s="21">
        <f t="shared" si="110"/>
        <v>0.12133041926057052</v>
      </c>
      <c r="J520" s="58"/>
      <c r="K520" s="58"/>
    </row>
    <row r="521" spans="1:18" x14ac:dyDescent="0.25">
      <c r="A521" s="79" t="s">
        <v>905</v>
      </c>
      <c r="B521" s="58" t="s">
        <v>346</v>
      </c>
      <c r="C521" s="27">
        <f t="shared" si="106"/>
        <v>-919</v>
      </c>
      <c r="D521" s="59">
        <v>-0.65549215406562056</v>
      </c>
      <c r="E521" s="59"/>
      <c r="F521" s="116">
        <f t="shared" si="107"/>
        <v>-483</v>
      </c>
      <c r="G521" s="59">
        <v>-1</v>
      </c>
      <c r="H521" s="21">
        <f t="shared" si="110"/>
        <v>-0.34450784593437944</v>
      </c>
      <c r="J521" s="58"/>
      <c r="K521" s="58"/>
    </row>
    <row r="522" spans="1:18" x14ac:dyDescent="0.25">
      <c r="A522" s="79" t="s">
        <v>905</v>
      </c>
      <c r="B522" s="58" t="s">
        <v>491</v>
      </c>
      <c r="C522" s="27">
        <f t="shared" si="106"/>
        <v>190</v>
      </c>
      <c r="D522" s="59">
        <v>0.23573200992555832</v>
      </c>
      <c r="E522" s="59"/>
      <c r="F522" s="116">
        <f t="shared" si="107"/>
        <v>92</v>
      </c>
      <c r="G522" s="59">
        <v>9.2369477911646583E-2</v>
      </c>
      <c r="H522" s="21">
        <f t="shared" si="110"/>
        <v>-0.14336253201391175</v>
      </c>
      <c r="J522" s="58"/>
      <c r="K522" s="58"/>
    </row>
    <row r="523" spans="1:18" x14ac:dyDescent="0.25">
      <c r="A523" s="80" t="s">
        <v>905</v>
      </c>
      <c r="B523" s="12" t="s">
        <v>145</v>
      </c>
      <c r="C523" s="74">
        <f t="shared" si="106"/>
        <v>139</v>
      </c>
      <c r="D523" s="82">
        <v>0.30888888888888888</v>
      </c>
      <c r="E523" s="82"/>
      <c r="F523" s="115">
        <f t="shared" si="107"/>
        <v>26</v>
      </c>
      <c r="G523" s="68">
        <v>4.4142614601018676E-2</v>
      </c>
      <c r="H523" s="69">
        <f t="shared" si="110"/>
        <v>-0.26474627428787023</v>
      </c>
      <c r="J523" s="58"/>
      <c r="K523" s="58"/>
    </row>
    <row r="524" spans="1:18" x14ac:dyDescent="0.25">
      <c r="A524"/>
      <c r="B524"/>
      <c r="C524"/>
      <c r="D524"/>
      <c r="E524"/>
    </row>
    <row r="525" spans="1:18" x14ac:dyDescent="0.25">
      <c r="D525"/>
      <c r="E525"/>
    </row>
    <row r="526" spans="1:18" x14ac:dyDescent="0.25">
      <c r="A526" s="97" t="s">
        <v>899</v>
      </c>
      <c r="B526" s="91" t="s">
        <v>976</v>
      </c>
      <c r="C526" s="91" t="s">
        <v>978</v>
      </c>
      <c r="D526" s="92" t="s">
        <v>977</v>
      </c>
      <c r="E526"/>
    </row>
    <row r="527" spans="1:18" x14ac:dyDescent="0.25">
      <c r="A527" s="100"/>
      <c r="B527" s="101"/>
      <c r="C527" s="101" t="s">
        <v>979</v>
      </c>
      <c r="D527" s="102"/>
    </row>
    <row r="528" spans="1:18" x14ac:dyDescent="0.25">
      <c r="A528" s="103" t="s">
        <v>900</v>
      </c>
      <c r="B528" s="93">
        <f>COUNTIFS($A$468:$A$523,$A528)</f>
        <v>20</v>
      </c>
      <c r="C528" s="93">
        <f>COUNTIFS($A$468:$A$523,$A528,$H$468:$H$523,"&lt;0%")</f>
        <v>15</v>
      </c>
      <c r="D528" s="94">
        <f>C528/B528</f>
        <v>0.75</v>
      </c>
      <c r="E528"/>
    </row>
    <row r="529" spans="1:32" x14ac:dyDescent="0.25">
      <c r="A529" s="98" t="s">
        <v>902</v>
      </c>
      <c r="B529" s="93">
        <f>COUNTIFS($A$468:$A$523,A529)</f>
        <v>8</v>
      </c>
      <c r="C529" s="93">
        <f>COUNTIFS($A$468:$A$523,$A529,$H$468:$H$523,"&lt;0%")</f>
        <v>4</v>
      </c>
      <c r="D529" s="94">
        <f>C529/B529</f>
        <v>0.5</v>
      </c>
      <c r="E529"/>
    </row>
    <row r="530" spans="1:32" x14ac:dyDescent="0.25">
      <c r="A530" s="98" t="s">
        <v>904</v>
      </c>
      <c r="B530" s="93">
        <f>COUNTIFS($A$468:$A$523,A530)</f>
        <v>14</v>
      </c>
      <c r="C530" s="93">
        <f>COUNTIFS($A$468:$A$523,$A530,$H$468:$H$523,"&lt;0%")</f>
        <v>11</v>
      </c>
      <c r="D530" s="94">
        <f>C530/B530</f>
        <v>0.7857142857142857</v>
      </c>
      <c r="E530"/>
    </row>
    <row r="531" spans="1:32" x14ac:dyDescent="0.25">
      <c r="A531" s="99" t="s">
        <v>905</v>
      </c>
      <c r="B531" s="95">
        <f>COUNTIFS($A$468:$A$523,A531)</f>
        <v>11</v>
      </c>
      <c r="C531" s="95">
        <f>COUNTIFS($A$468:$A$523,$A531,$H$468:$H$523,"&lt;0%")</f>
        <v>8</v>
      </c>
      <c r="D531" s="96">
        <f>C531/B531</f>
        <v>0.72727272727272729</v>
      </c>
      <c r="E531"/>
    </row>
    <row r="533" spans="1:32" ht="15.6" x14ac:dyDescent="0.3">
      <c r="B533" s="114" t="s">
        <v>1003</v>
      </c>
    </row>
    <row r="535" spans="1:32" s="12" customFormat="1" x14ac:dyDescent="0.25"/>
    <row r="536" spans="1:32" x14ac:dyDescent="0.25">
      <c r="AF536" s="35"/>
    </row>
    <row r="537" spans="1:32" x14ac:dyDescent="0.25">
      <c r="E537" s="58"/>
      <c r="P537" s="58"/>
      <c r="AF537" s="26"/>
    </row>
    <row r="538" spans="1:32" ht="21" x14ac:dyDescent="0.4">
      <c r="A538" s="113" t="s">
        <v>1078</v>
      </c>
      <c r="P538"/>
      <c r="Q538"/>
      <c r="AD538" s="58"/>
      <c r="AF538" s="26"/>
    </row>
    <row r="539" spans="1:32" x14ac:dyDescent="0.25">
      <c r="P539"/>
      <c r="Q539"/>
      <c r="AD539" s="58"/>
      <c r="AF539" s="26"/>
    </row>
    <row r="540" spans="1:32" x14ac:dyDescent="0.25">
      <c r="K540"/>
      <c r="L540"/>
      <c r="M540"/>
      <c r="N540"/>
      <c r="O540" s="93"/>
      <c r="P540"/>
      <c r="Q540"/>
      <c r="R540"/>
      <c r="AD540" s="58"/>
      <c r="AF540" s="26"/>
    </row>
    <row r="541" spans="1:32" x14ac:dyDescent="0.25">
      <c r="A541" s="104" t="s">
        <v>929</v>
      </c>
      <c r="B541" s="33"/>
      <c r="C541" s="105" t="s">
        <v>951</v>
      </c>
      <c r="D541" s="105" t="s">
        <v>1</v>
      </c>
      <c r="E541" s="33"/>
      <c r="F541" s="33"/>
      <c r="G541" s="33"/>
      <c r="H541" s="35"/>
      <c r="I541" s="106"/>
      <c r="J541"/>
      <c r="M541" s="133" t="s">
        <v>1015</v>
      </c>
      <c r="N541" s="93"/>
      <c r="O541" s="93"/>
      <c r="P541"/>
      <c r="Q541"/>
      <c r="R541"/>
      <c r="AD541" s="58"/>
      <c r="AF541" s="26"/>
    </row>
    <row r="542" spans="1:32" x14ac:dyDescent="0.25">
      <c r="A542" s="57"/>
      <c r="B542" s="58"/>
      <c r="C542" s="58" t="s">
        <v>933</v>
      </c>
      <c r="D542" s="58"/>
      <c r="E542" s="58"/>
      <c r="F542" s="58"/>
      <c r="G542" s="58" t="s">
        <v>934</v>
      </c>
      <c r="H542" s="26"/>
      <c r="I542" s="26" t="s">
        <v>1101</v>
      </c>
      <c r="J542"/>
      <c r="M542" s="133" t="s">
        <v>1102</v>
      </c>
      <c r="N542" s="93"/>
      <c r="O542" s="93"/>
      <c r="P542" s="93"/>
      <c r="Q542"/>
      <c r="R542"/>
      <c r="AD542" s="58"/>
      <c r="AF542" s="26"/>
    </row>
    <row r="543" spans="1:32" x14ac:dyDescent="0.25">
      <c r="A543" s="108" t="s">
        <v>899</v>
      </c>
      <c r="B543" s="109" t="s">
        <v>898</v>
      </c>
      <c r="C543" s="55" t="s">
        <v>935</v>
      </c>
      <c r="D543" s="55" t="s">
        <v>936</v>
      </c>
      <c r="E543" s="55" t="s">
        <v>937</v>
      </c>
      <c r="F543" s="55" t="s">
        <v>938</v>
      </c>
      <c r="G543" s="55" t="s">
        <v>935</v>
      </c>
      <c r="H543" s="52" t="s">
        <v>936</v>
      </c>
      <c r="I543" s="99"/>
      <c r="J543"/>
      <c r="K543" s="135">
        <f>I560/MAX(C560:H560)</f>
        <v>0.61717267552182165</v>
      </c>
      <c r="L543" s="93"/>
      <c r="M543" s="93"/>
      <c r="N543" s="93"/>
      <c r="O543" s="3"/>
      <c r="P543" s="93"/>
      <c r="Q543"/>
      <c r="R543"/>
      <c r="AD543" s="58"/>
      <c r="AF543" s="26"/>
    </row>
    <row r="544" spans="1:32" x14ac:dyDescent="0.25">
      <c r="A544" s="57" t="s">
        <v>900</v>
      </c>
      <c r="B544" s="58" t="s">
        <v>503</v>
      </c>
      <c r="C544" s="70">
        <v>95153</v>
      </c>
      <c r="D544" s="70">
        <v>101946</v>
      </c>
      <c r="E544" s="70">
        <v>67976</v>
      </c>
      <c r="F544" s="70">
        <v>74763</v>
      </c>
      <c r="G544" s="70">
        <v>98412</v>
      </c>
      <c r="H544" s="72">
        <v>105213</v>
      </c>
      <c r="I544" s="110">
        <f t="shared" ref="I544:I583" si="111">MAX(C544:H544) - H544</f>
        <v>0</v>
      </c>
      <c r="K544" s="133" t="s">
        <v>1016</v>
      </c>
      <c r="L544" s="93"/>
      <c r="M544" s="93"/>
      <c r="N544" s="93"/>
      <c r="O544" s="93"/>
      <c r="P544" s="93"/>
      <c r="Q544" s="93"/>
      <c r="R544"/>
      <c r="AD544" s="58"/>
      <c r="AF544" s="26"/>
    </row>
    <row r="545" spans="1:32" x14ac:dyDescent="0.25">
      <c r="A545" s="57"/>
      <c r="B545" s="58" t="s">
        <v>800</v>
      </c>
      <c r="C545" s="70">
        <v>87224</v>
      </c>
      <c r="D545" s="70">
        <v>93457</v>
      </c>
      <c r="E545" s="70">
        <v>62305</v>
      </c>
      <c r="F545" s="70">
        <v>68540</v>
      </c>
      <c r="G545" s="70">
        <v>89246</v>
      </c>
      <c r="H545" s="72">
        <v>94887</v>
      </c>
      <c r="I545" s="110">
        <f t="shared" si="111"/>
        <v>0</v>
      </c>
      <c r="K545" s="112" t="s">
        <v>1019</v>
      </c>
      <c r="L545"/>
      <c r="M545"/>
      <c r="N545" s="93"/>
      <c r="O545" s="93"/>
      <c r="P545" s="93"/>
      <c r="Q545" s="93"/>
      <c r="R545"/>
      <c r="AD545" s="58"/>
      <c r="AF545" s="26"/>
    </row>
    <row r="546" spans="1:32" x14ac:dyDescent="0.25">
      <c r="A546" s="57"/>
      <c r="B546" s="58" t="s">
        <v>279</v>
      </c>
      <c r="C546" s="70">
        <v>68822</v>
      </c>
      <c r="D546" s="70">
        <v>79019</v>
      </c>
      <c r="E546" s="70">
        <v>48434</v>
      </c>
      <c r="F546" s="70">
        <v>58625</v>
      </c>
      <c r="G546" s="70">
        <v>69761</v>
      </c>
      <c r="H546" s="72">
        <v>81839</v>
      </c>
      <c r="I546" s="110">
        <f t="shared" si="111"/>
        <v>0</v>
      </c>
      <c r="K546" s="144" t="s">
        <v>1032</v>
      </c>
      <c r="L546"/>
      <c r="M546"/>
      <c r="N546"/>
      <c r="O546" s="93"/>
      <c r="P546" s="93"/>
      <c r="Q546"/>
      <c r="AD546" s="58"/>
      <c r="AF546" s="26"/>
    </row>
    <row r="547" spans="1:32" x14ac:dyDescent="0.25">
      <c r="A547" s="57"/>
      <c r="B547" s="58" t="s">
        <v>179</v>
      </c>
      <c r="C547" s="70">
        <v>57353</v>
      </c>
      <c r="D547" s="70">
        <v>65847</v>
      </c>
      <c r="E547" s="70">
        <v>40364</v>
      </c>
      <c r="F547" s="70">
        <v>48865</v>
      </c>
      <c r="G547" s="70">
        <v>58740</v>
      </c>
      <c r="H547" s="72">
        <v>67226</v>
      </c>
      <c r="I547" s="110">
        <f t="shared" si="111"/>
        <v>0</v>
      </c>
      <c r="N547"/>
      <c r="O547" s="93"/>
      <c r="P547"/>
      <c r="Q547"/>
      <c r="AD547" s="58"/>
      <c r="AF547" s="26"/>
    </row>
    <row r="548" spans="1:32" x14ac:dyDescent="0.25">
      <c r="A548" s="57"/>
      <c r="B548" s="58" t="s">
        <v>197</v>
      </c>
      <c r="C548" s="70">
        <v>51543</v>
      </c>
      <c r="D548" s="70">
        <v>63438</v>
      </c>
      <c r="E548" s="70">
        <v>35691</v>
      </c>
      <c r="F548" s="70">
        <v>47581</v>
      </c>
      <c r="G548" s="70">
        <v>52266</v>
      </c>
      <c r="H548" s="72">
        <v>65834</v>
      </c>
      <c r="I548" s="110">
        <f t="shared" si="111"/>
        <v>0</v>
      </c>
      <c r="K548" s="144" t="s">
        <v>1026</v>
      </c>
      <c r="O548" s="93"/>
      <c r="Q548"/>
      <c r="AD548" s="58"/>
      <c r="AF548" s="26"/>
    </row>
    <row r="549" spans="1:32" x14ac:dyDescent="0.25">
      <c r="A549" s="57"/>
      <c r="B549" s="58" t="s">
        <v>86</v>
      </c>
      <c r="C549" s="70">
        <v>47869</v>
      </c>
      <c r="D549" s="70">
        <v>58910</v>
      </c>
      <c r="E549" s="70">
        <v>33137</v>
      </c>
      <c r="F549" s="70">
        <v>44184</v>
      </c>
      <c r="G549" s="70">
        <v>49385</v>
      </c>
      <c r="H549" s="72">
        <v>60071</v>
      </c>
      <c r="I549" s="110">
        <f t="shared" si="111"/>
        <v>0</v>
      </c>
      <c r="K549" s="144" t="s">
        <v>1030</v>
      </c>
      <c r="O549" s="93"/>
      <c r="AD549" s="58"/>
      <c r="AF549" s="26"/>
    </row>
    <row r="550" spans="1:32" x14ac:dyDescent="0.25">
      <c r="A550" s="57"/>
      <c r="B550" s="58" t="s">
        <v>247</v>
      </c>
      <c r="C550" s="70">
        <v>38242</v>
      </c>
      <c r="D550" s="70">
        <v>43900</v>
      </c>
      <c r="E550" s="70">
        <v>26910</v>
      </c>
      <c r="F550" s="70">
        <v>32575</v>
      </c>
      <c r="G550" s="70">
        <v>39302</v>
      </c>
      <c r="H550" s="72">
        <v>44111</v>
      </c>
      <c r="I550" s="110">
        <f t="shared" si="111"/>
        <v>0</v>
      </c>
      <c r="O550" s="93"/>
      <c r="P550"/>
      <c r="AD550" s="58"/>
      <c r="AF550" s="26"/>
    </row>
    <row r="551" spans="1:32" x14ac:dyDescent="0.25">
      <c r="A551" s="57"/>
      <c r="B551" s="58" t="s">
        <v>460</v>
      </c>
      <c r="C551" s="70">
        <v>20189</v>
      </c>
      <c r="D551" s="70">
        <v>20896</v>
      </c>
      <c r="E551" s="70">
        <v>14525</v>
      </c>
      <c r="F551" s="70">
        <v>15234</v>
      </c>
      <c r="G551" s="70">
        <v>20317</v>
      </c>
      <c r="H551" s="72">
        <v>21097</v>
      </c>
      <c r="I551" s="110">
        <f t="shared" si="111"/>
        <v>0</v>
      </c>
      <c r="K551"/>
      <c r="L551" t="s">
        <v>1023</v>
      </c>
      <c r="M551" s="3" t="s">
        <v>1024</v>
      </c>
      <c r="N551"/>
      <c r="Q551"/>
      <c r="AD551" s="58"/>
      <c r="AF551" s="26"/>
    </row>
    <row r="552" spans="1:32" x14ac:dyDescent="0.25">
      <c r="A552" s="57"/>
      <c r="B552" s="58" t="s">
        <v>328</v>
      </c>
      <c r="C552" s="70">
        <v>8078</v>
      </c>
      <c r="D552" s="70">
        <v>8367</v>
      </c>
      <c r="E552" s="70">
        <v>5826</v>
      </c>
      <c r="F552" s="70">
        <v>6094</v>
      </c>
      <c r="G552" s="70">
        <v>8296</v>
      </c>
      <c r="H552" s="72">
        <v>8401</v>
      </c>
      <c r="I552" s="110">
        <f t="shared" si="111"/>
        <v>0</v>
      </c>
      <c r="K552" s="132" t="s">
        <v>900</v>
      </c>
      <c r="L552" s="136">
        <v>1881765</v>
      </c>
      <c r="M552" s="137">
        <v>1126521</v>
      </c>
      <c r="N552"/>
      <c r="Q552"/>
      <c r="AD552" s="58"/>
      <c r="AF552" s="26"/>
    </row>
    <row r="553" spans="1:32" x14ac:dyDescent="0.25">
      <c r="A553" s="57"/>
      <c r="B553" s="58" t="s">
        <v>428</v>
      </c>
      <c r="C553" s="70">
        <v>5024</v>
      </c>
      <c r="D553" s="70">
        <v>5769</v>
      </c>
      <c r="E553" s="70">
        <v>3536</v>
      </c>
      <c r="F553" s="70">
        <v>4278</v>
      </c>
      <c r="G553" s="70">
        <v>5035</v>
      </c>
      <c r="H553" s="72">
        <v>5895</v>
      </c>
      <c r="I553" s="110">
        <f t="shared" si="111"/>
        <v>0</v>
      </c>
      <c r="O553" s="93"/>
      <c r="P553"/>
      <c r="Q553"/>
      <c r="AD553" s="58"/>
      <c r="AF553" s="26"/>
    </row>
    <row r="554" spans="1:32" x14ac:dyDescent="0.25">
      <c r="A554" s="57"/>
      <c r="B554" s="58" t="s">
        <v>785</v>
      </c>
      <c r="C554" s="70">
        <v>4798</v>
      </c>
      <c r="D554" s="70">
        <v>5696</v>
      </c>
      <c r="E554" s="70">
        <v>3354</v>
      </c>
      <c r="F554" s="70">
        <v>4261</v>
      </c>
      <c r="G554" s="70">
        <v>4844</v>
      </c>
      <c r="H554" s="72">
        <v>5860</v>
      </c>
      <c r="I554" s="110">
        <f t="shared" si="111"/>
        <v>0</v>
      </c>
      <c r="L554" s="3" t="s">
        <v>1038</v>
      </c>
      <c r="M554" s="3" t="s">
        <v>1039</v>
      </c>
      <c r="N554"/>
      <c r="O554" s="148"/>
      <c r="P554"/>
      <c r="Q554" s="58"/>
      <c r="AD554" s="58"/>
      <c r="AF554" s="26"/>
    </row>
    <row r="555" spans="1:32" x14ac:dyDescent="0.25">
      <c r="A555" s="57"/>
      <c r="B555" s="58" t="s">
        <v>584</v>
      </c>
      <c r="C555" s="70">
        <v>4934</v>
      </c>
      <c r="D555" s="70">
        <v>5281</v>
      </c>
      <c r="E555" s="70">
        <v>3520</v>
      </c>
      <c r="F555" s="70">
        <v>3875</v>
      </c>
      <c r="G555" s="70">
        <v>5039</v>
      </c>
      <c r="H555" s="72">
        <v>5432</v>
      </c>
      <c r="I555" s="110">
        <f t="shared" si="111"/>
        <v>0</v>
      </c>
      <c r="K555" s="32" t="s">
        <v>952</v>
      </c>
      <c r="L555" s="121">
        <f>SUM(L552:M552)</f>
        <v>3008286</v>
      </c>
      <c r="M555" s="120">
        <f>SUM(L552+M552+I560)</f>
        <v>3010888</v>
      </c>
      <c r="N555"/>
      <c r="R555" s="58"/>
      <c r="AD555" s="58"/>
      <c r="AF555" s="26"/>
    </row>
    <row r="556" spans="1:32" x14ac:dyDescent="0.25">
      <c r="A556" s="57"/>
      <c r="B556" s="58" t="s">
        <v>627</v>
      </c>
      <c r="C556" s="70">
        <v>4533</v>
      </c>
      <c r="D556" s="70">
        <v>5388</v>
      </c>
      <c r="E556" s="70">
        <v>3167</v>
      </c>
      <c r="F556" s="70">
        <v>4019</v>
      </c>
      <c r="G556" s="70">
        <v>4623</v>
      </c>
      <c r="H556" s="72">
        <v>5591</v>
      </c>
      <c r="I556" s="110">
        <f t="shared" si="111"/>
        <v>0</v>
      </c>
      <c r="K556" s="25" t="s">
        <v>1022</v>
      </c>
      <c r="L556" s="134">
        <f>SUM(C560:H560)</f>
        <v>18981</v>
      </c>
      <c r="M556" s="72">
        <f>L556+I560</f>
        <v>21583</v>
      </c>
      <c r="N556" s="58"/>
      <c r="R556" s="27"/>
      <c r="AD556" s="58"/>
      <c r="AF556" s="26"/>
    </row>
    <row r="557" spans="1:32" x14ac:dyDescent="0.25">
      <c r="A557" s="57"/>
      <c r="B557" s="58" t="s">
        <v>396</v>
      </c>
      <c r="C557" s="70">
        <v>3809</v>
      </c>
      <c r="D557" s="70">
        <v>4363</v>
      </c>
      <c r="E557" s="70">
        <v>2684</v>
      </c>
      <c r="F557" s="70">
        <v>3246</v>
      </c>
      <c r="G557" s="70">
        <v>3775</v>
      </c>
      <c r="H557" s="72">
        <v>4424</v>
      </c>
      <c r="I557" s="110">
        <f t="shared" si="111"/>
        <v>0</v>
      </c>
      <c r="K557" s="40" t="s">
        <v>1021</v>
      </c>
      <c r="L557" s="122">
        <f>L556/L555</f>
        <v>6.3095729594858999E-3</v>
      </c>
      <c r="M557" s="69">
        <f>M556/M555</f>
        <v>7.1683171210619595E-3</v>
      </c>
      <c r="N557"/>
      <c r="R557" s="58"/>
      <c r="AD557" s="58"/>
      <c r="AF557" s="26"/>
    </row>
    <row r="558" spans="1:32" x14ac:dyDescent="0.25">
      <c r="A558" s="57"/>
      <c r="B558" s="58" t="s">
        <v>73</v>
      </c>
      <c r="C558" s="70"/>
      <c r="D558" s="70">
        <v>1342</v>
      </c>
      <c r="E558" s="70">
        <v>3824</v>
      </c>
      <c r="F558" s="70">
        <v>4213</v>
      </c>
      <c r="G558" s="70">
        <v>5531</v>
      </c>
      <c r="H558" s="72">
        <v>5817</v>
      </c>
      <c r="I558" s="110">
        <f t="shared" si="111"/>
        <v>0</v>
      </c>
      <c r="K558" s="138"/>
      <c r="L558" s="138"/>
      <c r="M558" s="138"/>
      <c r="N558" s="138"/>
      <c r="R558" s="67"/>
      <c r="AD558" s="58"/>
      <c r="AF558" s="26"/>
    </row>
    <row r="559" spans="1:32" x14ac:dyDescent="0.25">
      <c r="A559" s="57"/>
      <c r="B559" s="58" t="s">
        <v>36</v>
      </c>
      <c r="C559" s="70">
        <v>3584</v>
      </c>
      <c r="D559" s="70">
        <v>3716</v>
      </c>
      <c r="E559" s="70">
        <v>2587</v>
      </c>
      <c r="F559" s="70">
        <v>2713</v>
      </c>
      <c r="G559" s="70">
        <v>3613</v>
      </c>
      <c r="H559" s="72">
        <v>3743</v>
      </c>
      <c r="I559" s="110">
        <f t="shared" si="111"/>
        <v>0</v>
      </c>
      <c r="L559" s="112" t="s">
        <v>922</v>
      </c>
      <c r="M559" s="133" t="s">
        <v>1029</v>
      </c>
      <c r="Q559"/>
      <c r="S559" s="147"/>
      <c r="T559" s="112"/>
      <c r="AD559" s="58"/>
      <c r="AF559" s="26"/>
    </row>
    <row r="560" spans="1:32" x14ac:dyDescent="0.25">
      <c r="A560" s="57"/>
      <c r="B560" s="58" t="s">
        <v>479</v>
      </c>
      <c r="C560" s="70">
        <v>3673</v>
      </c>
      <c r="D560" s="70">
        <v>4216</v>
      </c>
      <c r="E560" s="70">
        <v>2588</v>
      </c>
      <c r="F560" s="70">
        <v>3131</v>
      </c>
      <c r="G560" s="70">
        <v>3759</v>
      </c>
      <c r="H560" s="72">
        <v>1614</v>
      </c>
      <c r="I560" s="139">
        <f t="shared" si="111"/>
        <v>2602</v>
      </c>
      <c r="K560" s="16" t="s">
        <v>900</v>
      </c>
      <c r="L560" s="154">
        <f>SUM(H544:H563)</f>
        <v>596502</v>
      </c>
      <c r="M560" s="156">
        <f>I560+L560</f>
        <v>599104</v>
      </c>
      <c r="Q560"/>
      <c r="AD560" s="58"/>
      <c r="AF560" s="26"/>
    </row>
    <row r="561" spans="1:32" x14ac:dyDescent="0.25">
      <c r="A561" s="57"/>
      <c r="B561" s="58" t="s">
        <v>373</v>
      </c>
      <c r="C561" s="70">
        <v>2680</v>
      </c>
      <c r="D561" s="70">
        <v>2873</v>
      </c>
      <c r="E561" s="70">
        <v>1919</v>
      </c>
      <c r="F561" s="70">
        <v>2114</v>
      </c>
      <c r="G561" s="70">
        <v>2699</v>
      </c>
      <c r="H561" s="72">
        <v>2912</v>
      </c>
      <c r="I561" s="134">
        <f t="shared" si="111"/>
        <v>0</v>
      </c>
      <c r="K561" s="23" t="s">
        <v>1033</v>
      </c>
      <c r="L561" s="154">
        <f>H560</f>
        <v>1614</v>
      </c>
      <c r="M561" s="143">
        <v>4216</v>
      </c>
      <c r="Q561"/>
      <c r="R561" s="58"/>
      <c r="S561" s="58"/>
      <c r="T561" s="58"/>
      <c r="AD561" s="58"/>
      <c r="AF561" s="26"/>
    </row>
    <row r="562" spans="1:32" x14ac:dyDescent="0.25">
      <c r="A562" s="57"/>
      <c r="B562" s="58" t="s">
        <v>742</v>
      </c>
      <c r="C562" s="70">
        <v>1911</v>
      </c>
      <c r="D562" s="70">
        <v>2194</v>
      </c>
      <c r="E562" s="70">
        <v>1347</v>
      </c>
      <c r="F562" s="70">
        <v>1631</v>
      </c>
      <c r="G562" s="70">
        <v>1911</v>
      </c>
      <c r="H562" s="72">
        <v>2214</v>
      </c>
      <c r="I562" s="134">
        <f t="shared" si="111"/>
        <v>0</v>
      </c>
      <c r="K562" s="23" t="s">
        <v>1025</v>
      </c>
      <c r="L562" s="155">
        <f>H560/L560</f>
        <v>2.7057746663045556E-3</v>
      </c>
      <c r="M562" s="152">
        <f>M561/M560</f>
        <v>7.0371755154363851E-3</v>
      </c>
      <c r="Q562"/>
      <c r="R562"/>
      <c r="AD562" s="58"/>
      <c r="AF562" s="26"/>
    </row>
    <row r="563" spans="1:32" x14ac:dyDescent="0.25">
      <c r="A563" s="56"/>
      <c r="B563" s="12" t="s">
        <v>388</v>
      </c>
      <c r="C563" s="74"/>
      <c r="D563" s="74"/>
      <c r="E563" s="74"/>
      <c r="F563" s="74">
        <v>2092</v>
      </c>
      <c r="G563" s="74">
        <v>3465</v>
      </c>
      <c r="H563" s="75">
        <v>4321</v>
      </c>
      <c r="I563" s="141">
        <f t="shared" si="111"/>
        <v>0</v>
      </c>
      <c r="K563" s="12"/>
      <c r="L563" s="12"/>
      <c r="M563" s="12"/>
      <c r="N563" s="12"/>
      <c r="O563" s="12"/>
      <c r="P563" s="12"/>
      <c r="Q563" s="95"/>
      <c r="R563" s="95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3"/>
    </row>
    <row r="564" spans="1:32" x14ac:dyDescent="0.25">
      <c r="A564" s="57" t="s">
        <v>902</v>
      </c>
      <c r="B564" s="58" t="s">
        <v>694</v>
      </c>
      <c r="C564" s="70">
        <v>73638</v>
      </c>
      <c r="D564" s="70">
        <v>90624</v>
      </c>
      <c r="E564" s="70">
        <v>50984</v>
      </c>
      <c r="F564" s="70">
        <v>67962</v>
      </c>
      <c r="G564" s="70">
        <v>74564</v>
      </c>
      <c r="H564" s="72">
        <v>91867</v>
      </c>
      <c r="I564" s="110">
        <f t="shared" si="111"/>
        <v>0</v>
      </c>
      <c r="Q564"/>
      <c r="R564"/>
      <c r="X564" s="3" t="s">
        <v>1023</v>
      </c>
      <c r="Y564" s="3" t="s">
        <v>1024</v>
      </c>
      <c r="AF564" s="26"/>
    </row>
    <row r="565" spans="1:32" x14ac:dyDescent="0.25">
      <c r="A565" s="57"/>
      <c r="B565" s="58" t="s">
        <v>553</v>
      </c>
      <c r="C565" s="70">
        <v>62302</v>
      </c>
      <c r="D565" s="70">
        <v>69102</v>
      </c>
      <c r="E565" s="70">
        <v>44184</v>
      </c>
      <c r="F565" s="70">
        <v>50976</v>
      </c>
      <c r="G565" s="70">
        <v>63613</v>
      </c>
      <c r="H565" s="72">
        <v>71175</v>
      </c>
      <c r="I565" s="110">
        <f t="shared" si="111"/>
        <v>0</v>
      </c>
      <c r="K565" s="112" t="s">
        <v>1085</v>
      </c>
      <c r="L565"/>
      <c r="M565"/>
      <c r="N565"/>
      <c r="O565"/>
      <c r="P565" s="93"/>
      <c r="W565" s="16" t="s">
        <v>902</v>
      </c>
      <c r="X565" s="136">
        <v>554218</v>
      </c>
      <c r="Y565" s="137">
        <v>326542</v>
      </c>
      <c r="AA565" s="112"/>
      <c r="AF565" s="26"/>
    </row>
    <row r="566" spans="1:32" x14ac:dyDescent="0.25">
      <c r="A566" s="57"/>
      <c r="B566" s="58" t="s">
        <v>709</v>
      </c>
      <c r="C566" s="70">
        <v>3264</v>
      </c>
      <c r="D566" s="70">
        <v>3740</v>
      </c>
      <c r="E566" s="70">
        <v>2301</v>
      </c>
      <c r="F566" s="70">
        <v>2784</v>
      </c>
      <c r="G566" s="70">
        <v>3295</v>
      </c>
      <c r="H566" s="72">
        <v>3738</v>
      </c>
      <c r="I566" s="110">
        <f t="shared" si="111"/>
        <v>2</v>
      </c>
      <c r="L566"/>
      <c r="M566"/>
      <c r="N566"/>
      <c r="O566"/>
      <c r="P566" s="93"/>
      <c r="AF566" s="26"/>
    </row>
    <row r="567" spans="1:32" x14ac:dyDescent="0.25">
      <c r="A567" s="57"/>
      <c r="B567" s="58" t="s">
        <v>520</v>
      </c>
      <c r="C567" s="70">
        <v>3070</v>
      </c>
      <c r="D567" s="70">
        <v>3648</v>
      </c>
      <c r="E567" s="70">
        <v>2149</v>
      </c>
      <c r="F567" s="70">
        <v>2719</v>
      </c>
      <c r="G567" s="70">
        <v>3086</v>
      </c>
      <c r="H567" s="72">
        <v>3722</v>
      </c>
      <c r="I567" s="110">
        <f t="shared" si="111"/>
        <v>0</v>
      </c>
      <c r="K567" s="135">
        <f>I568/MAX(C568:H568)</f>
        <v>0.28371134020618555</v>
      </c>
      <c r="L567"/>
      <c r="M567"/>
      <c r="N567"/>
      <c r="O567" s="93"/>
      <c r="P567"/>
      <c r="X567" s="112" t="s">
        <v>1037</v>
      </c>
      <c r="Y567" s="112" t="s">
        <v>1036</v>
      </c>
      <c r="AB567" s="112" t="s">
        <v>922</v>
      </c>
      <c r="AC567" s="112" t="s">
        <v>1035</v>
      </c>
      <c r="AF567" s="26"/>
    </row>
    <row r="568" spans="1:32" x14ac:dyDescent="0.25">
      <c r="A568" s="57"/>
      <c r="B568" s="58" t="s">
        <v>57</v>
      </c>
      <c r="C568" s="70">
        <v>1974</v>
      </c>
      <c r="D568" s="70">
        <v>2425</v>
      </c>
      <c r="E568" s="70">
        <v>1362</v>
      </c>
      <c r="F568" s="70">
        <v>1821</v>
      </c>
      <c r="G568" s="70">
        <v>1992</v>
      </c>
      <c r="H568" s="72">
        <v>1737</v>
      </c>
      <c r="I568" s="140">
        <f t="shared" si="111"/>
        <v>688</v>
      </c>
      <c r="K568" s="112" t="s">
        <v>1017</v>
      </c>
      <c r="L568"/>
      <c r="M568"/>
      <c r="N568"/>
      <c r="O568" s="93"/>
      <c r="P568"/>
      <c r="Q568" s="144" t="s">
        <v>1031</v>
      </c>
      <c r="W568" s="32" t="s">
        <v>953</v>
      </c>
      <c r="X568" s="121">
        <f>SUM(X565:Y565)</f>
        <v>880760</v>
      </c>
      <c r="Y568" s="120">
        <f>SUM(X565+Y565+I568)</f>
        <v>881448</v>
      </c>
      <c r="AA568" s="34" t="s">
        <v>902</v>
      </c>
      <c r="AB568" s="119">
        <f>SUM(H564:H571)</f>
        <v>176338</v>
      </c>
      <c r="AC568" s="120">
        <f>AB568+I568</f>
        <v>177026</v>
      </c>
      <c r="AF568" s="26"/>
    </row>
    <row r="569" spans="1:32" x14ac:dyDescent="0.25">
      <c r="A569" s="57"/>
      <c r="B569" s="58" t="s">
        <v>679</v>
      </c>
      <c r="C569" s="70">
        <v>1877</v>
      </c>
      <c r="D569" s="70">
        <v>1932</v>
      </c>
      <c r="E569" s="70">
        <v>1352</v>
      </c>
      <c r="F569" s="70">
        <v>1420</v>
      </c>
      <c r="G569" s="70">
        <v>1891</v>
      </c>
      <c r="H569" s="72">
        <v>1943</v>
      </c>
      <c r="I569" s="110">
        <f t="shared" si="111"/>
        <v>0</v>
      </c>
      <c r="K569" s="112" t="s">
        <v>1018</v>
      </c>
      <c r="L569"/>
      <c r="M569"/>
      <c r="N569"/>
      <c r="O569" s="93"/>
      <c r="P569"/>
      <c r="Q569" s="112" t="s">
        <v>1040</v>
      </c>
      <c r="W569" s="25" t="s">
        <v>1020</v>
      </c>
      <c r="X569" s="142">
        <f>SUM(C568:H568)</f>
        <v>11311</v>
      </c>
      <c r="Y569" s="72">
        <f>SUM(C568:I568)</f>
        <v>11999</v>
      </c>
      <c r="AA569" s="57" t="s">
        <v>57</v>
      </c>
      <c r="AB569" s="153">
        <v>1737</v>
      </c>
      <c r="AC569" s="72">
        <f>MAX(C568:H568)</f>
        <v>2425</v>
      </c>
      <c r="AF569" s="26"/>
    </row>
    <row r="570" spans="1:32" x14ac:dyDescent="0.25">
      <c r="A570" s="57"/>
      <c r="B570" s="58" t="s">
        <v>162</v>
      </c>
      <c r="C570" s="70">
        <v>1442</v>
      </c>
      <c r="D570" s="70">
        <v>1773</v>
      </c>
      <c r="E570" s="70">
        <v>1008</v>
      </c>
      <c r="F570" s="70">
        <v>1337</v>
      </c>
      <c r="G570" s="70">
        <v>1483</v>
      </c>
      <c r="H570" s="72">
        <v>1826</v>
      </c>
      <c r="I570" s="110">
        <f t="shared" si="111"/>
        <v>0</v>
      </c>
      <c r="K570" s="144" t="s">
        <v>1034</v>
      </c>
      <c r="O570" s="3"/>
      <c r="P570" s="58"/>
      <c r="W570" s="40" t="s">
        <v>1021</v>
      </c>
      <c r="X570" s="122">
        <f>X569/X568</f>
        <v>1.2842317998092557E-2</v>
      </c>
      <c r="Y570" s="69">
        <f>Y569/Y568</f>
        <v>1.361282798304608E-2</v>
      </c>
      <c r="AA570" s="56" t="s">
        <v>1025</v>
      </c>
      <c r="AB570" s="68">
        <f>AB569/AB568</f>
        <v>9.8504009345688395E-3</v>
      </c>
      <c r="AC570" s="69">
        <f>AC569/AC568</f>
        <v>1.3698552754962548E-2</v>
      </c>
      <c r="AF570" s="26"/>
    </row>
    <row r="571" spans="1:32" x14ac:dyDescent="0.25">
      <c r="A571" s="56"/>
      <c r="B571" s="12" t="s">
        <v>725</v>
      </c>
      <c r="C571" s="74">
        <v>285</v>
      </c>
      <c r="D571" s="74">
        <v>322</v>
      </c>
      <c r="E571" s="74">
        <v>196</v>
      </c>
      <c r="F571" s="74">
        <v>245</v>
      </c>
      <c r="G571" s="74">
        <v>280</v>
      </c>
      <c r="H571" s="75">
        <v>330</v>
      </c>
      <c r="I571" s="111">
        <f t="shared" si="111"/>
        <v>0</v>
      </c>
      <c r="K571" s="12"/>
      <c r="L571" s="12"/>
      <c r="M571" s="12"/>
      <c r="N571" s="12"/>
      <c r="O571" s="12"/>
      <c r="P571" s="12"/>
      <c r="Q571" s="95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24"/>
      <c r="AC571" s="12"/>
      <c r="AD571" s="12"/>
      <c r="AE571" s="12"/>
      <c r="AF571" s="13"/>
    </row>
    <row r="572" spans="1:32" x14ac:dyDescent="0.25">
      <c r="A572" s="57" t="s">
        <v>904</v>
      </c>
      <c r="B572" s="58" t="s">
        <v>359</v>
      </c>
      <c r="C572" s="70">
        <v>45887</v>
      </c>
      <c r="D572" s="70">
        <v>52686</v>
      </c>
      <c r="E572" s="70">
        <v>32292</v>
      </c>
      <c r="F572" s="70">
        <v>39086</v>
      </c>
      <c r="G572" s="70">
        <v>47835</v>
      </c>
      <c r="H572" s="72">
        <v>53170</v>
      </c>
      <c r="I572" s="110">
        <f t="shared" si="111"/>
        <v>0</v>
      </c>
      <c r="AD572" s="33"/>
      <c r="AF572" s="35"/>
    </row>
    <row r="573" spans="1:32" x14ac:dyDescent="0.25">
      <c r="A573" s="57"/>
      <c r="B573" s="58" t="s">
        <v>536</v>
      </c>
      <c r="C573" s="70">
        <v>28263</v>
      </c>
      <c r="D573" s="70">
        <v>29249</v>
      </c>
      <c r="E573" s="70">
        <v>20329</v>
      </c>
      <c r="F573" s="70">
        <v>21319</v>
      </c>
      <c r="G573" s="70">
        <v>28252</v>
      </c>
      <c r="H573" s="72">
        <v>29896</v>
      </c>
      <c r="I573" s="110">
        <f t="shared" si="111"/>
        <v>0</v>
      </c>
      <c r="K573" s="112" t="s">
        <v>1027</v>
      </c>
      <c r="L573"/>
      <c r="M573"/>
      <c r="N573"/>
      <c r="O573" s="3"/>
      <c r="P573" s="58"/>
      <c r="AD573" s="58"/>
      <c r="AF573" s="26"/>
    </row>
    <row r="574" spans="1:32" x14ac:dyDescent="0.25">
      <c r="A574" s="57"/>
      <c r="B574" s="58" t="s">
        <v>644</v>
      </c>
      <c r="C574" s="70">
        <v>4269</v>
      </c>
      <c r="D574" s="70">
        <v>5070</v>
      </c>
      <c r="E574" s="70">
        <v>2987</v>
      </c>
      <c r="F574" s="70">
        <v>3779</v>
      </c>
      <c r="G574" s="70">
        <v>4356</v>
      </c>
      <c r="H574" s="72">
        <v>5246</v>
      </c>
      <c r="I574" s="110">
        <f t="shared" si="111"/>
        <v>0</v>
      </c>
      <c r="K574" s="112" t="s">
        <v>1028</v>
      </c>
      <c r="O574" s="3"/>
      <c r="P574" s="58"/>
      <c r="AD574" s="58"/>
      <c r="AF574" s="26"/>
    </row>
    <row r="575" spans="1:32" x14ac:dyDescent="0.25">
      <c r="A575" s="57"/>
      <c r="B575" s="58" t="s">
        <v>769</v>
      </c>
      <c r="C575" s="70">
        <v>4018</v>
      </c>
      <c r="D575" s="70">
        <v>4449</v>
      </c>
      <c r="E575" s="70">
        <v>2852</v>
      </c>
      <c r="F575" s="70">
        <v>3278</v>
      </c>
      <c r="G575" s="70">
        <v>4071</v>
      </c>
      <c r="H575" s="72">
        <v>4522</v>
      </c>
      <c r="I575" s="110">
        <f t="shared" si="111"/>
        <v>0</v>
      </c>
      <c r="K575" s="112" t="s">
        <v>1055</v>
      </c>
      <c r="P575" s="138"/>
      <c r="AD575" s="58"/>
      <c r="AF575" s="26"/>
    </row>
    <row r="576" spans="1:32" x14ac:dyDescent="0.25">
      <c r="A576" s="57"/>
      <c r="B576" s="58" t="s">
        <v>128</v>
      </c>
      <c r="C576" s="70">
        <v>3050</v>
      </c>
      <c r="D576" s="70">
        <v>3385</v>
      </c>
      <c r="E576" s="70">
        <v>2165</v>
      </c>
      <c r="F576" s="70">
        <v>2490</v>
      </c>
      <c r="G576" s="70">
        <v>3081</v>
      </c>
      <c r="H576" s="72">
        <v>3483</v>
      </c>
      <c r="I576" s="110">
        <f t="shared" si="111"/>
        <v>0</v>
      </c>
      <c r="O576" s="3"/>
      <c r="P576" s="58"/>
      <c r="AD576" s="58"/>
      <c r="AF576" s="26"/>
    </row>
    <row r="577" spans="1:34" x14ac:dyDescent="0.25">
      <c r="A577" s="57"/>
      <c r="B577" s="58" t="s">
        <v>755</v>
      </c>
      <c r="C577" s="70">
        <v>2911</v>
      </c>
      <c r="D577" s="70">
        <v>3228</v>
      </c>
      <c r="E577" s="70">
        <v>2065</v>
      </c>
      <c r="F577" s="70">
        <v>2382</v>
      </c>
      <c r="G577" s="70">
        <v>3001</v>
      </c>
      <c r="H577" s="72">
        <v>3255</v>
      </c>
      <c r="I577" s="110">
        <f t="shared" si="111"/>
        <v>0</v>
      </c>
      <c r="K577" s="112" t="s">
        <v>1041</v>
      </c>
      <c r="AD577" s="58"/>
      <c r="AF577" s="26"/>
    </row>
    <row r="578" spans="1:34" x14ac:dyDescent="0.25">
      <c r="A578" s="57"/>
      <c r="B578" s="58" t="s">
        <v>215</v>
      </c>
      <c r="C578" s="70">
        <v>1725</v>
      </c>
      <c r="D578" s="70">
        <v>2813</v>
      </c>
      <c r="E578" s="70">
        <v>1724</v>
      </c>
      <c r="F578" s="70">
        <v>2087</v>
      </c>
      <c r="G578" s="70">
        <v>2487</v>
      </c>
      <c r="H578" s="72">
        <v>2885</v>
      </c>
      <c r="I578" s="110">
        <f t="shared" si="111"/>
        <v>0</v>
      </c>
      <c r="AD578" s="58"/>
      <c r="AF578" s="26"/>
    </row>
    <row r="579" spans="1:34" x14ac:dyDescent="0.25">
      <c r="A579" s="57"/>
      <c r="B579" s="58" t="s">
        <v>444</v>
      </c>
      <c r="C579" s="70">
        <v>2272</v>
      </c>
      <c r="D579" s="70">
        <v>2699</v>
      </c>
      <c r="E579" s="70">
        <v>1590</v>
      </c>
      <c r="F579" s="70">
        <v>2014</v>
      </c>
      <c r="G579" s="70">
        <v>2351</v>
      </c>
      <c r="H579" s="72">
        <v>2772</v>
      </c>
      <c r="I579" s="72">
        <f t="shared" si="111"/>
        <v>0</v>
      </c>
      <c r="K579" s="16"/>
      <c r="L579" s="16" t="s">
        <v>1023</v>
      </c>
      <c r="O579" s="16"/>
      <c r="P579" s="168" t="s">
        <v>1047</v>
      </c>
      <c r="Q579" s="168" t="s">
        <v>1051</v>
      </c>
      <c r="R579" s="168"/>
      <c r="AD579" s="58"/>
      <c r="AF579" s="26"/>
    </row>
    <row r="580" spans="1:34" x14ac:dyDescent="0.25">
      <c r="A580" s="57"/>
      <c r="B580" s="58" t="s">
        <v>411</v>
      </c>
      <c r="C580" s="70">
        <v>1182</v>
      </c>
      <c r="D580" s="70">
        <v>1455</v>
      </c>
      <c r="E580" s="70">
        <v>823</v>
      </c>
      <c r="F580" s="70">
        <v>1096</v>
      </c>
      <c r="G580" s="70">
        <v>1193</v>
      </c>
      <c r="H580" s="72">
        <v>1459</v>
      </c>
      <c r="I580" s="110">
        <f t="shared" si="111"/>
        <v>0</v>
      </c>
      <c r="K580" s="168" t="s">
        <v>904</v>
      </c>
      <c r="L580" s="145">
        <v>352416</v>
      </c>
      <c r="O580" s="165" t="s">
        <v>904</v>
      </c>
      <c r="P580" s="110">
        <f>SUM(L580,K583)</f>
        <v>452194</v>
      </c>
      <c r="Q580" s="169">
        <f>SUM(L580,M583,I584)</f>
        <v>562465</v>
      </c>
      <c r="R580" s="121"/>
      <c r="AD580" s="58"/>
      <c r="AF580" s="26"/>
    </row>
    <row r="581" spans="1:34" x14ac:dyDescent="0.25">
      <c r="A581" s="57"/>
      <c r="B581" s="58" t="s">
        <v>568</v>
      </c>
      <c r="C581" s="70">
        <v>858</v>
      </c>
      <c r="D581" s="70">
        <v>907</v>
      </c>
      <c r="E581" s="70">
        <v>622</v>
      </c>
      <c r="F581" s="70">
        <v>676</v>
      </c>
      <c r="G581" s="70">
        <v>871</v>
      </c>
      <c r="H581" s="72">
        <v>921</v>
      </c>
      <c r="I581" s="110">
        <f t="shared" si="111"/>
        <v>0</v>
      </c>
      <c r="M581"/>
      <c r="O581" s="165" t="s">
        <v>1054</v>
      </c>
      <c r="P581" s="110">
        <f>SUM(C584:H584)</f>
        <v>1819</v>
      </c>
      <c r="Q581" s="169">
        <f>SUM(C584:I584)</f>
        <v>2279</v>
      </c>
      <c r="R581" s="142"/>
      <c r="AD581" s="58"/>
      <c r="AF581" s="26"/>
    </row>
    <row r="582" spans="1:34" x14ac:dyDescent="0.25">
      <c r="A582" s="57"/>
      <c r="B582" s="58" t="s">
        <v>315</v>
      </c>
      <c r="C582" s="70"/>
      <c r="D582" s="70"/>
      <c r="E582" s="70">
        <v>811</v>
      </c>
      <c r="F582" s="70">
        <v>896</v>
      </c>
      <c r="G582" s="70">
        <v>1132</v>
      </c>
      <c r="H582" s="72">
        <v>1254</v>
      </c>
      <c r="I582" s="110">
        <f t="shared" si="111"/>
        <v>0</v>
      </c>
      <c r="K582" s="16" t="s">
        <v>921</v>
      </c>
      <c r="L582" s="16" t="s">
        <v>922</v>
      </c>
      <c r="M582" s="16" t="s">
        <v>1024</v>
      </c>
      <c r="O582" s="100" t="s">
        <v>1021</v>
      </c>
      <c r="P582" s="96">
        <f>P581/P580</f>
        <v>4.0226097648354466E-3</v>
      </c>
      <c r="Q582" s="170">
        <f>Q581/Q580</f>
        <v>4.0518076680326779E-3</v>
      </c>
      <c r="R582" s="122"/>
      <c r="AD582" s="58"/>
      <c r="AF582" s="26"/>
    </row>
    <row r="583" spans="1:34" x14ac:dyDescent="0.25">
      <c r="A583" s="57"/>
      <c r="B583" s="58" t="s">
        <v>825</v>
      </c>
      <c r="C583" s="70">
        <v>705</v>
      </c>
      <c r="D583" s="70">
        <v>782</v>
      </c>
      <c r="E583" s="70">
        <v>503</v>
      </c>
      <c r="F583" s="70">
        <v>578</v>
      </c>
      <c r="G583" s="70">
        <v>716</v>
      </c>
      <c r="H583" s="72">
        <v>779</v>
      </c>
      <c r="I583" s="110">
        <f t="shared" si="111"/>
        <v>3</v>
      </c>
      <c r="K583" s="146">
        <v>99778</v>
      </c>
      <c r="L583" s="168">
        <v>109811</v>
      </c>
      <c r="M583" s="145">
        <v>209589</v>
      </c>
      <c r="P583" s="58"/>
      <c r="AD583" s="58"/>
      <c r="AF583" s="26"/>
    </row>
    <row r="584" spans="1:34" x14ac:dyDescent="0.25">
      <c r="A584" s="57"/>
      <c r="B584" s="58" t="s">
        <v>816</v>
      </c>
      <c r="C584" s="70">
        <v>438</v>
      </c>
      <c r="D584" s="70">
        <v>460</v>
      </c>
      <c r="E584" s="70">
        <v>316</v>
      </c>
      <c r="F584" s="70">
        <v>339</v>
      </c>
      <c r="G584" s="70">
        <v>266</v>
      </c>
      <c r="H584" s="117"/>
      <c r="I584" s="140">
        <f t="shared" ref="I584:I596" si="112">MAX(C584:H584) - H584</f>
        <v>460</v>
      </c>
      <c r="L584" s="27"/>
      <c r="P584" s="58"/>
      <c r="AD584" s="58"/>
      <c r="AF584" s="26"/>
    </row>
    <row r="585" spans="1:34" x14ac:dyDescent="0.25">
      <c r="A585" s="56"/>
      <c r="B585" s="12" t="s">
        <v>612</v>
      </c>
      <c r="C585" s="74">
        <v>158</v>
      </c>
      <c r="D585" s="74">
        <v>155</v>
      </c>
      <c r="E585" s="74">
        <v>119</v>
      </c>
      <c r="F585" s="74">
        <v>124</v>
      </c>
      <c r="G585" s="74">
        <v>166</v>
      </c>
      <c r="H585" s="75">
        <v>169</v>
      </c>
      <c r="I585" s="111">
        <f t="shared" si="112"/>
        <v>0</v>
      </c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3"/>
    </row>
    <row r="586" spans="1:34" x14ac:dyDescent="0.25">
      <c r="A586" s="57" t="s">
        <v>905</v>
      </c>
      <c r="B586" s="58" t="s">
        <v>297</v>
      </c>
      <c r="C586" s="70">
        <v>41282</v>
      </c>
      <c r="D586" s="70">
        <v>49071</v>
      </c>
      <c r="E586" s="70">
        <v>28827</v>
      </c>
      <c r="F586" s="70">
        <v>36607</v>
      </c>
      <c r="G586" s="70">
        <v>41985</v>
      </c>
      <c r="H586" s="72">
        <v>50429</v>
      </c>
      <c r="I586" s="110">
        <f t="shared" si="112"/>
        <v>0</v>
      </c>
      <c r="K586"/>
      <c r="L586"/>
      <c r="M586"/>
      <c r="T586"/>
      <c r="U586"/>
      <c r="AD586" s="58"/>
      <c r="AF586" s="26"/>
    </row>
    <row r="587" spans="1:34" x14ac:dyDescent="0.25">
      <c r="A587" s="57"/>
      <c r="B587" s="58" t="s">
        <v>660</v>
      </c>
      <c r="C587" s="70">
        <v>11480</v>
      </c>
      <c r="D587" s="70">
        <v>13176</v>
      </c>
      <c r="E587" s="70">
        <v>8078</v>
      </c>
      <c r="F587" s="70">
        <v>9778</v>
      </c>
      <c r="G587" s="70">
        <v>11595</v>
      </c>
      <c r="H587" s="72">
        <v>13523</v>
      </c>
      <c r="I587" s="110">
        <f t="shared" si="112"/>
        <v>0</v>
      </c>
      <c r="K587" s="112" t="s">
        <v>1044</v>
      </c>
      <c r="L587"/>
      <c r="M587"/>
      <c r="V587" s="147" t="s">
        <v>1023</v>
      </c>
      <c r="W587" s="133" t="s">
        <v>1024</v>
      </c>
      <c r="Y587" s="16"/>
      <c r="Z587" s="168" t="s">
        <v>1046</v>
      </c>
      <c r="AA587" s="168" t="s">
        <v>1029</v>
      </c>
      <c r="AD587" s="58"/>
      <c r="AE587" s="58"/>
      <c r="AF587" s="26"/>
      <c r="AG587" s="58"/>
      <c r="AH587" s="58"/>
    </row>
    <row r="588" spans="1:34" ht="13.8" x14ac:dyDescent="0.25">
      <c r="A588" s="57"/>
      <c r="B588" s="58" t="s">
        <v>231</v>
      </c>
      <c r="C588" s="70">
        <v>4139</v>
      </c>
      <c r="D588" s="70">
        <v>4910</v>
      </c>
      <c r="E588" s="70">
        <v>2891</v>
      </c>
      <c r="F588" s="70">
        <v>3665</v>
      </c>
      <c r="G588" s="70">
        <v>4268</v>
      </c>
      <c r="H588" s="72">
        <v>4961</v>
      </c>
      <c r="I588" s="110">
        <f t="shared" si="112"/>
        <v>0</v>
      </c>
      <c r="L588"/>
      <c r="M588"/>
      <c r="U588" s="34"/>
      <c r="V588" s="149">
        <v>267366</v>
      </c>
      <c r="W588" s="150">
        <v>157896</v>
      </c>
      <c r="Y588" s="97" t="s">
        <v>955</v>
      </c>
      <c r="Z588" s="120">
        <f>SUM(U593:W593)</f>
        <v>190960</v>
      </c>
      <c r="AA588" s="162">
        <f>SUM(H586:H596,I592)</f>
        <v>87440</v>
      </c>
      <c r="AC588" s="157"/>
      <c r="AD588" s="58"/>
      <c r="AE588" s="58"/>
      <c r="AF588" s="26"/>
      <c r="AG588" s="58"/>
      <c r="AH588" s="58"/>
    </row>
    <row r="589" spans="1:34" ht="13.8" thickBot="1" x14ac:dyDescent="0.3">
      <c r="A589" s="57"/>
      <c r="B589" s="58" t="s">
        <v>600</v>
      </c>
      <c r="C589" s="70">
        <v>4076</v>
      </c>
      <c r="D589" s="70">
        <v>4680</v>
      </c>
      <c r="E589" s="70">
        <v>2879</v>
      </c>
      <c r="F589" s="70">
        <v>3476</v>
      </c>
      <c r="G589" s="70">
        <v>4222</v>
      </c>
      <c r="H589" s="72">
        <v>4678</v>
      </c>
      <c r="I589" s="110">
        <f t="shared" si="112"/>
        <v>2</v>
      </c>
      <c r="K589" s="174" t="s">
        <v>1042</v>
      </c>
      <c r="U589" s="166" t="s">
        <v>955</v>
      </c>
      <c r="V589" s="74">
        <f>SUM(V588:W588)</f>
        <v>425262</v>
      </c>
      <c r="W589" s="151"/>
      <c r="Y589" s="165" t="s">
        <v>104</v>
      </c>
      <c r="Z589" s="142">
        <f>SUM(C592:H592)</f>
        <v>9627</v>
      </c>
      <c r="AA589" s="134">
        <f>MAX(C592:H592)</f>
        <v>4809</v>
      </c>
      <c r="AD589" s="58"/>
      <c r="AE589" s="58"/>
      <c r="AF589" s="26"/>
      <c r="AG589" s="58"/>
      <c r="AH589" s="58"/>
    </row>
    <row r="590" spans="1:34" x14ac:dyDescent="0.25">
      <c r="A590" s="57"/>
      <c r="B590" s="58" t="s">
        <v>112</v>
      </c>
      <c r="C590" s="70">
        <v>2665</v>
      </c>
      <c r="D590" s="70">
        <v>3174</v>
      </c>
      <c r="E590" s="70">
        <v>1864</v>
      </c>
      <c r="F590" s="70">
        <v>2376</v>
      </c>
      <c r="G590" s="70">
        <v>2667</v>
      </c>
      <c r="H590" s="72">
        <v>3248</v>
      </c>
      <c r="I590" s="110">
        <f t="shared" si="112"/>
        <v>0</v>
      </c>
      <c r="K590" s="112" t="s">
        <v>1045</v>
      </c>
      <c r="V590"/>
      <c r="W590"/>
      <c r="Y590" s="100" t="s">
        <v>1025</v>
      </c>
      <c r="Z590" s="122">
        <f>Z589/Z588</f>
        <v>5.0413699204021785E-2</v>
      </c>
      <c r="AA590" s="122">
        <f>AA589/AA588</f>
        <v>5.4997712717291855E-2</v>
      </c>
      <c r="AD590" s="58"/>
      <c r="AE590" s="58"/>
      <c r="AF590" s="26"/>
      <c r="AG590" s="58"/>
      <c r="AH590" s="58"/>
    </row>
    <row r="591" spans="1:34" x14ac:dyDescent="0.25">
      <c r="A591" s="57"/>
      <c r="B591" s="58" t="s">
        <v>3</v>
      </c>
      <c r="C591" s="70">
        <v>884</v>
      </c>
      <c r="D591" s="70">
        <v>2418</v>
      </c>
      <c r="E591" s="70">
        <v>1623</v>
      </c>
      <c r="F591" s="70">
        <v>1781</v>
      </c>
      <c r="G591" s="70">
        <v>2315</v>
      </c>
      <c r="H591" s="72">
        <v>2453</v>
      </c>
      <c r="I591" s="110">
        <f t="shared" si="112"/>
        <v>0</v>
      </c>
      <c r="K591" s="112" t="s">
        <v>1048</v>
      </c>
      <c r="AD591" s="58"/>
      <c r="AE591" s="58"/>
      <c r="AF591" s="26"/>
      <c r="AG591" s="58"/>
      <c r="AH591" s="58"/>
    </row>
    <row r="592" spans="1:34" x14ac:dyDescent="0.25">
      <c r="A592" s="57"/>
      <c r="B592" s="58" t="s">
        <v>104</v>
      </c>
      <c r="C592" s="70"/>
      <c r="D592" s="70"/>
      <c r="E592" s="70">
        <v>1249</v>
      </c>
      <c r="F592" s="70">
        <v>3569</v>
      </c>
      <c r="G592" s="70">
        <v>4809</v>
      </c>
      <c r="H592" s="117"/>
      <c r="I592" s="140">
        <f t="shared" si="112"/>
        <v>4809</v>
      </c>
      <c r="U592" s="161" t="s">
        <v>919</v>
      </c>
      <c r="V592" s="85" t="s">
        <v>920</v>
      </c>
      <c r="W592" s="87" t="s">
        <v>921</v>
      </c>
      <c r="AD592" s="58"/>
      <c r="AE592" s="58"/>
      <c r="AF592" s="26"/>
      <c r="AG592" s="58"/>
      <c r="AH592" s="58"/>
    </row>
    <row r="593" spans="1:42" ht="13.8" thickBot="1" x14ac:dyDescent="0.3">
      <c r="A593" s="57"/>
      <c r="B593" s="58" t="s">
        <v>264</v>
      </c>
      <c r="C593" s="70">
        <v>1324</v>
      </c>
      <c r="D593" s="70">
        <v>1619</v>
      </c>
      <c r="E593" s="70">
        <v>913</v>
      </c>
      <c r="F593" s="70">
        <v>1211</v>
      </c>
      <c r="G593" s="70">
        <v>1336</v>
      </c>
      <c r="H593" s="72">
        <v>1636</v>
      </c>
      <c r="I593" s="110">
        <f t="shared" si="112"/>
        <v>0</v>
      </c>
      <c r="K593" s="174" t="s">
        <v>1043</v>
      </c>
      <c r="U593" s="158">
        <v>50574</v>
      </c>
      <c r="V593" s="159">
        <v>65121</v>
      </c>
      <c r="W593" s="160">
        <v>75265</v>
      </c>
      <c r="Y593" s="16"/>
      <c r="Z593" s="167" t="s">
        <v>1047</v>
      </c>
      <c r="AA593" s="168" t="s">
        <v>1052</v>
      </c>
      <c r="AB593" s="167" t="s">
        <v>1029</v>
      </c>
      <c r="AD593" s="58"/>
      <c r="AE593" s="58"/>
      <c r="AF593" s="26"/>
      <c r="AG593" s="58"/>
      <c r="AH593" s="58"/>
    </row>
    <row r="594" spans="1:42" x14ac:dyDescent="0.25">
      <c r="A594" s="57"/>
      <c r="B594" s="58" t="s">
        <v>346</v>
      </c>
      <c r="C594" s="70">
        <v>1639</v>
      </c>
      <c r="D594" s="70">
        <v>1879</v>
      </c>
      <c r="E594" s="70">
        <v>1153</v>
      </c>
      <c r="F594" s="70">
        <v>1402</v>
      </c>
      <c r="G594" s="70">
        <v>483</v>
      </c>
      <c r="H594" s="117"/>
      <c r="I594" s="140">
        <f t="shared" si="112"/>
        <v>1879</v>
      </c>
      <c r="K594" s="112" t="s">
        <v>1050</v>
      </c>
      <c r="Y594" s="165" t="s">
        <v>955</v>
      </c>
      <c r="Z594" s="70">
        <f>SUM(V596:W596)</f>
        <v>342631</v>
      </c>
      <c r="AA594" s="142">
        <f>V589+MAX(C594:H594)</f>
        <v>427141</v>
      </c>
      <c r="AB594" s="72">
        <f>SUM(H586:H596,I594)</f>
        <v>84510</v>
      </c>
      <c r="AD594" s="58"/>
      <c r="AE594" s="58"/>
      <c r="AF594" s="26"/>
      <c r="AG594" s="58"/>
      <c r="AH594" s="58"/>
    </row>
    <row r="595" spans="1:42" x14ac:dyDescent="0.25">
      <c r="A595" s="57"/>
      <c r="B595" s="58" t="s">
        <v>491</v>
      </c>
      <c r="C595" s="70">
        <v>982</v>
      </c>
      <c r="D595" s="70">
        <v>1079</v>
      </c>
      <c r="E595" s="70">
        <v>691</v>
      </c>
      <c r="F595" s="70">
        <v>806</v>
      </c>
      <c r="G595" s="70">
        <v>996</v>
      </c>
      <c r="H595" s="72">
        <v>1088</v>
      </c>
      <c r="I595" s="110">
        <f t="shared" si="112"/>
        <v>0</v>
      </c>
      <c r="K595" s="112" t="s">
        <v>1053</v>
      </c>
      <c r="U595" s="58"/>
      <c r="V595" s="164" t="s">
        <v>1023</v>
      </c>
      <c r="W595" s="92" t="s">
        <v>921</v>
      </c>
      <c r="Y595" s="165" t="s">
        <v>346</v>
      </c>
      <c r="Z595" s="71">
        <f>SUM(C594:H594)</f>
        <v>6556</v>
      </c>
      <c r="AA595" s="142">
        <f>SUM(C594:I594)</f>
        <v>8435</v>
      </c>
      <c r="AB595" s="72">
        <f>I594</f>
        <v>1879</v>
      </c>
      <c r="AD595" s="58"/>
      <c r="AE595" s="58"/>
      <c r="AF595" s="26"/>
      <c r="AG595" s="58"/>
      <c r="AH595" s="58"/>
    </row>
    <row r="596" spans="1:42" x14ac:dyDescent="0.25">
      <c r="A596" s="56"/>
      <c r="B596" s="12" t="s">
        <v>145</v>
      </c>
      <c r="C596" s="74">
        <v>582</v>
      </c>
      <c r="D596" s="74">
        <v>612</v>
      </c>
      <c r="E596" s="74">
        <v>406</v>
      </c>
      <c r="F596" s="74">
        <v>450</v>
      </c>
      <c r="G596" s="74">
        <v>589</v>
      </c>
      <c r="H596" s="75">
        <v>615</v>
      </c>
      <c r="I596" s="111">
        <f t="shared" si="112"/>
        <v>0</v>
      </c>
      <c r="U596" s="58"/>
      <c r="V596" s="145">
        <v>267366</v>
      </c>
      <c r="W596" s="146">
        <v>75265</v>
      </c>
      <c r="Y596" s="100" t="s">
        <v>1021</v>
      </c>
      <c r="Z596" s="163">
        <f>Z595/Z594</f>
        <v>1.9134287323680579E-2</v>
      </c>
      <c r="AA596" s="122">
        <f>AA595/AA594</f>
        <v>1.9747577497828586E-2</v>
      </c>
      <c r="AB596" s="69">
        <f>AB595/AB594</f>
        <v>2.2234055141403385E-2</v>
      </c>
      <c r="AD596" s="58"/>
      <c r="AE596" s="58"/>
      <c r="AF596" s="26"/>
      <c r="AG596" s="58"/>
      <c r="AH596" s="58"/>
    </row>
    <row r="597" spans="1:42" x14ac:dyDescent="0.25">
      <c r="A597" s="93"/>
      <c r="B597" s="93"/>
      <c r="C597" s="93"/>
      <c r="D597" s="93"/>
      <c r="E597" s="93"/>
      <c r="F597" s="93"/>
      <c r="G597" s="93"/>
      <c r="H597" s="93"/>
      <c r="I597" s="93"/>
      <c r="J597" s="58"/>
      <c r="K597" s="133" t="s">
        <v>1049</v>
      </c>
      <c r="L597" s="93"/>
      <c r="M597" s="93"/>
      <c r="N597" s="93"/>
      <c r="O597" s="93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  <c r="AA597" s="58"/>
      <c r="AB597" s="58"/>
      <c r="AC597" s="58"/>
      <c r="AD597" s="58"/>
      <c r="AE597" s="58"/>
      <c r="AF597" s="26"/>
      <c r="AG597" s="58"/>
      <c r="AH597" s="58"/>
    </row>
    <row r="598" spans="1:42" s="12" customFormat="1" x14ac:dyDescent="0.25">
      <c r="P598" s="95"/>
      <c r="Q598" s="95"/>
      <c r="AF598" s="13"/>
      <c r="AG598" s="56"/>
    </row>
    <row r="600" spans="1:42" ht="21" x14ac:dyDescent="0.4">
      <c r="B600" s="113" t="s">
        <v>1061</v>
      </c>
      <c r="N600" s="58"/>
      <c r="O600" s="3"/>
    </row>
    <row r="601" spans="1:42" s="58" customForma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O601" s="3"/>
      <c r="P601" s="3"/>
      <c r="Q601" s="3"/>
      <c r="R601" s="3"/>
      <c r="S601" s="3"/>
      <c r="T601" s="3"/>
      <c r="U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</row>
    <row r="602" spans="1:42" s="58" customFormat="1" ht="15.6" x14ac:dyDescent="0.3">
      <c r="A602" s="224" t="s">
        <v>1066</v>
      </c>
      <c r="B602" s="225" t="s">
        <v>1075</v>
      </c>
      <c r="C602" s="224" t="s">
        <v>1106</v>
      </c>
      <c r="D602" s="284" t="s">
        <v>1103</v>
      </c>
      <c r="F602" s="224" t="s">
        <v>1066</v>
      </c>
      <c r="G602" s="225" t="s">
        <v>1075</v>
      </c>
      <c r="H602" s="224" t="s">
        <v>917</v>
      </c>
      <c r="I602" s="224" t="s">
        <v>918</v>
      </c>
      <c r="J602" s="224" t="s">
        <v>919</v>
      </c>
      <c r="K602" s="224" t="s">
        <v>1073</v>
      </c>
      <c r="L602" s="224" t="s">
        <v>1074</v>
      </c>
      <c r="M602" s="224" t="s">
        <v>922</v>
      </c>
      <c r="O602" s="3"/>
      <c r="P602" s="3"/>
      <c r="Q602" s="3"/>
      <c r="R602" s="3"/>
      <c r="S602" s="3"/>
      <c r="T602" s="3"/>
      <c r="U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</row>
    <row r="603" spans="1:42" ht="15" x14ac:dyDescent="0.25">
      <c r="A603" s="175" t="str">
        <f>INDEX(Data_Analysis!$A$467:$A$523,MATCH(B603,Data_Analysis!$B$467:$B$523,0))</f>
        <v>NAM</v>
      </c>
      <c r="B603" s="208" t="s">
        <v>479</v>
      </c>
      <c r="C603" s="281">
        <f>INDEX($Q$262:$Q$320, MATCH(B603,$B$262:$B$320,0))</f>
        <v>2.7057746663045556E-3</v>
      </c>
      <c r="D603" s="286">
        <f>$E620/$I$320</f>
        <v>1.6720502402406759E-3</v>
      </c>
      <c r="F603" s="175" t="str">
        <f>INDEX(Data_Analysis!$A$467:$A$523,MATCH(G603,Data_Analysis!$B$467:$B$523,0))</f>
        <v>NAM</v>
      </c>
      <c r="G603" s="208" t="s">
        <v>479</v>
      </c>
      <c r="H603" s="57">
        <f t="shared" ref="H603:M603" si="113">INDEX(C$544:C$596,MATCH($G603,$B$544:$B$596,0))</f>
        <v>3673</v>
      </c>
      <c r="I603" s="57">
        <f t="shared" si="113"/>
        <v>4216</v>
      </c>
      <c r="J603" s="57">
        <f t="shared" si="113"/>
        <v>2588</v>
      </c>
      <c r="K603" s="57">
        <f t="shared" si="113"/>
        <v>3131</v>
      </c>
      <c r="L603" s="57">
        <f t="shared" si="113"/>
        <v>3759</v>
      </c>
      <c r="M603" s="32">
        <f t="shared" si="113"/>
        <v>1614</v>
      </c>
      <c r="N603" s="58"/>
      <c r="O603" s="3"/>
    </row>
    <row r="604" spans="1:42" ht="15" x14ac:dyDescent="0.25">
      <c r="A604" s="201"/>
      <c r="B604" s="203"/>
      <c r="C604" s="282"/>
      <c r="D604" s="285"/>
      <c r="F604" s="223"/>
      <c r="G604" s="204"/>
      <c r="H604" s="204"/>
      <c r="I604" s="204"/>
      <c r="J604" s="204"/>
      <c r="K604" s="204"/>
      <c r="L604" s="204"/>
      <c r="M604" s="210"/>
      <c r="N604" s="58"/>
      <c r="O604" s="3"/>
    </row>
    <row r="605" spans="1:42" ht="15" x14ac:dyDescent="0.25">
      <c r="A605" s="175" t="str">
        <f>INDEX(Data_Analysis!$A$467:$A$523,MATCH(B605,Data_Analysis!$B$467:$B$523,0))</f>
        <v>EMEA</v>
      </c>
      <c r="B605" s="175" t="s">
        <v>709</v>
      </c>
      <c r="C605" s="281">
        <f>INDEX($Q$262:$Q$320, MATCH(B605,$B$262:$B$320,0))</f>
        <v>2.119792670893398E-2</v>
      </c>
      <c r="D605" s="286">
        <f>$E622/$I$320</f>
        <v>3.8724434931968069E-3</v>
      </c>
      <c r="F605" s="175" t="str">
        <f>INDEX(Data_Analysis!$A$467:$A$523,MATCH(G605,Data_Analysis!$B$467:$B$523,0))</f>
        <v>EMEA</v>
      </c>
      <c r="G605" s="175" t="s">
        <v>709</v>
      </c>
      <c r="H605" s="57">
        <f t="shared" ref="H605:M606" si="114">INDEX(C$544:C$596,MATCH($G605,$B$544:$B$596,0))</f>
        <v>3264</v>
      </c>
      <c r="I605" s="57">
        <f t="shared" si="114"/>
        <v>3740</v>
      </c>
      <c r="J605" s="57">
        <f t="shared" si="114"/>
        <v>2301</v>
      </c>
      <c r="K605" s="57">
        <f t="shared" si="114"/>
        <v>2784</v>
      </c>
      <c r="L605" s="57">
        <f t="shared" si="114"/>
        <v>3295</v>
      </c>
      <c r="M605" s="25">
        <f t="shared" si="114"/>
        <v>3738</v>
      </c>
      <c r="N605" s="58"/>
      <c r="O605" s="3"/>
    </row>
    <row r="606" spans="1:42" ht="15" x14ac:dyDescent="0.25">
      <c r="A606" s="175" t="str">
        <f>INDEX(Data_Analysis!$A$467:$A$523,MATCH(B606,Data_Analysis!$B$467:$B$523,0))</f>
        <v>EMEA</v>
      </c>
      <c r="B606" s="175" t="s">
        <v>57</v>
      </c>
      <c r="C606" s="281">
        <f>INDEX($Q$262:$Q$320, MATCH(B606,$B$262:$B$320,0))</f>
        <v>9.8504009345688395E-3</v>
      </c>
      <c r="D606" s="286">
        <f>$E623/$I$320</f>
        <v>1.7994741433073444E-3</v>
      </c>
      <c r="F606" s="175" t="str">
        <f>INDEX(Data_Analysis!$A$467:$A$523,MATCH(G606,Data_Analysis!$B$467:$B$523,0))</f>
        <v>EMEA</v>
      </c>
      <c r="G606" s="175" t="s">
        <v>57</v>
      </c>
      <c r="H606" s="57">
        <f t="shared" si="114"/>
        <v>1974</v>
      </c>
      <c r="I606" s="57">
        <f t="shared" si="114"/>
        <v>2425</v>
      </c>
      <c r="J606" s="57">
        <f t="shared" si="114"/>
        <v>1362</v>
      </c>
      <c r="K606" s="57">
        <f t="shared" si="114"/>
        <v>1821</v>
      </c>
      <c r="L606" s="57">
        <f t="shared" si="114"/>
        <v>1992</v>
      </c>
      <c r="M606" s="25">
        <f t="shared" si="114"/>
        <v>1737</v>
      </c>
      <c r="N606" s="58"/>
      <c r="O606" s="3"/>
    </row>
    <row r="607" spans="1:42" ht="15" x14ac:dyDescent="0.25">
      <c r="A607" s="203"/>
      <c r="B607" s="203"/>
      <c r="C607" s="285"/>
      <c r="D607" s="285"/>
      <c r="F607" s="202"/>
      <c r="G607" s="204"/>
      <c r="H607" s="204"/>
      <c r="I607" s="204"/>
      <c r="J607" s="204"/>
      <c r="K607" s="204"/>
      <c r="L607" s="204"/>
      <c r="M607" s="210"/>
      <c r="N607" s="58"/>
      <c r="O607" s="3"/>
    </row>
    <row r="608" spans="1:42" ht="15" x14ac:dyDescent="0.25">
      <c r="A608" s="175" t="str">
        <f>INDEX(Data_Analysis!$A$467:$A$523,MATCH(B608,Data_Analysis!$B$467:$B$523,0))</f>
        <v>APAC</v>
      </c>
      <c r="B608" s="175" t="s">
        <v>825</v>
      </c>
      <c r="C608" s="281">
        <f>INDEX($Q$262:$Q$320, MATCH(B608,$B$262:$B$320,0))</f>
        <v>7.09400697562175E-3</v>
      </c>
      <c r="D608" s="286">
        <f>$E625/$I$320</f>
        <v>8.0701805275556777E-4</v>
      </c>
      <c r="F608" s="175" t="str">
        <f>INDEX(Data_Analysis!$A$467:$A$523,MATCH(G608,Data_Analysis!$B$467:$B$523,0))</f>
        <v>APAC</v>
      </c>
      <c r="G608" s="175" t="s">
        <v>825</v>
      </c>
      <c r="H608" s="57">
        <f t="shared" ref="H608:M609" si="115">INDEX(C$544:C$596,MATCH($G608,$B$544:$B$596,0))</f>
        <v>705</v>
      </c>
      <c r="I608" s="57">
        <f t="shared" si="115"/>
        <v>782</v>
      </c>
      <c r="J608" s="57">
        <f t="shared" si="115"/>
        <v>503</v>
      </c>
      <c r="K608" s="57">
        <f t="shared" si="115"/>
        <v>578</v>
      </c>
      <c r="L608" s="57">
        <f t="shared" si="115"/>
        <v>716</v>
      </c>
      <c r="M608" s="25">
        <f t="shared" si="115"/>
        <v>779</v>
      </c>
      <c r="N608" s="58"/>
      <c r="O608" s="3"/>
    </row>
    <row r="609" spans="1:24" ht="15" x14ac:dyDescent="0.25">
      <c r="A609" s="175" t="str">
        <f>INDEX(Data_Analysis!$A$467:$A$523,MATCH(B609,Data_Analysis!$B$467:$B$523,0))</f>
        <v>APAC</v>
      </c>
      <c r="B609" s="175" t="s">
        <v>816</v>
      </c>
      <c r="C609" s="281">
        <f>INDEX($Q$262:$Q$320, MATCH(B609,$B$262:$B$320,0))</f>
        <v>0</v>
      </c>
      <c r="D609" s="286">
        <f>$E626/$I$320</f>
        <v>0</v>
      </c>
      <c r="F609" s="175" t="str">
        <f>INDEX(Data_Analysis!$A$467:$A$523,MATCH(G609,Data_Analysis!$B$467:$B$523,0))</f>
        <v>APAC</v>
      </c>
      <c r="G609" s="175" t="s">
        <v>816</v>
      </c>
      <c r="H609" s="57">
        <f t="shared" si="115"/>
        <v>438</v>
      </c>
      <c r="I609" s="57">
        <f t="shared" si="115"/>
        <v>460</v>
      </c>
      <c r="J609" s="57">
        <f t="shared" si="115"/>
        <v>316</v>
      </c>
      <c r="K609" s="57">
        <f t="shared" si="115"/>
        <v>339</v>
      </c>
      <c r="L609" s="57">
        <f t="shared" si="115"/>
        <v>266</v>
      </c>
      <c r="M609" s="25">
        <f t="shared" si="115"/>
        <v>0</v>
      </c>
      <c r="N609" s="58"/>
      <c r="O609" s="3"/>
    </row>
    <row r="610" spans="1:24" ht="15" x14ac:dyDescent="0.25">
      <c r="A610" s="201"/>
      <c r="B610" s="203"/>
      <c r="C610" s="282"/>
      <c r="D610" s="285"/>
      <c r="F610" s="223"/>
      <c r="G610" s="204"/>
      <c r="H610" s="204"/>
      <c r="I610" s="204"/>
      <c r="J610" s="204"/>
      <c r="K610" s="204"/>
      <c r="L610" s="204"/>
      <c r="M610" s="210"/>
      <c r="N610" s="58"/>
      <c r="O610" s="3"/>
    </row>
    <row r="611" spans="1:24" ht="15" x14ac:dyDescent="0.25">
      <c r="A611" s="175" t="str">
        <f>INDEX(Data_Analysis!$A$467:$A$523,MATCH(B611,Data_Analysis!$B$467:$B$523,0))</f>
        <v>LATAM</v>
      </c>
      <c r="B611" s="175" t="s">
        <v>600</v>
      </c>
      <c r="C611" s="281">
        <f>INDEX($Q$262:$Q$320, MATCH(B611,$B$262:$B$320,0))</f>
        <v>5.6613135506044944E-2</v>
      </c>
      <c r="D611" s="286">
        <f>$E628/$I$320</f>
        <v>4.846252183299803E-3</v>
      </c>
      <c r="F611" s="175" t="str">
        <f>INDEX(Data_Analysis!$A$467:$A$523,MATCH(G611,Data_Analysis!$B$467:$B$523,0))</f>
        <v>LATAM</v>
      </c>
      <c r="G611" s="175" t="s">
        <v>600</v>
      </c>
      <c r="H611" s="57">
        <f t="shared" ref="H611:M613" si="116">INDEX(C$544:C$596,MATCH($G611,$B$544:$B$596,0))</f>
        <v>4076</v>
      </c>
      <c r="I611" s="57">
        <f t="shared" si="116"/>
        <v>4680</v>
      </c>
      <c r="J611" s="57">
        <f t="shared" si="116"/>
        <v>2879</v>
      </c>
      <c r="K611" s="57">
        <f t="shared" si="116"/>
        <v>3476</v>
      </c>
      <c r="L611" s="57">
        <f t="shared" si="116"/>
        <v>4222</v>
      </c>
      <c r="M611" s="25">
        <f t="shared" si="116"/>
        <v>4678</v>
      </c>
      <c r="N611" s="58"/>
      <c r="O611" s="3"/>
    </row>
    <row r="612" spans="1:24" ht="15" x14ac:dyDescent="0.25">
      <c r="A612" s="175" t="str">
        <f>INDEX(Data_Analysis!$A$467:$A$523,MATCH(B612,Data_Analysis!$B$467:$B$523,0))</f>
        <v>LATAM</v>
      </c>
      <c r="B612" s="175" t="s">
        <v>104</v>
      </c>
      <c r="C612" s="281">
        <f>INDEX($Q$262:$Q$320, MATCH(B612,$B$262:$B$320,0))</f>
        <v>0</v>
      </c>
      <c r="D612" s="286">
        <f>$E629/$I$320</f>
        <v>0</v>
      </c>
      <c r="F612" s="175" t="str">
        <f>INDEX(Data_Analysis!$A$467:$A$523,MATCH(G612,Data_Analysis!$B$467:$B$523,0))</f>
        <v>LATAM</v>
      </c>
      <c r="G612" s="175" t="s">
        <v>104</v>
      </c>
      <c r="H612" s="57">
        <f t="shared" si="116"/>
        <v>0</v>
      </c>
      <c r="I612" s="57">
        <f t="shared" si="116"/>
        <v>0</v>
      </c>
      <c r="J612" s="57">
        <f t="shared" si="116"/>
        <v>1249</v>
      </c>
      <c r="K612" s="57">
        <f t="shared" si="116"/>
        <v>3569</v>
      </c>
      <c r="L612" s="57">
        <f t="shared" si="116"/>
        <v>4809</v>
      </c>
      <c r="M612" s="25">
        <f t="shared" si="116"/>
        <v>0</v>
      </c>
      <c r="N612" s="58"/>
      <c r="O612" s="3"/>
    </row>
    <row r="613" spans="1:24" ht="15" x14ac:dyDescent="0.25">
      <c r="A613" s="176" t="str">
        <f>INDEX(Data_Analysis!$A$467:$A$523,MATCH(B613,Data_Analysis!$B$467:$B$523,0))</f>
        <v>LATAM</v>
      </c>
      <c r="B613" s="176" t="s">
        <v>346</v>
      </c>
      <c r="C613" s="283">
        <f>INDEX($Q$262:$Q$320, MATCH(B613,$B$262:$B$320,0))</f>
        <v>0</v>
      </c>
      <c r="D613" s="287">
        <f>$E630/$I$320</f>
        <v>0</v>
      </c>
      <c r="F613" s="176" t="str">
        <f>INDEX(Data_Analysis!$A$467:$A$523,MATCH(G613,Data_Analysis!$B$467:$B$523,0))</f>
        <v>LATAM</v>
      </c>
      <c r="G613" s="176" t="s">
        <v>346</v>
      </c>
      <c r="H613" s="56">
        <f t="shared" si="116"/>
        <v>1639</v>
      </c>
      <c r="I613" s="56">
        <f t="shared" si="116"/>
        <v>1879</v>
      </c>
      <c r="J613" s="56">
        <f t="shared" si="116"/>
        <v>1153</v>
      </c>
      <c r="K613" s="56">
        <f t="shared" si="116"/>
        <v>1402</v>
      </c>
      <c r="L613" s="56">
        <f t="shared" si="116"/>
        <v>483</v>
      </c>
      <c r="M613" s="40">
        <f t="shared" si="116"/>
        <v>0</v>
      </c>
      <c r="N613" s="58"/>
      <c r="O613" s="3"/>
    </row>
    <row r="614" spans="1:24" x14ac:dyDescent="0.25">
      <c r="C614" s="10"/>
      <c r="D614" s="27"/>
      <c r="E614" s="27"/>
      <c r="F614" s="27"/>
      <c r="G614" s="27"/>
      <c r="H614" s="27"/>
      <c r="I614" s="27"/>
      <c r="J614"/>
      <c r="K614" s="10"/>
      <c r="L614" s="27"/>
      <c r="N614" s="58"/>
      <c r="O614" s="3"/>
    </row>
    <row r="615" spans="1:24" x14ac:dyDescent="0.25">
      <c r="C615" s="10"/>
      <c r="D615" s="123"/>
      <c r="O615" s="3"/>
    </row>
    <row r="616" spans="1:24" x14ac:dyDescent="0.25">
      <c r="J616" s="27"/>
      <c r="N616" s="58"/>
      <c r="O616" s="3"/>
      <c r="Q616"/>
      <c r="R616"/>
      <c r="S616"/>
      <c r="T616"/>
      <c r="U616"/>
    </row>
    <row r="617" spans="1:24" x14ac:dyDescent="0.25">
      <c r="J617" s="27"/>
      <c r="M617" s="248"/>
      <c r="N617" s="58"/>
      <c r="O617" s="3"/>
      <c r="U617"/>
      <c r="W617"/>
      <c r="X617"/>
    </row>
    <row r="618" spans="1:24" x14ac:dyDescent="0.25">
      <c r="A618" s="27"/>
      <c r="B618" s="27"/>
      <c r="C618" s="27"/>
      <c r="D618" s="27"/>
      <c r="E618" s="27"/>
      <c r="F618" s="27"/>
      <c r="J618" s="27"/>
      <c r="N618" s="58"/>
      <c r="O618" s="3"/>
      <c r="W618"/>
      <c r="X618"/>
    </row>
    <row r="619" spans="1:24" ht="15.6" x14ac:dyDescent="0.3">
      <c r="A619" s="235" t="s">
        <v>1066</v>
      </c>
      <c r="B619" s="236" t="s">
        <v>1075</v>
      </c>
      <c r="C619" s="236" t="s">
        <v>918</v>
      </c>
      <c r="D619" s="236" t="s">
        <v>1079</v>
      </c>
      <c r="E619" s="236" t="s">
        <v>1080</v>
      </c>
      <c r="F619" s="237" t="s">
        <v>1081</v>
      </c>
      <c r="H619" s="34" t="s">
        <v>945</v>
      </c>
      <c r="I619" s="219">
        <f>E631</f>
        <v>12546</v>
      </c>
      <c r="N619" s="58"/>
      <c r="O619" s="3"/>
      <c r="S619" s="6"/>
      <c r="W619"/>
      <c r="X619"/>
    </row>
    <row r="620" spans="1:24" ht="15" x14ac:dyDescent="0.25">
      <c r="A620" s="229" t="s">
        <v>900</v>
      </c>
      <c r="B620" s="230" t="s">
        <v>479</v>
      </c>
      <c r="C620" s="142">
        <v>4216</v>
      </c>
      <c r="D620" s="142">
        <f>($C$50*I603) +I603</f>
        <v>4386.4875554307946</v>
      </c>
      <c r="E620" s="25">
        <v>1614</v>
      </c>
      <c r="F620" s="72">
        <f>D620-E620</f>
        <v>2772.4875554307946</v>
      </c>
      <c r="H620" s="57" t="s">
        <v>1104</v>
      </c>
      <c r="I620" s="216">
        <f>I320</f>
        <v>965282</v>
      </c>
      <c r="K620" s="27"/>
      <c r="L620" s="27"/>
      <c r="O620" s="3"/>
      <c r="S620" s="6"/>
      <c r="W620"/>
      <c r="X620"/>
    </row>
    <row r="621" spans="1:24" ht="15" x14ac:dyDescent="0.25">
      <c r="A621" s="232"/>
      <c r="B621" s="233"/>
      <c r="C621" s="209"/>
      <c r="D621" s="209"/>
      <c r="E621" s="204"/>
      <c r="F621" s="234"/>
      <c r="H621" s="57" t="s">
        <v>1105</v>
      </c>
      <c r="I621" s="21">
        <f>I619/I620</f>
        <v>1.2997238112800198E-2</v>
      </c>
      <c r="K621" s="27"/>
      <c r="L621" s="27"/>
      <c r="O621" s="3"/>
      <c r="S621" s="6"/>
      <c r="W621"/>
      <c r="X621"/>
    </row>
    <row r="622" spans="1:24" ht="15" x14ac:dyDescent="0.25">
      <c r="A622" s="229" t="s">
        <v>902</v>
      </c>
      <c r="B622" s="230" t="s">
        <v>709</v>
      </c>
      <c r="C622" s="142">
        <v>3740</v>
      </c>
      <c r="D622" s="142">
        <f>($C$51*I605) +I605</f>
        <v>3799.4951708465223</v>
      </c>
      <c r="E622" s="25">
        <v>3738</v>
      </c>
      <c r="F622" s="72">
        <f t="shared" ref="F622:F630" si="117">D622-E622</f>
        <v>61.495170846522342</v>
      </c>
      <c r="H622" s="266"/>
      <c r="I622" s="26"/>
      <c r="O622" s="3"/>
      <c r="S622" s="6"/>
      <c r="W622"/>
      <c r="X622"/>
    </row>
    <row r="623" spans="1:24" ht="15" x14ac:dyDescent="0.25">
      <c r="A623" s="229" t="s">
        <v>902</v>
      </c>
      <c r="B623" s="230" t="s">
        <v>57</v>
      </c>
      <c r="C623" s="142">
        <v>2425</v>
      </c>
      <c r="D623" s="142">
        <f>($C$51*I606) +I606</f>
        <v>2463.5764142520898</v>
      </c>
      <c r="E623" s="25">
        <v>1737</v>
      </c>
      <c r="F623" s="72">
        <f t="shared" si="117"/>
        <v>726.57641425208976</v>
      </c>
      <c r="H623" s="266" t="s">
        <v>1173</v>
      </c>
      <c r="I623" s="216">
        <f>D631</f>
        <v>23902.043610387955</v>
      </c>
      <c r="L623" s="6"/>
      <c r="M623" s="6"/>
      <c r="O623" s="3"/>
      <c r="S623" s="6"/>
      <c r="W623"/>
      <c r="X623"/>
    </row>
    <row r="624" spans="1:24" ht="15" x14ac:dyDescent="0.25">
      <c r="A624" s="232"/>
      <c r="B624" s="233"/>
      <c r="C624" s="209"/>
      <c r="D624" s="209"/>
      <c r="E624" s="204"/>
      <c r="F624" s="234"/>
      <c r="H624" s="266" t="s">
        <v>1176</v>
      </c>
      <c r="I624" s="216">
        <f>I623-I619</f>
        <v>11356.043610387955</v>
      </c>
      <c r="L624" s="6"/>
      <c r="M624" s="6"/>
      <c r="O624" s="3"/>
      <c r="W624"/>
      <c r="X624"/>
    </row>
    <row r="625" spans="1:24" ht="15" x14ac:dyDescent="0.25">
      <c r="A625" s="229" t="s">
        <v>904</v>
      </c>
      <c r="B625" s="230" t="s">
        <v>825</v>
      </c>
      <c r="C625" s="142">
        <v>782</v>
      </c>
      <c r="D625" s="142">
        <f>($C$52*I608) +I608</f>
        <v>815.01625302916352</v>
      </c>
      <c r="E625" s="25">
        <v>779</v>
      </c>
      <c r="F625" s="72">
        <f t="shared" si="117"/>
        <v>36.016253029163522</v>
      </c>
      <c r="H625" s="266" t="s">
        <v>1175</v>
      </c>
      <c r="I625" s="21">
        <f>I624/I619</f>
        <v>0.90515252752972697</v>
      </c>
      <c r="L625" s="6"/>
      <c r="M625" s="6"/>
      <c r="O625" s="3"/>
      <c r="W625"/>
      <c r="X625"/>
    </row>
    <row r="626" spans="1:24" ht="15" x14ac:dyDescent="0.25">
      <c r="A626" s="229" t="s">
        <v>904</v>
      </c>
      <c r="B626" s="230" t="s">
        <v>816</v>
      </c>
      <c r="C626" s="142">
        <v>460</v>
      </c>
      <c r="D626" s="142">
        <f>($C$52*I609) +I609</f>
        <v>479.42132531127265</v>
      </c>
      <c r="E626" s="25">
        <v>0</v>
      </c>
      <c r="F626" s="72">
        <f t="shared" si="117"/>
        <v>479.42132531127265</v>
      </c>
      <c r="H626" s="57"/>
      <c r="I626" s="26"/>
      <c r="K626" s="6"/>
      <c r="L626" s="6"/>
      <c r="M626" s="6"/>
      <c r="O626" s="3"/>
      <c r="W626"/>
      <c r="X626"/>
    </row>
    <row r="627" spans="1:24" ht="15" x14ac:dyDescent="0.25">
      <c r="A627" s="223"/>
      <c r="B627" s="227"/>
      <c r="C627" s="204"/>
      <c r="D627" s="209"/>
      <c r="E627" s="204"/>
      <c r="F627" s="234"/>
      <c r="H627" s="266" t="s">
        <v>1177</v>
      </c>
      <c r="I627" s="216">
        <f>D320</f>
        <v>940140</v>
      </c>
      <c r="K627" s="6"/>
      <c r="L627" s="6"/>
      <c r="M627" s="6"/>
      <c r="O627" s="3"/>
      <c r="W627"/>
      <c r="X627"/>
    </row>
    <row r="628" spans="1:24" ht="15" x14ac:dyDescent="0.25">
      <c r="A628" s="226" t="s">
        <v>905</v>
      </c>
      <c r="B628" s="175" t="s">
        <v>600</v>
      </c>
      <c r="C628" s="25">
        <v>4680</v>
      </c>
      <c r="D628" s="142">
        <f>($C$53*I611) +I611</f>
        <v>5101.0122659406543</v>
      </c>
      <c r="E628" s="25">
        <v>4678</v>
      </c>
      <c r="F628" s="72">
        <f t="shared" si="117"/>
        <v>423.01226594065429</v>
      </c>
      <c r="H628" s="163" t="s">
        <v>1178</v>
      </c>
      <c r="I628" s="69">
        <f>I624/I627</f>
        <v>1.2079098443197774E-2</v>
      </c>
      <c r="N628" s="58"/>
      <c r="O628" s="3"/>
      <c r="W628"/>
      <c r="X628"/>
    </row>
    <row r="629" spans="1:24" ht="15" x14ac:dyDescent="0.25">
      <c r="A629" s="226" t="s">
        <v>905</v>
      </c>
      <c r="B629" s="175" t="s">
        <v>104</v>
      </c>
      <c r="C629" s="25">
        <v>0</v>
      </c>
      <c r="D629" s="142">
        <f>MAX(C592:G592)</f>
        <v>4809</v>
      </c>
      <c r="E629" s="25">
        <v>0</v>
      </c>
      <c r="F629" s="72"/>
      <c r="H629" s="59"/>
      <c r="N629" s="58"/>
      <c r="O629" s="3"/>
      <c r="W629"/>
      <c r="X629"/>
    </row>
    <row r="630" spans="1:24" ht="15" x14ac:dyDescent="0.25">
      <c r="A630" s="228" t="s">
        <v>905</v>
      </c>
      <c r="B630" s="176" t="s">
        <v>346</v>
      </c>
      <c r="C630" s="40">
        <v>1879</v>
      </c>
      <c r="D630" s="231">
        <f>($C$53*I613) +I613</f>
        <v>2048.0346255774548</v>
      </c>
      <c r="E630" s="40">
        <v>0</v>
      </c>
      <c r="F630" s="75">
        <f t="shared" si="117"/>
        <v>2048.0346255774548</v>
      </c>
      <c r="N630" s="58"/>
      <c r="O630" s="3"/>
    </row>
    <row r="631" spans="1:24" ht="15" x14ac:dyDescent="0.25">
      <c r="A631" s="288" t="s">
        <v>945</v>
      </c>
      <c r="B631" s="24"/>
      <c r="C631" s="24"/>
      <c r="D631" s="218">
        <f>SUM(D620:D630)</f>
        <v>23902.043610387955</v>
      </c>
      <c r="E631" s="24">
        <f>SUM(E620:E630)</f>
        <v>12546</v>
      </c>
      <c r="F631" s="14"/>
      <c r="O631" s="3"/>
    </row>
    <row r="632" spans="1:24" s="58" customFormat="1" x14ac:dyDescent="0.25"/>
    <row r="633" spans="1:24" s="58" customFormat="1" ht="15.6" x14ac:dyDescent="0.3">
      <c r="A633" s="336" t="s">
        <v>1174</v>
      </c>
    </row>
    <row r="634" spans="1:24" s="58" customFormat="1" ht="15.6" x14ac:dyDescent="0.3">
      <c r="A634" s="337" t="s">
        <v>1179</v>
      </c>
    </row>
    <row r="635" spans="1:24" s="12" customFormat="1" x14ac:dyDescent="0.25">
      <c r="A635" s="12" t="s">
        <v>1143</v>
      </c>
    </row>
    <row r="638" spans="1:24" ht="17.399999999999999" x14ac:dyDescent="0.3">
      <c r="B638" s="126" t="s">
        <v>1107</v>
      </c>
    </row>
    <row r="639" spans="1:24" ht="17.399999999999999" x14ac:dyDescent="0.3">
      <c r="B639" s="126"/>
    </row>
    <row r="640" spans="1:24" x14ac:dyDescent="0.25">
      <c r="A640" s="161"/>
      <c r="B640" s="161" t="s">
        <v>1086</v>
      </c>
      <c r="C640" s="87" t="s">
        <v>1108</v>
      </c>
      <c r="D640" s="85" t="s">
        <v>1087</v>
      </c>
      <c r="E640" s="87" t="s">
        <v>1108</v>
      </c>
      <c r="F640" s="85" t="s">
        <v>1090</v>
      </c>
      <c r="G640" s="87" t="s">
        <v>1108</v>
      </c>
      <c r="H640" s="85" t="s">
        <v>1091</v>
      </c>
      <c r="I640" s="87" t="s">
        <v>1108</v>
      </c>
    </row>
    <row r="641" spans="1:9" x14ac:dyDescent="0.25">
      <c r="A641" s="184" t="s">
        <v>900</v>
      </c>
      <c r="B641" s="58">
        <v>509419</v>
      </c>
      <c r="C641" s="129">
        <f>B641/B$645</f>
        <v>0.61968591100406301</v>
      </c>
      <c r="D641" s="58">
        <v>576618</v>
      </c>
      <c r="E641" s="21">
        <f>D641/D$645</f>
        <v>0.61333205692769166</v>
      </c>
      <c r="F641" s="58">
        <v>363694</v>
      </c>
      <c r="G641" s="21">
        <f>F641/F$645</f>
        <v>0.6195788089308043</v>
      </c>
      <c r="H641" s="58">
        <v>432034</v>
      </c>
      <c r="I641" s="21">
        <f>H641/H$645</f>
        <v>0.61145856774272078</v>
      </c>
    </row>
    <row r="642" spans="1:9" x14ac:dyDescent="0.25">
      <c r="A642" s="184" t="s">
        <v>902</v>
      </c>
      <c r="B642" s="58">
        <v>147852</v>
      </c>
      <c r="C642" s="21">
        <f>B642/B$645</f>
        <v>0.1798554850010948</v>
      </c>
      <c r="D642" s="58">
        <v>173566</v>
      </c>
      <c r="E642" s="21">
        <f>D642/D$645</f>
        <v>0.18461718467462293</v>
      </c>
      <c r="F642" s="58">
        <v>103536</v>
      </c>
      <c r="G642" s="21">
        <f>F642/F$645</f>
        <v>0.17638100040545007</v>
      </c>
      <c r="H642" s="58">
        <v>129264</v>
      </c>
      <c r="I642" s="21">
        <f>H642/H$645</f>
        <v>0.18294759278365835</v>
      </c>
    </row>
    <row r="643" spans="1:9" x14ac:dyDescent="0.25">
      <c r="A643" s="184" t="s">
        <v>904</v>
      </c>
      <c r="B643" s="58">
        <v>95736</v>
      </c>
      <c r="C643" s="21">
        <f>B643/B$645</f>
        <v>0.11645865265309102</v>
      </c>
      <c r="D643" s="58">
        <v>107338</v>
      </c>
      <c r="E643" s="21">
        <f>D643/D$645</f>
        <v>0.11417235730848597</v>
      </c>
      <c r="F643" s="58">
        <v>69198</v>
      </c>
      <c r="G643" s="21">
        <f>F643/F$645</f>
        <v>0.11788375508090262</v>
      </c>
      <c r="H643" s="58">
        <v>80144</v>
      </c>
      <c r="I643" s="21">
        <f>H643/H$645</f>
        <v>0.11342796042249594</v>
      </c>
    </row>
    <row r="644" spans="1:9" x14ac:dyDescent="0.25">
      <c r="A644" s="184" t="s">
        <v>905</v>
      </c>
      <c r="B644" s="58">
        <v>69053</v>
      </c>
      <c r="C644" s="21">
        <f>B644/B$645</f>
        <v>8.3999951341751214E-2</v>
      </c>
      <c r="D644" s="58">
        <v>82618</v>
      </c>
      <c r="E644" s="21">
        <f>D644/D$645</f>
        <v>8.7878401089199476E-2</v>
      </c>
      <c r="F644" s="58">
        <v>50574</v>
      </c>
      <c r="G644" s="21">
        <f>F644/F$645</f>
        <v>8.6156435582842986E-2</v>
      </c>
      <c r="H644" s="58">
        <v>65121</v>
      </c>
      <c r="I644" s="21">
        <f>H644/H$645</f>
        <v>9.2165879051124958E-2</v>
      </c>
    </row>
    <row r="645" spans="1:9" x14ac:dyDescent="0.25">
      <c r="A645" s="166" t="s">
        <v>931</v>
      </c>
      <c r="B645" s="12">
        <v>822060</v>
      </c>
      <c r="C645" s="69">
        <f>B645/B$645</f>
        <v>1</v>
      </c>
      <c r="D645" s="12">
        <v>940140</v>
      </c>
      <c r="E645" s="69">
        <f>D645/D$645</f>
        <v>1</v>
      </c>
      <c r="F645" s="12">
        <v>587002</v>
      </c>
      <c r="G645" s="69">
        <f>F645/F$645</f>
        <v>1</v>
      </c>
      <c r="H645" s="12">
        <v>706563</v>
      </c>
      <c r="I645" s="69">
        <f>H645/H$645</f>
        <v>1</v>
      </c>
    </row>
    <row r="647" spans="1:9" x14ac:dyDescent="0.25">
      <c r="A647" s="24"/>
      <c r="B647" s="85" t="s">
        <v>1088</v>
      </c>
      <c r="C647" s="87" t="s">
        <v>1108</v>
      </c>
      <c r="D647" s="85" t="s">
        <v>1089</v>
      </c>
      <c r="E647" s="87" t="s">
        <v>1108</v>
      </c>
    </row>
    <row r="648" spans="1:9" x14ac:dyDescent="0.25">
      <c r="A648" s="184" t="s">
        <v>900</v>
      </c>
      <c r="B648" s="58">
        <v>530019</v>
      </c>
      <c r="C648" s="21">
        <f>B648/B$652</f>
        <v>0.61971246372473598</v>
      </c>
      <c r="D648" s="58">
        <v>596502</v>
      </c>
      <c r="E648" s="21">
        <f>D648/D$652</f>
        <v>0.61795620347214597</v>
      </c>
    </row>
    <row r="649" spans="1:9" x14ac:dyDescent="0.25">
      <c r="A649" s="184" t="s">
        <v>902</v>
      </c>
      <c r="B649" s="58">
        <v>150204</v>
      </c>
      <c r="C649" s="21">
        <f>B649/B$652</f>
        <v>0.17562255485427924</v>
      </c>
      <c r="D649" s="58">
        <v>176338</v>
      </c>
      <c r="E649" s="21">
        <f>D649/D$652</f>
        <v>0.18268029446317241</v>
      </c>
    </row>
    <row r="650" spans="1:9" x14ac:dyDescent="0.25">
      <c r="A650" s="184" t="s">
        <v>904</v>
      </c>
      <c r="B650" s="58">
        <v>99778</v>
      </c>
      <c r="C650" s="21">
        <f>B650/B$652</f>
        <v>0.1166631200117858</v>
      </c>
      <c r="D650" s="58">
        <v>109811</v>
      </c>
      <c r="E650" s="21">
        <f>D650/D$652</f>
        <v>0.11376053837117028</v>
      </c>
    </row>
    <row r="651" spans="1:9" x14ac:dyDescent="0.25">
      <c r="A651" s="184" t="s">
        <v>905</v>
      </c>
      <c r="B651" s="58">
        <v>75265</v>
      </c>
      <c r="C651" s="21">
        <f>B651/B$652</f>
        <v>8.8001861409199009E-2</v>
      </c>
      <c r="D651" s="58">
        <v>82631</v>
      </c>
      <c r="E651" s="21">
        <f>D651/D$652</f>
        <v>8.5602963693511322E-2</v>
      </c>
    </row>
    <row r="652" spans="1:9" x14ac:dyDescent="0.25">
      <c r="A652" s="166" t="s">
        <v>931</v>
      </c>
      <c r="B652" s="12">
        <v>855266</v>
      </c>
      <c r="C652" s="69">
        <f>B652/B$652</f>
        <v>1</v>
      </c>
      <c r="D652" s="12">
        <v>965282</v>
      </c>
      <c r="E652" s="69">
        <f>D652/D$652</f>
        <v>1</v>
      </c>
    </row>
    <row r="653" spans="1:9" ht="17.399999999999999" x14ac:dyDescent="0.3">
      <c r="B653" s="126"/>
    </row>
    <row r="654" spans="1:9" ht="17.399999999999999" x14ac:dyDescent="0.3">
      <c r="B654" s="126"/>
    </row>
    <row r="656" spans="1:9" x14ac:dyDescent="0.25">
      <c r="A656" s="161" t="s">
        <v>899</v>
      </c>
      <c r="B656" s="87" t="s">
        <v>898</v>
      </c>
      <c r="C656" s="85" t="s">
        <v>1089</v>
      </c>
      <c r="D656" s="87" t="s">
        <v>1144</v>
      </c>
      <c r="E656" s="167" t="s">
        <v>1145</v>
      </c>
    </row>
    <row r="657" spans="1:33" x14ac:dyDescent="0.25">
      <c r="A657" s="184" t="s">
        <v>900</v>
      </c>
      <c r="B657" s="238" t="s">
        <v>503</v>
      </c>
      <c r="C657" s="58">
        <v>105213</v>
      </c>
      <c r="D657" s="21">
        <f t="shared" ref="D657:D676" si="118">$C657/C$677</f>
        <v>0.17638331472484586</v>
      </c>
      <c r="E657" s="300">
        <f t="shared" ref="E657:E676" si="119">$C657/$G$44</f>
        <v>0.1089971635231984</v>
      </c>
      <c r="G657" s="67" t="s">
        <v>1143</v>
      </c>
    </row>
    <row r="658" spans="1:33" x14ac:dyDescent="0.25">
      <c r="A658" s="184" t="s">
        <v>900</v>
      </c>
      <c r="B658" s="238" t="s">
        <v>800</v>
      </c>
      <c r="C658" s="58">
        <v>94887</v>
      </c>
      <c r="D658" s="21">
        <f t="shared" si="118"/>
        <v>0.15907239204562601</v>
      </c>
      <c r="E658" s="300">
        <f t="shared" si="119"/>
        <v>9.8299771465747837E-2</v>
      </c>
    </row>
    <row r="659" spans="1:33" x14ac:dyDescent="0.25">
      <c r="A659" s="184" t="s">
        <v>900</v>
      </c>
      <c r="B659" s="238" t="s">
        <v>279</v>
      </c>
      <c r="C659" s="58">
        <v>81839</v>
      </c>
      <c r="D659" s="21">
        <f t="shared" si="118"/>
        <v>0.13719819883252696</v>
      </c>
      <c r="E659" s="300">
        <f t="shared" si="119"/>
        <v>8.4782478073764975E-2</v>
      </c>
    </row>
    <row r="660" spans="1:33" x14ac:dyDescent="0.25">
      <c r="A660" s="184" t="s">
        <v>900</v>
      </c>
      <c r="B660" s="238" t="s">
        <v>179</v>
      </c>
      <c r="C660" s="58">
        <v>67226</v>
      </c>
      <c r="D660" s="21">
        <f t="shared" si="118"/>
        <v>0.11270037652849446</v>
      </c>
      <c r="E660" s="300">
        <f t="shared" si="119"/>
        <v>6.9643896809429784E-2</v>
      </c>
    </row>
    <row r="661" spans="1:33" x14ac:dyDescent="0.25">
      <c r="A661" s="184" t="s">
        <v>900</v>
      </c>
      <c r="B661" s="238" t="s">
        <v>197</v>
      </c>
      <c r="C661" s="58">
        <v>65834</v>
      </c>
      <c r="D661" s="21">
        <f t="shared" si="118"/>
        <v>0.1103667716118303</v>
      </c>
      <c r="E661" s="300">
        <f t="shared" si="119"/>
        <v>6.8201831174724073E-2</v>
      </c>
    </row>
    <row r="662" spans="1:33" x14ac:dyDescent="0.25">
      <c r="A662" s="184" t="s">
        <v>900</v>
      </c>
      <c r="B662" s="238" t="s">
        <v>86</v>
      </c>
      <c r="C662" s="58">
        <v>60071</v>
      </c>
      <c r="D662" s="21">
        <f t="shared" si="118"/>
        <v>0.10070544608400307</v>
      </c>
      <c r="E662" s="300">
        <f t="shared" si="119"/>
        <v>6.223155513103943E-2</v>
      </c>
      <c r="H662" s="67"/>
    </row>
    <row r="663" spans="1:33" ht="13.2" customHeight="1" x14ac:dyDescent="0.25">
      <c r="A663" s="184" t="s">
        <v>900</v>
      </c>
      <c r="B663" s="238" t="s">
        <v>247</v>
      </c>
      <c r="C663" s="58">
        <v>44111</v>
      </c>
      <c r="D663" s="21">
        <f t="shared" si="118"/>
        <v>7.3949458677422711E-2</v>
      </c>
      <c r="E663" s="300">
        <f t="shared" si="119"/>
        <v>4.5697526733120476E-2</v>
      </c>
      <c r="N663" s="58"/>
      <c r="O663" s="3"/>
      <c r="AE663"/>
      <c r="AF663"/>
      <c r="AG663"/>
    </row>
    <row r="664" spans="1:33" x14ac:dyDescent="0.25">
      <c r="A664" s="184" t="s">
        <v>900</v>
      </c>
      <c r="B664" s="238" t="s">
        <v>460</v>
      </c>
      <c r="C664" s="58">
        <v>21097</v>
      </c>
      <c r="D664" s="21">
        <f t="shared" si="118"/>
        <v>3.5367861298034209E-2</v>
      </c>
      <c r="E664" s="300">
        <f t="shared" si="119"/>
        <v>2.1855789292662662E-2</v>
      </c>
    </row>
    <row r="665" spans="1:33" ht="13.2" customHeight="1" x14ac:dyDescent="0.25">
      <c r="A665" s="184" t="s">
        <v>900</v>
      </c>
      <c r="B665" s="238" t="s">
        <v>328</v>
      </c>
      <c r="C665" s="58">
        <v>8401</v>
      </c>
      <c r="D665" s="21">
        <f t="shared" si="118"/>
        <v>1.4083775075355992E-2</v>
      </c>
      <c r="E665" s="300">
        <f t="shared" si="119"/>
        <v>8.7031561761226253E-3</v>
      </c>
    </row>
    <row r="666" spans="1:33" ht="13.2" customHeight="1" x14ac:dyDescent="0.25">
      <c r="A666" s="184" t="s">
        <v>900</v>
      </c>
      <c r="B666" s="238" t="s">
        <v>428</v>
      </c>
      <c r="C666" s="58">
        <v>5895</v>
      </c>
      <c r="D666" s="21">
        <f t="shared" si="118"/>
        <v>9.8826156492350398E-3</v>
      </c>
      <c r="E666" s="300">
        <f t="shared" si="119"/>
        <v>6.1070236469757027E-3</v>
      </c>
    </row>
    <row r="667" spans="1:33" ht="13.2" customHeight="1" x14ac:dyDescent="0.25">
      <c r="A667" s="184" t="s">
        <v>900</v>
      </c>
      <c r="B667" s="238" t="s">
        <v>785</v>
      </c>
      <c r="C667" s="58">
        <v>5860</v>
      </c>
      <c r="D667" s="21">
        <f t="shared" si="118"/>
        <v>9.8239402382556979E-3</v>
      </c>
      <c r="E667" s="300">
        <f t="shared" si="119"/>
        <v>6.0707648127697397E-3</v>
      </c>
      <c r="R667" s="67"/>
    </row>
    <row r="668" spans="1:33" ht="13.2" customHeight="1" x14ac:dyDescent="0.25">
      <c r="A668" s="184" t="s">
        <v>900</v>
      </c>
      <c r="B668" s="238" t="s">
        <v>584</v>
      </c>
      <c r="C668" s="58">
        <v>5432</v>
      </c>
      <c r="D668" s="21">
        <f t="shared" si="118"/>
        <v>9.1064237839940179E-3</v>
      </c>
      <c r="E668" s="300">
        <f t="shared" si="119"/>
        <v>5.627371068765397E-3</v>
      </c>
      <c r="R668" s="67"/>
    </row>
    <row r="669" spans="1:33" ht="13.2" customHeight="1" x14ac:dyDescent="0.25">
      <c r="A669" s="184" t="s">
        <v>900</v>
      </c>
      <c r="B669" s="238" t="s">
        <v>627</v>
      </c>
      <c r="C669" s="58">
        <v>5591</v>
      </c>
      <c r="D669" s="21">
        <f t="shared" si="118"/>
        <v>9.372977793871605E-3</v>
      </c>
      <c r="E669" s="300">
        <f t="shared" si="119"/>
        <v>5.7920897727296271E-3</v>
      </c>
      <c r="R669" s="67"/>
    </row>
    <row r="670" spans="1:33" ht="13.2" customHeight="1" x14ac:dyDescent="0.25">
      <c r="A670" s="184" t="s">
        <v>900</v>
      </c>
      <c r="B670" s="238" t="s">
        <v>396</v>
      </c>
      <c r="C670" s="58">
        <v>4424</v>
      </c>
      <c r="D670" s="21">
        <f t="shared" si="118"/>
        <v>7.4165719477889431E-3</v>
      </c>
      <c r="E670" s="300">
        <f t="shared" si="119"/>
        <v>4.5831166436336741E-3</v>
      </c>
      <c r="R670" s="67"/>
    </row>
    <row r="671" spans="1:33" ht="13.2" customHeight="1" x14ac:dyDescent="0.25">
      <c r="A671" s="184" t="s">
        <v>900</v>
      </c>
      <c r="B671" s="238" t="s">
        <v>73</v>
      </c>
      <c r="C671" s="58">
        <v>5817</v>
      </c>
      <c r="D671" s="21">
        <f t="shared" si="118"/>
        <v>9.7518533047667912E-3</v>
      </c>
      <c r="E671" s="300">
        <f t="shared" si="119"/>
        <v>6.0262182450309858E-3</v>
      </c>
      <c r="R671" s="67"/>
    </row>
    <row r="672" spans="1:33" ht="13.2" customHeight="1" x14ac:dyDescent="0.25">
      <c r="A672" s="184" t="s">
        <v>900</v>
      </c>
      <c r="B672" s="238" t="s">
        <v>36</v>
      </c>
      <c r="C672" s="58">
        <v>3743</v>
      </c>
      <c r="D672" s="21">
        <f t="shared" si="118"/>
        <v>6.2749160941622997E-3</v>
      </c>
      <c r="E672" s="300">
        <f t="shared" si="119"/>
        <v>3.8776233266548015E-3</v>
      </c>
      <c r="O672" s="3"/>
    </row>
    <row r="673" spans="1:23" ht="13.2" customHeight="1" x14ac:dyDescent="0.25">
      <c r="A673" s="184" t="s">
        <v>900</v>
      </c>
      <c r="B673" s="238" t="s">
        <v>479</v>
      </c>
      <c r="C673" s="58">
        <v>1614</v>
      </c>
      <c r="D673" s="21">
        <f t="shared" si="118"/>
        <v>2.7057746663045556E-3</v>
      </c>
      <c r="E673" s="300">
        <f t="shared" si="119"/>
        <v>1.6720502402406759E-3</v>
      </c>
      <c r="O673" s="3"/>
    </row>
    <row r="674" spans="1:23" ht="13.2" customHeight="1" x14ac:dyDescent="0.25">
      <c r="A674" s="184" t="s">
        <v>900</v>
      </c>
      <c r="B674" s="238" t="s">
        <v>373</v>
      </c>
      <c r="C674" s="58">
        <v>2912</v>
      </c>
      <c r="D674" s="21">
        <f t="shared" si="118"/>
        <v>4.8817941934813291E-3</v>
      </c>
      <c r="E674" s="300">
        <f t="shared" si="119"/>
        <v>3.0167350059360893E-3</v>
      </c>
      <c r="O674" s="3"/>
    </row>
    <row r="675" spans="1:23" ht="13.2" customHeight="1" x14ac:dyDescent="0.25">
      <c r="A675" s="184" t="s">
        <v>900</v>
      </c>
      <c r="B675" s="238" t="s">
        <v>742</v>
      </c>
      <c r="C675" s="58">
        <v>2214</v>
      </c>
      <c r="D675" s="21">
        <f t="shared" si="118"/>
        <v>3.7116388545218623E-3</v>
      </c>
      <c r="E675" s="300">
        <f t="shared" si="119"/>
        <v>2.2936302552000348E-3</v>
      </c>
      <c r="O675" s="3"/>
    </row>
    <row r="676" spans="1:23" ht="13.2" customHeight="1" x14ac:dyDescent="0.25">
      <c r="A676" s="184" t="s">
        <v>900</v>
      </c>
      <c r="B676" s="238" t="s">
        <v>388</v>
      </c>
      <c r="C676" s="58">
        <v>4321</v>
      </c>
      <c r="D676" s="21">
        <f t="shared" si="118"/>
        <v>7.243898595478305E-3</v>
      </c>
      <c r="E676" s="300">
        <f t="shared" si="119"/>
        <v>4.4764120743989843E-3</v>
      </c>
      <c r="O676" s="3"/>
    </row>
    <row r="677" spans="1:23" ht="13.2" customHeight="1" x14ac:dyDescent="0.25">
      <c r="A677" s="161" t="s">
        <v>952</v>
      </c>
      <c r="B677" s="14"/>
      <c r="C677" s="24">
        <v>596502</v>
      </c>
      <c r="D677" s="53"/>
      <c r="E677" s="152"/>
      <c r="O677" s="3"/>
    </row>
    <row r="678" spans="1:23" x14ac:dyDescent="0.25">
      <c r="D678" s="26"/>
      <c r="E678" s="25"/>
      <c r="O678" s="3"/>
    </row>
    <row r="679" spans="1:23" x14ac:dyDescent="0.25">
      <c r="A679" s="161" t="s">
        <v>899</v>
      </c>
      <c r="B679" s="87" t="s">
        <v>898</v>
      </c>
      <c r="C679" s="85" t="s">
        <v>1089</v>
      </c>
      <c r="D679" s="87" t="s">
        <v>1144</v>
      </c>
      <c r="E679" s="167" t="s">
        <v>1145</v>
      </c>
      <c r="O679" s="3"/>
    </row>
    <row r="680" spans="1:23" x14ac:dyDescent="0.25">
      <c r="A680" s="133" t="s">
        <v>902</v>
      </c>
      <c r="B680" s="238" t="s">
        <v>694</v>
      </c>
      <c r="C680" s="3">
        <v>91867</v>
      </c>
      <c r="D680" s="21">
        <f t="shared" ref="D680:D687" si="120">C680/C$688</f>
        <v>0.52097108961199512</v>
      </c>
      <c r="E680" s="300">
        <f t="shared" ref="E680:E687" si="121">$C680/$G$44</f>
        <v>9.5171152057119054E-2</v>
      </c>
      <c r="O680" s="3"/>
    </row>
    <row r="681" spans="1:23" x14ac:dyDescent="0.25">
      <c r="A681" s="133" t="s">
        <v>902</v>
      </c>
      <c r="B681" s="238" t="s">
        <v>553</v>
      </c>
      <c r="C681" s="3">
        <v>71175</v>
      </c>
      <c r="D681" s="21">
        <f t="shared" si="120"/>
        <v>0.40362825936553665</v>
      </c>
      <c r="E681" s="300">
        <f t="shared" si="121"/>
        <v>7.3734929274553968E-2</v>
      </c>
      <c r="O681" s="3"/>
    </row>
    <row r="682" spans="1:23" x14ac:dyDescent="0.25">
      <c r="A682" s="133" t="s">
        <v>902</v>
      </c>
      <c r="B682" s="238" t="s">
        <v>709</v>
      </c>
      <c r="C682" s="3">
        <v>3738</v>
      </c>
      <c r="D682" s="21">
        <f t="shared" si="120"/>
        <v>2.119792670893398E-2</v>
      </c>
      <c r="E682" s="300">
        <f t="shared" si="121"/>
        <v>3.8724434931968069E-3</v>
      </c>
      <c r="O682" s="3"/>
    </row>
    <row r="683" spans="1:23" x14ac:dyDescent="0.25">
      <c r="A683" s="133" t="s">
        <v>902</v>
      </c>
      <c r="B683" s="238" t="s">
        <v>520</v>
      </c>
      <c r="C683" s="3">
        <v>3722</v>
      </c>
      <c r="D683" s="21">
        <f t="shared" si="120"/>
        <v>2.1107191870158446E-2</v>
      </c>
      <c r="E683" s="300">
        <f t="shared" si="121"/>
        <v>3.8558680261312236E-3</v>
      </c>
      <c r="O683" s="3"/>
    </row>
    <row r="684" spans="1:23" x14ac:dyDescent="0.25">
      <c r="A684" s="133" t="s">
        <v>902</v>
      </c>
      <c r="B684" s="238" t="s">
        <v>57</v>
      </c>
      <c r="C684" s="3">
        <v>1737</v>
      </c>
      <c r="D684" s="21">
        <f t="shared" si="120"/>
        <v>9.8504009345688395E-3</v>
      </c>
      <c r="E684" s="300">
        <f t="shared" si="121"/>
        <v>1.7994741433073444E-3</v>
      </c>
      <c r="O684" s="3"/>
    </row>
    <row r="685" spans="1:23" x14ac:dyDescent="0.25">
      <c r="A685" s="133" t="s">
        <v>902</v>
      </c>
      <c r="B685" s="238" t="s">
        <v>679</v>
      </c>
      <c r="C685" s="3">
        <v>1943</v>
      </c>
      <c r="D685" s="21">
        <f t="shared" si="120"/>
        <v>1.1018611983803831E-2</v>
      </c>
      <c r="E685" s="300">
        <f t="shared" si="121"/>
        <v>2.0128832817767244E-3</v>
      </c>
      <c r="O685" s="3"/>
    </row>
    <row r="686" spans="1:23" x14ac:dyDescent="0.25">
      <c r="A686" s="133" t="s">
        <v>902</v>
      </c>
      <c r="B686" s="238" t="s">
        <v>162</v>
      </c>
      <c r="C686" s="3">
        <v>1826</v>
      </c>
      <c r="D686" s="21">
        <f t="shared" si="120"/>
        <v>1.0355113475257744E-2</v>
      </c>
      <c r="E686" s="300">
        <f t="shared" si="121"/>
        <v>1.8916751788596493E-3</v>
      </c>
      <c r="O686" s="3"/>
    </row>
    <row r="687" spans="1:23" x14ac:dyDescent="0.25">
      <c r="A687" s="133" t="s">
        <v>902</v>
      </c>
      <c r="B687" s="238" t="s">
        <v>725</v>
      </c>
      <c r="C687" s="3">
        <v>330</v>
      </c>
      <c r="D687" s="69">
        <f t="shared" si="120"/>
        <v>1.8714060497453753E-3</v>
      </c>
      <c r="E687" s="300">
        <f t="shared" si="121"/>
        <v>3.4186900822764747E-4</v>
      </c>
      <c r="O687" s="3"/>
      <c r="U687" s="4"/>
      <c r="V687" s="4"/>
    </row>
    <row r="688" spans="1:23" x14ac:dyDescent="0.25">
      <c r="A688" s="161" t="s">
        <v>953</v>
      </c>
      <c r="B688" s="87"/>
      <c r="C688" s="24">
        <v>176338</v>
      </c>
      <c r="D688" s="53"/>
      <c r="E688" s="152"/>
      <c r="O688" s="3"/>
      <c r="T688" s="27"/>
      <c r="U688" s="27"/>
      <c r="V688" s="27"/>
      <c r="W688" s="27"/>
    </row>
    <row r="689" spans="1:23" x14ac:dyDescent="0.25">
      <c r="A689" s="112"/>
      <c r="B689" s="112"/>
      <c r="D689" s="26"/>
      <c r="E689" s="25"/>
      <c r="O689" s="3"/>
      <c r="T689" s="27"/>
      <c r="U689" s="27"/>
      <c r="V689" s="27"/>
      <c r="W689" s="27"/>
    </row>
    <row r="690" spans="1:23" x14ac:dyDescent="0.25">
      <c r="A690" s="161" t="s">
        <v>899</v>
      </c>
      <c r="B690" s="87" t="s">
        <v>898</v>
      </c>
      <c r="C690" s="85" t="s">
        <v>1089</v>
      </c>
      <c r="D690" s="87" t="s">
        <v>1144</v>
      </c>
      <c r="E690" s="167" t="s">
        <v>1145</v>
      </c>
      <c r="O690" s="3"/>
      <c r="T690" s="27"/>
      <c r="U690" s="27"/>
      <c r="V690" s="27"/>
      <c r="W690" s="27"/>
    </row>
    <row r="691" spans="1:23" x14ac:dyDescent="0.25">
      <c r="A691" s="133" t="s">
        <v>904</v>
      </c>
      <c r="B691" s="238" t="s">
        <v>359</v>
      </c>
      <c r="C691" s="3">
        <v>53170</v>
      </c>
      <c r="D691" s="21">
        <f t="shared" ref="D691:D702" si="122">C691/C$705</f>
        <v>0.48419557239256539</v>
      </c>
      <c r="E691" s="300">
        <f t="shared" ref="E691:E702" si="123">$C691/$G$44</f>
        <v>5.5082348992315198E-2</v>
      </c>
      <c r="O691" s="3"/>
      <c r="T691" s="27"/>
      <c r="U691" s="27"/>
      <c r="V691" s="27"/>
      <c r="W691" s="27"/>
    </row>
    <row r="692" spans="1:23" x14ac:dyDescent="0.25">
      <c r="A692" s="133" t="s">
        <v>904</v>
      </c>
      <c r="B692" s="238" t="s">
        <v>536</v>
      </c>
      <c r="C692" s="3">
        <v>29896</v>
      </c>
      <c r="D692" s="21">
        <f t="shared" si="122"/>
        <v>0.2722495924816275</v>
      </c>
      <c r="E692" s="300">
        <f t="shared" si="123"/>
        <v>3.0971260212041662E-2</v>
      </c>
      <c r="O692" s="3"/>
      <c r="T692" s="27"/>
      <c r="U692" s="27"/>
      <c r="V692" s="27"/>
      <c r="W692" s="27"/>
    </row>
    <row r="693" spans="1:23" x14ac:dyDescent="0.25">
      <c r="A693" s="133" t="s">
        <v>904</v>
      </c>
      <c r="B693" s="238" t="s">
        <v>644</v>
      </c>
      <c r="C693" s="3">
        <v>5246</v>
      </c>
      <c r="D693" s="21">
        <f t="shared" si="122"/>
        <v>4.7772991776780106E-2</v>
      </c>
      <c r="E693" s="300">
        <f t="shared" si="123"/>
        <v>5.4346812641279958E-3</v>
      </c>
      <c r="O693" s="3"/>
      <c r="T693" s="27"/>
      <c r="U693" s="27"/>
      <c r="V693" s="27"/>
      <c r="W693" s="27"/>
    </row>
    <row r="694" spans="1:23" x14ac:dyDescent="0.25">
      <c r="A694" s="133" t="s">
        <v>904</v>
      </c>
      <c r="B694" s="238" t="s">
        <v>769</v>
      </c>
      <c r="C694" s="3">
        <v>4522</v>
      </c>
      <c r="D694" s="21">
        <f t="shared" si="122"/>
        <v>4.1179845370682353E-2</v>
      </c>
      <c r="E694" s="300">
        <f t="shared" si="123"/>
        <v>4.6846413794103692E-3</v>
      </c>
      <c r="O694" s="3"/>
      <c r="T694" s="27"/>
      <c r="U694" s="27"/>
      <c r="V694" s="27"/>
      <c r="W694" s="27"/>
    </row>
    <row r="695" spans="1:23" ht="16.8" customHeight="1" x14ac:dyDescent="0.25">
      <c r="A695" s="133" t="s">
        <v>904</v>
      </c>
      <c r="B695" s="238" t="s">
        <v>128</v>
      </c>
      <c r="C695" s="3">
        <v>3483</v>
      </c>
      <c r="D695" s="21">
        <f t="shared" si="122"/>
        <v>3.1718133884583513E-2</v>
      </c>
      <c r="E695" s="300">
        <f t="shared" si="123"/>
        <v>3.6082719868390793E-3</v>
      </c>
      <c r="O695" s="3"/>
      <c r="T695" s="27"/>
      <c r="U695" s="27"/>
      <c r="V695" s="27"/>
      <c r="W695" s="27"/>
    </row>
    <row r="696" spans="1:23" x14ac:dyDescent="0.25">
      <c r="A696" s="133" t="s">
        <v>904</v>
      </c>
      <c r="B696" s="238" t="s">
        <v>755</v>
      </c>
      <c r="C696" s="3">
        <v>3255</v>
      </c>
      <c r="D696" s="21">
        <f t="shared" si="122"/>
        <v>2.9641839160011292E-2</v>
      </c>
      <c r="E696" s="300">
        <f t="shared" si="123"/>
        <v>3.3720715811545229E-3</v>
      </c>
      <c r="O696" s="3"/>
      <c r="T696" s="27"/>
      <c r="U696" s="27"/>
      <c r="V696" s="27"/>
      <c r="W696" s="27"/>
    </row>
    <row r="697" spans="1:23" x14ac:dyDescent="0.25">
      <c r="A697" s="133" t="s">
        <v>904</v>
      </c>
      <c r="B697" s="238" t="s">
        <v>215</v>
      </c>
      <c r="C697" s="3">
        <v>2885</v>
      </c>
      <c r="D697" s="21">
        <f t="shared" si="122"/>
        <v>2.62724135104862E-2</v>
      </c>
      <c r="E697" s="300">
        <f t="shared" si="123"/>
        <v>2.9887639052629182E-3</v>
      </c>
      <c r="O697" s="3"/>
      <c r="T697" s="27"/>
      <c r="U697" s="27"/>
      <c r="V697" s="27"/>
      <c r="W697" s="27"/>
    </row>
    <row r="698" spans="1:23" x14ac:dyDescent="0.25">
      <c r="A698" s="133" t="s">
        <v>904</v>
      </c>
      <c r="B698" s="238" t="s">
        <v>444</v>
      </c>
      <c r="C698" s="3">
        <v>2772</v>
      </c>
      <c r="D698" s="21">
        <f t="shared" si="122"/>
        <v>2.5243372704009618E-2</v>
      </c>
      <c r="E698" s="300">
        <f t="shared" si="123"/>
        <v>2.8716996691122388E-3</v>
      </c>
      <c r="O698" s="3"/>
      <c r="P698" s="27"/>
      <c r="Q698" s="27"/>
      <c r="R698" s="27"/>
      <c r="S698" s="27"/>
      <c r="T698" s="27"/>
      <c r="U698" s="27"/>
      <c r="V698" s="27"/>
      <c r="W698" s="27"/>
    </row>
    <row r="699" spans="1:23" x14ac:dyDescent="0.25">
      <c r="A699" s="133" t="s">
        <v>904</v>
      </c>
      <c r="B699" s="238" t="s">
        <v>411</v>
      </c>
      <c r="C699" s="3">
        <v>1459</v>
      </c>
      <c r="D699" s="21">
        <f t="shared" si="122"/>
        <v>1.32864649261003E-2</v>
      </c>
      <c r="E699" s="300">
        <f t="shared" si="123"/>
        <v>1.5114754030428413E-3</v>
      </c>
      <c r="O699" s="3"/>
      <c r="P699" s="27"/>
      <c r="Q699" s="27"/>
      <c r="R699" s="27"/>
      <c r="S699" s="27"/>
      <c r="T699" s="27"/>
      <c r="U699" s="27"/>
      <c r="V699" s="27"/>
      <c r="W699" s="27"/>
    </row>
    <row r="700" spans="1:23" x14ac:dyDescent="0.25">
      <c r="A700" s="133" t="s">
        <v>904</v>
      </c>
      <c r="B700" s="238" t="s">
        <v>568</v>
      </c>
      <c r="C700" s="3">
        <v>921</v>
      </c>
      <c r="D700" s="21">
        <f t="shared" si="122"/>
        <v>8.3871379005746229E-3</v>
      </c>
      <c r="E700" s="300">
        <f t="shared" si="123"/>
        <v>9.5412532296261607E-4</v>
      </c>
      <c r="O700" s="3"/>
      <c r="P700" s="27"/>
      <c r="Q700" s="27"/>
      <c r="R700" s="27"/>
      <c r="S700" s="27"/>
      <c r="T700" s="27"/>
      <c r="U700" s="27"/>
      <c r="V700" s="27"/>
      <c r="W700" s="27"/>
    </row>
    <row r="701" spans="1:23" x14ac:dyDescent="0.25">
      <c r="A701" s="133" t="s">
        <v>904</v>
      </c>
      <c r="B701" s="238" t="s">
        <v>315</v>
      </c>
      <c r="C701" s="3">
        <v>1254</v>
      </c>
      <c r="D701" s="21">
        <f t="shared" si="122"/>
        <v>1.1419620985147207E-2</v>
      </c>
      <c r="E701" s="300">
        <f t="shared" si="123"/>
        <v>1.2991022312650604E-3</v>
      </c>
      <c r="O701" s="3"/>
      <c r="P701" s="27"/>
      <c r="Q701" s="27"/>
      <c r="R701" s="27"/>
      <c r="S701" s="27"/>
      <c r="T701" s="27"/>
      <c r="U701" s="27"/>
      <c r="V701" s="27"/>
      <c r="W701" s="27"/>
    </row>
    <row r="702" spans="1:23" x14ac:dyDescent="0.25">
      <c r="A702" s="133" t="s">
        <v>904</v>
      </c>
      <c r="B702" s="238" t="s">
        <v>825</v>
      </c>
      <c r="C702" s="3">
        <v>779</v>
      </c>
      <c r="D702" s="21">
        <f t="shared" si="122"/>
        <v>7.09400697562175E-3</v>
      </c>
      <c r="E702" s="300">
        <f t="shared" si="123"/>
        <v>8.0701805275556777E-4</v>
      </c>
      <c r="O702" s="3"/>
      <c r="P702" s="27"/>
      <c r="Q702" s="27"/>
      <c r="R702" s="27"/>
      <c r="S702" s="27"/>
      <c r="T702" s="27"/>
      <c r="U702" s="27"/>
      <c r="V702" s="27"/>
      <c r="W702" s="27"/>
    </row>
    <row r="703" spans="1:23" x14ac:dyDescent="0.25">
      <c r="A703" s="133" t="s">
        <v>904</v>
      </c>
      <c r="B703" s="238" t="s">
        <v>816</v>
      </c>
      <c r="D703" s="21"/>
      <c r="E703" s="300"/>
      <c r="O703" s="3"/>
      <c r="P703" s="27"/>
      <c r="Q703" s="27"/>
      <c r="R703" s="27"/>
      <c r="S703" s="27"/>
      <c r="T703" s="27"/>
      <c r="U703" s="27"/>
      <c r="V703" s="27"/>
      <c r="W703" s="27"/>
    </row>
    <row r="704" spans="1:23" x14ac:dyDescent="0.25">
      <c r="A704" s="133" t="s">
        <v>904</v>
      </c>
      <c r="B704" s="238" t="s">
        <v>612</v>
      </c>
      <c r="C704" s="3">
        <v>169</v>
      </c>
      <c r="D704" s="21">
        <f>C704/C$705</f>
        <v>1.5390079318101102E-3</v>
      </c>
      <c r="E704" s="300">
        <f>$C704/$G$44</f>
        <v>1.7507837088021945E-4</v>
      </c>
      <c r="O704" s="3"/>
      <c r="P704" s="27"/>
      <c r="Q704" s="27"/>
      <c r="R704" s="27"/>
      <c r="S704" s="27"/>
      <c r="T704" s="27"/>
      <c r="U704" s="27"/>
      <c r="V704" s="27"/>
      <c r="W704" s="27"/>
    </row>
    <row r="705" spans="1:23" x14ac:dyDescent="0.25">
      <c r="A705" s="161" t="s">
        <v>954</v>
      </c>
      <c r="B705" s="87"/>
      <c r="C705" s="24">
        <v>109811</v>
      </c>
      <c r="D705" s="53"/>
      <c r="E705" s="152"/>
      <c r="O705" s="3"/>
      <c r="P705" s="27"/>
      <c r="Q705" s="27"/>
      <c r="R705" s="27"/>
      <c r="S705" s="27"/>
      <c r="T705" s="27"/>
      <c r="U705" s="27"/>
      <c r="V705" s="27"/>
      <c r="W705" s="27"/>
    </row>
    <row r="706" spans="1:23" x14ac:dyDescent="0.25">
      <c r="A706" s="112"/>
      <c r="B706" s="112"/>
      <c r="D706" s="26"/>
      <c r="E706" s="25"/>
      <c r="O706" s="3"/>
      <c r="P706" s="27"/>
      <c r="Q706" s="27"/>
      <c r="R706" s="27"/>
      <c r="S706" s="27"/>
      <c r="T706" s="27"/>
      <c r="U706" s="27"/>
      <c r="V706" s="27"/>
      <c r="W706" s="27"/>
    </row>
    <row r="707" spans="1:23" x14ac:dyDescent="0.25">
      <c r="A707" s="161" t="s">
        <v>899</v>
      </c>
      <c r="B707" s="87" t="s">
        <v>898</v>
      </c>
      <c r="C707" s="85" t="s">
        <v>1089</v>
      </c>
      <c r="D707" s="87" t="s">
        <v>1144</v>
      </c>
      <c r="E707" s="167" t="s">
        <v>1145</v>
      </c>
      <c r="O707" s="3"/>
      <c r="P707" s="27"/>
      <c r="Q707" s="27"/>
      <c r="R707" s="27"/>
      <c r="S707" s="27"/>
      <c r="T707" s="27"/>
      <c r="U707" s="27"/>
      <c r="V707" s="27"/>
      <c r="W707" s="27"/>
    </row>
    <row r="708" spans="1:23" x14ac:dyDescent="0.25">
      <c r="A708" s="112" t="s">
        <v>905</v>
      </c>
      <c r="B708" s="92" t="s">
        <v>297</v>
      </c>
      <c r="C708" s="3">
        <v>50429</v>
      </c>
      <c r="D708" s="21">
        <f t="shared" ref="D708:D713" si="124">C708/C$719</f>
        <v>0.6102915370744636</v>
      </c>
      <c r="E708" s="300">
        <f t="shared" ref="E708:E713" si="125">$C708/$G$44</f>
        <v>5.2242764290642528E-2</v>
      </c>
      <c r="O708" s="3"/>
      <c r="P708" s="27"/>
      <c r="Q708" s="27"/>
      <c r="R708" s="27"/>
      <c r="S708" s="27"/>
      <c r="T708" s="27"/>
      <c r="U708" s="27"/>
      <c r="V708" s="27"/>
      <c r="W708" s="27"/>
    </row>
    <row r="709" spans="1:23" x14ac:dyDescent="0.25">
      <c r="A709" s="112" t="s">
        <v>905</v>
      </c>
      <c r="B709" s="238" t="s">
        <v>660</v>
      </c>
      <c r="C709" s="3">
        <v>13523</v>
      </c>
      <c r="D709" s="21">
        <f t="shared" si="124"/>
        <v>0.1636552867567862</v>
      </c>
      <c r="E709" s="300">
        <f t="shared" si="125"/>
        <v>1.4009377570492353E-2</v>
      </c>
      <c r="O709" s="3"/>
      <c r="P709" s="27"/>
      <c r="Q709" s="27"/>
      <c r="R709" s="27"/>
      <c r="S709" s="27"/>
      <c r="T709" s="27"/>
      <c r="U709" s="27"/>
      <c r="V709" s="27"/>
      <c r="W709" s="27"/>
    </row>
    <row r="710" spans="1:23" x14ac:dyDescent="0.25">
      <c r="A710" s="112" t="s">
        <v>905</v>
      </c>
      <c r="B710" s="238" t="s">
        <v>231</v>
      </c>
      <c r="C710" s="3">
        <v>4961</v>
      </c>
      <c r="D710" s="21">
        <f t="shared" si="124"/>
        <v>6.0038000266243903E-2</v>
      </c>
      <c r="E710" s="300">
        <f t="shared" si="125"/>
        <v>5.1394307570223003E-3</v>
      </c>
      <c r="O710" s="3"/>
      <c r="P710" s="27"/>
      <c r="Q710" s="27"/>
      <c r="R710" s="27"/>
      <c r="S710" s="27"/>
      <c r="T710" s="27"/>
      <c r="U710" s="27"/>
      <c r="V710" s="27"/>
      <c r="W710" s="27"/>
    </row>
    <row r="711" spans="1:23" x14ac:dyDescent="0.25">
      <c r="A711" s="112" t="s">
        <v>905</v>
      </c>
      <c r="B711" s="238" t="s">
        <v>600</v>
      </c>
      <c r="C711" s="3">
        <v>4678</v>
      </c>
      <c r="D711" s="21">
        <f t="shared" si="124"/>
        <v>5.6613135506044944E-2</v>
      </c>
      <c r="E711" s="300">
        <f t="shared" si="125"/>
        <v>4.846252183299803E-3</v>
      </c>
      <c r="O711" s="3"/>
      <c r="P711" s="27"/>
      <c r="Q711" s="27"/>
      <c r="R711" s="27"/>
      <c r="S711" s="27"/>
      <c r="T711" s="27"/>
      <c r="U711" s="27"/>
      <c r="V711" s="27"/>
      <c r="W711" s="27"/>
    </row>
    <row r="712" spans="1:23" x14ac:dyDescent="0.25">
      <c r="A712" s="112" t="s">
        <v>905</v>
      </c>
      <c r="B712" s="238" t="s">
        <v>112</v>
      </c>
      <c r="C712" s="3">
        <v>3248</v>
      </c>
      <c r="D712" s="21">
        <f t="shared" si="124"/>
        <v>3.9307281770764001E-2</v>
      </c>
      <c r="E712" s="300">
        <f t="shared" si="125"/>
        <v>3.3648198143133301E-3</v>
      </c>
      <c r="O712" s="3"/>
      <c r="P712" s="27"/>
      <c r="Q712" s="27"/>
      <c r="R712" s="27"/>
      <c r="S712" s="27"/>
      <c r="T712" s="27"/>
      <c r="U712" s="27"/>
      <c r="V712" s="27"/>
      <c r="W712" s="27"/>
    </row>
    <row r="713" spans="1:23" x14ac:dyDescent="0.25">
      <c r="A713" s="112" t="s">
        <v>905</v>
      </c>
      <c r="B713" s="238" t="s">
        <v>3</v>
      </c>
      <c r="C713" s="3">
        <v>2453</v>
      </c>
      <c r="D713" s="21">
        <f t="shared" si="124"/>
        <v>2.9686195253597319E-2</v>
      </c>
      <c r="E713" s="300">
        <f t="shared" si="125"/>
        <v>2.5412262944921795E-3</v>
      </c>
      <c r="O713" s="3"/>
      <c r="P713" s="27"/>
      <c r="Q713" s="27"/>
      <c r="R713" s="27"/>
      <c r="S713" s="27"/>
      <c r="T713" s="27"/>
      <c r="U713" s="27"/>
      <c r="V713" s="27"/>
      <c r="W713" s="27"/>
    </row>
    <row r="714" spans="1:23" x14ac:dyDescent="0.25">
      <c r="A714" s="112" t="s">
        <v>905</v>
      </c>
      <c r="B714" s="238" t="s">
        <v>104</v>
      </c>
      <c r="D714" s="21"/>
      <c r="E714" s="300"/>
      <c r="O714" s="3"/>
      <c r="P714" s="27"/>
      <c r="Q714" s="27"/>
      <c r="R714" s="27"/>
      <c r="S714" s="27"/>
      <c r="T714" s="27"/>
      <c r="U714" s="27"/>
      <c r="V714" s="27"/>
      <c r="W714" s="27"/>
    </row>
    <row r="715" spans="1:23" x14ac:dyDescent="0.25">
      <c r="A715" s="112" t="s">
        <v>905</v>
      </c>
      <c r="B715" s="238" t="s">
        <v>264</v>
      </c>
      <c r="C715" s="3">
        <v>1636</v>
      </c>
      <c r="D715" s="21">
        <f>C715/C$719</f>
        <v>1.9798864832810931E-2</v>
      </c>
      <c r="E715" s="300">
        <f>$C715/$G$44</f>
        <v>1.6948415074558522E-3</v>
      </c>
      <c r="O715" s="3"/>
      <c r="P715" s="27"/>
      <c r="Q715" s="27"/>
      <c r="R715" s="27"/>
      <c r="S715" s="27"/>
      <c r="T715" s="27"/>
      <c r="U715" s="27"/>
      <c r="V715" s="27"/>
      <c r="W715" s="27"/>
    </row>
    <row r="716" spans="1:23" x14ac:dyDescent="0.25">
      <c r="A716" s="112" t="s">
        <v>905</v>
      </c>
      <c r="B716" s="238" t="s">
        <v>346</v>
      </c>
      <c r="D716" s="21"/>
      <c r="E716" s="300"/>
      <c r="O716" s="3"/>
      <c r="P716" s="27"/>
      <c r="Q716" s="27"/>
      <c r="R716" s="27"/>
      <c r="S716" s="27"/>
      <c r="T716" s="27"/>
      <c r="U716" s="27"/>
      <c r="V716" s="27"/>
      <c r="W716" s="27"/>
    </row>
    <row r="717" spans="1:23" x14ac:dyDescent="0.25">
      <c r="A717" s="112" t="s">
        <v>905</v>
      </c>
      <c r="B717" s="238" t="s">
        <v>491</v>
      </c>
      <c r="C717" s="3">
        <v>1088</v>
      </c>
      <c r="D717" s="21">
        <f>C717/C$719</f>
        <v>1.3166971233556413E-2</v>
      </c>
      <c r="E717" s="300">
        <f>$C717/$G$44</f>
        <v>1.1271317604596377E-3</v>
      </c>
      <c r="O717" s="3"/>
      <c r="P717" s="27"/>
      <c r="Q717" s="27"/>
      <c r="R717" s="27"/>
      <c r="S717" s="27"/>
      <c r="T717" s="27"/>
      <c r="U717" s="27"/>
      <c r="V717" s="27"/>
      <c r="W717" s="27"/>
    </row>
    <row r="718" spans="1:23" x14ac:dyDescent="0.25">
      <c r="A718" s="112" t="s">
        <v>905</v>
      </c>
      <c r="B718" s="238" t="s">
        <v>145</v>
      </c>
      <c r="C718" s="3">
        <v>615</v>
      </c>
      <c r="D718" s="21">
        <f>C718/C$719</f>
        <v>7.4427273057327157E-3</v>
      </c>
      <c r="E718" s="300">
        <f>$C718/$G$44</f>
        <v>6.3711951533334296E-4</v>
      </c>
      <c r="O718" s="3"/>
      <c r="P718" s="27"/>
      <c r="Q718" s="27"/>
      <c r="R718" s="27"/>
      <c r="S718" s="27"/>
      <c r="T718" s="27"/>
      <c r="U718" s="27"/>
      <c r="V718" s="27"/>
      <c r="W718" s="27"/>
    </row>
    <row r="719" spans="1:23" x14ac:dyDescent="0.25">
      <c r="A719" s="161" t="s">
        <v>955</v>
      </c>
      <c r="B719" s="85"/>
      <c r="C719" s="24">
        <v>82631</v>
      </c>
      <c r="D719" s="37"/>
      <c r="E719" s="53"/>
      <c r="O719" s="3"/>
      <c r="P719" s="27"/>
      <c r="Q719" s="27"/>
      <c r="R719" s="27"/>
      <c r="S719" s="27"/>
      <c r="T719" s="27"/>
      <c r="U719" s="27"/>
      <c r="V719" s="27"/>
      <c r="W719" s="27"/>
    </row>
    <row r="720" spans="1:23" x14ac:dyDescent="0.25">
      <c r="E720" s="60"/>
      <c r="O720" s="3"/>
      <c r="P720" s="27"/>
      <c r="Q720" s="27"/>
      <c r="R720" s="27"/>
      <c r="S720" s="27"/>
      <c r="T720" s="27"/>
      <c r="U720" s="27"/>
      <c r="V720" s="27"/>
      <c r="W720" s="27"/>
    </row>
    <row r="721" spans="1:23" x14ac:dyDescent="0.25">
      <c r="O721" s="3"/>
      <c r="P721" s="27"/>
      <c r="Q721" s="27"/>
      <c r="R721" s="27"/>
      <c r="S721" s="27"/>
      <c r="T721" s="27"/>
      <c r="U721" s="27"/>
      <c r="V721" s="27"/>
      <c r="W721" s="27"/>
    </row>
    <row r="722" spans="1:23" x14ac:dyDescent="0.25">
      <c r="O722" s="3"/>
      <c r="P722" s="27"/>
      <c r="Q722" s="27"/>
      <c r="R722" s="27"/>
      <c r="S722" s="27"/>
      <c r="T722" s="27"/>
      <c r="U722" s="27"/>
      <c r="V722" s="27"/>
      <c r="W722" s="27"/>
    </row>
    <row r="723" spans="1:23" ht="17.399999999999999" x14ac:dyDescent="0.3">
      <c r="B723" s="296" t="s">
        <v>1109</v>
      </c>
      <c r="C723" s="144"/>
      <c r="D723" s="144"/>
      <c r="O723" s="3"/>
      <c r="P723" s="27"/>
      <c r="Q723" s="27"/>
      <c r="R723" s="27"/>
      <c r="S723" s="27"/>
      <c r="T723" s="27"/>
      <c r="U723" s="27"/>
      <c r="V723" s="27"/>
      <c r="W723" s="27"/>
    </row>
    <row r="724" spans="1:23" x14ac:dyDescent="0.25">
      <c r="O724" s="3"/>
      <c r="P724" s="27"/>
      <c r="Q724" s="27"/>
      <c r="R724" s="27"/>
      <c r="S724" s="27"/>
      <c r="T724" s="27"/>
      <c r="U724" s="27"/>
      <c r="V724" s="27"/>
      <c r="W724" s="27"/>
    </row>
    <row r="725" spans="1:23" x14ac:dyDescent="0.25">
      <c r="A725" s="161" t="s">
        <v>899</v>
      </c>
      <c r="B725" s="87" t="s">
        <v>898</v>
      </c>
      <c r="C725" s="85" t="s">
        <v>1089</v>
      </c>
      <c r="D725" s="87" t="s">
        <v>1144</v>
      </c>
      <c r="E725" s="310" t="s">
        <v>1145</v>
      </c>
      <c r="F725" s="24"/>
      <c r="G725" s="24"/>
      <c r="H725" s="14"/>
      <c r="O725" s="3"/>
      <c r="P725" s="27"/>
      <c r="Q725" s="27"/>
      <c r="R725" s="27"/>
      <c r="S725" s="27"/>
      <c r="T725" s="27"/>
      <c r="U725" s="27"/>
      <c r="V725" s="27"/>
      <c r="W725" s="27"/>
    </row>
    <row r="726" spans="1:23" x14ac:dyDescent="0.25">
      <c r="A726" s="164" t="s">
        <v>900</v>
      </c>
      <c r="B726" s="289" t="str">
        <f t="shared" ref="B726:B733" si="126">IF(OR(D657&gt;=AVERAGE($D$657:$D$676), E657&gt;=AVERAGE($E$657:$E$676,$E$680:$E$687,$E$691:$E$702,$E$704,$E$708:$E$713,$E$715,$E$717:$E$718)),B657," ")</f>
        <v>CL69323</v>
      </c>
      <c r="C726" s="303">
        <f t="shared" ref="C726:C733" si="127">VLOOKUP(B726,$B$656:$D$719,2,FALSE)</f>
        <v>105213</v>
      </c>
      <c r="D726" s="290">
        <f t="shared" ref="D726:D733" si="128">INDEX(D$656:D$719, MATCH(B726,$B$656:$B$719,0))</f>
        <v>0.17638331472484586</v>
      </c>
      <c r="E726" s="304">
        <f t="shared" ref="E726:E733" si="129">C726/$D$755</f>
        <v>0.1089971635231984</v>
      </c>
      <c r="F726" s="58"/>
      <c r="G726" s="34"/>
      <c r="H726" s="35"/>
      <c r="O726" s="3"/>
      <c r="P726" s="27"/>
      <c r="Q726" s="27"/>
      <c r="R726" s="27"/>
      <c r="S726" s="27"/>
      <c r="T726" s="27"/>
      <c r="U726" s="27"/>
      <c r="V726" s="27"/>
      <c r="W726" s="27"/>
    </row>
    <row r="727" spans="1:23" x14ac:dyDescent="0.25">
      <c r="A727" s="184" t="s">
        <v>900</v>
      </c>
      <c r="B727" s="291" t="str">
        <f t="shared" si="126"/>
        <v>CL97995</v>
      </c>
      <c r="C727" s="302">
        <f t="shared" si="127"/>
        <v>94887</v>
      </c>
      <c r="D727" s="292">
        <f t="shared" si="128"/>
        <v>0.15907239204562601</v>
      </c>
      <c r="E727" s="127">
        <f t="shared" si="129"/>
        <v>9.8299771465747837E-2</v>
      </c>
      <c r="F727" s="58"/>
      <c r="G727" s="57"/>
      <c r="H727" s="26"/>
      <c r="O727" s="3"/>
      <c r="P727" s="27"/>
      <c r="Q727" s="27"/>
      <c r="R727" s="27"/>
      <c r="S727" s="27"/>
      <c r="T727" s="27"/>
      <c r="U727" s="27"/>
      <c r="V727" s="27"/>
      <c r="W727" s="27"/>
    </row>
    <row r="728" spans="1:23" x14ac:dyDescent="0.25">
      <c r="A728" s="184" t="s">
        <v>900</v>
      </c>
      <c r="B728" s="291" t="str">
        <f t="shared" si="126"/>
        <v>CL38496</v>
      </c>
      <c r="C728" s="302">
        <f t="shared" si="127"/>
        <v>81839</v>
      </c>
      <c r="D728" s="292">
        <f t="shared" si="128"/>
        <v>0.13719819883252696</v>
      </c>
      <c r="E728" s="127">
        <f t="shared" si="129"/>
        <v>8.4782478073764975E-2</v>
      </c>
      <c r="F728" s="58"/>
      <c r="G728" s="57"/>
      <c r="H728" s="26"/>
      <c r="I728" s="127"/>
      <c r="J728" s="58"/>
      <c r="O728" s="3"/>
      <c r="P728" s="27"/>
      <c r="Q728" s="27"/>
      <c r="R728" s="27"/>
      <c r="S728" s="27"/>
      <c r="T728" s="27"/>
      <c r="U728" s="27"/>
      <c r="V728" s="27"/>
      <c r="W728" s="27"/>
    </row>
    <row r="729" spans="1:23" x14ac:dyDescent="0.25">
      <c r="A729" s="184" t="s">
        <v>900</v>
      </c>
      <c r="B729" s="291" t="str">
        <f t="shared" si="126"/>
        <v>CL31601</v>
      </c>
      <c r="C729" s="302">
        <f t="shared" si="127"/>
        <v>67226</v>
      </c>
      <c r="D729" s="292">
        <f t="shared" si="128"/>
        <v>0.11270037652849446</v>
      </c>
      <c r="E729" s="127">
        <f t="shared" si="129"/>
        <v>6.9643896809429784E-2</v>
      </c>
      <c r="F729" s="58"/>
      <c r="G729" s="57"/>
      <c r="H729" s="26"/>
      <c r="I729" s="127"/>
      <c r="J729" s="58"/>
      <c r="O729" s="3"/>
      <c r="P729" s="27"/>
      <c r="Q729" s="27"/>
      <c r="R729" s="27"/>
      <c r="S729" s="27"/>
      <c r="T729" s="27"/>
      <c r="U729" s="27"/>
      <c r="V729" s="27"/>
      <c r="W729" s="27"/>
    </row>
    <row r="730" spans="1:23" x14ac:dyDescent="0.25">
      <c r="A730" s="184" t="s">
        <v>900</v>
      </c>
      <c r="B730" s="291" t="str">
        <f t="shared" si="126"/>
        <v>CL33189</v>
      </c>
      <c r="C730" s="302">
        <f t="shared" si="127"/>
        <v>65834</v>
      </c>
      <c r="D730" s="292">
        <f t="shared" si="128"/>
        <v>0.1103667716118303</v>
      </c>
      <c r="E730" s="127">
        <f t="shared" si="129"/>
        <v>6.8201831174724073E-2</v>
      </c>
      <c r="F730" s="58"/>
      <c r="G730" s="57"/>
      <c r="H730" s="26"/>
      <c r="I730" s="127"/>
      <c r="J730" s="58"/>
      <c r="O730" s="3"/>
      <c r="P730" s="27"/>
      <c r="Q730" s="27"/>
      <c r="R730" s="27"/>
      <c r="S730" s="27"/>
      <c r="T730" s="27"/>
      <c r="U730" s="27"/>
      <c r="V730" s="27"/>
      <c r="W730" s="27"/>
    </row>
    <row r="731" spans="1:23" x14ac:dyDescent="0.25">
      <c r="A731" s="184" t="s">
        <v>900</v>
      </c>
      <c r="B731" s="291" t="str">
        <f t="shared" si="126"/>
        <v>CL22140</v>
      </c>
      <c r="C731" s="302">
        <f t="shared" si="127"/>
        <v>60071</v>
      </c>
      <c r="D731" s="292">
        <f t="shared" si="128"/>
        <v>0.10070544608400307</v>
      </c>
      <c r="E731" s="127">
        <f t="shared" si="129"/>
        <v>6.223155513103943E-2</v>
      </c>
      <c r="F731" s="58"/>
      <c r="G731" s="57"/>
      <c r="H731" s="26"/>
      <c r="J731" s="58"/>
      <c r="O731" s="3"/>
      <c r="P731" s="27"/>
      <c r="Q731" s="27"/>
      <c r="R731" s="27"/>
      <c r="S731" s="27"/>
      <c r="T731" s="27"/>
      <c r="U731" s="27"/>
      <c r="V731" s="27"/>
      <c r="W731" s="27"/>
    </row>
    <row r="732" spans="1:23" x14ac:dyDescent="0.25">
      <c r="A732" s="184" t="s">
        <v>900</v>
      </c>
      <c r="B732" s="291" t="str">
        <f t="shared" si="126"/>
        <v>CL37714</v>
      </c>
      <c r="C732" s="302">
        <f t="shared" si="127"/>
        <v>44111</v>
      </c>
      <c r="D732" s="292">
        <f t="shared" si="128"/>
        <v>7.3949458677422711E-2</v>
      </c>
      <c r="E732" s="127">
        <f t="shared" si="129"/>
        <v>4.5697526733120476E-2</v>
      </c>
      <c r="F732" s="58"/>
      <c r="G732" s="57"/>
      <c r="H732" s="26"/>
      <c r="O732" s="3"/>
      <c r="P732" s="27"/>
      <c r="Q732" s="27"/>
      <c r="R732" s="27"/>
      <c r="S732" s="27"/>
      <c r="T732" s="27"/>
      <c r="U732" s="27"/>
      <c r="V732" s="27"/>
      <c r="W732" s="27"/>
    </row>
    <row r="733" spans="1:23" x14ac:dyDescent="0.25">
      <c r="A733" s="184" t="s">
        <v>900</v>
      </c>
      <c r="B733" s="291" t="str">
        <f t="shared" si="126"/>
        <v>CL61534</v>
      </c>
      <c r="C733" s="302">
        <f t="shared" si="127"/>
        <v>21097</v>
      </c>
      <c r="D733" s="292">
        <f t="shared" si="128"/>
        <v>3.5367861298034209E-2</v>
      </c>
      <c r="E733" s="127">
        <f t="shared" si="129"/>
        <v>2.1855789292662662E-2</v>
      </c>
      <c r="F733" s="58"/>
      <c r="G733" s="57" t="s">
        <v>1115</v>
      </c>
      <c r="H733" s="293">
        <f>COUNTA(B726:B733)</f>
        <v>8</v>
      </c>
      <c r="O733" s="3"/>
      <c r="P733" s="27"/>
      <c r="Q733" s="27"/>
      <c r="R733" s="27"/>
      <c r="S733" s="27"/>
      <c r="T733" s="27"/>
      <c r="U733" s="27"/>
      <c r="V733" s="27"/>
      <c r="W733" s="27"/>
    </row>
    <row r="734" spans="1:23" x14ac:dyDescent="0.25">
      <c r="A734" s="57"/>
      <c r="B734" s="291"/>
      <c r="C734" s="57"/>
      <c r="D734" s="26"/>
      <c r="E734" s="58"/>
      <c r="F734" s="58"/>
      <c r="G734" s="57" t="s">
        <v>1113</v>
      </c>
      <c r="H734" s="293">
        <f>COUNTA(C657:C676)</f>
        <v>20</v>
      </c>
      <c r="O734" s="3"/>
      <c r="P734" s="27"/>
      <c r="Q734" s="27"/>
      <c r="R734" s="27"/>
      <c r="S734" s="27"/>
      <c r="T734" s="27"/>
      <c r="U734" s="27"/>
      <c r="V734" s="27"/>
      <c r="W734" s="27"/>
    </row>
    <row r="735" spans="1:23" x14ac:dyDescent="0.25">
      <c r="A735" s="23"/>
      <c r="B735" s="305" t="s">
        <v>945</v>
      </c>
      <c r="C735" s="294">
        <f>SUM(C726:C733)</f>
        <v>540278</v>
      </c>
      <c r="D735" s="295">
        <f>SUM(D726:D733)</f>
        <v>0.90574381980278362</v>
      </c>
      <c r="E735" s="308">
        <f>C735/$D$755</f>
        <v>0.55971001220368766</v>
      </c>
      <c r="F735" s="14"/>
      <c r="G735" s="309" t="s">
        <v>1114</v>
      </c>
      <c r="H735" s="295">
        <f>H733/H734</f>
        <v>0.4</v>
      </c>
      <c r="O735" s="3"/>
      <c r="P735" s="27"/>
      <c r="Q735" s="27"/>
      <c r="R735" s="27"/>
      <c r="S735" s="27"/>
      <c r="T735" s="27"/>
      <c r="U735" s="27"/>
      <c r="V735" s="27"/>
      <c r="W735" s="27"/>
    </row>
    <row r="736" spans="1:23" x14ac:dyDescent="0.25">
      <c r="A736" s="57"/>
      <c r="B736" s="32"/>
      <c r="C736" s="58"/>
      <c r="D736" s="58"/>
      <c r="E736" s="307"/>
      <c r="F736" s="58"/>
      <c r="G736" s="57"/>
      <c r="H736" s="26"/>
      <c r="O736" s="3"/>
      <c r="P736" s="27"/>
      <c r="Q736" s="27"/>
      <c r="R736" s="27"/>
      <c r="S736" s="27"/>
      <c r="T736" s="27"/>
      <c r="U736" s="27"/>
      <c r="V736" s="27"/>
      <c r="W736" s="27"/>
    </row>
    <row r="737" spans="1:23" x14ac:dyDescent="0.25">
      <c r="A737" s="184" t="s">
        <v>902</v>
      </c>
      <c r="B737" s="306" t="str">
        <f>IF(D680&gt;=AVERAGE($D$680:$D$687),B680," ")</f>
        <v>CL87299</v>
      </c>
      <c r="C737" s="178">
        <f>VLOOKUP(B680,$B$656:$D$719,2,FALSE)</f>
        <v>91867</v>
      </c>
      <c r="D737" s="292">
        <f>INDEX(D$656:D$719, MATCH(B737,$B$656:$B$719,0))</f>
        <v>0.52097108961199512</v>
      </c>
      <c r="E737" s="127">
        <f>C737/$D$755</f>
        <v>9.5171152057119054E-2</v>
      </c>
      <c r="F737" s="58"/>
      <c r="G737" s="291" t="s">
        <v>1115</v>
      </c>
      <c r="H737" s="301">
        <f>COUNTA(B737:B738)</f>
        <v>2</v>
      </c>
      <c r="O737" s="3"/>
      <c r="P737" s="27"/>
      <c r="Q737" s="27"/>
      <c r="R737" s="27"/>
      <c r="S737" s="27"/>
      <c r="T737" s="27"/>
      <c r="U737" s="27"/>
      <c r="V737" s="27"/>
      <c r="W737" s="27"/>
    </row>
    <row r="738" spans="1:23" x14ac:dyDescent="0.25">
      <c r="A738" s="184" t="s">
        <v>902</v>
      </c>
      <c r="B738" s="306" t="str">
        <f>IF(D681&gt;=AVERAGE($D$680:$D$687),B681," ")</f>
        <v>CL75562</v>
      </c>
      <c r="C738" s="178">
        <f>VLOOKUP(B681,$B$656:$D$719,2,FALSE)</f>
        <v>71175</v>
      </c>
      <c r="D738" s="292">
        <f>INDEX(D$656:D$719, MATCH(B738,$B$656:$B$719,0))</f>
        <v>0.40362825936553665</v>
      </c>
      <c r="E738" s="127">
        <f>C738/$D$755</f>
        <v>7.3734929274553968E-2</v>
      </c>
      <c r="F738" s="58"/>
      <c r="G738" s="291" t="s">
        <v>1113</v>
      </c>
      <c r="H738" s="301">
        <f>COUNTA(C680:C687)</f>
        <v>8</v>
      </c>
      <c r="O738" s="3"/>
      <c r="P738" s="27"/>
      <c r="Q738" s="27"/>
      <c r="R738" s="27"/>
      <c r="S738" s="27"/>
      <c r="T738" s="27"/>
      <c r="U738" s="27"/>
      <c r="V738" s="27"/>
      <c r="W738" s="27"/>
    </row>
    <row r="739" spans="1:23" x14ac:dyDescent="0.25">
      <c r="A739" s="23"/>
      <c r="B739" s="305" t="s">
        <v>945</v>
      </c>
      <c r="C739" s="294">
        <f>SUM(C737:C738)</f>
        <v>163042</v>
      </c>
      <c r="D739" s="295">
        <f>SUM(D737:D738)</f>
        <v>0.92459934897753171</v>
      </c>
      <c r="E739" s="308">
        <f>C739/$D$755</f>
        <v>0.16890608133167304</v>
      </c>
      <c r="F739" s="14"/>
      <c r="G739" s="309" t="s">
        <v>1114</v>
      </c>
      <c r="H739" s="295">
        <f>H737/H738</f>
        <v>0.25</v>
      </c>
      <c r="O739" s="3"/>
      <c r="P739" s="27"/>
      <c r="Q739" s="27"/>
      <c r="R739" s="27"/>
      <c r="S739" s="27"/>
      <c r="T739" s="27"/>
      <c r="U739" s="27"/>
      <c r="V739" s="27"/>
      <c r="W739" s="27"/>
    </row>
    <row r="740" spans="1:23" x14ac:dyDescent="0.25">
      <c r="A740" s="57"/>
      <c r="B740" s="306" t="str">
        <f>IF(D683&gt;0.05,B683," ")</f>
        <v xml:space="preserve"> </v>
      </c>
      <c r="C740" s="178"/>
      <c r="D740" s="292"/>
      <c r="E740" s="58"/>
      <c r="F740" s="58"/>
      <c r="G740" s="57"/>
      <c r="H740" s="26"/>
      <c r="O740" s="3"/>
      <c r="P740" s="27"/>
      <c r="Q740" s="27"/>
      <c r="R740" s="27"/>
      <c r="S740" s="27"/>
      <c r="T740" s="27"/>
      <c r="U740" s="27"/>
      <c r="V740" s="27"/>
      <c r="W740" s="27"/>
    </row>
    <row r="741" spans="1:23" x14ac:dyDescent="0.25">
      <c r="A741" s="184" t="s">
        <v>904</v>
      </c>
      <c r="B741" s="306" t="str">
        <f>IF(D691&gt;=AVERAGE($D$691:$D$704),B691," ")</f>
        <v>CL49960</v>
      </c>
      <c r="C741" s="178">
        <f>VLOOKUP(B691,$B$656:$D$719,2,FALSE)</f>
        <v>53170</v>
      </c>
      <c r="D741" s="292">
        <f>INDEX(D$656:D$719, MATCH(B741,$B$656:$B$719,0))</f>
        <v>0.48419557239256539</v>
      </c>
      <c r="E741" s="127">
        <f>C741/$D$755</f>
        <v>5.5082348992315198E-2</v>
      </c>
      <c r="F741" s="58"/>
      <c r="G741" s="291" t="s">
        <v>1115</v>
      </c>
      <c r="H741" s="301">
        <f>COUNTA(B741:B742)</f>
        <v>2</v>
      </c>
      <c r="O741" s="3"/>
      <c r="P741" s="27"/>
      <c r="Q741" s="27"/>
      <c r="R741" s="27"/>
      <c r="S741" s="27"/>
      <c r="T741" s="27"/>
      <c r="U741" s="27"/>
      <c r="V741" s="27"/>
      <c r="W741" s="27"/>
    </row>
    <row r="742" spans="1:23" x14ac:dyDescent="0.25">
      <c r="A742" s="184" t="s">
        <v>904</v>
      </c>
      <c r="B742" s="306" t="str">
        <f>IF(D692&gt;=AVERAGE($D$691:$D$704),B692," ")</f>
        <v>CL75274</v>
      </c>
      <c r="C742" s="178">
        <f>VLOOKUP(B692,$B$656:$D$719,2,FALSE)</f>
        <v>29896</v>
      </c>
      <c r="D742" s="292">
        <f>INDEX(D$656:D$719, MATCH(B742,$B$656:$B$719,0))</f>
        <v>0.2722495924816275</v>
      </c>
      <c r="E742" s="127">
        <f>C742/$D$755</f>
        <v>3.0971260212041662E-2</v>
      </c>
      <c r="F742" s="58"/>
      <c r="G742" s="291" t="s">
        <v>1113</v>
      </c>
      <c r="H742" s="301">
        <f>COUNTA($C$691:$C$704)</f>
        <v>13</v>
      </c>
      <c r="O742" s="3"/>
      <c r="P742" s="27"/>
      <c r="Q742" s="27"/>
      <c r="R742" s="27"/>
      <c r="S742" s="27"/>
      <c r="T742" s="27"/>
      <c r="U742" s="27"/>
      <c r="V742" s="27"/>
      <c r="W742" s="27"/>
    </row>
    <row r="743" spans="1:23" x14ac:dyDescent="0.25">
      <c r="A743" s="23"/>
      <c r="B743" s="305" t="s">
        <v>945</v>
      </c>
      <c r="C743" s="294">
        <f>SUM(C741:C742)</f>
        <v>83066</v>
      </c>
      <c r="D743" s="295">
        <f>SUM(D741:D742)</f>
        <v>0.75644516487419289</v>
      </c>
      <c r="E743" s="308">
        <f>C743/$D$755</f>
        <v>8.6053609204356868E-2</v>
      </c>
      <c r="F743" s="14"/>
      <c r="G743" s="309" t="s">
        <v>1114</v>
      </c>
      <c r="H743" s="295">
        <f>H741/H742</f>
        <v>0.15384615384615385</v>
      </c>
      <c r="O743" s="3"/>
      <c r="P743" s="27"/>
      <c r="Q743" s="27"/>
      <c r="R743" s="27"/>
      <c r="S743" s="27"/>
      <c r="T743" s="27"/>
      <c r="U743" s="27"/>
      <c r="V743" s="27"/>
      <c r="W743" s="27"/>
    </row>
    <row r="744" spans="1:23" x14ac:dyDescent="0.25">
      <c r="A744" s="57"/>
      <c r="B744" s="306" t="str">
        <f>IF(D694&gt;0.05,B694," ")</f>
        <v xml:space="preserve"> </v>
      </c>
      <c r="C744" s="178"/>
      <c r="D744" s="292"/>
      <c r="E744" s="127"/>
      <c r="F744" s="58"/>
      <c r="G744" s="57"/>
      <c r="H744" s="26"/>
      <c r="O744" s="3"/>
      <c r="P744" s="27"/>
      <c r="Q744" s="27"/>
      <c r="R744" s="27"/>
      <c r="S744" s="27"/>
      <c r="T744" s="27"/>
      <c r="U744" s="27"/>
      <c r="V744" s="27"/>
      <c r="W744" s="27"/>
    </row>
    <row r="745" spans="1:23" x14ac:dyDescent="0.25">
      <c r="A745" s="184" t="s">
        <v>905</v>
      </c>
      <c r="B745" s="306" t="str">
        <f>IF(D708&gt;AVERAGE($D$708:$D$718),B708," ")</f>
        <v>CL43946</v>
      </c>
      <c r="C745" s="178">
        <f>VLOOKUP(B708,$B$656:$D$719,2,FALSE)</f>
        <v>50429</v>
      </c>
      <c r="D745" s="292">
        <f>INDEX(D$656:D$719, MATCH(B745,$B$656:$B$719,0))</f>
        <v>0.6102915370744636</v>
      </c>
      <c r="E745" s="127">
        <f>C745/$D$755</f>
        <v>5.2242764290642528E-2</v>
      </c>
      <c r="F745" s="58"/>
      <c r="G745" s="291" t="s">
        <v>1116</v>
      </c>
      <c r="H745" s="301">
        <f>COUNTA(C745:C748)</f>
        <v>3</v>
      </c>
      <c r="O745" s="3"/>
      <c r="P745" s="27"/>
      <c r="Q745" s="27"/>
      <c r="R745" s="27"/>
      <c r="S745" s="27"/>
      <c r="T745" s="27"/>
      <c r="U745" s="27"/>
      <c r="V745" s="27"/>
      <c r="W745" s="27"/>
    </row>
    <row r="746" spans="1:23" x14ac:dyDescent="0.25">
      <c r="A746" s="184" t="s">
        <v>905</v>
      </c>
      <c r="B746" s="306" t="str">
        <f>IF(D709&gt;AVERAGE($D$708:$D$718),B709," ")</f>
        <v>CL85641</v>
      </c>
      <c r="C746" s="178">
        <f>VLOOKUP(B709,$B$656:$D$719,2,FALSE)</f>
        <v>13523</v>
      </c>
      <c r="D746" s="292">
        <f>INDEX(D$656:D$719, MATCH(B746,$B$656:$B$719,0))</f>
        <v>0.1636552867567862</v>
      </c>
      <c r="E746" s="127">
        <f>C746/$D$755</f>
        <v>1.4009377570492353E-2</v>
      </c>
      <c r="F746" s="58"/>
      <c r="G746" s="291" t="s">
        <v>1113</v>
      </c>
      <c r="H746" s="301">
        <f>COUNTA(C708:C718)</f>
        <v>9</v>
      </c>
    </row>
    <row r="747" spans="1:23" x14ac:dyDescent="0.25">
      <c r="A747" s="23"/>
      <c r="B747" s="253" t="s">
        <v>945</v>
      </c>
      <c r="C747" s="294">
        <f>SUM(C745:C746)</f>
        <v>63952</v>
      </c>
      <c r="D747" s="290">
        <f>SUM(D745:D746)</f>
        <v>0.7739468238312498</v>
      </c>
      <c r="E747" s="308">
        <f>C747/$D$755</f>
        <v>6.6252141861134886E-2</v>
      </c>
      <c r="F747" s="14"/>
      <c r="G747" s="309" t="s">
        <v>1114</v>
      </c>
      <c r="H747" s="295">
        <f>H745/H746</f>
        <v>0.33333333333333331</v>
      </c>
    </row>
    <row r="748" spans="1:23" x14ac:dyDescent="0.25">
      <c r="A748" s="57"/>
      <c r="B748" s="249"/>
      <c r="C748" s="178"/>
      <c r="D748" s="304"/>
      <c r="E748" s="127"/>
      <c r="F748" s="58"/>
    </row>
    <row r="750" spans="1:23" x14ac:dyDescent="0.25">
      <c r="C750" s="60" t="s">
        <v>1112</v>
      </c>
      <c r="D750" s="3">
        <f>COUNTIF(B726:B747,"CL*")</f>
        <v>14</v>
      </c>
    </row>
    <row r="751" spans="1:23" x14ac:dyDescent="0.25">
      <c r="C751" s="60" t="s">
        <v>1113</v>
      </c>
      <c r="D751" s="3">
        <f>COUNTIFS($C$657:$C$719,"&gt;0") - 4</f>
        <v>50</v>
      </c>
    </row>
    <row r="752" spans="1:23" x14ac:dyDescent="0.25">
      <c r="C752" s="3" t="s">
        <v>1114</v>
      </c>
      <c r="D752" s="67">
        <f>D750/D751</f>
        <v>0.28000000000000003</v>
      </c>
    </row>
    <row r="754" spans="3:15" x14ac:dyDescent="0.25">
      <c r="C754" s="144" t="s">
        <v>1110</v>
      </c>
      <c r="D754" s="6">
        <f>SUM(C735,C739,C743,C747)</f>
        <v>850338</v>
      </c>
    </row>
    <row r="755" spans="3:15" x14ac:dyDescent="0.25">
      <c r="C755" s="127" t="s">
        <v>1111</v>
      </c>
      <c r="D755" s="3">
        <f>SUM(C677,C688,C705,C719)</f>
        <v>965282</v>
      </c>
    </row>
    <row r="756" spans="3:15" x14ac:dyDescent="0.25">
      <c r="C756" s="127" t="s">
        <v>1114</v>
      </c>
      <c r="D756" s="67">
        <f>D754/D755</f>
        <v>0.88092184460085243</v>
      </c>
    </row>
    <row r="757" spans="3:15" x14ac:dyDescent="0.25">
      <c r="O757" s="3"/>
    </row>
  </sheetData>
  <conditionalFormatting pivot="1">
    <cfRule type="colorScale" priority="108">
      <colorScale>
        <cfvo type="min"/>
        <cfvo type="max"/>
        <color rgb="FFFF7128"/>
        <color rgb="FFFFEF9C"/>
      </colorScale>
    </cfRule>
  </conditionalFormatting>
  <conditionalFormatting pivot="1">
    <cfRule type="expression" dxfId="140" priority="107">
      <formula>A1048525&lt;XFD1048525</formula>
    </cfRule>
  </conditionalFormatting>
  <conditionalFormatting sqref="L459:M462 K457 E394:F462 L394:M450 M458 M455:M456 L451 K452:K455">
    <cfRule type="cellIs" dxfId="139" priority="106" operator="lessThan">
      <formula>0</formula>
    </cfRule>
  </conditionalFormatting>
  <conditionalFormatting sqref="F327:G382">
    <cfRule type="cellIs" dxfId="138" priority="104" operator="lessThan">
      <formula>0</formula>
    </cfRule>
  </conditionalFormatting>
  <conditionalFormatting sqref="B544:B596">
    <cfRule type="expression" dxfId="137" priority="102">
      <formula>I544&gt;299</formula>
    </cfRule>
  </conditionalFormatting>
  <conditionalFormatting sqref="G468:G523">
    <cfRule type="expression" dxfId="136" priority="101">
      <formula>G468&lt;D468</formula>
    </cfRule>
  </conditionalFormatting>
  <conditionalFormatting sqref="H468:H523 M455 L451 K452:K455">
    <cfRule type="cellIs" dxfId="135" priority="100" operator="lessThan">
      <formula>0</formula>
    </cfRule>
  </conditionalFormatting>
  <conditionalFormatting sqref="H461:I462 P394 H394:H451 I394:I450 I452">
    <cfRule type="expression" dxfId="134" priority="95">
      <formula>L394&lt;0</formula>
    </cfRule>
  </conditionalFormatting>
  <conditionalFormatting sqref="J445:K445">
    <cfRule type="expression" dxfId="133" priority="118">
      <formula>L390&lt;0</formula>
    </cfRule>
  </conditionalFormatting>
  <conditionalFormatting sqref="A327:B346">
    <cfRule type="expression" dxfId="132" priority="93">
      <formula>"L137&lt;0"</formula>
    </cfRule>
  </conditionalFormatting>
  <conditionalFormatting sqref="A459:B462 A394:B451 A453:B453 A455:B455">
    <cfRule type="expression" dxfId="131" priority="92">
      <formula>E394&lt;0</formula>
    </cfRule>
  </conditionalFormatting>
  <conditionalFormatting sqref="C459:D462 C394:D451 D452 C453:D453 D454:D458 C455">
    <cfRule type="expression" dxfId="130" priority="91">
      <formula>E394&lt;0</formula>
    </cfRule>
  </conditionalFormatting>
  <conditionalFormatting sqref="J445:K451">
    <cfRule type="expression" dxfId="129" priority="89">
      <formula>L390&lt;0</formula>
    </cfRule>
    <cfRule type="expression" dxfId="128" priority="90">
      <formula>L390&lt;0</formula>
    </cfRule>
  </conditionalFormatting>
  <conditionalFormatting sqref="J409:K413">
    <cfRule type="expression" dxfId="127" priority="88">
      <formula>L390&lt;0</formula>
    </cfRule>
  </conditionalFormatting>
  <conditionalFormatting sqref="C327:D382">
    <cfRule type="cellIs" dxfId="126" priority="87" operator="lessThan">
      <formula>0</formula>
    </cfRule>
  </conditionalFormatting>
  <conditionalFormatting sqref="E394:F462">
    <cfRule type="cellIs" dxfId="125" priority="86" operator="lessThan">
      <formula>0</formula>
    </cfRule>
  </conditionalFormatting>
  <conditionalFormatting sqref="L459:M462 K457 L394:M450 M458 M456">
    <cfRule type="cellIs" dxfId="124" priority="85" operator="lessThan">
      <formula>0</formula>
    </cfRule>
  </conditionalFormatting>
  <conditionalFormatting sqref="J462:K462">
    <cfRule type="expression" dxfId="123" priority="144">
      <formula>K395&lt;0</formula>
    </cfRule>
  </conditionalFormatting>
  <conditionalFormatting sqref="J462:K462">
    <cfRule type="expression" dxfId="122" priority="147">
      <formula>L395&lt;0</formula>
    </cfRule>
    <cfRule type="expression" dxfId="121" priority="148">
      <formula>L395&lt;0</formula>
    </cfRule>
  </conditionalFormatting>
  <conditionalFormatting sqref="J461:K461">
    <cfRule type="expression" dxfId="120" priority="150">
      <formula>K396&lt;0</formula>
    </cfRule>
  </conditionalFormatting>
  <conditionalFormatting sqref="J461:K461">
    <cfRule type="expression" dxfId="119" priority="153">
      <formula>L396&lt;0</formula>
    </cfRule>
    <cfRule type="expression" dxfId="118" priority="154">
      <formula>L396&lt;0</formula>
    </cfRule>
  </conditionalFormatting>
  <conditionalFormatting sqref="J457">
    <cfRule type="expression" dxfId="117" priority="156">
      <formula>K397&lt;0</formula>
    </cfRule>
  </conditionalFormatting>
  <conditionalFormatting sqref="J457">
    <cfRule type="expression" dxfId="116" priority="159">
      <formula>L397&lt;0</formula>
    </cfRule>
    <cfRule type="expression" dxfId="115" priority="160">
      <formula>L397&lt;0</formula>
    </cfRule>
  </conditionalFormatting>
  <conditionalFormatting sqref="H458">
    <cfRule type="expression" dxfId="114" priority="162">
      <formula>K452&lt;0</formula>
    </cfRule>
  </conditionalFormatting>
  <conditionalFormatting sqref="J458">
    <cfRule type="expression" dxfId="113" priority="165">
      <formula>L397&lt;0</formula>
    </cfRule>
    <cfRule type="expression" dxfId="112" priority="166">
      <formula>L397&lt;0</formula>
    </cfRule>
  </conditionalFormatting>
  <conditionalFormatting sqref="H457 H454:H455">
    <cfRule type="expression" dxfId="111" priority="168">
      <formula>K455&lt;0</formula>
    </cfRule>
  </conditionalFormatting>
  <conditionalFormatting sqref="J452">
    <cfRule type="expression" dxfId="110" priority="171">
      <formula>L399&lt;0</formula>
    </cfRule>
    <cfRule type="expression" dxfId="109" priority="172">
      <formula>L399&lt;0</formula>
    </cfRule>
  </conditionalFormatting>
  <conditionalFormatting sqref="J456">
    <cfRule type="expression" dxfId="108" priority="176">
      <formula>L398&lt;0</formula>
    </cfRule>
    <cfRule type="expression" dxfId="107" priority="177">
      <formula>L398&lt;0</formula>
    </cfRule>
  </conditionalFormatting>
  <conditionalFormatting sqref="H453">
    <cfRule type="expression" dxfId="106" priority="179">
      <formula>K457&lt;0</formula>
    </cfRule>
  </conditionalFormatting>
  <conditionalFormatting sqref="J453">
    <cfRule type="expression" dxfId="105" priority="181">
      <formula>K396&lt;0</formula>
    </cfRule>
  </conditionalFormatting>
  <conditionalFormatting sqref="J453">
    <cfRule type="expression" dxfId="104" priority="184">
      <formula>L396&lt;0</formula>
    </cfRule>
    <cfRule type="expression" dxfId="103" priority="185">
      <formula>L396&lt;0</formula>
    </cfRule>
  </conditionalFormatting>
  <conditionalFormatting sqref="A454:B454">
    <cfRule type="expression" dxfId="102" priority="191">
      <formula>E452&lt;0</formula>
    </cfRule>
  </conditionalFormatting>
  <conditionalFormatting sqref="C454">
    <cfRule type="expression" dxfId="101" priority="193">
      <formula>E452&lt;0</formula>
    </cfRule>
  </conditionalFormatting>
  <conditionalFormatting sqref="A452:B452">
    <cfRule type="expression" dxfId="100" priority="194">
      <formula>E454&lt;0</formula>
    </cfRule>
  </conditionalFormatting>
  <conditionalFormatting sqref="C452">
    <cfRule type="expression" dxfId="99" priority="195">
      <formula>E454&lt;0</formula>
    </cfRule>
  </conditionalFormatting>
  <conditionalFormatting sqref="I460:J460">
    <cfRule type="expression" dxfId="98" priority="197">
      <formula>L460&lt;0</formula>
    </cfRule>
  </conditionalFormatting>
  <conditionalFormatting sqref="J455">
    <cfRule type="expression" dxfId="97" priority="201">
      <formula>L401&lt;0</formula>
    </cfRule>
    <cfRule type="expression" dxfId="96" priority="202">
      <formula>L401&lt;0</formula>
    </cfRule>
  </conditionalFormatting>
  <conditionalFormatting sqref="K460">
    <cfRule type="expression" dxfId="95" priority="203">
      <formula>K395&lt;0</formula>
    </cfRule>
  </conditionalFormatting>
  <conditionalFormatting sqref="K460">
    <cfRule type="expression" dxfId="94" priority="204">
      <formula>L395&lt;0</formula>
    </cfRule>
    <cfRule type="expression" dxfId="93" priority="205">
      <formula>L395&lt;0</formula>
    </cfRule>
  </conditionalFormatting>
  <conditionalFormatting sqref="M452">
    <cfRule type="expression" dxfId="92" priority="82">
      <formula>Q454&lt;0</formula>
    </cfRule>
  </conditionalFormatting>
  <conditionalFormatting sqref="O452">
    <cfRule type="iconSet" priority="81">
      <iconSet iconSet="3Symbols2">
        <cfvo type="percent" val="0"/>
        <cfvo type="percent" val="33"/>
        <cfvo type="percent" val="67"/>
      </iconSet>
    </cfRule>
  </conditionalFormatting>
  <conditionalFormatting sqref="I453">
    <cfRule type="expression" dxfId="91" priority="209">
      <formula>#REF!&lt;0</formula>
    </cfRule>
  </conditionalFormatting>
  <conditionalFormatting sqref="AC588">
    <cfRule type="expression" dxfId="90" priority="79">
      <formula>Y582&lt;X582</formula>
    </cfRule>
  </conditionalFormatting>
  <conditionalFormatting sqref="B608">
    <cfRule type="expression" dxfId="89" priority="59">
      <formula>T442&lt;0</formula>
    </cfRule>
  </conditionalFormatting>
  <conditionalFormatting sqref="B605">
    <cfRule type="expression" dxfId="88" priority="60">
      <formula>T444&lt;0</formula>
    </cfRule>
  </conditionalFormatting>
  <conditionalFormatting sqref="B611">
    <cfRule type="expression" dxfId="87" priority="61">
      <formula>#REF!&lt;0</formula>
    </cfRule>
  </conditionalFormatting>
  <conditionalFormatting pivot="1" sqref="H544:H596">
    <cfRule type="expression" dxfId="86" priority="58">
      <formula>$H544&lt;MAX($C544:$H544)</formula>
    </cfRule>
  </conditionalFormatting>
  <conditionalFormatting sqref="G611">
    <cfRule type="expression" dxfId="85" priority="55">
      <formula>#REF!&lt;0</formula>
    </cfRule>
  </conditionalFormatting>
  <conditionalFormatting sqref="L115:L128">
    <cfRule type="colorScale" priority="50">
      <colorScale>
        <cfvo type="num" val="0"/>
        <cfvo type="num" val="1"/>
        <cfvo type="max"/>
        <color theme="6"/>
        <color rgb="FFFFEB84"/>
        <color theme="5"/>
      </colorScale>
    </cfRule>
  </conditionalFormatting>
  <conditionalFormatting sqref="L133:L143">
    <cfRule type="colorScale" priority="49">
      <colorScale>
        <cfvo type="num" val="0"/>
        <cfvo type="num" val="1"/>
        <cfvo type="max"/>
        <color theme="6"/>
        <color rgb="FFFFEB84"/>
        <color theme="5"/>
      </colorScale>
    </cfRule>
  </conditionalFormatting>
  <conditionalFormatting sqref="L79:L98">
    <cfRule type="colorScale" priority="47">
      <colorScale>
        <cfvo type="num" val="0"/>
        <cfvo type="num" val="1"/>
        <cfvo type="max"/>
        <color theme="6"/>
        <color rgb="FFFFEB84"/>
        <color theme="5"/>
      </colorScale>
    </cfRule>
  </conditionalFormatting>
  <conditionalFormatting sqref="L103:L110">
    <cfRule type="colorScale" priority="46">
      <colorScale>
        <cfvo type="num" val="0"/>
        <cfvo type="percentile" val="50"/>
        <cfvo type="max"/>
        <color theme="6"/>
        <color rgb="FFFFEB84"/>
        <color theme="5"/>
      </colorScale>
    </cfRule>
  </conditionalFormatting>
  <conditionalFormatting sqref="I451">
    <cfRule type="expression" dxfId="84" priority="222">
      <formula>#REF!&lt;0</formula>
    </cfRule>
  </conditionalFormatting>
  <conditionalFormatting sqref="I458">
    <cfRule type="expression" dxfId="83" priority="224">
      <formula>#REF!&lt;0</formula>
    </cfRule>
  </conditionalFormatting>
  <conditionalFormatting sqref="H456">
    <cfRule type="expression" dxfId="82" priority="226">
      <formula>K453&lt;0</formula>
    </cfRule>
  </conditionalFormatting>
  <conditionalFormatting sqref="H452">
    <cfRule type="expression" dxfId="81" priority="227">
      <formula>K454&lt;0</formula>
    </cfRule>
  </conditionalFormatting>
  <conditionalFormatting sqref="J454">
    <cfRule type="expression" dxfId="80" priority="231">
      <formula>L400&lt;0</formula>
    </cfRule>
    <cfRule type="expression" dxfId="79" priority="232">
      <formula>L400&lt;0</formula>
    </cfRule>
  </conditionalFormatting>
  <conditionalFormatting sqref="I456">
    <cfRule type="expression" dxfId="78" priority="234">
      <formula>#REF!&lt;0</formula>
    </cfRule>
  </conditionalFormatting>
  <conditionalFormatting sqref="K458">
    <cfRule type="iconSet" priority="45">
      <iconSet iconSet="3Symbols2">
        <cfvo type="percent" val="0"/>
        <cfvo type="percent" val="33"/>
        <cfvo type="percent" val="67"/>
      </iconSet>
    </cfRule>
  </conditionalFormatting>
  <conditionalFormatting sqref="K456">
    <cfRule type="iconSet" priority="44">
      <iconSet iconSet="3Symbols2">
        <cfvo type="percent" val="0"/>
        <cfvo type="percent" val="33"/>
        <cfvo type="percent" val="67"/>
      </iconSet>
    </cfRule>
  </conditionalFormatting>
  <conditionalFormatting sqref="I457 I454:I455">
    <cfRule type="expression" dxfId="77" priority="244">
      <formula>M455&lt;0</formula>
    </cfRule>
  </conditionalFormatting>
  <conditionalFormatting sqref="G608">
    <cfRule type="expression" dxfId="76" priority="246">
      <formula>T589&lt;0</formula>
    </cfRule>
  </conditionalFormatting>
  <conditionalFormatting sqref="G605">
    <cfRule type="expression" dxfId="75" priority="247">
      <formula>T591&lt;0</formula>
    </cfRule>
  </conditionalFormatting>
  <conditionalFormatting sqref="N452">
    <cfRule type="expression" dxfId="74" priority="249">
      <formula>#REF!&lt;0</formula>
    </cfRule>
  </conditionalFormatting>
  <conditionalFormatting sqref="D115:D128 B115:B128">
    <cfRule type="expression" dxfId="73" priority="259">
      <formula>#REF!&lt;&gt;MAX(#REF!)</formula>
    </cfRule>
  </conditionalFormatting>
  <conditionalFormatting sqref="D103:D110 B103:B112 D112">
    <cfRule type="expression" dxfId="72" priority="260">
      <formula>#REF!&lt;&gt;MAX(#REF!)</formula>
    </cfRule>
  </conditionalFormatting>
  <conditionalFormatting sqref="D133:D138 B133:B143 D140 D142:D143">
    <cfRule type="expression" dxfId="71" priority="262">
      <formula>#REF!&lt;&gt;MAX(#REF!)</formula>
    </cfRule>
  </conditionalFormatting>
  <conditionalFormatting sqref="Q263:Q283">
    <cfRule type="expression" dxfId="70" priority="264">
      <formula>$Q263-$K263&lt;=-0.02</formula>
    </cfRule>
  </conditionalFormatting>
  <conditionalFormatting sqref="R263:R318">
    <cfRule type="cellIs" dxfId="69" priority="34" operator="equal">
      <formula>TRUE</formula>
    </cfRule>
  </conditionalFormatting>
  <conditionalFormatting sqref="B263:B318">
    <cfRule type="expression" dxfId="68" priority="33">
      <formula>$R263=TRUE</formula>
    </cfRule>
  </conditionalFormatting>
  <conditionalFormatting sqref="J468:J487">
    <cfRule type="expression" dxfId="67" priority="32">
      <formula>"L137&lt;0"</formula>
    </cfRule>
  </conditionalFormatting>
  <conditionalFormatting sqref="C468:C487">
    <cfRule type="cellIs" dxfId="66" priority="31" operator="lessThan">
      <formula>0</formula>
    </cfRule>
  </conditionalFormatting>
  <conditionalFormatting sqref="C489:C496">
    <cfRule type="cellIs" dxfId="65" priority="30" operator="lessThan">
      <formula>0</formula>
    </cfRule>
  </conditionalFormatting>
  <conditionalFormatting sqref="C498:C511">
    <cfRule type="cellIs" dxfId="64" priority="28" operator="lessThan">
      <formula>0</formula>
    </cfRule>
  </conditionalFormatting>
  <conditionalFormatting sqref="C513:C523">
    <cfRule type="cellIs" dxfId="63" priority="27" operator="lessThan">
      <formula>0</formula>
    </cfRule>
  </conditionalFormatting>
  <conditionalFormatting sqref="F468:F523">
    <cfRule type="cellIs" dxfId="62" priority="26" operator="lessThan">
      <formula>0</formula>
    </cfRule>
  </conditionalFormatting>
  <conditionalFormatting sqref="H133:H143 H79:H98 H103:H110 H115:H128">
    <cfRule type="colorScale" priority="7">
      <colorScale>
        <cfvo type="num" val="0"/>
        <cfvo type="num" val="1"/>
        <cfvo type="max"/>
        <color theme="6"/>
        <color rgb="FFFFEB84"/>
        <color theme="5" tint="-0.249977111117893"/>
      </colorScale>
    </cfRule>
  </conditionalFormatting>
  <conditionalFormatting sqref="F79:F143">
    <cfRule type="cellIs" dxfId="61" priority="6" operator="lessThan">
      <formula>0</formula>
    </cfRule>
  </conditionalFormatting>
  <conditionalFormatting sqref="E657:E678 E680:E689 E691:E706 E708:E718">
    <cfRule type="expression" dxfId="60" priority="332">
      <formula>$E657&gt;=AVERAGE($E$657:$E$676,$E$680:$E$687,$E$691:$E$702,$E$704,$E$708:$E$713,$E$715,$E$717:$E$718)</formula>
    </cfRule>
  </conditionalFormatting>
  <conditionalFormatting sqref="D657:D676">
    <cfRule type="expression" dxfId="59" priority="336">
      <formula>$D657&gt;=AVERAGE($D$657:$D$676)</formula>
    </cfRule>
  </conditionalFormatting>
  <conditionalFormatting sqref="D680:D687">
    <cfRule type="expression" dxfId="58" priority="337">
      <formula>$D680&gt;=AVERAGE($D$680:$D$687)</formula>
    </cfRule>
  </conditionalFormatting>
  <conditionalFormatting sqref="D691:D704">
    <cfRule type="expression" dxfId="57" priority="338">
      <formula>$D691&gt;=AVERAGE($D$691:$D$702,$D$704)</formula>
    </cfRule>
  </conditionalFormatting>
  <conditionalFormatting sqref="D708:D718">
    <cfRule type="expression" dxfId="56" priority="339">
      <formula>$D708&gt;=AVERAGE($D$708:$D$713,$D$715,$D$717:$D$718)</formula>
    </cfRule>
  </conditionalFormatting>
  <conditionalFormatting sqref="B205:B211">
    <cfRule type="expression" dxfId="55" priority="5">
      <formula>#REF!&lt;&gt;MAX(#REF!)</formula>
    </cfRule>
  </conditionalFormatting>
  <conditionalFormatting sqref="A149:B168">
    <cfRule type="expression" dxfId="54" priority="2">
      <formula>"L137&lt;0"</formula>
    </cfRule>
  </conditionalFormatting>
  <conditionalFormatting sqref="B149:B204">
    <cfRule type="expression" dxfId="53" priority="1">
      <formula>$I263&lt;1</formula>
    </cfRule>
  </conditionalFormatting>
  <pageMargins left="0.7" right="0.7" top="0.75" bottom="0.75" header="0.3" footer="0.3"/>
  <pageSetup paperSize="9" orientation="portrait" r:id="rId5"/>
  <ignoredErrors>
    <ignoredError sqref="A24 A19 G19 G24" numberStoredAsText="1"/>
  </ignoredErrors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X98"/>
  <sheetViews>
    <sheetView topLeftCell="A67" workbookViewId="0">
      <selection activeCell="H103" sqref="H103"/>
    </sheetView>
  </sheetViews>
  <sheetFormatPr defaultRowHeight="13.2" x14ac:dyDescent="0.25"/>
  <cols>
    <col min="1" max="16384" width="8.88671875" style="3"/>
  </cols>
  <sheetData>
    <row r="3" spans="4:4" ht="15.6" x14ac:dyDescent="0.3">
      <c r="D3" s="114" t="s">
        <v>982</v>
      </c>
    </row>
    <row r="4" spans="4:4" ht="15.6" x14ac:dyDescent="0.3">
      <c r="D4" s="114" t="s">
        <v>983</v>
      </c>
    </row>
    <row r="5" spans="4:4" ht="15.6" x14ac:dyDescent="0.3">
      <c r="D5" s="172" t="s">
        <v>984</v>
      </c>
    </row>
    <row r="6" spans="4:4" ht="15.6" x14ac:dyDescent="0.3">
      <c r="D6" s="171" t="s">
        <v>1056</v>
      </c>
    </row>
    <row r="8" spans="4:4" ht="15.6" x14ac:dyDescent="0.3">
      <c r="D8" s="114"/>
    </row>
    <row r="9" spans="4:4" ht="15.6" x14ac:dyDescent="0.3">
      <c r="D9" s="114" t="s">
        <v>1059</v>
      </c>
    </row>
    <row r="10" spans="4:4" ht="15.6" x14ac:dyDescent="0.3">
      <c r="D10" s="114" t="s">
        <v>1060</v>
      </c>
    </row>
    <row r="12" spans="4:4" ht="15.6" x14ac:dyDescent="0.3">
      <c r="D12" s="118" t="s">
        <v>1004</v>
      </c>
    </row>
    <row r="14" spans="4:4" ht="15.6" x14ac:dyDescent="0.3">
      <c r="D14" s="114" t="s">
        <v>992</v>
      </c>
    </row>
    <row r="15" spans="4:4" ht="15.6" x14ac:dyDescent="0.3">
      <c r="D15" s="118" t="s">
        <v>993</v>
      </c>
    </row>
    <row r="17" spans="4:16" ht="21" x14ac:dyDescent="0.4">
      <c r="D17" s="128" t="s">
        <v>1172</v>
      </c>
    </row>
    <row r="18" spans="4:16" ht="17.399999999999999" x14ac:dyDescent="0.3">
      <c r="D18" s="126" t="s">
        <v>900</v>
      </c>
    </row>
    <row r="19" spans="4:16" ht="17.399999999999999" x14ac:dyDescent="0.3">
      <c r="D19" s="126" t="s">
        <v>1006</v>
      </c>
    </row>
    <row r="20" spans="4:16" ht="17.399999999999999" x14ac:dyDescent="0.3">
      <c r="D20" s="126"/>
    </row>
    <row r="21" spans="4:16" ht="17.399999999999999" x14ac:dyDescent="0.3">
      <c r="D21" s="126" t="s">
        <v>902</v>
      </c>
    </row>
    <row r="22" spans="4:16" ht="17.399999999999999" x14ac:dyDescent="0.3">
      <c r="D22" s="126" t="s">
        <v>1007</v>
      </c>
    </row>
    <row r="23" spans="4:16" ht="17.399999999999999" x14ac:dyDescent="0.3">
      <c r="D23" s="126"/>
    </row>
    <row r="24" spans="4:16" ht="17.399999999999999" x14ac:dyDescent="0.3">
      <c r="D24" s="126" t="s">
        <v>904</v>
      </c>
    </row>
    <row r="25" spans="4:16" ht="17.399999999999999" x14ac:dyDescent="0.3">
      <c r="D25" s="126" t="s">
        <v>1008</v>
      </c>
    </row>
    <row r="26" spans="4:16" ht="17.399999999999999" x14ac:dyDescent="0.3">
      <c r="D26" s="126"/>
    </row>
    <row r="27" spans="4:16" ht="17.399999999999999" x14ac:dyDescent="0.3">
      <c r="D27" s="126" t="s">
        <v>905</v>
      </c>
    </row>
    <row r="28" spans="4:16" ht="17.399999999999999" x14ac:dyDescent="0.3">
      <c r="D28" s="126" t="s">
        <v>1009</v>
      </c>
    </row>
    <row r="31" spans="4:16" ht="17.399999999999999" x14ac:dyDescent="0.3">
      <c r="D31" s="126" t="s">
        <v>1011</v>
      </c>
      <c r="G31" s="58"/>
      <c r="H31" s="116"/>
      <c r="I31" s="59"/>
      <c r="J31" s="60"/>
      <c r="L31" s="58"/>
      <c r="M31" s="58"/>
      <c r="N31" s="59"/>
      <c r="O31" s="116"/>
      <c r="P31" s="59"/>
    </row>
    <row r="32" spans="4:16" ht="17.399999999999999" x14ac:dyDescent="0.3">
      <c r="D32" s="130" t="s">
        <v>1012</v>
      </c>
      <c r="E32" s="58"/>
      <c r="F32" s="58"/>
      <c r="G32" s="58"/>
      <c r="H32" s="116"/>
      <c r="I32" s="59"/>
      <c r="J32" s="60"/>
      <c r="O32" s="116"/>
      <c r="P32" s="59"/>
    </row>
    <row r="33" spans="4:21" ht="17.399999999999999" x14ac:dyDescent="0.3">
      <c r="D33" s="130" t="s">
        <v>1014</v>
      </c>
      <c r="E33" s="58"/>
      <c r="F33" s="58"/>
      <c r="G33" s="58"/>
      <c r="H33" s="116"/>
      <c r="I33" s="59"/>
      <c r="J33" s="60"/>
      <c r="M33" s="58"/>
      <c r="N33" s="58"/>
      <c r="O33" s="116"/>
      <c r="P33" s="59"/>
    </row>
    <row r="34" spans="4:21" x14ac:dyDescent="0.25">
      <c r="D34" s="58"/>
      <c r="E34" s="58"/>
      <c r="F34" s="58"/>
      <c r="G34" s="58"/>
      <c r="H34" s="116"/>
      <c r="I34" s="59"/>
      <c r="J34" s="60"/>
      <c r="K34" s="58"/>
      <c r="M34" s="58"/>
      <c r="N34" s="58"/>
      <c r="O34" s="116"/>
      <c r="P34" s="59"/>
    </row>
    <row r="37" spans="4:21" x14ac:dyDescent="0.25">
      <c r="D37" s="133" t="s">
        <v>1015</v>
      </c>
      <c r="E37" s="58"/>
      <c r="F37" s="58"/>
      <c r="H37" s="58"/>
    </row>
    <row r="38" spans="4:21" x14ac:dyDescent="0.25">
      <c r="D38" s="58"/>
      <c r="E38" s="58"/>
      <c r="F38" s="58"/>
      <c r="G38" s="58"/>
      <c r="H38" s="58"/>
    </row>
    <row r="39" spans="4:21" x14ac:dyDescent="0.25">
      <c r="D39" s="133" t="s">
        <v>1016</v>
      </c>
      <c r="E39" s="58"/>
      <c r="F39" s="58"/>
      <c r="G39" s="58"/>
      <c r="H39" s="58"/>
      <c r="I39" s="58"/>
      <c r="J39" s="58"/>
    </row>
    <row r="40" spans="4:21" x14ac:dyDescent="0.25">
      <c r="D40" s="112" t="s">
        <v>1019</v>
      </c>
      <c r="G40" s="58"/>
      <c r="H40" s="58"/>
      <c r="I40" s="58"/>
      <c r="J40" s="58"/>
    </row>
    <row r="41" spans="4:21" x14ac:dyDescent="0.25">
      <c r="D41" s="144" t="s">
        <v>1032</v>
      </c>
      <c r="H41" s="58"/>
      <c r="I41" s="58"/>
    </row>
    <row r="42" spans="4:21" x14ac:dyDescent="0.25">
      <c r="H42" s="58"/>
    </row>
    <row r="43" spans="4:21" x14ac:dyDescent="0.25">
      <c r="D43" s="144" t="s">
        <v>1026</v>
      </c>
      <c r="H43" s="58"/>
    </row>
    <row r="44" spans="4:21" x14ac:dyDescent="0.25">
      <c r="D44" s="144" t="s">
        <v>1030</v>
      </c>
      <c r="H44" s="58"/>
    </row>
    <row r="45" spans="4:21" x14ac:dyDescent="0.25"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58"/>
      <c r="T45" s="58"/>
    </row>
    <row r="46" spans="4:21" x14ac:dyDescent="0.25">
      <c r="H46" s="58"/>
      <c r="O46" s="60"/>
      <c r="P46" s="60"/>
      <c r="Q46" s="60"/>
      <c r="R46" s="60"/>
      <c r="S46" s="60"/>
      <c r="T46" s="60"/>
      <c r="U46" s="60"/>
    </row>
    <row r="47" spans="4:21" x14ac:dyDescent="0.25">
      <c r="D47" s="112" t="s">
        <v>991</v>
      </c>
      <c r="I47" s="58"/>
      <c r="O47" s="60"/>
      <c r="P47" s="138"/>
      <c r="Q47" s="138"/>
      <c r="R47" s="60"/>
      <c r="S47" s="144"/>
      <c r="T47" s="60"/>
      <c r="U47" s="60"/>
    </row>
    <row r="48" spans="4:21" x14ac:dyDescent="0.25">
      <c r="D48" s="180"/>
      <c r="H48" s="58"/>
      <c r="O48" s="60"/>
      <c r="P48" s="144"/>
      <c r="Q48" s="144"/>
      <c r="R48" s="60"/>
      <c r="S48" s="60"/>
      <c r="T48" s="60"/>
      <c r="U48" s="60"/>
    </row>
    <row r="49" spans="4:24" x14ac:dyDescent="0.25">
      <c r="D49" s="112" t="s">
        <v>1017</v>
      </c>
      <c r="H49" s="58"/>
      <c r="Q49" s="177"/>
      <c r="R49" s="60"/>
      <c r="S49" s="60"/>
      <c r="T49" s="144"/>
      <c r="U49" s="60"/>
    </row>
    <row r="50" spans="4:24" x14ac:dyDescent="0.25">
      <c r="D50" s="112" t="s">
        <v>1018</v>
      </c>
      <c r="H50" s="58"/>
      <c r="Q50" s="177"/>
      <c r="R50" s="60"/>
      <c r="S50" s="60"/>
      <c r="T50" s="177"/>
      <c r="U50" s="60"/>
    </row>
    <row r="51" spans="4:24" x14ac:dyDescent="0.25">
      <c r="D51" s="144" t="s">
        <v>1034</v>
      </c>
      <c r="I51" s="58"/>
      <c r="O51" s="60"/>
      <c r="P51" s="127"/>
      <c r="Q51" s="127"/>
      <c r="R51" s="60"/>
      <c r="S51" s="60"/>
      <c r="T51" s="178"/>
      <c r="U51" s="60"/>
    </row>
    <row r="53" spans="4:24" x14ac:dyDescent="0.25">
      <c r="D53" s="144" t="s">
        <v>1031</v>
      </c>
      <c r="I53" s="60"/>
      <c r="J53" s="177"/>
    </row>
    <row r="54" spans="4:24" x14ac:dyDescent="0.25">
      <c r="D54" s="112" t="s">
        <v>1040</v>
      </c>
      <c r="I54" s="60"/>
      <c r="J54" s="177"/>
    </row>
    <row r="55" spans="4:24" x14ac:dyDescent="0.25"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81"/>
      <c r="P55" s="181"/>
      <c r="Q55" s="181"/>
      <c r="R55" s="181"/>
      <c r="S55" s="60"/>
      <c r="T55" s="60"/>
      <c r="U55" s="60"/>
    </row>
    <row r="56" spans="4:24" x14ac:dyDescent="0.25">
      <c r="H56" s="58"/>
    </row>
    <row r="57" spans="4:24" x14ac:dyDescent="0.25">
      <c r="D57" s="112" t="s">
        <v>1027</v>
      </c>
      <c r="I57" s="58"/>
    </row>
    <row r="58" spans="4:24" x14ac:dyDescent="0.25">
      <c r="D58" s="112" t="s">
        <v>1028</v>
      </c>
      <c r="I58" s="58"/>
    </row>
    <row r="59" spans="4:24" x14ac:dyDescent="0.25">
      <c r="D59" s="112" t="s">
        <v>1055</v>
      </c>
      <c r="H59" s="58"/>
      <c r="I59" s="138"/>
    </row>
    <row r="60" spans="4:24" x14ac:dyDescent="0.25">
      <c r="I60" s="58"/>
    </row>
    <row r="61" spans="4:24" x14ac:dyDescent="0.25">
      <c r="D61" s="112" t="s">
        <v>1041</v>
      </c>
      <c r="H61" s="58"/>
    </row>
    <row r="62" spans="4:24" x14ac:dyDescent="0.25"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58"/>
      <c r="T62" s="58"/>
      <c r="U62" s="58"/>
      <c r="V62" s="58"/>
      <c r="W62" s="58"/>
      <c r="X62" s="58"/>
    </row>
    <row r="63" spans="4:24" x14ac:dyDescent="0.25">
      <c r="H63" s="58"/>
    </row>
    <row r="64" spans="4:24" x14ac:dyDescent="0.25">
      <c r="D64" s="112" t="s">
        <v>1044</v>
      </c>
      <c r="H64" s="58"/>
      <c r="K64" s="112" t="s">
        <v>1023</v>
      </c>
      <c r="L64" s="133" t="s">
        <v>1024</v>
      </c>
      <c r="N64" s="58"/>
      <c r="O64" s="133"/>
      <c r="P64" s="133"/>
      <c r="Q64" s="58"/>
    </row>
    <row r="65" spans="4:20" ht="13.8" x14ac:dyDescent="0.25">
      <c r="H65" s="58"/>
      <c r="J65" s="60"/>
      <c r="K65" s="138"/>
      <c r="L65" s="138"/>
      <c r="M65" s="60"/>
      <c r="N65" s="144"/>
      <c r="O65" s="177"/>
      <c r="P65" s="177"/>
      <c r="Q65" s="60"/>
      <c r="R65" s="157"/>
    </row>
    <row r="66" spans="4:20" x14ac:dyDescent="0.25">
      <c r="D66" s="101" t="s">
        <v>1042</v>
      </c>
      <c r="E66" s="12"/>
      <c r="F66" s="12"/>
      <c r="H66" s="58"/>
      <c r="J66" s="144"/>
      <c r="K66" s="177"/>
      <c r="L66" s="60"/>
      <c r="M66" s="60"/>
      <c r="N66" s="144"/>
      <c r="O66" s="177"/>
      <c r="P66" s="177"/>
      <c r="Q66" s="60"/>
    </row>
    <row r="67" spans="4:20" x14ac:dyDescent="0.25">
      <c r="D67" s="112" t="s">
        <v>1045</v>
      </c>
      <c r="H67" s="58"/>
      <c r="J67" s="60"/>
      <c r="K67" s="60"/>
      <c r="L67" s="60"/>
      <c r="M67" s="60"/>
      <c r="N67" s="144"/>
      <c r="O67" s="127"/>
      <c r="P67" s="127"/>
      <c r="Q67" s="60"/>
    </row>
    <row r="68" spans="4:20" x14ac:dyDescent="0.25">
      <c r="D68" s="112" t="s">
        <v>1048</v>
      </c>
      <c r="H68" s="58"/>
      <c r="J68" s="60"/>
      <c r="K68" s="60"/>
      <c r="L68" s="60"/>
      <c r="M68" s="60"/>
      <c r="N68" s="60"/>
      <c r="O68" s="60"/>
      <c r="P68" s="60"/>
      <c r="Q68" s="60"/>
    </row>
    <row r="69" spans="4:20" x14ac:dyDescent="0.25">
      <c r="H69" s="58"/>
      <c r="J69" s="144"/>
      <c r="K69" s="144"/>
      <c r="L69" s="144"/>
      <c r="M69" s="60"/>
      <c r="N69" s="60"/>
      <c r="O69" s="60"/>
      <c r="P69" s="60"/>
      <c r="Q69" s="60"/>
    </row>
    <row r="70" spans="4:20" x14ac:dyDescent="0.25">
      <c r="D70" s="101" t="s">
        <v>1043</v>
      </c>
      <c r="E70" s="12"/>
      <c r="F70" s="12"/>
      <c r="H70" s="58"/>
      <c r="J70" s="179"/>
      <c r="K70" s="179"/>
      <c r="L70" s="179"/>
      <c r="M70" s="60"/>
      <c r="N70" s="60"/>
      <c r="O70" s="144"/>
      <c r="P70" s="144"/>
      <c r="Q70" s="144"/>
    </row>
    <row r="71" spans="4:20" x14ac:dyDescent="0.25">
      <c r="D71" s="112" t="s">
        <v>1050</v>
      </c>
      <c r="H71" s="58"/>
      <c r="J71" s="60"/>
      <c r="K71" s="60"/>
      <c r="L71" s="60"/>
      <c r="M71" s="60"/>
      <c r="N71" s="144"/>
      <c r="O71" s="177"/>
      <c r="P71" s="177"/>
      <c r="Q71" s="177"/>
    </row>
    <row r="72" spans="4:20" x14ac:dyDescent="0.25">
      <c r="D72" s="112" t="s">
        <v>1053</v>
      </c>
      <c r="H72" s="58"/>
      <c r="J72" s="60"/>
      <c r="K72" s="144"/>
      <c r="L72" s="144"/>
      <c r="M72" s="60"/>
      <c r="N72" s="144"/>
      <c r="O72" s="177"/>
      <c r="P72" s="177"/>
      <c r="Q72" s="177"/>
    </row>
    <row r="73" spans="4:20" x14ac:dyDescent="0.25">
      <c r="H73" s="58"/>
      <c r="J73" s="60"/>
      <c r="K73" s="138"/>
      <c r="L73" s="138"/>
      <c r="M73" s="60"/>
      <c r="N73" s="144"/>
      <c r="O73" s="127"/>
      <c r="P73" s="127"/>
      <c r="Q73" s="127"/>
    </row>
    <row r="74" spans="4:20" x14ac:dyDescent="0.25">
      <c r="D74" s="133" t="s">
        <v>1049</v>
      </c>
      <c r="E74" s="58"/>
      <c r="F74" s="58"/>
      <c r="G74" s="58"/>
      <c r="H74" s="58"/>
      <c r="I74" s="58"/>
      <c r="J74" s="60"/>
      <c r="K74" s="60"/>
      <c r="L74" s="60"/>
      <c r="M74" s="60"/>
      <c r="N74" s="60"/>
      <c r="O74" s="60"/>
      <c r="P74" s="60"/>
      <c r="Q74" s="60"/>
      <c r="R74" s="58"/>
      <c r="S74" s="58"/>
      <c r="T74" s="58"/>
    </row>
    <row r="78" spans="4:20" ht="15.6" x14ac:dyDescent="0.3">
      <c r="D78" s="114" t="s">
        <v>1003</v>
      </c>
    </row>
    <row r="79" spans="4:20" x14ac:dyDescent="0.25">
      <c r="R79" s="12"/>
    </row>
    <row r="80" spans="4:20" ht="21" x14ac:dyDescent="0.4">
      <c r="D80" s="297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</row>
    <row r="81" spans="4:18" ht="21" x14ac:dyDescent="0.4">
      <c r="D81" s="113" t="s">
        <v>1117</v>
      </c>
    </row>
    <row r="82" spans="4:18" x14ac:dyDescent="0.25">
      <c r="D82" s="3" t="s">
        <v>1118</v>
      </c>
    </row>
    <row r="84" spans="4:18" x14ac:dyDescent="0.25">
      <c r="D84" s="3" t="s">
        <v>1120</v>
      </c>
    </row>
    <row r="85" spans="4:18" x14ac:dyDescent="0.25">
      <c r="D85" s="3" t="s">
        <v>1119</v>
      </c>
    </row>
    <row r="86" spans="4:18" x14ac:dyDescent="0.25">
      <c r="D86" s="3" t="s">
        <v>1121</v>
      </c>
    </row>
    <row r="88" spans="4:18" x14ac:dyDescent="0.25">
      <c r="G88" s="3" t="s">
        <v>1138</v>
      </c>
    </row>
    <row r="90" spans="4:18" x14ac:dyDescent="0.25">
      <c r="D90" s="3" t="s">
        <v>1139</v>
      </c>
    </row>
    <row r="92" spans="4:18" x14ac:dyDescent="0.25">
      <c r="D92" s="3" t="s">
        <v>1140</v>
      </c>
    </row>
    <row r="94" spans="4:18" x14ac:dyDescent="0.25"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</row>
    <row r="96" spans="4:18" ht="21" x14ac:dyDescent="0.4">
      <c r="D96" s="113" t="s">
        <v>1141</v>
      </c>
    </row>
    <row r="98" spans="4:4" x14ac:dyDescent="0.25">
      <c r="D98" s="3" t="s">
        <v>1142</v>
      </c>
    </row>
  </sheetData>
  <conditionalFormatting sqref="O31:P34 H31:I34">
    <cfRule type="cellIs" dxfId="21" priority="7" operator="lessThan">
      <formula>0</formula>
    </cfRule>
  </conditionalFormatting>
  <conditionalFormatting sqref="K34">
    <cfRule type="expression" dxfId="20" priority="6">
      <formula>O34&lt;0</formula>
    </cfRule>
  </conditionalFormatting>
  <conditionalFormatting sqref="D34:E34 E32:E33">
    <cfRule type="expression" dxfId="19" priority="5">
      <formula>H32&lt;0</formula>
    </cfRule>
  </conditionalFormatting>
  <conditionalFormatting sqref="F32:G34 G31">
    <cfRule type="expression" dxfId="18" priority="4">
      <formula>H31&lt;0</formula>
    </cfRule>
  </conditionalFormatting>
  <conditionalFormatting sqref="H31:I34">
    <cfRule type="cellIs" dxfId="17" priority="3" operator="lessThan">
      <formula>0</formula>
    </cfRule>
  </conditionalFormatting>
  <conditionalFormatting sqref="O31:P34">
    <cfRule type="cellIs" dxfId="16" priority="2" operator="lessThan">
      <formula>0</formula>
    </cfRule>
  </conditionalFormatting>
  <conditionalFormatting sqref="M34:N34">
    <cfRule type="expression" dxfId="15" priority="8">
      <formula>N1048546&lt;0</formula>
    </cfRule>
  </conditionalFormatting>
  <conditionalFormatting sqref="M34:N34">
    <cfRule type="expression" dxfId="14" priority="9">
      <formula>O1048546&lt;0</formula>
    </cfRule>
    <cfRule type="expression" dxfId="13" priority="10">
      <formula>O1048546&lt;0</formula>
    </cfRule>
  </conditionalFormatting>
  <conditionalFormatting sqref="N31">
    <cfRule type="expression" dxfId="12" priority="11">
      <formula>N1048547&lt;0</formula>
    </cfRule>
  </conditionalFormatting>
  <conditionalFormatting sqref="N31">
    <cfRule type="expression" dxfId="11" priority="12">
      <formula>O1048547&lt;0</formula>
    </cfRule>
    <cfRule type="expression" dxfId="10" priority="13">
      <formula>O1048547&lt;0</formula>
    </cfRule>
  </conditionalFormatting>
  <conditionalFormatting sqref="L31:M31 M33">
    <cfRule type="expression" dxfId="9" priority="14">
      <formula>O31&lt;0</formula>
    </cfRule>
  </conditionalFormatting>
  <conditionalFormatting sqref="N33">
    <cfRule type="expression" dxfId="8" priority="15">
      <formula>N1048545&lt;0</formula>
    </cfRule>
  </conditionalFormatting>
  <conditionalFormatting sqref="N33">
    <cfRule type="expression" dxfId="7" priority="16">
      <formula>O1048545&lt;0</formula>
    </cfRule>
    <cfRule type="expression" dxfId="6" priority="17">
      <formula>O1048545&lt;0</formula>
    </cfRule>
  </conditionalFormatting>
  <conditionalFormatting sqref="D33">
    <cfRule type="expression" dxfId="5" priority="148">
      <formula>P34&lt;0</formula>
    </cfRule>
  </conditionalFormatting>
  <conditionalFormatting sqref="D32">
    <cfRule type="expression" dxfId="4" priority="150">
      <formula>O33&lt;0</formula>
    </cfRule>
  </conditionalFormatting>
  <conditionalFormatting sqref="R65">
    <cfRule type="expression" dxfId="3" priority="1">
      <formula>#REF!&lt;#REF!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257"/>
  <sheetViews>
    <sheetView showGridLines="0" topLeftCell="D36" zoomScale="90" zoomScaleNormal="90" zoomScaleSheetLayoutView="80" workbookViewId="0">
      <selection activeCell="P71" sqref="P71"/>
    </sheetView>
  </sheetViews>
  <sheetFormatPr defaultRowHeight="13.2" x14ac:dyDescent="0.25"/>
  <cols>
    <col min="1" max="1" width="8.88671875" style="3"/>
    <col min="2" max="2" width="13.33203125" style="3" customWidth="1"/>
    <col min="3" max="3" width="18.33203125" style="3" bestFit="1" customWidth="1"/>
    <col min="4" max="4" width="17.21875" style="3" customWidth="1"/>
    <col min="5" max="5" width="21.21875" style="3" bestFit="1" customWidth="1"/>
    <col min="6" max="6" width="22.109375" style="3" customWidth="1"/>
    <col min="7" max="8" width="11.88671875" style="3" bestFit="1" customWidth="1"/>
    <col min="9" max="9" width="9.21875" style="3" bestFit="1" customWidth="1"/>
    <col min="10" max="10" width="17.109375" style="3" customWidth="1"/>
    <col min="11" max="11" width="11" style="3" bestFit="1" customWidth="1"/>
    <col min="12" max="12" width="2.44140625" style="3" customWidth="1"/>
    <col min="13" max="13" width="18" style="3" bestFit="1" customWidth="1"/>
    <col min="14" max="14" width="11.6640625" style="3" bestFit="1" customWidth="1"/>
    <col min="15" max="15" width="2.33203125" style="3" customWidth="1"/>
    <col min="16" max="16" width="25.88671875" style="3" bestFit="1" customWidth="1"/>
    <col min="17" max="17" width="8.88671875" style="58"/>
    <col min="18" max="16384" width="8.88671875" style="3"/>
  </cols>
  <sheetData>
    <row r="2" spans="2:19" ht="28.2" x14ac:dyDescent="0.5">
      <c r="B2" s="186" t="s">
        <v>1062</v>
      </c>
      <c r="C2" s="183"/>
      <c r="D2" s="183"/>
      <c r="E2" s="18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95"/>
      <c r="R2" s="123"/>
      <c r="S2" s="123"/>
    </row>
    <row r="3" spans="2:19" ht="15.6" x14ac:dyDescent="0.3">
      <c r="B3" s="185" t="s">
        <v>1067</v>
      </c>
      <c r="C3" s="123"/>
      <c r="D3" s="123"/>
      <c r="E3" s="123"/>
      <c r="F3" s="123"/>
      <c r="G3" s="123"/>
      <c r="H3" s="123"/>
      <c r="I3" s="123"/>
      <c r="J3" s="123"/>
      <c r="K3" s="123"/>
      <c r="L3" s="123"/>
      <c r="M3" s="123"/>
      <c r="N3" s="123"/>
      <c r="O3" s="123"/>
      <c r="P3" s="123"/>
      <c r="Q3" s="195"/>
      <c r="R3" s="123"/>
      <c r="S3" s="123"/>
    </row>
    <row r="4" spans="2:19" x14ac:dyDescent="0.25">
      <c r="B4" s="123"/>
      <c r="C4" s="123"/>
      <c r="D4" s="123"/>
      <c r="E4" s="123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95"/>
      <c r="R4" s="123"/>
      <c r="S4" s="123"/>
    </row>
    <row r="5" spans="2:19" x14ac:dyDescent="0.25">
      <c r="B5" s="123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95"/>
      <c r="R5" s="123"/>
      <c r="S5" s="123"/>
    </row>
    <row r="6" spans="2:19" x14ac:dyDescent="0.25">
      <c r="B6" s="123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95"/>
      <c r="R6" s="123"/>
      <c r="S6" s="123"/>
    </row>
    <row r="7" spans="2:19" ht="22.8" x14ac:dyDescent="0.4">
      <c r="B7" s="196" t="s">
        <v>910</v>
      </c>
      <c r="C7" s="197"/>
      <c r="D7" s="182"/>
      <c r="E7" s="405" t="s">
        <v>1070</v>
      </c>
      <c r="F7" s="405"/>
      <c r="G7" s="323"/>
      <c r="H7" s="407" t="s">
        <v>1021</v>
      </c>
      <c r="I7" s="407"/>
      <c r="J7" s="407"/>
      <c r="K7" s="123"/>
      <c r="L7" s="123"/>
      <c r="M7" s="327"/>
      <c r="N7" s="327"/>
      <c r="O7" s="123"/>
      <c r="P7" s="123"/>
      <c r="Q7" s="195"/>
      <c r="R7" s="123"/>
      <c r="S7" s="123"/>
    </row>
    <row r="8" spans="2:19" ht="24.6" x14ac:dyDescent="0.4">
      <c r="B8" s="198">
        <f>Data_Analysis!G44</f>
        <v>965282</v>
      </c>
      <c r="C8" s="197"/>
      <c r="D8" s="123"/>
      <c r="E8" s="406">
        <f>Data_Analysis!I241</f>
        <v>50</v>
      </c>
      <c r="F8" s="406"/>
      <c r="G8" s="324"/>
      <c r="H8" s="407"/>
      <c r="I8" s="407"/>
      <c r="J8" s="407"/>
      <c r="K8" s="123"/>
      <c r="L8" s="123"/>
      <c r="M8" s="327"/>
      <c r="N8" s="327"/>
      <c r="O8" s="123"/>
      <c r="P8" s="123"/>
      <c r="Q8" s="195"/>
      <c r="R8" s="123"/>
      <c r="S8" s="123"/>
    </row>
    <row r="9" spans="2:19" ht="15.6" customHeight="1" x14ac:dyDescent="0.3">
      <c r="B9" s="320" t="s">
        <v>1063</v>
      </c>
      <c r="C9" s="321">
        <f>Data_Analysis!C44</f>
        <v>940140</v>
      </c>
      <c r="D9" s="123"/>
      <c r="E9" s="325" t="s">
        <v>1149</v>
      </c>
      <c r="F9" s="326">
        <f>Data_Analysis!C241</f>
        <v>50</v>
      </c>
      <c r="G9" s="298"/>
      <c r="H9" s="407"/>
      <c r="I9" s="407"/>
      <c r="J9" s="407"/>
      <c r="K9" s="123"/>
      <c r="L9" s="123"/>
      <c r="M9" s="327" t="s">
        <v>1150</v>
      </c>
      <c r="N9" s="327"/>
      <c r="O9" s="123"/>
      <c r="P9" s="123"/>
      <c r="Q9" s="195"/>
      <c r="R9" s="123"/>
      <c r="S9" s="123"/>
    </row>
    <row r="10" spans="2:19" ht="15.6" customHeight="1" x14ac:dyDescent="0.3">
      <c r="B10" s="320" t="s">
        <v>1064</v>
      </c>
      <c r="C10" s="322">
        <f>(B8-C9)/C9</f>
        <v>2.6742825536622206E-2</v>
      </c>
      <c r="D10" s="123"/>
      <c r="E10" s="325" t="s">
        <v>1065</v>
      </c>
      <c r="F10" s="328">
        <f>(E8-F9)/E8</f>
        <v>0</v>
      </c>
      <c r="G10" s="298"/>
      <c r="H10" s="407"/>
      <c r="I10" s="407"/>
      <c r="J10" s="407"/>
      <c r="K10" s="123"/>
      <c r="L10" s="123"/>
      <c r="M10" s="123"/>
      <c r="N10" s="123"/>
      <c r="O10" s="123"/>
      <c r="P10" s="123"/>
      <c r="Q10" s="195"/>
      <c r="R10" s="123"/>
      <c r="S10" s="123"/>
    </row>
    <row r="11" spans="2:19" x14ac:dyDescent="0.25">
      <c r="B11" s="123"/>
      <c r="C11" s="123"/>
      <c r="D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95"/>
      <c r="R11" s="123"/>
      <c r="S11" s="123"/>
    </row>
    <row r="12" spans="2:19" x14ac:dyDescent="0.25"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95"/>
      <c r="R12" s="123"/>
      <c r="S12" s="123"/>
    </row>
    <row r="13" spans="2:19" x14ac:dyDescent="0.25"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95"/>
      <c r="R13" s="123"/>
      <c r="S13" s="123"/>
    </row>
    <row r="14" spans="2:19" x14ac:dyDescent="0.25"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95"/>
      <c r="R14" s="123"/>
      <c r="S14" s="123"/>
    </row>
    <row r="15" spans="2:19" x14ac:dyDescent="0.25">
      <c r="B15" s="123"/>
      <c r="C15" s="123"/>
      <c r="D15" s="123"/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95"/>
      <c r="R15" s="123"/>
      <c r="S15" s="123"/>
    </row>
    <row r="16" spans="2:19" x14ac:dyDescent="0.25">
      <c r="B16" s="123"/>
      <c r="C16" s="123"/>
      <c r="D16" s="123"/>
      <c r="E16" s="123"/>
      <c r="F16" s="123"/>
      <c r="G16" s="123"/>
      <c r="H16" s="123"/>
      <c r="I16" s="123"/>
      <c r="J16" s="123"/>
      <c r="K16" s="123"/>
      <c r="L16" s="123"/>
      <c r="M16" s="123"/>
      <c r="N16" s="123"/>
      <c r="O16" s="123"/>
      <c r="P16" s="123"/>
      <c r="Q16" s="195"/>
      <c r="R16" s="123"/>
      <c r="S16" s="123"/>
    </row>
    <row r="17" spans="2:19" x14ac:dyDescent="0.25"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123"/>
      <c r="O17" s="123"/>
      <c r="P17" s="123"/>
      <c r="Q17" s="195"/>
      <c r="R17" s="123"/>
      <c r="S17" s="123"/>
    </row>
    <row r="18" spans="2:19" x14ac:dyDescent="0.25">
      <c r="B18" s="123"/>
      <c r="C18" s="123"/>
      <c r="D18" s="123"/>
      <c r="E18" s="123"/>
      <c r="F18" s="123"/>
      <c r="G18" s="123"/>
      <c r="H18" s="123"/>
      <c r="I18" s="123"/>
      <c r="J18" s="123"/>
      <c r="K18" s="123"/>
      <c r="L18" s="123"/>
      <c r="M18" s="123"/>
      <c r="N18" s="123"/>
      <c r="O18" s="123"/>
      <c r="P18" s="123"/>
      <c r="Q18" s="195"/>
      <c r="R18" s="123"/>
      <c r="S18" s="123"/>
    </row>
    <row r="19" spans="2:19" x14ac:dyDescent="0.25">
      <c r="B19" s="123"/>
      <c r="C19" s="123"/>
      <c r="D19" s="123"/>
      <c r="E19" s="123"/>
      <c r="F19" s="123"/>
      <c r="G19" s="123"/>
      <c r="H19" s="123"/>
      <c r="I19" s="123"/>
      <c r="J19" s="123"/>
      <c r="K19" s="123"/>
      <c r="L19" s="123"/>
      <c r="M19" s="123"/>
      <c r="N19" s="123"/>
      <c r="O19" s="123"/>
      <c r="P19" s="123"/>
      <c r="Q19" s="195"/>
      <c r="R19" s="123"/>
      <c r="S19" s="123"/>
    </row>
    <row r="20" spans="2:19" x14ac:dyDescent="0.25">
      <c r="B20" s="123"/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95"/>
      <c r="R20" s="123"/>
      <c r="S20" s="123"/>
    </row>
    <row r="21" spans="2:19" x14ac:dyDescent="0.25">
      <c r="B21" s="123"/>
      <c r="C21" s="123"/>
      <c r="D21" s="123"/>
      <c r="E21" s="123"/>
      <c r="F21" s="123"/>
      <c r="G21" s="123"/>
      <c r="H21" s="123"/>
      <c r="I21" s="123"/>
      <c r="J21" s="123"/>
      <c r="K21" s="123"/>
      <c r="L21" s="123"/>
      <c r="M21" s="123"/>
      <c r="N21" s="123"/>
      <c r="O21" s="123"/>
      <c r="P21" s="123"/>
      <c r="Q21" s="195"/>
      <c r="R21" s="123"/>
      <c r="S21" s="123"/>
    </row>
    <row r="22" spans="2:19" x14ac:dyDescent="0.25"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95"/>
      <c r="R22" s="123"/>
      <c r="S22" s="123"/>
    </row>
    <row r="23" spans="2:19" x14ac:dyDescent="0.25"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95"/>
      <c r="R23" s="123"/>
      <c r="S23" s="123"/>
    </row>
    <row r="24" spans="2:19" x14ac:dyDescent="0.25"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95"/>
      <c r="R24" s="123"/>
      <c r="S24" s="123"/>
    </row>
    <row r="25" spans="2:19" x14ac:dyDescent="0.25"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95"/>
      <c r="R25" s="123"/>
      <c r="S25" s="123"/>
    </row>
    <row r="26" spans="2:19" x14ac:dyDescent="0.25"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95"/>
      <c r="R26" s="123"/>
      <c r="S26" s="123"/>
    </row>
    <row r="27" spans="2:19" x14ac:dyDescent="0.25"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95"/>
      <c r="R27" s="123"/>
      <c r="S27" s="123"/>
    </row>
    <row r="28" spans="2:19" x14ac:dyDescent="0.25"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95"/>
      <c r="R28" s="123"/>
      <c r="S28" s="123"/>
    </row>
    <row r="29" spans="2:19" x14ac:dyDescent="0.25"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95"/>
      <c r="R29" s="123"/>
      <c r="S29" s="123"/>
    </row>
    <row r="30" spans="2:19" ht="15.6" x14ac:dyDescent="0.3">
      <c r="B30" s="114" t="s">
        <v>1071</v>
      </c>
      <c r="C30" s="319"/>
      <c r="D30" s="123"/>
      <c r="E30" s="123"/>
      <c r="F30" s="123"/>
      <c r="G30" s="123"/>
      <c r="H30" s="123"/>
      <c r="I30" s="123"/>
      <c r="J30" s="123"/>
      <c r="K30" s="123"/>
      <c r="L30" s="123"/>
      <c r="M30" s="123"/>
      <c r="N30" s="123"/>
      <c r="O30" s="123"/>
      <c r="P30" s="123"/>
      <c r="Q30" s="195"/>
      <c r="R30" s="123"/>
      <c r="S30" s="123"/>
    </row>
    <row r="31" spans="2:19" ht="15.6" x14ac:dyDescent="0.3">
      <c r="B31" s="114" t="s">
        <v>1072</v>
      </c>
      <c r="C31" s="319"/>
      <c r="D31" s="123"/>
      <c r="E31" s="123"/>
      <c r="F31" s="123"/>
      <c r="G31" s="123"/>
      <c r="H31" s="123"/>
      <c r="I31" s="123"/>
      <c r="J31" s="123"/>
      <c r="K31" s="123"/>
      <c r="L31" s="123"/>
      <c r="M31" s="123"/>
      <c r="N31" s="123"/>
      <c r="O31" s="123"/>
      <c r="P31" s="123"/>
      <c r="Q31" s="195"/>
      <c r="R31" s="123"/>
      <c r="S31" s="123"/>
    </row>
    <row r="32" spans="2:19" x14ac:dyDescent="0.25">
      <c r="B32" s="123"/>
      <c r="C32" s="123"/>
      <c r="D32" s="123"/>
      <c r="E32" s="123"/>
      <c r="F32" s="123"/>
      <c r="G32" s="123"/>
      <c r="H32" s="123"/>
      <c r="I32" s="123"/>
      <c r="J32" s="123"/>
      <c r="K32" s="123"/>
      <c r="L32" s="123"/>
      <c r="M32" s="123"/>
      <c r="N32" s="123"/>
      <c r="O32" s="123"/>
      <c r="P32" s="123"/>
      <c r="Q32" s="195"/>
      <c r="R32" s="123"/>
      <c r="S32" s="123"/>
    </row>
    <row r="33" spans="2:19" x14ac:dyDescent="0.25">
      <c r="B33" s="123"/>
      <c r="C33" s="123"/>
      <c r="D33" s="123"/>
      <c r="E33" s="123"/>
      <c r="F33" s="123"/>
      <c r="G33" s="123"/>
      <c r="H33" s="123"/>
      <c r="I33" s="123"/>
      <c r="J33" s="123"/>
      <c r="K33" s="123"/>
      <c r="L33" s="123"/>
      <c r="M33" s="123"/>
      <c r="N33" s="123"/>
      <c r="O33" s="123"/>
      <c r="P33" s="123"/>
      <c r="Q33" s="195"/>
      <c r="R33" s="123"/>
      <c r="S33" s="123"/>
    </row>
    <row r="34" spans="2:19" x14ac:dyDescent="0.25">
      <c r="B34" s="123"/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95"/>
      <c r="R34" s="123"/>
      <c r="S34" s="123"/>
    </row>
    <row r="35" spans="2:19" x14ac:dyDescent="0.25">
      <c r="O35" s="123"/>
      <c r="P35" s="123"/>
      <c r="Q35" s="195"/>
      <c r="R35" s="123"/>
      <c r="S35" s="123"/>
    </row>
    <row r="36" spans="2:19" x14ac:dyDescent="0.25">
      <c r="O36" s="123"/>
      <c r="P36" s="123"/>
      <c r="Q36" s="195"/>
      <c r="R36" s="123"/>
      <c r="S36" s="123"/>
    </row>
    <row r="37" spans="2:19" x14ac:dyDescent="0.25">
      <c r="E37" s="133"/>
      <c r="O37" s="123"/>
      <c r="P37" s="123"/>
      <c r="Q37" s="195"/>
      <c r="R37" s="123"/>
      <c r="S37" s="123"/>
    </row>
    <row r="38" spans="2:19" x14ac:dyDescent="0.25">
      <c r="O38" s="123"/>
      <c r="P38" s="123"/>
      <c r="Q38" s="195"/>
      <c r="R38" s="123"/>
      <c r="S38" s="123"/>
    </row>
    <row r="39" spans="2:19" x14ac:dyDescent="0.25">
      <c r="O39" s="123"/>
      <c r="P39" s="123"/>
      <c r="Q39" s="195"/>
      <c r="R39" s="123"/>
      <c r="S39" s="123"/>
    </row>
    <row r="40" spans="2:19" x14ac:dyDescent="0.25">
      <c r="O40" s="123"/>
      <c r="P40" s="123"/>
      <c r="Q40" s="195"/>
      <c r="R40" s="123"/>
      <c r="S40" s="123"/>
    </row>
    <row r="41" spans="2:19" x14ac:dyDescent="0.25">
      <c r="O41" s="123"/>
      <c r="P41" s="123"/>
      <c r="Q41" s="195"/>
      <c r="R41" s="123"/>
      <c r="S41" s="123"/>
    </row>
    <row r="42" spans="2:19" x14ac:dyDescent="0.25">
      <c r="O42" s="123"/>
      <c r="P42" s="123"/>
      <c r="Q42" s="195"/>
      <c r="R42" s="123"/>
      <c r="S42" s="123"/>
    </row>
    <row r="43" spans="2:19" x14ac:dyDescent="0.25">
      <c r="O43" s="123"/>
      <c r="P43" s="123"/>
      <c r="Q43" s="195"/>
      <c r="R43" s="123"/>
      <c r="S43" s="123"/>
    </row>
    <row r="44" spans="2:19" x14ac:dyDescent="0.25">
      <c r="O44" s="123"/>
      <c r="P44" s="123"/>
      <c r="Q44" s="195"/>
      <c r="R44" s="123"/>
      <c r="S44" s="123"/>
    </row>
    <row r="45" spans="2:19" x14ac:dyDescent="0.25">
      <c r="O45" s="123"/>
      <c r="P45" s="123"/>
      <c r="Q45" s="195"/>
      <c r="R45" s="123"/>
      <c r="S45" s="123"/>
    </row>
    <row r="46" spans="2:19" x14ac:dyDescent="0.25">
      <c r="O46" s="123"/>
      <c r="P46" s="123"/>
      <c r="Q46" s="195"/>
      <c r="R46" s="123"/>
      <c r="S46" s="123"/>
    </row>
    <row r="47" spans="2:19" x14ac:dyDescent="0.25">
      <c r="O47" s="123"/>
      <c r="P47" s="123"/>
      <c r="Q47" s="195"/>
      <c r="R47" s="123"/>
      <c r="S47" s="123"/>
    </row>
    <row r="48" spans="2:19" x14ac:dyDescent="0.25">
      <c r="O48" s="123"/>
      <c r="P48" s="123"/>
      <c r="Q48" s="195"/>
      <c r="R48" s="123"/>
      <c r="S48" s="123"/>
    </row>
    <row r="49" spans="2:19" x14ac:dyDescent="0.25">
      <c r="B49" s="123"/>
      <c r="C49" s="123"/>
      <c r="D49" s="123"/>
      <c r="E49" s="123"/>
      <c r="F49" s="123"/>
      <c r="G49" s="123"/>
      <c r="H49" s="123"/>
      <c r="I49" s="123"/>
      <c r="J49" s="123"/>
      <c r="K49" s="123"/>
      <c r="L49" s="123"/>
      <c r="M49" s="123"/>
      <c r="N49" s="123"/>
      <c r="O49" s="123"/>
      <c r="P49" s="123"/>
      <c r="Q49" s="195"/>
      <c r="R49" s="123"/>
      <c r="S49" s="123"/>
    </row>
    <row r="50" spans="2:19" x14ac:dyDescent="0.25">
      <c r="B50" s="123"/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95"/>
      <c r="R50" s="123"/>
      <c r="S50" s="123"/>
    </row>
    <row r="51" spans="2:19" x14ac:dyDescent="0.25">
      <c r="B51" s="123"/>
      <c r="C51" s="123"/>
      <c r="D51" s="123"/>
      <c r="E51" s="123"/>
      <c r="F51" s="123"/>
      <c r="G51" s="123"/>
      <c r="H51" s="123"/>
      <c r="I51" s="123"/>
      <c r="J51" s="123"/>
      <c r="K51" s="123"/>
      <c r="L51" s="123"/>
      <c r="M51" s="123"/>
      <c r="N51" s="123"/>
      <c r="O51" s="123"/>
      <c r="P51" s="123"/>
      <c r="Q51" s="195"/>
      <c r="R51" s="123"/>
      <c r="S51" s="123"/>
    </row>
    <row r="52" spans="2:19" x14ac:dyDescent="0.25"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95"/>
      <c r="R52" s="123"/>
      <c r="S52" s="123"/>
    </row>
    <row r="53" spans="2:19" x14ac:dyDescent="0.25"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95"/>
      <c r="R53" s="123"/>
      <c r="S53" s="123"/>
    </row>
    <row r="54" spans="2:19" x14ac:dyDescent="0.25"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95"/>
      <c r="R54" s="123"/>
      <c r="S54" s="123"/>
    </row>
    <row r="55" spans="2:19" x14ac:dyDescent="0.25">
      <c r="R55" s="123"/>
      <c r="S55" s="123"/>
    </row>
    <row r="56" spans="2:19" x14ac:dyDescent="0.25">
      <c r="R56" s="123"/>
      <c r="S56" s="123"/>
    </row>
    <row r="57" spans="2:19" x14ac:dyDescent="0.25">
      <c r="R57" s="123"/>
      <c r="S57" s="123"/>
    </row>
    <row r="58" spans="2:19" x14ac:dyDescent="0.25">
      <c r="R58" s="123"/>
      <c r="S58" s="123"/>
    </row>
    <row r="59" spans="2:19" ht="15.6" x14ac:dyDescent="0.3">
      <c r="B59" s="348" t="s">
        <v>1066</v>
      </c>
      <c r="C59" s="349" t="s">
        <v>917</v>
      </c>
      <c r="D59" s="349" t="s">
        <v>918</v>
      </c>
      <c r="E59" s="349" t="s">
        <v>919</v>
      </c>
      <c r="F59" s="349" t="s">
        <v>920</v>
      </c>
      <c r="G59" s="348" t="s">
        <v>921</v>
      </c>
      <c r="H59" s="349" t="s">
        <v>922</v>
      </c>
      <c r="I59" s="398"/>
      <c r="J59" s="349" t="s">
        <v>1077</v>
      </c>
      <c r="K59" s="350" t="s">
        <v>1069</v>
      </c>
      <c r="L59" s="398"/>
      <c r="M59" s="349" t="s">
        <v>1068</v>
      </c>
      <c r="N59" s="351" t="s">
        <v>1069</v>
      </c>
      <c r="O59" s="399"/>
      <c r="P59" s="348" t="s">
        <v>1180</v>
      </c>
      <c r="Q59" s="195"/>
      <c r="R59" s="123"/>
      <c r="S59" s="123"/>
    </row>
    <row r="60" spans="2:19" ht="15.6" x14ac:dyDescent="0.3">
      <c r="B60" s="330" t="s">
        <v>900</v>
      </c>
      <c r="C60" s="353">
        <f>SUMIFS(Volume_Table[[#All],[Vol]],Volume_Table[[#All],[Quarter By Date]],C$59,Volume_Table[[#All],[Location]],$B60)</f>
        <v>509419</v>
      </c>
      <c r="D60" s="353">
        <f>SUMIFS(Volume_Table[[#All],[Vol]],Volume_Table[[#All],[Quarter By Date]],D$59,Volume_Table[[#All],[Location]],$B60)</f>
        <v>576618</v>
      </c>
      <c r="E60" s="353">
        <f>SUMIFS(Volume_Table[[#All],[Vol]],Volume_Table[[#All],[Quarter By Date]],E$59,Volume_Table[[#All],[Location]],$B60)</f>
        <v>363694</v>
      </c>
      <c r="F60" s="353">
        <f>SUMIFS(Volume_Table[[#All],[Vol]],Volume_Table[[#All],[Quarter By Date]],F$59,Volume_Table[[#All],[Location]],$B60)</f>
        <v>432034</v>
      </c>
      <c r="G60" s="354">
        <f>SUMIFS(Volume_Table[[#All],[Vol]],Volume_Table[[#All],[Quarter By Date]],G$59,Volume_Table[[#All],[Location]],$B60)</f>
        <v>530019</v>
      </c>
      <c r="H60" s="353">
        <f>SUMIFS(Volume_Table[[#All],[Vol]],Volume_Table[[#All],[Quarter By Date]],H$59,Volume_Table[[#All],[Location]],$B60)</f>
        <v>596502</v>
      </c>
      <c r="I60" s="355"/>
      <c r="J60" s="356">
        <f>G60-C60</f>
        <v>20600</v>
      </c>
      <c r="K60" s="357">
        <f>J60/C60</f>
        <v>4.0438224722674262E-2</v>
      </c>
      <c r="L60" s="358"/>
      <c r="M60" s="356">
        <f>H60-D60</f>
        <v>19884</v>
      </c>
      <c r="N60" s="286">
        <f>M60/D60</f>
        <v>3.4483835051975484E-2</v>
      </c>
      <c r="O60" s="359"/>
      <c r="P60" s="400">
        <f>H60/H$64</f>
        <v>0.61795620347214597</v>
      </c>
      <c r="Q60" s="195"/>
      <c r="R60" s="123"/>
      <c r="S60" s="123"/>
    </row>
    <row r="61" spans="2:19" ht="15.6" x14ac:dyDescent="0.3">
      <c r="B61" s="311" t="s">
        <v>902</v>
      </c>
      <c r="C61" s="360">
        <f>SUMIFS(Volume_Table[[#All],[Vol]],Volume_Table[[#All],[Quarter By Date]],C$59,Volume_Table[[#All],[Location]],$B61)</f>
        <v>147852</v>
      </c>
      <c r="D61" s="360">
        <f>SUMIFS(Volume_Table[[#All],[Vol]],Volume_Table[[#All],[Quarter By Date]],D$59,Volume_Table[[#All],[Location]],$B61)</f>
        <v>173566</v>
      </c>
      <c r="E61" s="360">
        <f>SUMIFS(Volume_Table[[#All],[Vol]],Volume_Table[[#All],[Quarter By Date]],E$59,Volume_Table[[#All],[Location]],$B61)</f>
        <v>103536</v>
      </c>
      <c r="F61" s="360">
        <f>SUMIFS(Volume_Table[[#All],[Vol]],Volume_Table[[#All],[Quarter By Date]],F$59,Volume_Table[[#All],[Location]],$B61)</f>
        <v>129264</v>
      </c>
      <c r="G61" s="361">
        <f>SUMIFS(Volume_Table[[#All],[Vol]],Volume_Table[[#All],[Quarter By Date]],G$59,Volume_Table[[#All],[Location]],$B61)</f>
        <v>150204</v>
      </c>
      <c r="H61" s="360">
        <f>SUMIFS(Volume_Table[[#All],[Vol]],Volume_Table[[#All],[Quarter By Date]],H$59,Volume_Table[[#All],[Location]],$B61)</f>
        <v>176338</v>
      </c>
      <c r="I61" s="355"/>
      <c r="J61" s="356">
        <f t="shared" ref="J61:J72" si="0">G61-C61</f>
        <v>2352</v>
      </c>
      <c r="K61" s="357">
        <f t="shared" ref="K61:K72" si="1">J61/C61</f>
        <v>1.5907799691583475E-2</v>
      </c>
      <c r="L61" s="358"/>
      <c r="M61" s="356">
        <f>H61-D61</f>
        <v>2772</v>
      </c>
      <c r="N61" s="286">
        <f>M61/D61</f>
        <v>1.5970869870827235E-2</v>
      </c>
      <c r="O61" s="359"/>
      <c r="P61" s="400">
        <f>H61/H$64</f>
        <v>0.18268029446317241</v>
      </c>
      <c r="Q61" s="195"/>
      <c r="R61" s="123"/>
      <c r="S61" s="123"/>
    </row>
    <row r="62" spans="2:19" ht="15.6" x14ac:dyDescent="0.3">
      <c r="B62" s="311" t="s">
        <v>904</v>
      </c>
      <c r="C62" s="360">
        <f>SUMIFS(Volume_Table[[#All],[Vol]],Volume_Table[[#All],[Quarter By Date]],C$59,Volume_Table[[#All],[Location]],$B62)</f>
        <v>95736</v>
      </c>
      <c r="D62" s="360">
        <f>SUMIFS(Volume_Table[[#All],[Vol]],Volume_Table[[#All],[Quarter By Date]],D$59,Volume_Table[[#All],[Location]],$B62)</f>
        <v>107338</v>
      </c>
      <c r="E62" s="360">
        <f>SUMIFS(Volume_Table[[#All],[Vol]],Volume_Table[[#All],[Quarter By Date]],E$59,Volume_Table[[#All],[Location]],$B62)</f>
        <v>69198</v>
      </c>
      <c r="F62" s="360">
        <f>SUMIFS(Volume_Table[[#All],[Vol]],Volume_Table[[#All],[Quarter By Date]],F$59,Volume_Table[[#All],[Location]],$B62)</f>
        <v>80144</v>
      </c>
      <c r="G62" s="361">
        <f>SUMIFS(Volume_Table[[#All],[Vol]],Volume_Table[[#All],[Quarter By Date]],G$59,Volume_Table[[#All],[Location]],$B62)</f>
        <v>99778</v>
      </c>
      <c r="H62" s="360">
        <f>SUMIFS(Volume_Table[[#All],[Vol]],Volume_Table[[#All],[Quarter By Date]],H$59,Volume_Table[[#All],[Location]],$B62)</f>
        <v>109811</v>
      </c>
      <c r="I62" s="355"/>
      <c r="J62" s="356">
        <f t="shared" si="0"/>
        <v>4042</v>
      </c>
      <c r="K62" s="357">
        <f t="shared" si="1"/>
        <v>4.2220272415810146E-2</v>
      </c>
      <c r="L62" s="358"/>
      <c r="M62" s="356">
        <f>H62-D62</f>
        <v>2473</v>
      </c>
      <c r="N62" s="286">
        <f>M62/D62</f>
        <v>2.3039370959026625E-2</v>
      </c>
      <c r="O62" s="359"/>
      <c r="P62" s="400">
        <f>H62/H$64</f>
        <v>0.11376053837117028</v>
      </c>
      <c r="Q62" s="195"/>
      <c r="R62" s="123"/>
      <c r="S62" s="123"/>
    </row>
    <row r="63" spans="2:19" ht="15.6" x14ac:dyDescent="0.3">
      <c r="B63" s="311" t="s">
        <v>905</v>
      </c>
      <c r="C63" s="360">
        <f>SUMIFS(Volume_Table[[#All],[Vol]],Volume_Table[[#All],[Quarter By Date]],C$59,Volume_Table[[#All],[Location]],$B63)</f>
        <v>69053</v>
      </c>
      <c r="D63" s="360">
        <f>SUMIFS(Volume_Table[[#All],[Vol]],Volume_Table[[#All],[Quarter By Date]],D$59,Volume_Table[[#All],[Location]],$B63)</f>
        <v>82618</v>
      </c>
      <c r="E63" s="360">
        <f>SUMIFS(Volume_Table[[#All],[Vol]],Volume_Table[[#All],[Quarter By Date]],E$59,Volume_Table[[#All],[Location]],$B63)</f>
        <v>50574</v>
      </c>
      <c r="F63" s="360">
        <f>SUMIFS(Volume_Table[[#All],[Vol]],Volume_Table[[#All],[Quarter By Date]],F$59,Volume_Table[[#All],[Location]],$B63)</f>
        <v>65121</v>
      </c>
      <c r="G63" s="361">
        <f>SUMIFS(Volume_Table[[#All],[Vol]],Volume_Table[[#All],[Quarter By Date]],G$59,Volume_Table[[#All],[Location]],$B63)</f>
        <v>75265</v>
      </c>
      <c r="H63" s="360">
        <f>SUMIFS(Volume_Table[[#All],[Vol]],Volume_Table[[#All],[Quarter By Date]],H$59,Volume_Table[[#All],[Location]],$B63)</f>
        <v>82631</v>
      </c>
      <c r="I63" s="355"/>
      <c r="J63" s="356">
        <f t="shared" si="0"/>
        <v>6212</v>
      </c>
      <c r="K63" s="357">
        <f t="shared" si="1"/>
        <v>8.9959885884755189E-2</v>
      </c>
      <c r="L63" s="358"/>
      <c r="M63" s="356">
        <f>H63-D63</f>
        <v>13</v>
      </c>
      <c r="N63" s="286">
        <f>M63/D63</f>
        <v>1.5735069839502289E-4</v>
      </c>
      <c r="O63" s="359"/>
      <c r="P63" s="400">
        <f>H63/H$64</f>
        <v>8.5602963693511322E-2</v>
      </c>
      <c r="Q63" s="195"/>
      <c r="R63" s="123"/>
      <c r="S63" s="123"/>
    </row>
    <row r="64" spans="2:19" ht="15.6" x14ac:dyDescent="0.3">
      <c r="B64" s="331" t="s">
        <v>931</v>
      </c>
      <c r="C64" s="362">
        <f>SUM(C60:C63)</f>
        <v>822060</v>
      </c>
      <c r="D64" s="362">
        <f t="shared" ref="D64:H64" si="2">SUM(D60:D63)</f>
        <v>940140</v>
      </c>
      <c r="E64" s="362">
        <f t="shared" si="2"/>
        <v>587002</v>
      </c>
      <c r="F64" s="362">
        <f t="shared" si="2"/>
        <v>706563</v>
      </c>
      <c r="G64" s="363">
        <f t="shared" si="2"/>
        <v>855266</v>
      </c>
      <c r="H64" s="362">
        <f t="shared" si="2"/>
        <v>965282</v>
      </c>
      <c r="I64" s="364"/>
      <c r="J64" s="362">
        <f t="shared" si="0"/>
        <v>33206</v>
      </c>
      <c r="K64" s="365">
        <f t="shared" si="1"/>
        <v>4.0393645232708074E-2</v>
      </c>
      <c r="L64" s="366"/>
      <c r="M64" s="362">
        <f>H64-D64</f>
        <v>25142</v>
      </c>
      <c r="N64" s="367">
        <f>M64/D64</f>
        <v>2.6742825536622206E-2</v>
      </c>
      <c r="O64" s="359"/>
      <c r="P64" s="401">
        <f>H64/H$64</f>
        <v>1</v>
      </c>
      <c r="Q64" s="195"/>
      <c r="R64" s="123"/>
      <c r="S64" s="123"/>
    </row>
    <row r="65" spans="2:19" x14ac:dyDescent="0.25">
      <c r="B65" s="112"/>
      <c r="C65" s="123"/>
      <c r="D65" s="123"/>
      <c r="E65" s="123"/>
      <c r="F65" s="123"/>
      <c r="G65" s="123"/>
      <c r="H65" s="123"/>
      <c r="I65" s="123"/>
      <c r="J65" s="123"/>
      <c r="K65" s="194"/>
      <c r="L65" s="123"/>
      <c r="M65" s="123"/>
      <c r="N65" s="123"/>
      <c r="O65" s="123"/>
      <c r="P65" s="123"/>
      <c r="Q65" s="195"/>
      <c r="R65" s="123"/>
      <c r="S65" s="123"/>
    </row>
    <row r="66" spans="2:19" x14ac:dyDescent="0.25">
      <c r="B66" s="112"/>
      <c r="C66" s="123"/>
      <c r="D66" s="123"/>
      <c r="E66" s="123"/>
      <c r="F66" s="123"/>
      <c r="G66" s="123"/>
      <c r="H66" s="123"/>
      <c r="I66" s="123"/>
      <c r="J66" s="123"/>
      <c r="K66" s="194"/>
      <c r="L66" s="123"/>
      <c r="M66" s="123"/>
      <c r="N66" s="123"/>
      <c r="O66" s="123"/>
      <c r="P66" s="123"/>
      <c r="Q66" s="195"/>
      <c r="R66" s="123"/>
      <c r="S66" s="123"/>
    </row>
    <row r="67" spans="2:19" ht="15.6" x14ac:dyDescent="0.3">
      <c r="B67" s="348" t="s">
        <v>1066</v>
      </c>
      <c r="C67" s="349" t="s">
        <v>917</v>
      </c>
      <c r="D67" s="349" t="s">
        <v>918</v>
      </c>
      <c r="E67" s="349" t="s">
        <v>919</v>
      </c>
      <c r="F67" s="349" t="s">
        <v>920</v>
      </c>
      <c r="G67" s="348" t="s">
        <v>921</v>
      </c>
      <c r="H67" s="349" t="s">
        <v>922</v>
      </c>
      <c r="I67" s="398"/>
      <c r="J67" s="349" t="s">
        <v>1068</v>
      </c>
      <c r="K67" s="368"/>
      <c r="L67" s="398"/>
      <c r="M67" s="349" t="s">
        <v>1068</v>
      </c>
      <c r="N67" s="369"/>
      <c r="O67" s="340"/>
      <c r="P67" s="123"/>
      <c r="Q67" s="195"/>
      <c r="R67" s="123"/>
      <c r="S67" s="123"/>
    </row>
    <row r="68" spans="2:19" ht="15.6" x14ac:dyDescent="0.3">
      <c r="B68" s="330" t="s">
        <v>900</v>
      </c>
      <c r="C68" s="370">
        <f>ROUNDUP(COUNTIFS(Volume_Table[[#All],[Quarter By Date]],C$67,Volume_Table[[#All],[Location]],$B68)/3,0)</f>
        <v>18</v>
      </c>
      <c r="D68" s="370">
        <f>ROUNDUP(COUNTIFS(Volume_Table[[#All],[Quarter By Date]],D$67,Volume_Table[[#All],[Location]],$B68)/3,0)</f>
        <v>19</v>
      </c>
      <c r="E68" s="370">
        <f>ROUNDUP(COUNTIFS(Volume_Table[[#All],[Quarter By Date]],E$67,Volume_Table[[#All],[Location]],$B68)/3,0)</f>
        <v>19</v>
      </c>
      <c r="F68" s="370">
        <f>ROUNDUP(COUNTIFS(Volume_Table[[#All],[Quarter By Date]],F$67,Volume_Table[[#All],[Location]],$B68)/3,0)</f>
        <v>20</v>
      </c>
      <c r="G68" s="371">
        <f>ROUNDUP(COUNTIFS(Volume_Table[[#All],[Quarter By Date]],G$67,Volume_Table[[#All],[Location]],$B68)/3,0)</f>
        <v>20</v>
      </c>
      <c r="H68" s="370">
        <f>ROUNDUP(COUNTIFS(Volume_Table[[#All],[Quarter By Date]],H$67,Volume_Table[[#All],[Location]],$B68)/3,0)</f>
        <v>20</v>
      </c>
      <c r="I68" s="358"/>
      <c r="J68" s="319">
        <f t="shared" si="0"/>
        <v>2</v>
      </c>
      <c r="K68" s="357">
        <f t="shared" si="1"/>
        <v>0.1111111111111111</v>
      </c>
      <c r="L68" s="358"/>
      <c r="M68" s="319">
        <f>H68-D68</f>
        <v>1</v>
      </c>
      <c r="N68" s="286">
        <f>M68/D68</f>
        <v>5.2631578947368418E-2</v>
      </c>
      <c r="O68" s="340"/>
      <c r="P68" s="123"/>
      <c r="Q68" s="195"/>
      <c r="R68" s="123"/>
      <c r="S68" s="123"/>
    </row>
    <row r="69" spans="2:19" ht="15.6" x14ac:dyDescent="0.3">
      <c r="B69" s="311" t="s">
        <v>902</v>
      </c>
      <c r="C69" s="372">
        <f>ROUNDUP(COUNTIFS(Volume_Table[[#All],[Quarter By Date]],C$67,Volume_Table[[#All],[Location]],$B69)/3,0)</f>
        <v>8</v>
      </c>
      <c r="D69" s="372">
        <f>ROUNDUP(COUNTIFS(Volume_Table[[#All],[Quarter By Date]],D$67,Volume_Table[[#All],[Location]],$B69)/3,0)</f>
        <v>8</v>
      </c>
      <c r="E69" s="372">
        <f>ROUNDUP(COUNTIFS(Volume_Table[[#All],[Quarter By Date]],E$67,Volume_Table[[#All],[Location]],$B69)/3,0)</f>
        <v>8</v>
      </c>
      <c r="F69" s="372">
        <f>ROUNDUP(COUNTIFS(Volume_Table[[#All],[Quarter By Date]],F$67,Volume_Table[[#All],[Location]],$B69)/3,0)</f>
        <v>8</v>
      </c>
      <c r="G69" s="373">
        <f>ROUNDUP(COUNTIFS(Volume_Table[[#All],[Quarter By Date]],G$67,Volume_Table[[#All],[Location]],$B69)/3,0)</f>
        <v>8</v>
      </c>
      <c r="H69" s="372">
        <f>ROUNDUP(COUNTIFS(Volume_Table[[#All],[Quarter By Date]],H$67,Volume_Table[[#All],[Location]],$B69)/3,0)</f>
        <v>8</v>
      </c>
      <c r="I69" s="358"/>
      <c r="J69" s="319">
        <f t="shared" si="0"/>
        <v>0</v>
      </c>
      <c r="K69" s="357">
        <f t="shared" si="1"/>
        <v>0</v>
      </c>
      <c r="L69" s="358"/>
      <c r="M69" s="319">
        <f>H69-D69</f>
        <v>0</v>
      </c>
      <c r="N69" s="286">
        <f>M69/D69</f>
        <v>0</v>
      </c>
      <c r="O69" s="340"/>
      <c r="P69" s="123"/>
      <c r="Q69" s="195"/>
      <c r="R69" s="123"/>
      <c r="S69" s="123"/>
    </row>
    <row r="70" spans="2:19" ht="15.6" x14ac:dyDescent="0.3">
      <c r="B70" s="311" t="s">
        <v>904</v>
      </c>
      <c r="C70" s="372">
        <f>ROUNDUP(COUNTIFS(Volume_Table[[#All],[Quarter By Date]],C$67,Volume_Table[[#All],[Location]],$B70)/3,0)</f>
        <v>13</v>
      </c>
      <c r="D70" s="372">
        <f>ROUNDUP(COUNTIFS(Volume_Table[[#All],[Quarter By Date]],D$67,Volume_Table[[#All],[Location]],$B70)/3,0)</f>
        <v>13</v>
      </c>
      <c r="E70" s="372">
        <f>ROUNDUP(COUNTIFS(Volume_Table[[#All],[Quarter By Date]],E$67,Volume_Table[[#All],[Location]],$B70)/3,0)</f>
        <v>14</v>
      </c>
      <c r="F70" s="372">
        <f>ROUNDUP(COUNTIFS(Volume_Table[[#All],[Quarter By Date]],F$67,Volume_Table[[#All],[Location]],$B70)/3,0)</f>
        <v>14</v>
      </c>
      <c r="G70" s="373">
        <f>ROUNDUP(COUNTIFS(Volume_Table[[#All],[Quarter By Date]],G$67,Volume_Table[[#All],[Location]],$B70)/3,0)</f>
        <v>14</v>
      </c>
      <c r="H70" s="372">
        <f>ROUNDUP(COUNTIFS(Volume_Table[[#All],[Quarter By Date]],H$67,Volume_Table[[#All],[Location]],$B70)/3,0)</f>
        <v>13</v>
      </c>
      <c r="I70" s="358"/>
      <c r="J70" s="319">
        <f t="shared" si="0"/>
        <v>1</v>
      </c>
      <c r="K70" s="357">
        <f t="shared" si="1"/>
        <v>7.6923076923076927E-2</v>
      </c>
      <c r="L70" s="358"/>
      <c r="M70" s="319">
        <f>H70-D70</f>
        <v>0</v>
      </c>
      <c r="N70" s="286">
        <f>M70/D70</f>
        <v>0</v>
      </c>
      <c r="O70" s="340"/>
      <c r="P70" s="123"/>
      <c r="Q70" s="195"/>
      <c r="R70" s="123"/>
      <c r="S70" s="123"/>
    </row>
    <row r="71" spans="2:19" ht="15.6" x14ac:dyDescent="0.3">
      <c r="B71" s="313" t="s">
        <v>905</v>
      </c>
      <c r="C71" s="374">
        <f>ROUNDUP(COUNTIFS(Volume_Table[[#All],[Quarter By Date]],C$67,Volume_Table[[#All],[Location]],$B71)/3,0)</f>
        <v>10</v>
      </c>
      <c r="D71" s="374">
        <f>ROUNDUP(COUNTIFS(Volume_Table[[#All],[Quarter By Date]],D$67,Volume_Table[[#All],[Location]],$B71)/3,0)</f>
        <v>10</v>
      </c>
      <c r="E71" s="374">
        <f>ROUNDUP(COUNTIFS(Volume_Table[[#All],[Quarter By Date]],E$67,Volume_Table[[#All],[Location]],$B71)/3,0)</f>
        <v>11</v>
      </c>
      <c r="F71" s="374">
        <f>ROUNDUP(COUNTIFS(Volume_Table[[#All],[Quarter By Date]],F$67,Volume_Table[[#All],[Location]],$B71)/3,0)</f>
        <v>11</v>
      </c>
      <c r="G71" s="375">
        <f>ROUNDUP(COUNTIFS(Volume_Table[[#All],[Quarter By Date]],G$67,Volume_Table[[#All],[Location]],$B71)/3,0)</f>
        <v>11</v>
      </c>
      <c r="H71" s="374">
        <f>ROUNDUP(COUNTIFS(Volume_Table[[#All],[Quarter By Date]],H$67,Volume_Table[[#All],[Location]],$B71)/3,0)</f>
        <v>9</v>
      </c>
      <c r="I71" s="358"/>
      <c r="J71" s="319">
        <f t="shared" si="0"/>
        <v>1</v>
      </c>
      <c r="K71" s="357">
        <f t="shared" si="1"/>
        <v>0.1</v>
      </c>
      <c r="L71" s="358"/>
      <c r="M71" s="319">
        <f>H71-D71</f>
        <v>-1</v>
      </c>
      <c r="N71" s="286">
        <f>M71/D71</f>
        <v>-0.1</v>
      </c>
      <c r="O71" s="340"/>
      <c r="P71" s="123"/>
      <c r="Q71" s="195"/>
      <c r="R71" s="123"/>
      <c r="S71" s="123"/>
    </row>
    <row r="72" spans="2:19" ht="15.6" x14ac:dyDescent="0.3">
      <c r="B72" s="331" t="s">
        <v>931</v>
      </c>
      <c r="C72" s="376">
        <f>SUM(C68:C71)</f>
        <v>49</v>
      </c>
      <c r="D72" s="376">
        <f t="shared" ref="D72:H72" si="3">SUM(D68:D71)</f>
        <v>50</v>
      </c>
      <c r="E72" s="376">
        <f t="shared" si="3"/>
        <v>52</v>
      </c>
      <c r="F72" s="376">
        <f t="shared" si="3"/>
        <v>53</v>
      </c>
      <c r="G72" s="377">
        <f t="shared" si="3"/>
        <v>53</v>
      </c>
      <c r="H72" s="376">
        <f t="shared" si="3"/>
        <v>50</v>
      </c>
      <c r="I72" s="366"/>
      <c r="J72" s="378">
        <f t="shared" si="0"/>
        <v>4</v>
      </c>
      <c r="K72" s="365">
        <f t="shared" si="1"/>
        <v>8.1632653061224483E-2</v>
      </c>
      <c r="L72" s="366"/>
      <c r="M72" s="378">
        <f>H72-D72</f>
        <v>0</v>
      </c>
      <c r="N72" s="367">
        <f>M72/D72</f>
        <v>0</v>
      </c>
      <c r="O72" s="340"/>
      <c r="P72" s="123"/>
      <c r="Q72" s="195"/>
      <c r="R72" s="123"/>
      <c r="S72" s="123"/>
    </row>
    <row r="73" spans="2:19" x14ac:dyDescent="0.25"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95"/>
      <c r="R73" s="123"/>
      <c r="S73" s="123"/>
    </row>
    <row r="74" spans="2:19" x14ac:dyDescent="0.25">
      <c r="O74" s="123"/>
      <c r="P74" s="123"/>
      <c r="Q74" s="195"/>
      <c r="R74" s="123"/>
      <c r="S74" s="123"/>
    </row>
    <row r="75" spans="2:19" ht="17.399999999999999" x14ac:dyDescent="0.3">
      <c r="B75" s="346" t="s">
        <v>1201</v>
      </c>
      <c r="I75" s="341"/>
    </row>
    <row r="76" spans="2:19" ht="15" x14ac:dyDescent="0.25">
      <c r="B76" s="319"/>
      <c r="J76" s="58"/>
      <c r="K76" s="58"/>
      <c r="L76" s="58"/>
      <c r="M76" s="58"/>
    </row>
    <row r="77" spans="2:19" ht="17.399999999999999" x14ac:dyDescent="0.3">
      <c r="B77" s="346" t="s">
        <v>1196</v>
      </c>
    </row>
    <row r="78" spans="2:19" ht="15" x14ac:dyDescent="0.25">
      <c r="B78" s="319"/>
    </row>
    <row r="79" spans="2:19" ht="15.6" x14ac:dyDescent="0.3">
      <c r="B79" s="346" t="s">
        <v>1190</v>
      </c>
    </row>
    <row r="80" spans="2:19" ht="15" x14ac:dyDescent="0.25">
      <c r="B80" s="319"/>
    </row>
    <row r="81" spans="1:19" s="58" customFormat="1" ht="17.399999999999999" x14ac:dyDescent="0.3">
      <c r="B81" s="346" t="s">
        <v>1198</v>
      </c>
      <c r="G81" s="3"/>
    </row>
    <row r="82" spans="1:19" s="58" customFormat="1" ht="15" x14ac:dyDescent="0.25">
      <c r="B82" s="199"/>
    </row>
    <row r="83" spans="1:19" ht="17.399999999999999" x14ac:dyDescent="0.3">
      <c r="B83" s="172" t="s">
        <v>1197</v>
      </c>
    </row>
    <row r="84" spans="1:19" x14ac:dyDescent="0.2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</row>
    <row r="89" spans="1:19" ht="24.6" x14ac:dyDescent="0.4">
      <c r="B89" s="342" t="s">
        <v>1155</v>
      </c>
    </row>
    <row r="92" spans="1:19" ht="15.6" x14ac:dyDescent="0.3">
      <c r="B92" s="319" t="s">
        <v>1156</v>
      </c>
      <c r="R92" s="123"/>
      <c r="S92" s="123"/>
    </row>
    <row r="93" spans="1:19" ht="15.6" x14ac:dyDescent="0.3">
      <c r="B93" s="319" t="s">
        <v>1157</v>
      </c>
      <c r="R93" s="123"/>
      <c r="S93" s="123"/>
    </row>
    <row r="94" spans="1:19" x14ac:dyDescent="0.25">
      <c r="R94" s="123"/>
      <c r="S94" s="123"/>
    </row>
    <row r="95" spans="1:19" x14ac:dyDescent="0.25">
      <c r="R95" s="123"/>
      <c r="S95" s="123"/>
    </row>
    <row r="96" spans="1:19" x14ac:dyDescent="0.25">
      <c r="E96"/>
      <c r="F96"/>
      <c r="G96"/>
      <c r="H96"/>
      <c r="I96"/>
      <c r="N96" s="123"/>
      <c r="R96" s="123"/>
      <c r="S96" s="123"/>
    </row>
    <row r="97" spans="5:19" x14ac:dyDescent="0.25">
      <c r="F97"/>
      <c r="G97"/>
      <c r="H97"/>
      <c r="I97"/>
      <c r="N97" s="123"/>
      <c r="R97" s="123"/>
      <c r="S97" s="123"/>
    </row>
    <row r="98" spans="5:19" x14ac:dyDescent="0.25">
      <c r="F98"/>
      <c r="G98"/>
      <c r="H98"/>
      <c r="I98"/>
      <c r="N98" s="123"/>
      <c r="R98" s="123"/>
      <c r="S98" s="123"/>
    </row>
    <row r="99" spans="5:19" x14ac:dyDescent="0.25">
      <c r="F99"/>
      <c r="G99"/>
      <c r="H99"/>
      <c r="I99"/>
      <c r="N99" s="123"/>
      <c r="R99" s="123"/>
      <c r="S99" s="123"/>
    </row>
    <row r="100" spans="5:19" x14ac:dyDescent="0.25">
      <c r="F100"/>
      <c r="G100"/>
      <c r="H100"/>
      <c r="I100"/>
      <c r="N100" s="123"/>
      <c r="S100" s="123"/>
    </row>
    <row r="101" spans="5:19" x14ac:dyDescent="0.25">
      <c r="F101"/>
      <c r="G101"/>
      <c r="H101"/>
      <c r="I101"/>
      <c r="N101" s="123"/>
      <c r="S101" s="123"/>
    </row>
    <row r="102" spans="5:19" x14ac:dyDescent="0.25">
      <c r="F102"/>
      <c r="G102"/>
      <c r="H102"/>
      <c r="I102"/>
      <c r="N102" s="123"/>
      <c r="Q102" s="195"/>
      <c r="S102" s="123"/>
    </row>
    <row r="103" spans="5:19" x14ac:dyDescent="0.25">
      <c r="F103"/>
      <c r="G103"/>
      <c r="H103"/>
      <c r="I103"/>
      <c r="N103" s="123"/>
      <c r="Q103" s="195"/>
      <c r="S103" s="123"/>
    </row>
    <row r="104" spans="5:19" x14ac:dyDescent="0.25">
      <c r="F104"/>
      <c r="G104"/>
      <c r="H104"/>
      <c r="I104"/>
      <c r="N104" s="123"/>
      <c r="P104" s="123"/>
      <c r="S104" s="123"/>
    </row>
    <row r="105" spans="5:19" x14ac:dyDescent="0.25">
      <c r="F105"/>
      <c r="G105"/>
      <c r="H105"/>
      <c r="I105"/>
      <c r="N105" s="123"/>
      <c r="S105" s="123"/>
    </row>
    <row r="106" spans="5:19" x14ac:dyDescent="0.25">
      <c r="F106"/>
      <c r="G106"/>
      <c r="H106"/>
      <c r="I106"/>
      <c r="N106" s="123"/>
      <c r="R106" s="123"/>
      <c r="S106" s="123"/>
    </row>
    <row r="107" spans="5:19" x14ac:dyDescent="0.25">
      <c r="F107"/>
      <c r="G107"/>
      <c r="H107"/>
      <c r="I107"/>
      <c r="N107" s="123"/>
      <c r="R107" s="123"/>
      <c r="S107" s="123"/>
    </row>
    <row r="108" spans="5:19" x14ac:dyDescent="0.25">
      <c r="F108"/>
      <c r="G108"/>
      <c r="H108"/>
      <c r="I108"/>
      <c r="N108" s="123"/>
      <c r="R108" s="123"/>
      <c r="S108" s="123"/>
    </row>
    <row r="109" spans="5:19" x14ac:dyDescent="0.25">
      <c r="E109"/>
      <c r="F109"/>
      <c r="G109"/>
      <c r="H109"/>
      <c r="I109"/>
      <c r="N109" s="123"/>
      <c r="R109" s="123"/>
      <c r="S109" s="123"/>
    </row>
    <row r="110" spans="5:19" x14ac:dyDescent="0.25">
      <c r="E110"/>
      <c r="F110"/>
      <c r="G110"/>
      <c r="H110"/>
      <c r="I110"/>
      <c r="J110" s="123"/>
      <c r="K110" s="123"/>
      <c r="L110" s="123"/>
      <c r="M110" s="123"/>
      <c r="N110" s="123"/>
      <c r="R110" s="123"/>
      <c r="S110" s="123"/>
    </row>
    <row r="111" spans="5:19" x14ac:dyDescent="0.25">
      <c r="E111"/>
      <c r="F111"/>
      <c r="G111"/>
      <c r="H111"/>
      <c r="I111"/>
      <c r="J111" s="123"/>
      <c r="K111" s="123"/>
      <c r="L111" s="123"/>
      <c r="M111" s="123"/>
      <c r="N111" s="123"/>
    </row>
    <row r="112" spans="5:19" x14ac:dyDescent="0.25">
      <c r="E112"/>
      <c r="F112"/>
      <c r="G112"/>
      <c r="H112"/>
      <c r="I112"/>
      <c r="J112" s="123"/>
      <c r="K112" s="123"/>
      <c r="L112" s="123"/>
      <c r="M112" s="123"/>
      <c r="N112" s="123"/>
    </row>
    <row r="113" spans="2:14" x14ac:dyDescent="0.25">
      <c r="E113"/>
      <c r="F113"/>
      <c r="G113"/>
      <c r="H113"/>
      <c r="I113"/>
      <c r="J113" s="123"/>
      <c r="K113" s="123"/>
      <c r="L113" s="123"/>
      <c r="M113" s="123"/>
      <c r="N113" s="123"/>
    </row>
    <row r="116" spans="2:14" ht="15.6" x14ac:dyDescent="0.3">
      <c r="B116" s="348" t="s">
        <v>899</v>
      </c>
      <c r="C116" s="349" t="s">
        <v>898</v>
      </c>
      <c r="D116" s="349" t="s">
        <v>922</v>
      </c>
      <c r="E116" s="349" t="s">
        <v>1199</v>
      </c>
      <c r="F116" s="351" t="s">
        <v>1145</v>
      </c>
    </row>
    <row r="117" spans="2:14" ht="15.6" x14ac:dyDescent="0.3">
      <c r="B117" s="311" t="s">
        <v>900</v>
      </c>
      <c r="C117" s="172" t="s">
        <v>503</v>
      </c>
      <c r="D117" s="379">
        <f>SUMIFS(Volume_Table[[#All],[Vol]],Volume_Table[[#All],[Client ID]],Visualisation!C117,Volume_Table[[#All],[Quarter By Date]],Visualisation!$D$116)</f>
        <v>105213</v>
      </c>
      <c r="E117" s="380">
        <f>D117/$H$60</f>
        <v>0.17638331472484586</v>
      </c>
      <c r="F117" s="286">
        <f>D117/$H$64</f>
        <v>0.1089971635231984</v>
      </c>
    </row>
    <row r="118" spans="2:14" ht="15.6" x14ac:dyDescent="0.3">
      <c r="B118" s="311" t="s">
        <v>900</v>
      </c>
      <c r="C118" s="172" t="s">
        <v>800</v>
      </c>
      <c r="D118" s="379">
        <f>SUMIFS(Volume_Table[[#All],[Vol]],Volume_Table[[#All],[Client ID]],C118,Volume_Table[[#All],[Quarter By Date]],Visualisation!$D$116)</f>
        <v>94887</v>
      </c>
      <c r="E118" s="380">
        <f t="shared" ref="E118:E124" si="4">D118/$H$60</f>
        <v>0.15907239204562601</v>
      </c>
      <c r="F118" s="286">
        <f t="shared" ref="F118:F124" si="5">D118/$H$64</f>
        <v>9.8299771465747837E-2</v>
      </c>
    </row>
    <row r="119" spans="2:14" ht="15.6" x14ac:dyDescent="0.3">
      <c r="B119" s="311" t="s">
        <v>900</v>
      </c>
      <c r="C119" s="172" t="s">
        <v>279</v>
      </c>
      <c r="D119" s="379">
        <f>SUMIFS(Volume_Table[[#All],[Vol]],Volume_Table[[#All],[Client ID]],C119,Volume_Table[[#All],[Quarter By Date]],Visualisation!$D$116)</f>
        <v>81839</v>
      </c>
      <c r="E119" s="380">
        <f t="shared" si="4"/>
        <v>0.13719819883252696</v>
      </c>
      <c r="F119" s="286">
        <f t="shared" si="5"/>
        <v>8.4782478073764975E-2</v>
      </c>
      <c r="J119" s="58"/>
    </row>
    <row r="120" spans="2:14" ht="15.6" x14ac:dyDescent="0.3">
      <c r="B120" s="311" t="s">
        <v>900</v>
      </c>
      <c r="C120" s="172" t="s">
        <v>179</v>
      </c>
      <c r="D120" s="379">
        <f>SUMIFS(Volume_Table[[#All],[Vol]],Volume_Table[[#All],[Client ID]],C120,Volume_Table[[#All],[Quarter By Date]],Visualisation!$D$116)</f>
        <v>67226</v>
      </c>
      <c r="E120" s="380">
        <f t="shared" si="4"/>
        <v>0.11270037652849446</v>
      </c>
      <c r="F120" s="286">
        <f t="shared" si="5"/>
        <v>6.9643896809429784E-2</v>
      </c>
    </row>
    <row r="121" spans="2:14" ht="15.6" x14ac:dyDescent="0.3">
      <c r="B121" s="311" t="s">
        <v>900</v>
      </c>
      <c r="C121" s="172" t="s">
        <v>197</v>
      </c>
      <c r="D121" s="379">
        <f>SUMIFS(Volume_Table[[#All],[Vol]],Volume_Table[[#All],[Client ID]],C121,Volume_Table[[#All],[Quarter By Date]],Visualisation!$D$116)</f>
        <v>65834</v>
      </c>
      <c r="E121" s="380">
        <f t="shared" si="4"/>
        <v>0.1103667716118303</v>
      </c>
      <c r="F121" s="286">
        <f t="shared" si="5"/>
        <v>6.8201831174724073E-2</v>
      </c>
    </row>
    <row r="122" spans="2:14" ht="15.6" x14ac:dyDescent="0.3">
      <c r="B122" s="311" t="s">
        <v>900</v>
      </c>
      <c r="C122" s="172" t="s">
        <v>86</v>
      </c>
      <c r="D122" s="379">
        <f>SUMIFS(Volume_Table[[#All],[Vol]],Volume_Table[[#All],[Client ID]],C122,Volume_Table[[#All],[Quarter By Date]],Visualisation!$D$116)</f>
        <v>60071</v>
      </c>
      <c r="E122" s="380">
        <f t="shared" si="4"/>
        <v>0.10070544608400307</v>
      </c>
      <c r="F122" s="286">
        <f t="shared" si="5"/>
        <v>6.223155513103943E-2</v>
      </c>
    </row>
    <row r="123" spans="2:14" ht="15.6" x14ac:dyDescent="0.3">
      <c r="B123" s="311" t="s">
        <v>900</v>
      </c>
      <c r="C123" s="172" t="s">
        <v>247</v>
      </c>
      <c r="D123" s="379">
        <f>SUMIFS(Volume_Table[[#All],[Vol]],Volume_Table[[#All],[Client ID]],C123,Volume_Table[[#All],[Quarter By Date]],Visualisation!$D$116)</f>
        <v>44111</v>
      </c>
      <c r="E123" s="380">
        <f t="shared" si="4"/>
        <v>7.3949458677422711E-2</v>
      </c>
      <c r="F123" s="286">
        <f t="shared" si="5"/>
        <v>4.5697526733120476E-2</v>
      </c>
    </row>
    <row r="124" spans="2:14" ht="15.6" x14ac:dyDescent="0.3">
      <c r="B124" s="311" t="s">
        <v>900</v>
      </c>
      <c r="C124" s="172" t="s">
        <v>460</v>
      </c>
      <c r="D124" s="379">
        <f>SUMIFS(Volume_Table[[#All],[Vol]],Volume_Table[[#All],[Client ID]],C124,Volume_Table[[#All],[Quarter By Date]],Visualisation!$D$116)</f>
        <v>21097</v>
      </c>
      <c r="E124" s="380">
        <f t="shared" si="4"/>
        <v>3.5367861298034209E-2</v>
      </c>
      <c r="F124" s="286">
        <f t="shared" si="5"/>
        <v>2.1855789292662662E-2</v>
      </c>
    </row>
    <row r="125" spans="2:14" ht="15.6" x14ac:dyDescent="0.3">
      <c r="B125" s="312"/>
      <c r="C125" s="314" t="s">
        <v>1152</v>
      </c>
      <c r="D125" s="317">
        <f>$H$60- SUM(D117:D124)</f>
        <v>56224</v>
      </c>
      <c r="E125" s="315">
        <f>D125/$H$60</f>
        <v>9.4256180197216433E-2</v>
      </c>
      <c r="F125" s="381"/>
    </row>
    <row r="126" spans="2:14" ht="15.6" x14ac:dyDescent="0.3">
      <c r="B126" s="311" t="s">
        <v>902</v>
      </c>
      <c r="C126" s="172" t="s">
        <v>694</v>
      </c>
      <c r="D126" s="379">
        <f>SUMIFS(Volume_Table[[#All],[Vol]],Volume_Table[[#All],[Client ID]],C126,Volume_Table[[#All],[Quarter By Date]],Visualisation!$D$116)</f>
        <v>91867</v>
      </c>
      <c r="E126" s="380">
        <f>D126/$H$61</f>
        <v>0.52097108961199512</v>
      </c>
      <c r="F126" s="286">
        <f>D126/$H$64</f>
        <v>9.5171152057119054E-2</v>
      </c>
    </row>
    <row r="127" spans="2:14" ht="15.6" x14ac:dyDescent="0.3">
      <c r="B127" s="311" t="s">
        <v>902</v>
      </c>
      <c r="C127" s="172" t="s">
        <v>553</v>
      </c>
      <c r="D127" s="379">
        <f>SUMIFS(Volume_Table[[#All],[Vol]],Volume_Table[[#All],[Client ID]],C127,Volume_Table[[#All],[Quarter By Date]],Visualisation!$D$116)</f>
        <v>71175</v>
      </c>
      <c r="E127" s="380">
        <f>D127/$H$61</f>
        <v>0.40362825936553665</v>
      </c>
      <c r="F127" s="286">
        <f>D127/$H$64</f>
        <v>7.3734929274553968E-2</v>
      </c>
    </row>
    <row r="128" spans="2:14" ht="15.6" x14ac:dyDescent="0.3">
      <c r="B128" s="312"/>
      <c r="C128" s="314" t="s">
        <v>1152</v>
      </c>
      <c r="D128" s="318">
        <f>$H$61- SUM(D126:D127)</f>
        <v>13296</v>
      </c>
      <c r="E128" s="316">
        <f>D128/$H$61</f>
        <v>7.5400651022468221E-2</v>
      </c>
      <c r="F128" s="382"/>
    </row>
    <row r="129" spans="1:19" ht="15.6" x14ac:dyDescent="0.3">
      <c r="B129" s="311" t="s">
        <v>904</v>
      </c>
      <c r="C129" s="172" t="s">
        <v>359</v>
      </c>
      <c r="D129" s="379">
        <f>SUMIFS(Volume_Table[[#All],[Vol]],Volume_Table[[#All],[Client ID]],C129,Volume_Table[[#All],[Quarter By Date]],Visualisation!$D$116)</f>
        <v>53170</v>
      </c>
      <c r="E129" s="380">
        <f>D129/$H$62</f>
        <v>0.48419557239256539</v>
      </c>
      <c r="F129" s="286">
        <f t="shared" ref="F129:F130" si="6">D129/$H$64</f>
        <v>5.5082348992315198E-2</v>
      </c>
    </row>
    <row r="130" spans="1:19" ht="15.6" x14ac:dyDescent="0.3">
      <c r="B130" s="311" t="s">
        <v>904</v>
      </c>
      <c r="C130" s="172" t="s">
        <v>536</v>
      </c>
      <c r="D130" s="379">
        <f>SUMIFS(Volume_Table[[#All],[Vol]],Volume_Table[[#All],[Client ID]],C130,Volume_Table[[#All],[Quarter By Date]],Visualisation!$D$116)</f>
        <v>29896</v>
      </c>
      <c r="E130" s="380">
        <f>D130/$H$62</f>
        <v>0.2722495924816275</v>
      </c>
      <c r="F130" s="286">
        <f t="shared" si="6"/>
        <v>3.0971260212041662E-2</v>
      </c>
    </row>
    <row r="131" spans="1:19" ht="15.6" x14ac:dyDescent="0.3">
      <c r="B131" s="312"/>
      <c r="C131" s="314" t="s">
        <v>1152</v>
      </c>
      <c r="D131" s="317">
        <f>$H$62-SUM(D129:D130)</f>
        <v>26745</v>
      </c>
      <c r="E131" s="315">
        <f>D131/$H$62</f>
        <v>0.24355483512580706</v>
      </c>
      <c r="F131" s="383"/>
    </row>
    <row r="132" spans="1:19" ht="15.6" x14ac:dyDescent="0.3">
      <c r="B132" s="311" t="s">
        <v>905</v>
      </c>
      <c r="C132" s="172" t="s">
        <v>297</v>
      </c>
      <c r="D132" s="379">
        <f>SUMIFS(Volume_Table[[#All],[Vol]],Volume_Table[[#All],[Client ID]],C132,Volume_Table[[#All],[Quarter By Date]],Visualisation!$D$116)</f>
        <v>50429</v>
      </c>
      <c r="E132" s="380">
        <f>D132/$H$63</f>
        <v>0.6102915370744636</v>
      </c>
      <c r="F132" s="286">
        <f t="shared" ref="F132:F133" si="7">D132/$H$64</f>
        <v>5.2242764290642528E-2</v>
      </c>
    </row>
    <row r="133" spans="1:19" ht="15.6" x14ac:dyDescent="0.3">
      <c r="B133" s="313" t="s">
        <v>905</v>
      </c>
      <c r="C133" s="118" t="s">
        <v>660</v>
      </c>
      <c r="D133" s="384">
        <f>SUMIFS(Volume_Table[[#All],[Vol]],Volume_Table[[#All],[Client ID]],C133,Volume_Table[[#All],[Quarter By Date]],Visualisation!$D$116)</f>
        <v>13523</v>
      </c>
      <c r="E133" s="385">
        <f>D133/$H$63</f>
        <v>0.1636552867567862</v>
      </c>
      <c r="F133" s="287">
        <f t="shared" si="7"/>
        <v>1.4009377570492353E-2</v>
      </c>
    </row>
    <row r="134" spans="1:19" ht="15.6" x14ac:dyDescent="0.3">
      <c r="B134" s="386"/>
      <c r="C134" s="314" t="s">
        <v>1152</v>
      </c>
      <c r="D134" s="317">
        <f>$H$63-SUM(D132:D133)</f>
        <v>18679</v>
      </c>
      <c r="E134" s="315">
        <f>D134/$H$63</f>
        <v>0.22605317616875023</v>
      </c>
      <c r="F134" s="386"/>
    </row>
    <row r="137" spans="1:19" ht="15.6" x14ac:dyDescent="0.3">
      <c r="B137" s="348" t="s">
        <v>1153</v>
      </c>
      <c r="C137" s="349" t="s">
        <v>1146</v>
      </c>
      <c r="D137" s="349" t="s">
        <v>910</v>
      </c>
      <c r="E137" s="351" t="s">
        <v>1154</v>
      </c>
    </row>
    <row r="138" spans="1:19" ht="15.6" x14ac:dyDescent="0.3">
      <c r="B138" s="311" t="s">
        <v>1147</v>
      </c>
      <c r="C138" s="199">
        <f>COUNTIF($C$117:$C$133, "CL*")</f>
        <v>14</v>
      </c>
      <c r="D138" s="379">
        <f>SUM(D117:D124,D126:D127,D129:D130,D132:D133)</f>
        <v>850338</v>
      </c>
      <c r="E138" s="286">
        <f>D138/$D$140</f>
        <v>0.88092184460085243</v>
      </c>
    </row>
    <row r="139" spans="1:19" ht="15.6" x14ac:dyDescent="0.3">
      <c r="B139" s="311" t="s">
        <v>1148</v>
      </c>
      <c r="C139" s="372">
        <f>$H$72-C138</f>
        <v>36</v>
      </c>
      <c r="D139" s="360">
        <f>SUM(D125,D128,D131,D134)</f>
        <v>114944</v>
      </c>
      <c r="E139" s="286">
        <f>D139/$D$140</f>
        <v>0.11907815539914761</v>
      </c>
    </row>
    <row r="140" spans="1:19" ht="15.6" x14ac:dyDescent="0.3">
      <c r="B140" s="330" t="s">
        <v>922</v>
      </c>
      <c r="C140" s="387">
        <f>SUM(C138:C139)</f>
        <v>50</v>
      </c>
      <c r="D140" s="388">
        <f>D138+D139</f>
        <v>965282</v>
      </c>
      <c r="E140" s="389"/>
      <c r="S140" s="123"/>
    </row>
    <row r="141" spans="1:19" x14ac:dyDescent="0.25">
      <c r="B141" s="33"/>
      <c r="C141" s="33"/>
      <c r="D141" s="33"/>
      <c r="E141" s="33"/>
      <c r="S141" s="123"/>
    </row>
    <row r="142" spans="1:19" x14ac:dyDescent="0.25">
      <c r="A142" s="58"/>
      <c r="B142" s="58"/>
      <c r="C142" s="58"/>
      <c r="D142" s="58"/>
      <c r="E142" s="58"/>
      <c r="F142" s="58"/>
    </row>
    <row r="146" spans="1:19" ht="21" x14ac:dyDescent="0.4">
      <c r="A146" s="58"/>
      <c r="B146" s="329" t="s">
        <v>1151</v>
      </c>
      <c r="C146" s="58"/>
      <c r="D146" s="58"/>
      <c r="E146" s="58"/>
      <c r="F146" s="58"/>
    </row>
    <row r="149" spans="1:19" x14ac:dyDescent="0.25">
      <c r="B149" s="58"/>
      <c r="C149" s="58"/>
      <c r="D149" s="58"/>
      <c r="E149" s="58"/>
      <c r="F149" s="58"/>
    </row>
    <row r="153" spans="1:19" x14ac:dyDescent="0.25">
      <c r="R153" s="123"/>
      <c r="S153" s="123"/>
    </row>
    <row r="154" spans="1:19" x14ac:dyDescent="0.25">
      <c r="R154" s="123"/>
      <c r="S154" s="123"/>
    </row>
    <row r="155" spans="1:19" x14ac:dyDescent="0.25">
      <c r="Q155" s="195"/>
      <c r="R155" s="123"/>
      <c r="S155" s="123"/>
    </row>
    <row r="156" spans="1:19" x14ac:dyDescent="0.25">
      <c r="Q156" s="195"/>
      <c r="R156" s="123"/>
      <c r="S156" s="123"/>
    </row>
    <row r="157" spans="1:19" x14ac:dyDescent="0.25">
      <c r="Q157" s="195"/>
      <c r="R157" s="123"/>
      <c r="S157" s="123"/>
    </row>
    <row r="158" spans="1:19" x14ac:dyDescent="0.25">
      <c r="O158" s="123"/>
      <c r="P158" s="123"/>
      <c r="Q158" s="195"/>
      <c r="R158" s="123"/>
      <c r="S158" s="123"/>
    </row>
    <row r="159" spans="1:19" x14ac:dyDescent="0.25">
      <c r="O159" s="123"/>
      <c r="P159" s="123"/>
      <c r="Q159" s="195"/>
      <c r="S159" s="123"/>
    </row>
    <row r="160" spans="1:19" x14ac:dyDescent="0.25">
      <c r="N160" s="123"/>
      <c r="O160" s="123"/>
      <c r="P160" s="123"/>
      <c r="Q160" s="195"/>
      <c r="S160" s="123"/>
    </row>
    <row r="161" spans="1:19" x14ac:dyDescent="0.25">
      <c r="H161"/>
      <c r="I161"/>
      <c r="N161" s="123"/>
      <c r="O161" s="123"/>
      <c r="P161" s="123"/>
      <c r="S161" s="123"/>
    </row>
    <row r="162" spans="1:19" x14ac:dyDescent="0.25">
      <c r="H162"/>
      <c r="I162"/>
      <c r="N162" s="123"/>
      <c r="O162" s="123"/>
      <c r="P162" s="123"/>
      <c r="S162" s="123"/>
    </row>
    <row r="163" spans="1:19" x14ac:dyDescent="0.25">
      <c r="H163"/>
      <c r="I163"/>
      <c r="N163" s="123"/>
      <c r="O163" s="123"/>
      <c r="P163" s="123"/>
      <c r="S163" s="123"/>
    </row>
    <row r="164" spans="1:19" x14ac:dyDescent="0.25">
      <c r="S164" s="123"/>
    </row>
    <row r="165" spans="1:19" x14ac:dyDescent="0.25">
      <c r="S165" s="123"/>
    </row>
    <row r="166" spans="1:19" x14ac:dyDescent="0.25">
      <c r="S166" s="123"/>
    </row>
    <row r="167" spans="1:19" x14ac:dyDescent="0.25">
      <c r="S167" s="123"/>
    </row>
    <row r="168" spans="1:19" x14ac:dyDescent="0.25">
      <c r="S168" s="123"/>
    </row>
    <row r="169" spans="1:19" x14ac:dyDescent="0.25">
      <c r="S169" s="123"/>
    </row>
    <row r="170" spans="1:19" x14ac:dyDescent="0.25">
      <c r="S170" s="123"/>
    </row>
    <row r="171" spans="1:19" x14ac:dyDescent="0.25">
      <c r="S171" s="123"/>
    </row>
    <row r="172" spans="1:19" x14ac:dyDescent="0.25">
      <c r="S172" s="123"/>
    </row>
    <row r="173" spans="1:19" x14ac:dyDescent="0.25">
      <c r="A173" s="58"/>
      <c r="B173" s="58"/>
      <c r="C173" s="58"/>
      <c r="D173" s="58"/>
      <c r="E173" s="58"/>
      <c r="F173" s="58"/>
      <c r="R173" s="123"/>
      <c r="S173" s="123"/>
    </row>
    <row r="174" spans="1:19" x14ac:dyDescent="0.25">
      <c r="A174" s="58"/>
      <c r="B174" s="58"/>
      <c r="C174" s="58"/>
      <c r="D174" s="58"/>
      <c r="E174" s="58"/>
      <c r="F174" s="58"/>
      <c r="R174" s="123"/>
      <c r="S174" s="123"/>
    </row>
    <row r="175" spans="1:19" x14ac:dyDescent="0.25">
      <c r="A175" s="58"/>
      <c r="B175" s="58"/>
      <c r="C175" s="58"/>
      <c r="D175" s="58"/>
      <c r="E175" s="58"/>
      <c r="F175" s="58"/>
      <c r="Q175" s="195"/>
      <c r="R175" s="123"/>
      <c r="S175" s="123"/>
    </row>
    <row r="176" spans="1:19" x14ac:dyDescent="0.25">
      <c r="A176" s="58"/>
      <c r="B176" s="58"/>
      <c r="C176" s="58"/>
      <c r="D176" s="58"/>
      <c r="E176" s="58"/>
      <c r="F176" s="58"/>
      <c r="Q176" s="195"/>
      <c r="R176" s="123"/>
      <c r="S176" s="123"/>
    </row>
    <row r="177" spans="1:19" x14ac:dyDescent="0.25">
      <c r="A177" s="58"/>
      <c r="B177" s="58"/>
      <c r="C177" s="58"/>
      <c r="D177" s="58"/>
      <c r="E177" s="58"/>
      <c r="F177" s="58"/>
      <c r="Q177" s="195"/>
      <c r="R177" s="123"/>
      <c r="S177" s="123"/>
    </row>
    <row r="178" spans="1:19" x14ac:dyDescent="0.25">
      <c r="A178" s="58"/>
      <c r="B178" s="58"/>
      <c r="C178" s="58"/>
      <c r="D178" s="58"/>
      <c r="E178" s="58"/>
      <c r="F178" s="58"/>
      <c r="P178" s="123"/>
      <c r="Q178" s="195"/>
      <c r="R178" s="123"/>
      <c r="S178" s="123"/>
    </row>
    <row r="179" spans="1:19" x14ac:dyDescent="0.25">
      <c r="A179" s="58"/>
      <c r="B179" s="58"/>
      <c r="C179" s="58"/>
      <c r="D179" s="58"/>
      <c r="E179" s="58"/>
      <c r="F179" s="58"/>
      <c r="P179" s="123"/>
      <c r="Q179" s="195"/>
      <c r="R179" s="123"/>
      <c r="S179" s="123"/>
    </row>
    <row r="180" spans="1:19" x14ac:dyDescent="0.25">
      <c r="A180" s="58"/>
      <c r="B180" s="58"/>
      <c r="C180" s="58"/>
      <c r="D180" s="58"/>
      <c r="E180" s="58"/>
      <c r="F180" s="58"/>
      <c r="P180" s="123"/>
      <c r="Q180" s="195"/>
      <c r="R180" s="123"/>
      <c r="S180" s="123"/>
    </row>
    <row r="181" spans="1:19" x14ac:dyDescent="0.25">
      <c r="A181" s="58"/>
      <c r="B181" s="58"/>
      <c r="C181" s="58"/>
      <c r="D181" s="58"/>
      <c r="E181" s="58"/>
      <c r="F181" s="58"/>
      <c r="P181" s="123"/>
      <c r="Q181" s="195"/>
      <c r="R181" s="123"/>
      <c r="S181" s="123"/>
    </row>
    <row r="182" spans="1:19" x14ac:dyDescent="0.25">
      <c r="A182" s="58"/>
      <c r="B182" s="58"/>
      <c r="C182" s="58"/>
      <c r="D182" s="58"/>
      <c r="E182" s="58"/>
      <c r="F182" s="58"/>
      <c r="P182" s="123"/>
      <c r="Q182" s="195"/>
      <c r="R182" s="123"/>
      <c r="S182" s="123"/>
    </row>
    <row r="183" spans="1:19" x14ac:dyDescent="0.25">
      <c r="A183" s="58"/>
      <c r="B183" s="58"/>
      <c r="C183" s="58"/>
      <c r="D183" s="58"/>
      <c r="E183" s="58"/>
      <c r="F183" s="58"/>
      <c r="P183" s="123"/>
      <c r="Q183" s="195"/>
      <c r="R183" s="123"/>
      <c r="S183" s="123"/>
    </row>
    <row r="184" spans="1:19" x14ac:dyDescent="0.25">
      <c r="A184" s="58"/>
      <c r="B184" s="58"/>
      <c r="C184" s="58"/>
      <c r="D184" s="58"/>
      <c r="E184" s="58"/>
      <c r="F184" s="58"/>
      <c r="P184" s="123"/>
      <c r="Q184" s="195"/>
      <c r="R184" s="123"/>
      <c r="S184" s="123"/>
    </row>
    <row r="185" spans="1:19" x14ac:dyDescent="0.25">
      <c r="A185" s="58"/>
      <c r="B185" s="58"/>
      <c r="C185" s="58"/>
      <c r="D185" s="58"/>
      <c r="E185" s="58"/>
      <c r="F185" s="58"/>
      <c r="P185" s="123"/>
      <c r="Q185" s="195"/>
      <c r="R185" s="123"/>
      <c r="S185" s="123"/>
    </row>
    <row r="186" spans="1:19" x14ac:dyDescent="0.25">
      <c r="A186" s="58"/>
      <c r="B186" s="58"/>
      <c r="C186" s="58"/>
      <c r="D186" s="58"/>
      <c r="E186" s="58"/>
      <c r="F186" s="58"/>
      <c r="P186" s="123"/>
      <c r="Q186" s="195"/>
      <c r="R186" s="123"/>
      <c r="S186" s="123"/>
    </row>
    <row r="187" spans="1:19" x14ac:dyDescent="0.25">
      <c r="A187" s="58"/>
      <c r="B187" s="58"/>
      <c r="C187" s="58"/>
      <c r="D187" s="58"/>
      <c r="E187" s="58"/>
      <c r="F187" s="58"/>
      <c r="P187" s="123"/>
      <c r="Q187" s="195"/>
      <c r="R187" s="123"/>
      <c r="S187" s="123"/>
    </row>
    <row r="188" spans="1:19" x14ac:dyDescent="0.25">
      <c r="A188" s="58"/>
      <c r="B188" s="58"/>
      <c r="C188" s="58"/>
      <c r="D188" s="58"/>
      <c r="E188" s="58"/>
      <c r="F188" s="58"/>
      <c r="P188" s="123"/>
      <c r="Q188" s="195"/>
      <c r="R188" s="123"/>
      <c r="S188" s="123"/>
    </row>
    <row r="189" spans="1:19" x14ac:dyDescent="0.25">
      <c r="A189" s="58"/>
      <c r="B189" s="58"/>
      <c r="C189" s="58"/>
      <c r="D189" s="58"/>
      <c r="E189" s="58"/>
      <c r="F189" s="58"/>
      <c r="P189" s="123"/>
      <c r="Q189" s="195"/>
      <c r="R189" s="123"/>
      <c r="S189" s="123"/>
    </row>
    <row r="190" spans="1:19" x14ac:dyDescent="0.25"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95"/>
      <c r="R190" s="123"/>
      <c r="S190" s="123"/>
    </row>
    <row r="191" spans="1:19" x14ac:dyDescent="0.25"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95"/>
      <c r="R191" s="123"/>
      <c r="S191" s="123"/>
    </row>
    <row r="192" spans="1:19" x14ac:dyDescent="0.25"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95"/>
      <c r="R192" s="123"/>
      <c r="S192" s="123"/>
    </row>
    <row r="193" spans="1:19" x14ac:dyDescent="0.25"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95"/>
      <c r="R193" s="123"/>
      <c r="S193" s="123"/>
    </row>
    <row r="194" spans="1:19" x14ac:dyDescent="0.25"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95"/>
      <c r="R194" s="123"/>
      <c r="S194" s="123"/>
    </row>
    <row r="195" spans="1:19" ht="15.6" x14ac:dyDescent="0.3">
      <c r="B195" s="114" t="s">
        <v>1200</v>
      </c>
      <c r="C195" s="319"/>
      <c r="D195" s="319"/>
      <c r="E195" s="319"/>
      <c r="F195" s="319"/>
      <c r="P195" s="123"/>
      <c r="Q195" s="195"/>
      <c r="R195" s="123"/>
      <c r="S195" s="123"/>
    </row>
    <row r="196" spans="1:19" ht="15" x14ac:dyDescent="0.25">
      <c r="B196" s="319"/>
      <c r="C196" s="319"/>
      <c r="D196" s="319"/>
      <c r="E196" s="319"/>
      <c r="F196" s="319"/>
      <c r="K196" s="123"/>
      <c r="L196" s="123"/>
      <c r="M196" s="123"/>
      <c r="N196" s="123"/>
      <c r="O196" s="123"/>
      <c r="P196" s="123"/>
      <c r="Q196" s="195"/>
      <c r="R196" s="123"/>
      <c r="S196" s="123"/>
    </row>
    <row r="197" spans="1:19" s="58" customFormat="1" ht="15.6" x14ac:dyDescent="0.3">
      <c r="A197" s="3"/>
      <c r="B197" s="114" t="s">
        <v>1194</v>
      </c>
      <c r="C197" s="390"/>
      <c r="D197" s="390"/>
      <c r="E197" s="390"/>
      <c r="F197" s="390"/>
      <c r="G197"/>
      <c r="H197"/>
      <c r="I197"/>
      <c r="J197" s="123"/>
      <c r="K197" s="3"/>
      <c r="L197" s="3"/>
      <c r="M197" s="3"/>
      <c r="N197" s="3"/>
      <c r="O197" s="123"/>
      <c r="P197" s="123"/>
      <c r="Q197" s="195"/>
    </row>
    <row r="198" spans="1:19" ht="15" x14ac:dyDescent="0.25">
      <c r="B198" s="319"/>
      <c r="C198" s="319"/>
      <c r="D198" s="319"/>
      <c r="E198" s="319"/>
      <c r="F198" s="319"/>
      <c r="O198" s="123"/>
      <c r="P198" s="123"/>
      <c r="Q198" s="195"/>
    </row>
    <row r="199" spans="1:19" ht="15.6" x14ac:dyDescent="0.3">
      <c r="B199" s="114" t="s">
        <v>1193</v>
      </c>
      <c r="C199" s="319"/>
      <c r="D199" s="319"/>
      <c r="E199" s="319"/>
      <c r="F199" s="319"/>
      <c r="O199" s="123"/>
      <c r="P199" s="123"/>
    </row>
    <row r="200" spans="1:19" ht="15" x14ac:dyDescent="0.25">
      <c r="B200" s="319"/>
      <c r="C200" s="319"/>
      <c r="D200" s="319"/>
      <c r="E200" s="319"/>
      <c r="F200" s="319"/>
      <c r="O200" s="123"/>
      <c r="P200" s="123"/>
    </row>
    <row r="201" spans="1:19" ht="15.6" x14ac:dyDescent="0.3">
      <c r="B201" s="114" t="s">
        <v>1195</v>
      </c>
      <c r="C201" s="319"/>
      <c r="D201" s="319"/>
      <c r="E201" s="319"/>
      <c r="F201" s="319"/>
      <c r="O201" s="123"/>
      <c r="P201" s="123"/>
    </row>
    <row r="202" spans="1:19" x14ac:dyDescent="0.2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345"/>
      <c r="P202" s="12"/>
    </row>
    <row r="203" spans="1:19" x14ac:dyDescent="0.25">
      <c r="O203" s="123"/>
    </row>
    <row r="204" spans="1:19" x14ac:dyDescent="0.25">
      <c r="O204" s="123"/>
    </row>
    <row r="205" spans="1:19" x14ac:dyDescent="0.25">
      <c r="O205" s="123"/>
    </row>
    <row r="207" spans="1:19" ht="24.6" x14ac:dyDescent="0.4">
      <c r="B207" s="342" t="s">
        <v>1061</v>
      </c>
      <c r="D207" s="123"/>
      <c r="E207" s="123"/>
      <c r="F207" s="123"/>
      <c r="G207" s="123"/>
      <c r="H207" s="123"/>
      <c r="I207" s="123"/>
      <c r="O207" s="123"/>
    </row>
    <row r="208" spans="1:19" x14ac:dyDescent="0.25">
      <c r="C208" s="123"/>
      <c r="D208" s="123"/>
      <c r="E208" s="123"/>
      <c r="F208" s="123"/>
      <c r="G208" s="123"/>
      <c r="H208" s="123"/>
      <c r="I208" s="123"/>
      <c r="O208" s="123"/>
    </row>
    <row r="209" spans="2:15" ht="15.6" x14ac:dyDescent="0.3">
      <c r="B209" s="352" t="s">
        <v>1066</v>
      </c>
      <c r="C209" s="351" t="s">
        <v>1075</v>
      </c>
      <c r="D209" s="352" t="s">
        <v>1079</v>
      </c>
      <c r="E209" s="348" t="s">
        <v>1080</v>
      </c>
      <c r="F209" s="352" t="s">
        <v>1081</v>
      </c>
      <c r="G209" s="60"/>
      <c r="H209" s="60"/>
      <c r="O209" s="123"/>
    </row>
    <row r="210" spans="2:15" ht="15" x14ac:dyDescent="0.25">
      <c r="B210" s="175" t="str">
        <f>INDEX(Data_Analysis!$A$467:$A$523,MATCH(C210,Data_Analysis!$B$467:$B$523,0))</f>
        <v>NAM</v>
      </c>
      <c r="C210" s="199" t="s">
        <v>479</v>
      </c>
      <c r="D210" s="391">
        <f>VLOOKUP(C210,Data_Analysis!$B$619:$F$631,3,FALSE)</f>
        <v>4386.4875554307946</v>
      </c>
      <c r="E210" s="361">
        <f>VLOOKUP($C210,Data_Analysis!$B$262:$J$319,8,FALSE)</f>
        <v>1614</v>
      </c>
      <c r="F210" s="396">
        <f>D210-E210</f>
        <v>2772.4875554307946</v>
      </c>
      <c r="G210" s="343"/>
      <c r="H210" s="343"/>
      <c r="O210" s="123"/>
    </row>
    <row r="211" spans="2:15" ht="15" x14ac:dyDescent="0.25">
      <c r="B211" s="201"/>
      <c r="C211" s="223"/>
      <c r="D211" s="392"/>
      <c r="E211" s="393"/>
      <c r="F211" s="392"/>
      <c r="G211" s="343"/>
      <c r="H211" s="343"/>
      <c r="O211" s="123"/>
    </row>
    <row r="212" spans="2:15" ht="15" x14ac:dyDescent="0.25">
      <c r="B212" s="175" t="str">
        <f>INDEX(Data_Analysis!$A$467:$A$523,MATCH(C212,Data_Analysis!$B$467:$B$523,0))</f>
        <v>EMEA</v>
      </c>
      <c r="C212" s="199" t="s">
        <v>709</v>
      </c>
      <c r="D212" s="391">
        <f>VLOOKUP(C212,Data_Analysis!$B$619:$F$631,3,FALSE)</f>
        <v>3799.4951708465223</v>
      </c>
      <c r="E212" s="361">
        <f>VLOOKUP($C212,Data_Analysis!$B$262:$J$319,8,FALSE)</f>
        <v>3738</v>
      </c>
      <c r="F212" s="396">
        <f>D212-E212</f>
        <v>61.495170846522342</v>
      </c>
      <c r="G212" s="343"/>
      <c r="H212" s="343"/>
      <c r="O212" s="123"/>
    </row>
    <row r="213" spans="2:15" ht="15" x14ac:dyDescent="0.25">
      <c r="B213" s="175" t="str">
        <f>INDEX(Data_Analysis!$A$467:$A$523,MATCH(C213,Data_Analysis!$B$467:$B$523,0))</f>
        <v>EMEA</v>
      </c>
      <c r="C213" s="199" t="s">
        <v>57</v>
      </c>
      <c r="D213" s="391">
        <f>VLOOKUP(C213,Data_Analysis!$B$619:$F$631,3,FALSE)</f>
        <v>2463.5764142520898</v>
      </c>
      <c r="E213" s="361">
        <f>VLOOKUP($C213,Data_Analysis!$B$262:$J$319,8,FALSE)</f>
        <v>1737</v>
      </c>
      <c r="F213" s="396">
        <f>D213-E213</f>
        <v>726.57641425208976</v>
      </c>
      <c r="G213" s="343"/>
      <c r="H213" s="343"/>
      <c r="O213" s="123"/>
    </row>
    <row r="214" spans="2:15" ht="15" x14ac:dyDescent="0.25">
      <c r="B214" s="201"/>
      <c r="C214" s="223"/>
      <c r="D214" s="392"/>
      <c r="E214" s="393"/>
      <c r="F214" s="392"/>
      <c r="G214" s="343"/>
      <c r="H214" s="343"/>
      <c r="O214" s="123"/>
    </row>
    <row r="215" spans="2:15" ht="15" x14ac:dyDescent="0.25">
      <c r="B215" s="175" t="str">
        <f>INDEX(Data_Analysis!$A$467:$A$523,MATCH(C215,Data_Analysis!$B$467:$B$523,0))</f>
        <v>APAC</v>
      </c>
      <c r="C215" s="199" t="s">
        <v>825</v>
      </c>
      <c r="D215" s="391">
        <f>VLOOKUP(C215,Data_Analysis!$B$619:$F$631,3,FALSE)</f>
        <v>815.01625302916352</v>
      </c>
      <c r="E215" s="361">
        <f>VLOOKUP($C215,Data_Analysis!$B$262:$J$319,8,FALSE)</f>
        <v>779</v>
      </c>
      <c r="F215" s="396">
        <f>D215-E215</f>
        <v>36.016253029163522</v>
      </c>
      <c r="G215" s="343"/>
      <c r="H215" s="343"/>
      <c r="O215" s="123"/>
    </row>
    <row r="216" spans="2:15" ht="15" x14ac:dyDescent="0.25">
      <c r="B216" s="175" t="str">
        <f>INDEX(Data_Analysis!$A$467:$A$523,MATCH(C216,Data_Analysis!$B$467:$B$523,0))</f>
        <v>APAC</v>
      </c>
      <c r="C216" s="199" t="s">
        <v>816</v>
      </c>
      <c r="D216" s="391">
        <f>VLOOKUP(C216,Data_Analysis!$B$619:$F$631,3,FALSE)</f>
        <v>479.42132531127265</v>
      </c>
      <c r="E216" s="361">
        <f>VLOOKUP($C216,Data_Analysis!$B$262:$J$319,8,FALSE)</f>
        <v>0</v>
      </c>
      <c r="F216" s="396">
        <f>D216-E216</f>
        <v>479.42132531127265</v>
      </c>
      <c r="G216" s="343"/>
      <c r="H216" s="343"/>
    </row>
    <row r="217" spans="2:15" ht="15" x14ac:dyDescent="0.25">
      <c r="B217" s="201"/>
      <c r="C217" s="227"/>
      <c r="D217" s="392"/>
      <c r="E217" s="393"/>
      <c r="F217" s="392"/>
      <c r="G217" s="343"/>
      <c r="H217" s="343"/>
      <c r="M217" s="123"/>
    </row>
    <row r="218" spans="2:15" ht="15" x14ac:dyDescent="0.25">
      <c r="B218" s="175" t="str">
        <f>INDEX(Data_Analysis!$A$467:$A$523,MATCH(C218,Data_Analysis!$B$467:$B$523,0))</f>
        <v>LATAM</v>
      </c>
      <c r="C218" s="199" t="s">
        <v>600</v>
      </c>
      <c r="D218" s="391">
        <f>VLOOKUP(C218,Data_Analysis!$B$619:$F$631,3,FALSE)</f>
        <v>5101.0122659406543</v>
      </c>
      <c r="E218" s="361">
        <f>VLOOKUP($C218,Data_Analysis!$B$262:$J$319,8,FALSE)</f>
        <v>4678</v>
      </c>
      <c r="F218" s="396">
        <f>D218-E218</f>
        <v>423.01226594065429</v>
      </c>
      <c r="G218" s="343"/>
      <c r="H218" s="343"/>
      <c r="M218" s="123"/>
    </row>
    <row r="219" spans="2:15" ht="15" x14ac:dyDescent="0.25">
      <c r="B219" s="175" t="str">
        <f>INDEX(Data_Analysis!$A$467:$A$523,MATCH(C219,Data_Analysis!$B$467:$B$523,0))</f>
        <v>LATAM</v>
      </c>
      <c r="C219" s="199" t="s">
        <v>104</v>
      </c>
      <c r="D219" s="391">
        <f>VLOOKUP(C219,Data_Analysis!$B$619:$F$631,3,FALSE)</f>
        <v>4809</v>
      </c>
      <c r="E219" s="361">
        <f>VLOOKUP($C219,Data_Analysis!$B$262:$J$319,8,FALSE)</f>
        <v>0</v>
      </c>
      <c r="F219" s="396">
        <f>D219-E219</f>
        <v>4809</v>
      </c>
      <c r="G219" s="343"/>
      <c r="H219" s="343"/>
      <c r="M219" s="123"/>
    </row>
    <row r="220" spans="2:15" ht="15" x14ac:dyDescent="0.25">
      <c r="B220" s="176" t="str">
        <f>INDEX(Data_Analysis!$A$467:$A$523,MATCH(C220,Data_Analysis!$B$467:$B$523,0))</f>
        <v>LATAM</v>
      </c>
      <c r="C220" s="200" t="s">
        <v>346</v>
      </c>
      <c r="D220" s="394">
        <f>VLOOKUP(C220,Data_Analysis!$B$619:$F$631,3,FALSE)</f>
        <v>2048.0346255774548</v>
      </c>
      <c r="E220" s="395">
        <f>VLOOKUP($C220,Data_Analysis!$B$262:$J$319,8,FALSE)</f>
        <v>0</v>
      </c>
      <c r="F220" s="397">
        <f>D220-E220</f>
        <v>2048.0346255774548</v>
      </c>
      <c r="G220" s="343"/>
      <c r="H220" s="343"/>
    </row>
    <row r="221" spans="2:15" ht="16.2" thickBot="1" x14ac:dyDescent="0.35">
      <c r="B221" s="319"/>
      <c r="C221" s="319"/>
      <c r="D221" s="319"/>
      <c r="E221" s="319"/>
      <c r="F221" s="344">
        <f>SUM(F210:F220)</f>
        <v>11356.043610387953</v>
      </c>
    </row>
    <row r="222" spans="2:15" ht="13.8" thickTop="1" x14ac:dyDescent="0.25"/>
    <row r="223" spans="2:15" ht="15.6" x14ac:dyDescent="0.3">
      <c r="B223" s="336" t="s">
        <v>1174</v>
      </c>
      <c r="C223" s="199"/>
      <c r="D223" s="58"/>
      <c r="E223" s="58"/>
      <c r="F223" s="58"/>
      <c r="G223" s="58"/>
    </row>
    <row r="224" spans="2:15" ht="15.6" x14ac:dyDescent="0.3">
      <c r="B224" s="337" t="s">
        <v>1191</v>
      </c>
      <c r="C224" s="199"/>
      <c r="D224" s="58"/>
      <c r="E224" s="58"/>
      <c r="F224" s="58"/>
      <c r="G224" s="58"/>
    </row>
    <row r="225" spans="1:16" ht="15.6" x14ac:dyDescent="0.3">
      <c r="B225" s="114"/>
      <c r="C225" s="319"/>
      <c r="I225" s="123"/>
      <c r="J225" s="123"/>
      <c r="K225" s="123"/>
      <c r="L225" s="123"/>
    </row>
    <row r="226" spans="1:16" ht="15.6" x14ac:dyDescent="0.3">
      <c r="B226" s="114" t="s">
        <v>1192</v>
      </c>
      <c r="C226" s="319"/>
      <c r="I226" s="123"/>
      <c r="J226" s="123"/>
      <c r="K226" s="123"/>
      <c r="L226" s="123"/>
    </row>
    <row r="227" spans="1:16" ht="15.6" x14ac:dyDescent="0.3">
      <c r="B227" s="347">
        <f>Data_Analysis!I624</f>
        <v>11356.043610387955</v>
      </c>
      <c r="C227" s="319"/>
      <c r="J227" s="123"/>
      <c r="K227" s="123"/>
      <c r="L227" s="123"/>
    </row>
    <row r="228" spans="1:16" x14ac:dyDescent="0.25">
      <c r="A228" s="58"/>
      <c r="B228" s="58"/>
      <c r="C228" s="58"/>
      <c r="D228" s="58"/>
      <c r="E228" s="58"/>
      <c r="F228" s="58"/>
      <c r="G228" s="58"/>
      <c r="H228" s="58"/>
      <c r="I228" s="58"/>
      <c r="J228" s="195"/>
      <c r="K228" s="195"/>
      <c r="L228" s="195"/>
      <c r="M228" s="58"/>
      <c r="N228" s="58"/>
      <c r="O228" s="58"/>
      <c r="P228" s="58"/>
    </row>
    <row r="229" spans="1:16" x14ac:dyDescent="0.25">
      <c r="J229" s="123"/>
      <c r="K229" s="123"/>
      <c r="L229" s="123"/>
    </row>
    <row r="230" spans="1:16" x14ac:dyDescent="0.25">
      <c r="J230" s="123"/>
      <c r="K230" s="123"/>
      <c r="L230" s="123"/>
    </row>
    <row r="231" spans="1:16" x14ac:dyDescent="0.25">
      <c r="J231" s="123"/>
      <c r="K231" s="123"/>
      <c r="L231" s="123"/>
    </row>
    <row r="232" spans="1:16" s="58" customFormat="1" ht="13.8" x14ac:dyDescent="0.25">
      <c r="A232" s="402" t="s">
        <v>1202</v>
      </c>
      <c r="J232" s="195"/>
      <c r="K232" s="195"/>
      <c r="L232" s="195"/>
    </row>
    <row r="233" spans="1:16" x14ac:dyDescent="0.25">
      <c r="J233" s="123"/>
      <c r="K233" s="123"/>
      <c r="L233" s="123"/>
    </row>
    <row r="234" spans="1:16" x14ac:dyDescent="0.25">
      <c r="J234" s="123"/>
      <c r="K234" s="123"/>
      <c r="L234" s="123"/>
    </row>
    <row r="235" spans="1:16" x14ac:dyDescent="0.25">
      <c r="J235" s="123"/>
      <c r="K235" s="123"/>
      <c r="L235" s="123"/>
    </row>
    <row r="236" spans="1:16" x14ac:dyDescent="0.25">
      <c r="J236" s="123"/>
      <c r="K236" s="123"/>
      <c r="L236" s="123"/>
    </row>
    <row r="237" spans="1:16" x14ac:dyDescent="0.25">
      <c r="J237" s="123"/>
      <c r="K237" s="123"/>
      <c r="L237" s="123"/>
    </row>
    <row r="238" spans="1:16" x14ac:dyDescent="0.25"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</row>
    <row r="239" spans="1:16" x14ac:dyDescent="0.25"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</row>
    <row r="242" spans="3:19" x14ac:dyDescent="0.25">
      <c r="C242" s="10"/>
      <c r="D242" s="7"/>
    </row>
    <row r="243" spans="3:19" x14ac:dyDescent="0.25">
      <c r="C243" s="10"/>
      <c r="D243" s="7"/>
    </row>
    <row r="244" spans="3:19" x14ac:dyDescent="0.25">
      <c r="C244" s="10"/>
      <c r="D244" s="7"/>
      <c r="R244" s="123"/>
      <c r="S244" s="123"/>
    </row>
    <row r="245" spans="3:19" x14ac:dyDescent="0.25">
      <c r="C245" s="10"/>
      <c r="D245" s="7"/>
      <c r="R245" s="123"/>
      <c r="S245" s="123"/>
    </row>
    <row r="246" spans="3:19" x14ac:dyDescent="0.25">
      <c r="C246" s="10"/>
      <c r="D246" s="7"/>
      <c r="R246" s="123"/>
      <c r="S246" s="123"/>
    </row>
    <row r="247" spans="3:19" x14ac:dyDescent="0.25">
      <c r="C247" s="10"/>
      <c r="D247" s="7"/>
    </row>
    <row r="248" spans="3:19" x14ac:dyDescent="0.25">
      <c r="C248" s="10"/>
      <c r="D248" s="7"/>
    </row>
    <row r="249" spans="3:19" x14ac:dyDescent="0.25">
      <c r="C249" s="10"/>
      <c r="D249" s="7"/>
    </row>
    <row r="250" spans="3:19" x14ac:dyDescent="0.25">
      <c r="C250" s="10"/>
      <c r="D250" s="7"/>
    </row>
    <row r="251" spans="3:19" x14ac:dyDescent="0.25">
      <c r="C251" s="10"/>
      <c r="D251" s="7"/>
    </row>
    <row r="252" spans="3:19" x14ac:dyDescent="0.25">
      <c r="C252" s="10"/>
      <c r="D252" s="7"/>
    </row>
    <row r="253" spans="3:19" x14ac:dyDescent="0.25">
      <c r="C253" s="10"/>
      <c r="D253" s="7"/>
    </row>
    <row r="254" spans="3:19" x14ac:dyDescent="0.25">
      <c r="C254" s="10"/>
      <c r="D254" s="7"/>
    </row>
    <row r="255" spans="3:19" x14ac:dyDescent="0.25">
      <c r="C255" s="10"/>
      <c r="D255" s="7"/>
    </row>
    <row r="256" spans="3:19" x14ac:dyDescent="0.25">
      <c r="C256" s="10"/>
      <c r="D256" s="7"/>
    </row>
    <row r="257" spans="3:4" x14ac:dyDescent="0.25">
      <c r="C257" s="10"/>
      <c r="D257" s="7"/>
    </row>
  </sheetData>
  <mergeCells count="3">
    <mergeCell ref="E7:F7"/>
    <mergeCell ref="E8:F8"/>
    <mergeCell ref="H7:J10"/>
  </mergeCells>
  <conditionalFormatting sqref="C215">
    <cfRule type="expression" dxfId="2" priority="3">
      <formula>S1048527&lt;0</formula>
    </cfRule>
  </conditionalFormatting>
  <conditionalFormatting sqref="C212">
    <cfRule type="expression" dxfId="1" priority="4">
      <formula>S1048529&lt;0</formula>
    </cfRule>
  </conditionalFormatting>
  <conditionalFormatting sqref="C218">
    <cfRule type="expression" dxfId="0" priority="5">
      <formula>#REF!&lt;0</formula>
    </cfRule>
  </conditionalFormatting>
  <pageMargins left="0.7" right="0.7" top="0.75" bottom="0.75" header="0.3" footer="0.3"/>
  <pageSetup paperSize="9" scale="39" orientation="portrait" r:id="rId1"/>
  <rowBreaks count="2" manualBreakCount="2">
    <brk id="84" max="16383" man="1"/>
    <brk id="20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7" id="{490B1A1B-5995-41DB-9187-21462B06CBF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C10 F10</xm:sqref>
        </x14:conditionalFormatting>
        <x14:conditionalFormatting xmlns:xm="http://schemas.microsoft.com/office/excel/2006/main">
          <x14:cfRule type="iconSet" priority="2" id="{6AE59FD4-D5BA-41D7-98D4-CED460EE1C0D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K60:K64 N60:N64</xm:sqref>
        </x14:conditionalFormatting>
        <x14:conditionalFormatting xmlns:xm="http://schemas.microsoft.com/office/excel/2006/main">
          <x14:cfRule type="iconSet" priority="1" id="{1C5D7FC8-5D2B-4F12-A95E-F98FCFF7A88F}">
            <x14:iconSet iconSet="3Triangles">
              <x14:cfvo type="percent">
                <xm:f>0</xm:f>
              </x14:cfvo>
              <x14:cfvo type="percent">
                <xm:f>0</xm:f>
              </x14:cfvo>
              <x14:cfvo type="percent" gte="0">
                <xm:f>0</xm:f>
              </x14:cfvo>
            </x14:iconSet>
          </x14:cfRule>
          <xm:sqref>K68:K72 N68:N72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Raw_Volume_Data</vt:lpstr>
      <vt:lpstr>Raw_Location_Data</vt:lpstr>
      <vt:lpstr>Cleaned_Volume_Data</vt:lpstr>
      <vt:lpstr>Cleaned_Location_Data</vt:lpstr>
      <vt:lpstr>Raw_Volume_Pivot_Table</vt:lpstr>
      <vt:lpstr>Data_Analysis</vt:lpstr>
      <vt:lpstr>Raw_Visualisation</vt:lpstr>
      <vt:lpstr>Visualisation</vt:lpstr>
      <vt:lpstr>Cleaned_Location_Data!_FilterDatabase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Prateexit Sagar</dc:creator>
  <cp:lastModifiedBy>Prateexit Sagar</cp:lastModifiedBy>
  <cp:lastPrinted>2023-06-28T10:01:03Z</cp:lastPrinted>
  <dcterms:created xsi:type="dcterms:W3CDTF">2022-05-31T09:13:12Z</dcterms:created>
  <dcterms:modified xsi:type="dcterms:W3CDTF">2023-11-24T11:32:02Z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