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ranya.shyla\Downloads\"/>
    </mc:Choice>
  </mc:AlternateContent>
  <bookViews>
    <workbookView xWindow="0" yWindow="0" windowWidth="19180" windowHeight="7030"/>
  </bookViews>
  <sheets>
    <sheet name="Session Data" sheetId="1" r:id="rId1"/>
    <sheet name="Track(Read Only)" sheetId="2" r:id="rId2"/>
    <sheet name="Speaker(Read Only)" sheetId="3" r:id="rId3"/>
  </sheets>
  <calcPr calcId="162913"/>
</workbook>
</file>

<file path=xl/calcChain.xml><?xml version="1.0" encoding="utf-8"?>
<calcChain xmlns="http://schemas.openxmlformats.org/spreadsheetml/2006/main">
  <c r="F72" i="1" l="1"/>
  <c r="F30" i="1"/>
  <c r="F6" i="1"/>
  <c r="F24" i="1"/>
  <c r="F25" i="1"/>
  <c r="I15" i="1"/>
  <c r="I64" i="1"/>
  <c r="F58" i="1"/>
  <c r="I49" i="1"/>
  <c r="I68" i="1"/>
  <c r="I56" i="1"/>
  <c r="I48" i="1"/>
  <c r="F69" i="1"/>
  <c r="I14" i="1"/>
  <c r="F11" i="1"/>
  <c r="I17" i="1"/>
  <c r="F70" i="1"/>
  <c r="F61" i="1"/>
  <c r="F10" i="1"/>
  <c r="I21" i="1"/>
  <c r="I6" i="1"/>
  <c r="F68" i="1"/>
  <c r="I43" i="1"/>
  <c r="F66" i="1"/>
  <c r="F55" i="1"/>
  <c r="I20" i="1"/>
  <c r="F52" i="1"/>
  <c r="F28" i="1"/>
  <c r="I9" i="1"/>
  <c r="F34" i="1"/>
  <c r="I25" i="1"/>
  <c r="F12" i="1"/>
  <c r="I40" i="1"/>
  <c r="F27" i="1"/>
  <c r="F19" i="1"/>
  <c r="I41" i="1"/>
  <c r="F35" i="1"/>
  <c r="I24" i="1"/>
  <c r="F40" i="1"/>
  <c r="I19" i="1"/>
  <c r="I52" i="1"/>
  <c r="F56" i="1"/>
  <c r="I39" i="1"/>
  <c r="F49" i="1"/>
  <c r="F38" i="1"/>
  <c r="F31" i="1"/>
  <c r="F43" i="1"/>
  <c r="I44" i="1"/>
  <c r="I35" i="1"/>
  <c r="F8" i="1"/>
  <c r="I16" i="1"/>
  <c r="F71" i="1"/>
  <c r="F67" i="1"/>
  <c r="I38" i="1"/>
  <c r="I57" i="1"/>
  <c r="F16" i="1"/>
  <c r="F57" i="1"/>
  <c r="F7" i="1"/>
  <c r="F29" i="1"/>
  <c r="I12" i="1"/>
  <c r="F48" i="1"/>
  <c r="I29" i="1"/>
  <c r="I50" i="1"/>
  <c r="F62" i="1"/>
  <c r="F14" i="1"/>
  <c r="I31" i="1"/>
  <c r="F18" i="1"/>
  <c r="I46" i="1"/>
  <c r="I36" i="1"/>
  <c r="I42" i="1"/>
  <c r="I33" i="1"/>
  <c r="I8" i="1"/>
  <c r="I54" i="1"/>
  <c r="F45" i="1"/>
  <c r="F60" i="1"/>
  <c r="F23" i="1"/>
  <c r="I28" i="1"/>
  <c r="I45" i="1"/>
  <c r="I18" i="1"/>
  <c r="F21" i="1"/>
  <c r="I61" i="1"/>
  <c r="I11" i="1"/>
  <c r="F50" i="1"/>
  <c r="F17" i="1"/>
  <c r="F46" i="1"/>
  <c r="I7" i="1"/>
  <c r="F42" i="1"/>
  <c r="I66" i="1"/>
  <c r="I55" i="1"/>
  <c r="F65" i="1"/>
  <c r="F26" i="1"/>
  <c r="I59" i="1"/>
  <c r="I22" i="1"/>
  <c r="I47" i="1"/>
  <c r="F37" i="1"/>
  <c r="I53" i="1"/>
  <c r="F15" i="1"/>
  <c r="I37" i="1"/>
  <c r="F44" i="1"/>
  <c r="I23" i="1"/>
  <c r="F41" i="1"/>
  <c r="F63" i="1"/>
  <c r="F13" i="1"/>
  <c r="I51" i="1"/>
  <c r="F64" i="1"/>
  <c r="F36" i="1"/>
  <c r="F59" i="1"/>
  <c r="F33" i="1"/>
  <c r="F20" i="1"/>
  <c r="I34" i="1"/>
  <c r="I60" i="1"/>
  <c r="I30" i="1"/>
  <c r="F54" i="1"/>
  <c r="F47" i="1"/>
  <c r="F51" i="1"/>
  <c r="F53" i="1"/>
  <c r="I13" i="1"/>
  <c r="I26" i="1"/>
  <c r="F9" i="1"/>
  <c r="F32" i="1"/>
  <c r="I65" i="1"/>
  <c r="I27" i="1"/>
  <c r="F22" i="1"/>
  <c r="F39" i="1"/>
</calcChain>
</file>

<file path=xl/sharedStrings.xml><?xml version="1.0" encoding="utf-8"?>
<sst xmlns="http://schemas.openxmlformats.org/spreadsheetml/2006/main" count="676" uniqueCount="419">
  <si>
    <t>Session Bulk Upload Sheet
Add Session. Enter one Session information per row.
Upload the edited excel back
Legends -
(Req) - Required
(Opt) - Optional 
you can upload upto 100 Sessions and
the session are created as per the event timezone.
You are allowed to create the session between 
event start and end time.</t>
  </si>
  <si>
    <t>Note: Please do not delete any columns or change their order.
 Please DO NOT change/delete the last ‘Session ID' column. 
 If you remove rows with Session ID,
 those Sessions will not be deleted. To delete sessions,
 please do it from the application.</t>
  </si>
  <si>
    <t>Title (Req.)</t>
  </si>
  <si>
    <t>Date (Req.)</t>
  </si>
  <si>
    <t>Start Time (Req.)</t>
  </si>
  <si>
    <t>End Time (Req.)</t>
  </si>
  <si>
    <t>Track</t>
  </si>
  <si>
    <t>Track Name</t>
  </si>
  <si>
    <t>Description</t>
  </si>
  <si>
    <t>Speakers</t>
  </si>
  <si>
    <t>Speaker Name</t>
  </si>
  <si>
    <t>Session ID (Read only)</t>
  </si>
  <si>
    <t>Enter the Name of the Session. Maximum 200 characters</t>
  </si>
  <si>
    <t>This is required. Format YYYY/MM/DD</t>
  </si>
  <si>
    <t>This is required. Format HH:MM (24hr format)</t>
  </si>
  <si>
    <t>Mention the ID of the Track. Refer the Track ID column in the Track (Read Only Sheet)</t>
  </si>
  <si>
    <t>Enter the Description of the Session. Maximum 4000 characters</t>
  </si>
  <si>
    <t>Mention the ID of the Speaker. Refer the Speaker ID column in the Speaker (Read Only Sheet). To add more speakers, enter Speaker ID separated by comma.</t>
  </si>
  <si>
    <t>Note: Please do not delete any columns or change their order. 
 Please DO NOT change/delete the last ‘Session  ID' column. 
 If you remove rows with Session ID, 
 those Session will not be deleted. 
 To delete Session, please do it from the application.</t>
  </si>
  <si>
    <t>Yothin Muangsommuk (He/Him) - Relearning Python the right way</t>
  </si>
  <si>
    <t>2021/11/19</t>
  </si>
  <si>
    <t>13:30</t>
  </si>
  <si>
    <t>14:30</t>
  </si>
  <si>
    <t>&lt;p&gt;What do you think if I tell you that the way most of us learning programming language is in the wrong way. If the answer is no, My talk will change your mind.&lt;/p&gt;
&lt;p&gt;&amp;nbsp;&lt;/p&gt;
&lt;p&gt;&lt;strong&gt;Questions for Man? Ask them in the Q&amp;amp;A forum on your right hand panel and he'll answer your questions live in the &lt;a href="https://events.hubilo.com/pycon-apac-2021/rooms"&gt;Programming Language Chat Room &lt;/a&gt;on Sun, Nov 21st at 1:15pm (GMT+7)!&amp;nbsp;&lt;/strong&gt;&lt;/p&gt;</t>
  </si>
  <si>
    <t>120966</t>
  </si>
  <si>
    <t>Abdur-Rahmaan Janhangeer (He/Him) - Shopyo: Your Mega Flask Machine</t>
  </si>
  <si>
    <t>19:00</t>
  </si>
  <si>
    <t>20:00</t>
  </si>
  <si>
    <t>&lt;p&gt;Django and Flask regularly come out as the most preferred tools of Python developers. Django is the heavy tool while Flask is the flexible, tedious solution if not careful. This talk unveils Shopyo which leverages Flask loaded with Django advantages. Presenting a monster of a new kind.&lt;/p&gt;
&lt;p&gt;&amp;nbsp;&lt;/p&gt;
&lt;p&gt;&lt;strong&gt;Questions for Abdur-Rahmaan? Ask them in the Q&amp;amp;A forum on your right hand panel and he'll answer your questions live in the Web &lt;a href="https://events.hubilo.com/pycon-apac-2021/rooms"&gt;Development Room&lt;/a&gt; on Sat, Nov 20th at 3:15pm (GMT+7)!&amp;nbsp;&lt;/strong&gt;&lt;/p&gt;</t>
  </si>
  <si>
    <t>121791</t>
  </si>
  <si>
    <t>Albert '$bash' Yumol - Python as a Tool for Social Activism</t>
  </si>
  <si>
    <t>16:30</t>
  </si>
  <si>
    <t>17:30</t>
  </si>
  <si>
    <t>&lt;p&gt;In this talk, I will share my experiences as tech activist in the Philippines on how I use Python and data to promote social good and impact.&amp;nbsp;&lt;/p&gt;
&lt;p&gt;From using open data to quantify government corruption to chatbots that aid students in online learning, we will be inspired in making tech serve the people.&lt;/p&gt;
&lt;p&gt;&amp;nbsp;&lt;/p&gt;
&lt;p&gt;&lt;strong&gt;Questions for Bash? Ask them in the Q&amp;amp;A forum on your right hand panel and he'll answer your questions live in the &lt;a href="https://events.hubilo.com/pycon-apac-2021/rooms"&gt;Community &amp;amp; Health Room&lt;/a&gt; on Sun, Nov 21st at 11:20am (GMT+7)!&amp;nbsp;&lt;/strong&gt;&lt;/p&gt;</t>
  </si>
  <si>
    <t>121807</t>
  </si>
  <si>
    <t>Andy Goldberg (He/Him) - 100 Million Blackjack Hands, and I Only Lost $1! Thanks to Python, joblib, and AWS.</t>
  </si>
  <si>
    <t>11:00</t>
  </si>
  <si>
    <t>11:40</t>
  </si>
  <si>
    <t>&lt;p&gt;Placing a new casino game requires simulating the game for regulators and casino owners to understand the odds. We'll model a new Blackjack variant in Jupyter, then speed up the simulations with "joblib" parallelism, then turbocharge via AWS servers, allowing us to run 100 million+ hands per hour.&lt;/p&gt;
&lt;p&gt;&lt;strong&gt;Questions for Andy? Ask them in the Q&amp;amp;A forum on your right hand panel and he'll answer your questions &amp;nbsp;live in the &lt;a href="https://events.hubilo.com/pycon-apac-2021/rooms"&gt;Data &amp;amp; IoT Chat Room&lt;/a&gt; on Sun, Nov 21st at 11:15am (GMT+7)!&amp;nbsp;&lt;/strong&gt;&lt;/p&gt;</t>
  </si>
  <si>
    <t>121836</t>
  </si>
  <si>
    <t>Keynote Mariatta Wijaya: Building a Culture of Documentation by Learning from Open Source Community</t>
  </si>
  <si>
    <t>2021/11/21</t>
  </si>
  <si>
    <t>09:00</t>
  </si>
  <si>
    <t>10:00</t>
  </si>
  <si>
    <t>&lt;p&gt;LIVE ! Q&amp;amp;A session right after the talk led by Rose and Niharika&lt;br /&gt;Open source and documentation go hand in hand. In fact, the wide adoption of open source libraries depend on the availability of good documentation. As users, we demand documentation from open source libraries we use. As contributors, we rely on contributing guides in order to get onboarded and start contributing to the project.&amp;nbsp;&lt;/p&gt;
&lt;p&gt;Whereas, in my 15+ years of working in the tech industry, I&amp;rsquo;ve seen teams and private organizations do poorly at technical documentation. The teams either did not have technical documentation at all, or they did not know how to do it well. If there&amp;rsquo;s any documentation, it would be unmaintained and out of date. Open source collaboration is fascinating. As a professional software engineer and volunteer open source contributor, I get to learn the best from both worlds. In the past year, my team has been working towards building a culture of documentation by learning from best practises in the open source community. Learn how we&amp;rsquo;re doing it in this talk. &amp;nbsp;&lt;/p&gt;</t>
  </si>
  <si>
    <t>122079,136631</t>
  </si>
  <si>
    <t>Mariatta Wijaya, Georgi Ker</t>
  </si>
  <si>
    <t>Keynote Audrey Tang : Assistive Intelligence: Alignment and Accountability</t>
  </si>
  <si>
    <t>17:00</t>
  </si>
  <si>
    <t>18:00</t>
  </si>
  <si>
    <t>&lt;p&gt;When we see "internet of things", let's make it an internet of beings.&amp;nbsp;&lt;/p&gt;
&lt;p&gt;When we see "virtual reality", let's make it a shared reality.&amp;nbsp;&lt;/p&gt;
&lt;p&gt;When we see "machine learning", let's make it collaborative learning.&amp;nbsp;&lt;/p&gt;
&lt;p&gt;When we see "user experience", let's make it about human experience.&amp;nbsp;&lt;/p&gt;
&lt;p&gt;When we hear "the singularity is near", let us remember: the Plurality is here.&lt;/p&gt;</t>
  </si>
  <si>
    <t>131460</t>
  </si>
  <si>
    <t>Anj Lapastora (She/Her) - How being part of the Python community allowed me to extend my passion (and strengthened my will to persevere)</t>
  </si>
  <si>
    <t>11:30</t>
  </si>
  <si>
    <t>12:30</t>
  </si>
  <si>
    <t>&lt;p&gt;Being part of the Python community is fun because you get to extend your passion and it teaches you perseverance and endurance.&lt;/p&gt;
&lt;p&gt;&amp;nbsp;&lt;/p&gt;
&lt;p&gt;&lt;strong&gt;Questions for Anj? Ask them in the Q&amp;amp;A forum on your right hand panel and she'll answer your questions &amp;nbsp;live in the &lt;a href="https://events.hubilo.com/pycon-apac-2021/rooms"&gt;Community &amp;amp; Health Room&lt;/a&gt; on Sat, Nov 20th at 5:30pm (GMT+7)!&amp;nbsp;&lt;/strong&gt;&lt;/p&gt;</t>
  </si>
  <si>
    <t>121822</t>
  </si>
  <si>
    <t>Visual Studio Code for Python Developers</t>
  </si>
  <si>
    <t>10:30</t>
  </si>
  <si>
    <t>&lt;p&gt;In this talk you will learn how VS Code can be configured, extended, and optimized for a more effective and productive Python development environment. Once finishing this talk, you will be more productive using VS Code.&lt;/p&gt;</t>
  </si>
  <si>
    <t>121812</t>
  </si>
  <si>
    <t>Aravind Putrevu (He/Him) - Collecting Logs, Metrics, Traces from Python Flask App using Elastic Stack</t>
  </si>
  <si>
    <t>&lt;p&gt;Every team aspires to discover the issues that are hurting the application's performance and scale. But, more so, it directly affects the developer productivity of the team. And hence the collection of logs, metrics, and traces are so crucial for any team!&lt;/p&gt;
&lt;p&gt;&amp;nbsp;&lt;/p&gt;
&lt;p&gt;&lt;strong&gt;Questions for Aravind? Ask them in the Q&amp;amp;A forum on your right hand panel and he'll answer your questions &amp;nbsp;live in the &lt;a href="https://events.hubilo.com/pycon-apac-2021/rooms"&gt;Data &amp;amp; IoT Chat Room&lt;/a&gt; on Sat, Nov 20th at 3:20pm (GMT+7)!&amp;nbsp;&lt;/strong&gt;&lt;/p&gt;</t>
  </si>
  <si>
    <t>121797</t>
  </si>
  <si>
    <t>Ben Thompson (He/Him) - Posture and Pain</t>
  </si>
  <si>
    <t>2021/11/20</t>
  </si>
  <si>
    <t>&lt;p&gt;Posture is not something we care too much about until we get hit with back-pain. Back pain can be seen as a rite of passage of getting old, welcome to the club, etc. It would surprise many to find that posture and back pain are not directly in causation. &lt;br /&gt;&lt;br /&gt;When we think about posture, we often think about the negative aspects of it and how it relates to our lives (i.e. poor posture leading to a forward head, round shoulders, sway back). Posture plays an important role in our day-to-day activities, but it is not the main problem we face when we are sitting all day in front of the computer. &lt;br /&gt;&lt;br /&gt;The main problem is that we do not have time to exercise, to move about, or to treat movement as vital to our well-being. Work takes precedence and for some people, exercise and movement are just not part of the daily routine. Habits are hard to change, and routine hard to establish if it is not necessary or fun. &lt;br /&gt;The first step is therefore to understand the obstacles to change. Why do we not move more? What or who is stopping you from taking a physically active break while at work (is it really just the boss)? &lt;br /&gt;The second step is to then figure out your back pain. Understanding back pain can be a minefield. Pain is probably not what you think is going on. That MRI scan that you have just been ordered to get by your physician may tell you that your back is broken: e.g. disc bulge at L5/S1. There are a lot of people that will tell you what is wrong from a scan, but the truth is they cannot (taken from The New Scientist 31/08/2019). Besides being incredibly expensive and a waste of time, getting an MRI scan may actually worsen your back pain, as once you start looking for abnormalities, you will find them. &lt;br /&gt;Finally, you are left with either making a lifestyle change or going in for back surgery (or both). Seek an expert to give you guidance, support, and accountability to making the lifestyle changes. Always remember that pain is not what you think is going on.&lt;/p&gt;
&lt;p&gt;&amp;nbsp;&lt;/p&gt;
&lt;p&gt;&lt;strong&gt;Questions for Ben? Ask them in the Q&amp;amp;A forum on your right hand panel and he'll answer your questions live in the &lt;a href="https://events.hubilo.com/pycon-apac-2021/rooms"&gt;Community &amp;amp; Health Room&lt;/a&gt; on Sun, Nov 21st at 11:15am (GMT+7)!&amp;nbsp;&lt;/strong&gt;&lt;/p&gt;</t>
  </si>
  <si>
    <t>122074</t>
  </si>
  <si>
    <t>30mins WFH Break Yoga with Bookee Suksa</t>
  </si>
  <si>
    <t>16:00</t>
  </si>
  <si>
    <t>&lt;p&gt;Feeling stiff and sore from sitting in front of your computer all day?&amp;nbsp;&lt;/p&gt;
&lt;p&gt;Come join this simple refreshing and energizing 30 minute WFH Break Yoga!&amp;nbsp;&lt;/p&gt;
&lt;p&gt;This class is designed to stretch out your whole body, connect with your breath, focus your mind and replenish your body. No need for yoga mat, stretchy pants, or any other equipments.&amp;nbsp;&lt;/p&gt;
&lt;p&gt;Perfect for all bodies and suitable for every yoga levels!&lt;/p&gt;
&lt;p&gt;&amp;nbsp;&lt;/p&gt;</t>
  </si>
  <si>
    <t>130477</t>
  </si>
  <si>
    <t>Cheuk Ting Ho (She/Her) - Developing a tap and target for Singer.io - Open Source ETL</t>
  </si>
  <si>
    <t>09:30</t>
  </si>
  <si>
    <t>&lt;p&gt;With lots of databases and data products out there, pulling data from one and piping it into another is a common task. With Singer.io taps and targets you can create your own pipeline easily. I will show you how to develop them in Python to work with a graph database.&lt;/p&gt;
&lt;p&gt;&lt;strong&gt;Questions for Cherrie? Ask them in the Q&amp;amp;A forum on your right hand panel and she'll answer your questions &amp;nbsp;live in the &lt;a href="https://events.hubilo.com/pycon-apac-2021/rooms"&gt;Data &amp;amp; IoT Room&lt;/a&gt; on Sun, Nov 21st at 4:30pm (GMT+7)!&amp;nbsp;&lt;/strong&gt;&lt;/p&gt;</t>
  </si>
  <si>
    <t>130479</t>
  </si>
  <si>
    <t>Dima Maharika Dinama (He/Him) - Reading Indonesia General Election Result using Python</t>
  </si>
  <si>
    <t>&lt;p&gt;Python is a powerful language especially in computer vision field. This talk will explain about how I use CNN to read and analyse Indonesia election form, used by General Elections Commission (KPU in Indonesia). This talk will cover how to prepare and design CNN model, gathering training data, how it connect with other language API, and deploy the model in production.&lt;/p&gt;
&lt;p&gt;&amp;nbsp;&lt;/p&gt;
&lt;p&gt;&lt;strong&gt;Questions for Dima? Ask them in the Q&amp;amp;A forum on your right hand panel and he'll answer your questions &amp;nbsp;live in the &lt;a href="https://events.hubilo.com/pycon-apac-2021/rooms"&gt;Machine Learning Room &lt;/a&gt;on Sat, Nov 20th at 3:15pm (GMT+7)!&amp;nbsp;&lt;/strong&gt;&lt;/p&gt;</t>
  </si>
  <si>
    <t>121801</t>
  </si>
  <si>
    <t xml:space="preserve">Diogenes Armando Pascua (He/Him) - Development of A Chlorophyl Meter for Plant Nitrogen Estimation in Agriculture Using Micropython </t>
  </si>
  <si>
    <t>&lt;p&gt;Existing Chlorophyll meters in the market today are so expensive that most farmers can't afford to buy them .These meters are important in nitrogen fertilizer crop management. A low cost chlorophyll meter was developed using a hardware programmed in Micropython where the design will be tackled.&lt;/p&gt;
&lt;p&gt;&lt;strong&gt;Questions for Diog? Ask them in the Q&amp;amp;A forum on your right hand panel and he'll answer your questions live in the &lt;a href="https://events.hubilo.com/pycon-apac-2021/rooms"&gt;Data &amp;amp; IoT Chat Room&lt;/a&gt; on Sat, Nov 20th at 5:15pm (GMT+7)!&amp;nbsp;&lt;/strong&gt;&lt;/p&gt;</t>
  </si>
  <si>
    <t>121817</t>
  </si>
  <si>
    <t>Dr. Lau Cher Han (He/Him) - Unleashing potential in text data using NLP</t>
  </si>
  <si>
    <t>&lt;p&gt;Unstructured text is the largest manual data source that grows exponentially every second. We communicate our thoughts and document our lives using unstructured data. However, many companies neglect their unstructured text data be it email, product reviews, service logs or case files. Decision makers are also not informed of emerging issues that help to increase revenue, or reduce cost. This talk covers the current state of development and application using Natural Language Processing (NLP) in businesses. Participants will learn NLP techniques practical use cases on applying these techniques in their industries.&lt;/p&gt;
&lt;p&gt;&amp;nbsp;&lt;/p&gt;
&lt;p&gt;&lt;strong&gt;Questions for Dr. Lau? Ask them in the Q&amp;amp;A forum on your right hand panel and he'll answer your questions live in the &lt;a href="https://events.hubilo.com/pycon-apac-2021/rooms"&gt;Machine Learning Room&lt;/a&gt; on Sun, Nov 21st at 2:45pm (GMT+7)!&amp;nbsp;&lt;/strong&gt;&lt;/p&gt;</t>
  </si>
  <si>
    <t>121803</t>
  </si>
  <si>
    <t>Dr. Drew B Mallory (He/Him) - Worker Well-being During COVID: From Fatigue to Flourishing</t>
  </si>
  <si>
    <t>10:20</t>
  </si>
  <si>
    <t>&lt;p&gt;Join Dr. Drew to kickstart your recovery.&amp;nbsp;&lt;/p&gt;
&lt;p&gt;Health experts have succeeded in teaching people how to avoid catching COVID. But the virus isn't the only problem the pandemic has introduced. Mental health for workers has suffered around the world, and self-care is too often overlooked.&amp;nbsp;&lt;/p&gt;
&lt;p&gt;Dr. Drew invites you to join him on a guided journey away from the COVID chaos and on your first steps toward flourishing. Dr. Drew will discuss why COVID has brought such unique challenges to workers, and invite participants to complete a coaching exercise that brings attention back to the things that matter most.&lt;/p&gt;
&lt;p&gt;&amp;nbsp;&lt;/p&gt;
&lt;p&gt;&lt;strong&gt;Questions for Dr.Drew? Ask them in the Q&amp;amp;A forum on your right hand panel and he'll answer your questions &amp;nbsp;live in the &lt;a href="https://events.hubilo.com/pycon-apac-2021/rooms"&gt;Community &amp;amp; Health Room&lt;/a&gt; on Sun, Nov 20th at 5 - 5:30pm (GMT+7)!&amp;nbsp;&lt;/strong&gt;&lt;/p&gt;</t>
  </si>
  <si>
    <t>130500</t>
  </si>
  <si>
    <t>Gajendra Deshpande (He/Him) - Build Your First Cyber Forensic Application using Python</t>
  </si>
  <si>
    <t>14:15</t>
  </si>
  <si>
    <t>15:00</t>
  </si>
  <si>
    <t>&lt;p&gt;In this talk, one can learn how to develop their own cyber forensic tool using standard Python library functions and modules.&lt;/p&gt;
&lt;p&gt;&amp;nbsp;&lt;/p&gt;
&lt;p&gt;&lt;strong&gt;Questions for Gajendra? Ask them in the Q&amp;amp;A forum on your right hand panel and he'll answer your questions live in the&lt;a href="https://events.hubilo.com/pycon-apac-2021/rooms"&gt; Develpment Room&lt;/a&gt; on Sat, Nov 20th at 2:00pm (GMT+7)!&amp;nbsp;&lt;/strong&gt;&lt;/p&gt;</t>
  </si>
  <si>
    <t>121823</t>
  </si>
  <si>
    <t>Harsh Bardhan Mishra (He/Him) - Building Polyglot Python applications using MetaCall Core</t>
  </si>
  <si>
    <t>&lt;p&gt;With MetaCall Core, you can implement Polyglot applications that make it possible to mix different programming languages. In this talk, we will be discussing how MetaCall Core works internally. We will also walk through a Polyglot Machine Learning application to demonstrate how MetaCall Core works.&lt;/p&gt;
&lt;p&gt;&lt;strong&gt;Questions for Harsh? Ask them in the Q&amp;amp;A forum on your right hand panel and he'll answer your questions live in the&lt;a href="https://events.hubilo.com/pycon-apac-2021/rooms"&gt; Programming Language Chat Room&lt;/a&gt; on Sun, Nov 21st at 11:45am (GMT+7)!&amp;nbsp;&lt;/strong&gt;&lt;/p&gt;</t>
  </si>
  <si>
    <t>121813</t>
  </si>
  <si>
    <t>Anatomy of Keyboards</t>
  </si>
  <si>
    <t>12:00</t>
  </si>
  <si>
    <t>13:00</t>
  </si>
  <si>
    <t>&lt;p&gt;New to the mechanical keyboard world? Interested in building your own keyboard? This beginner-friendly talk will go over the anatomy of a mechanical keyboard, from the low-level hardware to customizing the perfect board for you.&lt;/p&gt;</t>
  </si>
  <si>
    <t>121799</t>
  </si>
  <si>
    <t>The past, the present and the future</t>
  </si>
  <si>
    <t>&lt;p&gt;We are here because of what we went through; our future will be what we are doing today. The challenges, the struggles and the happy moments of PyCon Malaysia might be similar to yours and resonate with you; they might be different from yours, and we hope you know us better after this.&lt;/p&gt;</t>
  </si>
  <si>
    <t>121795</t>
  </si>
  <si>
    <t>Kim Jaeyoon (He/Him) - Automating reports in the civil service environment</t>
  </si>
  <si>
    <t>&lt;p&gt;Talk in Korean with English sub-titles&lt;/p&gt;
&lt;p&gt;&lt;strong&gt;&amp;nbsp;&lt;/strong&gt;&lt;/p&gt;
&lt;p&gt;&lt;strong&gt;Questions for Jaeyoon? Ask them in the Q&amp;amp;A forum on your right hand panel and he'll answer your questions &amp;nbsp;live in the &lt;a href="https://events.hubilo.com/pycon-apac-2021/rooms"&gt;Data &amp;amp; IoT Room&lt;/a&gt; on Sun, Nov 21st at 2:30pm (GMT+7)!&amp;nbsp;&lt;/strong&gt;&lt;/p&gt;</t>
  </si>
  <si>
    <t>121824</t>
  </si>
  <si>
    <t>Why Digital Marketers Should Learn Python</t>
  </si>
  <si>
    <t>12:15</t>
  </si>
  <si>
    <t>121814</t>
  </si>
  <si>
    <t>The next generation SQLAlchemy with asyncio</t>
  </si>
  <si>
    <t>130619</t>
  </si>
  <si>
    <t>Joshua Arvin Lat (He/Him) - Machine Learning Engineering Done Right: Designing and Building Complex Intelligent Systems and Workflows with Python</t>
  </si>
  <si>
    <t>&lt;p&gt;It is not an easy task to build systems and workflows that involve Machine Learning and ML Engineering requirements. In this talk, I will share the different solutions on how to design and build complex intelligent systems with Python while making sure that the best model is deployed in production.&lt;/p&gt;
&lt;p&gt;&amp;nbsp;&lt;/p&gt;
&lt;p&gt;&lt;strong&gt;Questions for Arvs? Ask them in the Q&amp;amp;A forum on your right hand panel and he'll answer your questions live in the &lt;a href="https://events.hubilo.com/pycon-apac-2021/rooms"&gt;Machine Learning Room&lt;/a&gt; on Sun, Nov 21st at 4:15pm (GMT+7)!&amp;nbsp;&lt;/strong&gt;&lt;/p&gt;</t>
  </si>
  <si>
    <t>121810</t>
  </si>
  <si>
    <t>My Journey to Become an Airflow Contributor</t>
  </si>
  <si>
    <t>&lt;p&gt;With a large number of contributors, contributing to Airflow can be scary. However, there is always room for everyone. This talk discusses my journey from Airflow newbie to an Airflow contributor. More importantly, I explain how you can also start your journey in this amazing and friendly community.&lt;/p&gt;</t>
  </si>
  <si>
    <t>120987</t>
  </si>
  <si>
    <t>Kanisorn Sutham (He/Him) - Clean up Django tests with pytest, factory_boy, and Faker</t>
  </si>
  <si>
    <t>&lt;p&gt;Pythonistas who enjoy writing good, clean tests! This talk will go over how I clean up my Django tests using pytest, factory boy, and faker, which is a new and simple way to write tests. Rather than simply introducing tools, this will demonstrate how I structure entire tests using these tools.&lt;/p&gt;
&lt;p&gt;&lt;strong&gt;&amp;nbsp;&lt;/strong&gt;&lt;/p&gt;
&lt;p&gt;&lt;strong&gt;Questions for First? Ask them in the Q&amp;amp;A forum on your right hand panel and he'll answer your questions live in the &lt;a href="https://events.hubilo.com/pycon-apac-2021/rooms"&gt;Web Development Room &lt;/a&gt;on Sat, Nov 20th at 2:30pm (GMT+7)!&amp;nbsp;&lt;/strong&gt;&lt;/p&gt;</t>
  </si>
  <si>
    <t>121802</t>
  </si>
  <si>
    <t>Workshop Session 4: Machine Learning Lifecycle Made Easy with MLflow</t>
  </si>
  <si>
    <t>&lt;p&gt;Machine learning development poses various challenges - trying multiple algorithms and parameters to get the best results, tracking these runs, and deploying the model on diverse tools. This workshop provides a hands-on experience of managing the complete machine learning lifecycle using MLflow.&lt;/p&gt;</t>
  </si>
  <si>
    <t>122073,142033</t>
  </si>
  <si>
    <t>Karishma Babbar, Kalyan Munjuluri</t>
  </si>
  <si>
    <t>Katie McLaughlin (She/Her)  - Turning 'wat' into 'why'</t>
  </si>
  <si>
    <t>&lt;p&gt;When using a programming language for the first time, a new developer coming across a bugbear may state: "Oh, this language is TERRIBLE. I HATE IT"&amp;nbsp;&lt;/p&gt;
&lt;p&gt;Or: "Huh.. I wonder why that is..."&amp;nbsp;&lt;/p&gt;
&lt;p&gt;Take a trip along the latter path through a dozen different languages and understand why things the way they are.&lt;/p&gt;
&lt;p&gt;&amp;nbsp;&lt;/p&gt;
&lt;p&gt;&lt;strong&gt;Questions for Katie? Ask them in the Q&amp;amp;A forum on your right hand panel and she'll answer your questions &amp;nbsp;live in the &lt;a href="https://events.hubilo.com/pycon-apac-2021/rooms"&gt;Programming Language Chat Room&lt;/a&gt; on Sun, Nov 21st at 2:25pm (GMT+7)!&amp;nbsp;&lt;/strong&gt;&lt;/p&gt;</t>
  </si>
  <si>
    <t>121818</t>
  </si>
  <si>
    <t>14:00</t>
  </si>
  <si>
    <t>Kir Chou (He/Him) - Learn from LL(1) to PEG parser the hard way</t>
  </si>
  <si>
    <t>&lt;p&gt;In late 2019, Guido van Rossum wrote a series of articles about PEG parser and gave the talk "Writing a PEG parser for fun and profit" in a couple of conferences, such as North Bay Python, mentioned the motivation of his research and prototype of PEG parser. In late 2020, other authors of PEP 617, Pablo Galindo and Lysandros Nikolaou, (created around mid of 2020) were interviewed on Podcast.init to talk about the result of the new PEG parser in CPython.&amp;nbsp;&lt;/p&gt;
&lt;p&gt;Above contents assume the audience with solid compiler fundamental knowledge, but the fact is most People, including this talk's speaker, are not specialized in compiler. And another fact is most of the compiler class in school around the world only covers traditional top-down and bottom-up parsing techniques, not to mention PEG parser that appeared in the early 2000s.&amp;nbsp;&lt;/p&gt;
&lt;p&gt;For the above reasons, the speaker will stand on the shoulders of giants and share his hard way after a few months of study. He will talk about the fundamentals of Parser (part of compiler frontend), including CFG, traditional parsing techniques, PEG, Packrat parser, and PEG parser in CPython.&lt;/p&gt;
&lt;p&gt;&lt;strong&gt;Questions for Kir? Ask them in the Q&amp;amp;A forum on your right hand panel and he'll answer your questions &amp;nbsp;live in the &lt;a href="https://events.hubilo.com/pycon-apac-2021/rooms"&gt;Programming Language Chat Room&lt;/a&gt; on Sat, Nov 20th at 2:00pm (GMT+7)!&amp;nbsp;&lt;/strong&gt;&lt;/p&gt;</t>
  </si>
  <si>
    <t>121798</t>
  </si>
  <si>
    <t>Matt Lebrun (He/Him) - How Python Supercharged my Maker's Journey</t>
  </si>
  <si>
    <t>&lt;p&gt;I love creating tools for productivity or just for fun and Python has been my favorite language to do just that. When consumer 3D printing finally became more accessible for me, I thought I could finally extend my love for making things but as physical objects. My head was instantly filled with even more possibilities!&amp;nbsp;&lt;/p&gt;
&lt;p&gt;This talk explores how my passion for programming took what I can do with my 3D printer to the next level.&lt;/p&gt;
&lt;p&gt;&lt;strong&gt;Questions for Matt? Ask them in the Q&amp;amp;A forum on your right hand panel and he'll answer your questions live in the &lt;a href="https://events.hubilo.com/pycon-apac-2021/rooms"&gt;Data &amp;amp; IoT Room&lt;/a&gt; on Sun, Nov 21st at 11:45am(GMT+7)!&amp;nbsp;&lt;/strong&gt;&lt;/p&gt;</t>
  </si>
  <si>
    <t>121816</t>
  </si>
  <si>
    <t>Ming-Yang Ho (He/Him) - Get 3D models out of nothing: Python implementation of deep learning-based 3D models reconstruction from 2D images.</t>
  </si>
  <si>
    <t>&lt;p&gt;Many people learn Python for deep learning (DL). However, people might usually associate DL with dog/cat classification, object detection (YOLO), or GAN, etc. However, DL can do more than you can imagine! Here, we introduce a fantastic task of 3D model reconstruction with Python implementation.&lt;/p&gt;
&lt;p&gt;&amp;nbsp;&lt;/p&gt;
&lt;p&gt;&lt;strong&gt;Questions for Kaminyo? Ask them in the Q&amp;amp;A forum on your right hand panel and he'll answer your questions live in the &lt;a href="https://events.hubilo.com/pycon-apac-2021/rooms"&gt;Machine Learning Room&lt;/a&gt; on Sat, Nov 20th at 6:15pm (GMT+7)!&amp;nbsp;&lt;/strong&gt;&lt;/p&gt;</t>
  </si>
  <si>
    <t>121815</t>
  </si>
  <si>
    <t>Workshop session 7 led by Naomi Ceder - Exploring Python Fundamentals Hands On</t>
  </si>
  <si>
    <t>07:00</t>
  </si>
  <si>
    <t>&lt;p&gt;Have you sometimes wondered how something really works in Python? For example, how do slices work? Or how are list comprehensions and generator expressions different? In this workshop we'll create experimental classes, use the Python disassembler, and the timeit module to explore your questions about Python, and get you comfortable doing your explorations in the future. No advanced knowledge of Python is required - if you can write Python functions and have a very basic knowledge of classes, you can take this workshop and learn how to make your own Python experiments.&lt;/p&gt;</t>
  </si>
  <si>
    <t>121796</t>
  </si>
  <si>
    <t>How I Build an End-to-End IoT System with Python</t>
  </si>
  <si>
    <t>&lt;p&gt;In IoT application, to create firmwares, designing a data flow architecture, data visualization, and also ETL Process. Even though there are bundles of work to be accomplished, I figure out Jupyter Notebook and Flask come in handy to create Notebooks view, a rest-api and visualization tool.&lt;/p&gt;</t>
  </si>
  <si>
    <t>121804</t>
  </si>
  <si>
    <t>Neeraj Pandey (He/Him) - Computational Creativity: Could AI be the next DADA movement?</t>
  </si>
  <si>
    <t>&lt;p&gt;Learn how the computational, psychological, and economic aspects of AI-generated art, music, and generative design along with automated computational tasks using Machine Learning and Artificial Intelligence.&lt;/p&gt;
&lt;p&gt;&amp;nbsp;&lt;/p&gt;
&lt;p&gt;&lt;strong&gt;Questions for Neeraj? Ask them in the Q&amp;amp;A forum on your right hand panel and he'll answer your questions live in the &lt;a href="https://events.hubilo.com/pycon-apac-2021/rooms"&gt;Machine Learning Room &lt;/a&gt;on Sat, Nov 20th at 3:00pm (GMT+7)!&amp;nbsp;&lt;/strong&gt;&lt;/p&gt;</t>
  </si>
  <si>
    <t>121808</t>
  </si>
  <si>
    <t>Novia Listiyani Wirhaspati (She/Her) - Handling uncertainty: Introduction to Robust Optimization</t>
  </si>
  <si>
    <t>10:15</t>
  </si>
  <si>
    <t>10:50</t>
  </si>
  <si>
    <t>&lt;p&gt;Prescriptive analytics allows us to know decisions to take in order to optimize our objective function. But, what to do when your optimization model crumbles easily due to the uncertain events that stop your previous solution from working? Let&amp;rsquo;s see how robust optimization can help you.&lt;/p&gt;
&lt;p&gt;&amp;nbsp;&lt;/p&gt;
&lt;p&gt;&lt;strong&gt;Questions for Novia? Ask them in the Q&amp;amp;A forum on your right hand panel and she'll answer your questions live in the &lt;a href="https://events.hubilo.com/pycon-apac-2021/rooms"&gt;Machine Learning Room&lt;/a&gt; on Sun, Nov 21st at 11:30am (GMT+7)!&amp;nbsp;&lt;/strong&gt;&lt;/p&gt;
&lt;p&gt;&amp;nbsp;&lt;/p&gt;</t>
  </si>
  <si>
    <t>121794</t>
  </si>
  <si>
    <t>Chin Hwee Ong (She/Her) - Designing Functional Data Pipelines for Reproducibility and Maintainability</t>
  </si>
  <si>
    <t>&lt;p&gt;Designing data pipelines at scale is often a challenge, as testing and debugging across compute units are often complex due to dependencies at runtime. In this talk, I explore the use of functional programming in Python to design data pipelines that are reproducible and maintainable at scale.&lt;/p&gt;
&lt;p&gt;&amp;nbsp;&lt;/p&gt;
&lt;p&gt;&lt;strong&gt;Questions for ChinHwee? Ask them in the Q&amp;amp;A forum on your right hand panel and she'll answer your questions live in the &lt;a href="https://events.hubilo.com/pycon-apac-2021/rooms"&gt;Data &amp;amp; IoT Chat Room&lt;/a&gt; on Nov 21st at 2:25pm (GMT+7)!&amp;nbsp;&lt;/strong&gt;&lt;/p&gt;</t>
  </si>
  <si>
    <t>121825</t>
  </si>
  <si>
    <t>Pratibha Jagnere (She/Her) - Metaclasses : The Realm of Metaprogramming</t>
  </si>
  <si>
    <t>&lt;p&gt;In this talk, we will explore the concepts of Metaprogramming using Metaclasses in Python. It is one of the most complex yet interesting topics in Python that makes Python an extremely powerful programming language. We are going to discuss why and when we should use Metaclasses and the alternatives.&lt;/p&gt;
&lt;p&gt;&amp;nbsp;&lt;/p&gt;
&lt;p&gt;Questions for Pratibha? Ask them in the Q&amp;amp;A forum on your right hand panel and she'll answer your questions live in the Programming Language Room on Sun, Nov 21st at 2:30pm (GMT+7)!&amp;nbsp;&lt;/p&gt;</t>
  </si>
  <si>
    <t>121793</t>
  </si>
  <si>
    <t>Workshop Session 3 - Pipelines 4 All: From Data Engineering to Machine Learning</t>
  </si>
  <si>
    <t>&lt;p&gt;&lt;strong&gt;Description&lt;/strong&gt;&lt;br /&gt;Pipelines are useful tools for data professionals at all levels and within different industries. From analysts who want to build processes to automate their analyses, to data engineers building extract, transform, and load pipelines, or even data scientists building models that require that a series of steps occur on the data needed before making a prediction (e.g. tokenization, scaling, or one of the many feature engineering techniques available). With this in mind, the goal of this tutorial is to help data professionals from diverse fields and at diverse levels build pipelines that can move and transform data as well as make useful predictions given different sets of inputs.&lt;/p&gt;
&lt;p&gt;The tutorial will emphasise both methodology and frameworks through a top-down approach. Several of the open source libraries included are Prefect, MLFlow, Scikit-Learn, XGBoost, FastAPI, pandas, and the HoloViz suite of libraries. In addition, the tutorial covers important concepts regarding data engineering, data analytics, and machine learning. Participants will learn concepts from the fields where the datasets came from as well, and build a foundation on how to reverse engineer data pipelines and other processes they find in the wild.&lt;/p&gt;
&lt;p&gt;&lt;strong&gt;Audience&lt;/strong&gt;&lt;br /&gt;The target audience for this session includes analysts of all level, developers, data scientists and engineers wanting to learn how to create data pipelines for their work.&lt;/p&gt;
&lt;p&gt;&lt;strong&gt;Format&lt;/strong&gt;&lt;br /&gt;The tutorial has a setup section, three major lessons of 50 minutes each, and 2 breaks of 10 minutes after each at the end of lesson 1 and 2. In addition, each of the major three sections contain exercises designed to help solidify the content taught to participants.&lt;/p&gt;
&lt;p&gt;&lt;span style="text-decoration: underline;"&gt;Outline&lt;/span&gt; &lt;br /&gt;Total time budgeted including breaks - 3.5 hours &lt;br /&gt;&lt;br /&gt;&lt;span style="text-decoration: underline;"&gt;Introduction and Setup (~10 minutes)&lt;/span&gt;&lt;/p&gt;
&lt;ul&gt;
&lt;li&gt;Getting the environment set up. We will be using Jupyter Lab throughout but participants experiencing difficulties throughout the session will also have the option to walk through the tutorial using Binder &lt;/li&gt;
&lt;li&gt;Quick breakdown of the session &lt;/li&gt;
&lt;li&gt;Flash instructor intro &amp;nbsp;&lt;br /&gt;&lt;br /&gt;&lt;/li&gt;
&lt;/ul&gt;
&lt;p&gt;&lt;span style="text-decoration: underline;"&gt;Data Engineering Pipelines (~40 minutes)&lt;/span&gt;&lt;/p&gt;
&lt;ul&gt;
&lt;li&gt;Intro to the datasets &lt;/li&gt;
&lt;li&gt;ETL Pipeline Breakdown &lt;/li&gt;
&lt;li&gt;Exercise (7-min) &lt;br /&gt;&lt;br /&gt;10-minute break &amp;nbsp;&lt;br /&gt;&lt;br /&gt;&lt;/li&gt;
&lt;/ul&gt;
&lt;p&gt;&lt;span style="text-decoration: underline;"&gt;Data Analytic Pipelines (~50 minutes)&lt;/span&gt;&lt;/p&gt;
&lt;ul&gt;
&lt;li&gt;Intro to the dataset &lt;/li&gt;
&lt;li&gt;Interactive dashboard creation and customisation &lt;/li&gt;
&lt;li&gt;Dashboard, main functions breakdown, and pipeline creation &lt;/li&gt;
&lt;li&gt;Exercise (7-min) &lt;br /&gt;&lt;br /&gt;10-minute break &amp;nbsp;&lt;br /&gt;&lt;br /&gt;&lt;/li&gt;
&lt;/ul&gt;
&lt;p&gt;&lt;span style="text-decoration: underline;"&gt;Machine Learning Pipelines (~50 minutes)&lt;/span&gt;&lt;/p&gt;
&lt;ul&gt;
&lt;li&gt;Intro to the dataset &lt;/li&gt;
&lt;li&gt;ML Pipelines breakdown &lt;/li&gt;
&lt;li&gt;Model development &lt;/li&gt;
&lt;li&gt;Exercise (7-min)&lt;/li&gt;
&lt;/ul&gt;</t>
  </si>
  <si>
    <t>121831</t>
  </si>
  <si>
    <t>Little American Kitchen: Regional American Cookery Classes for Passionate Home Cooks</t>
  </si>
  <si>
    <t>&lt;p&gt;For this special edition of Little American Kitchen for Pycon APAC 2021, we'll be 'travelling' through food to the historical New England region&amp;nbsp;&lt;/p&gt;
&lt;ul&gt;
&lt;li&gt;known for its great cities New York and Boston &lt;/li&gt;
&lt;li&gt;but, also, &amp;nbsp;its pastoral landscapes, abundant agricultural produce and incredible seafood.&lt;/li&gt;
&lt;/ul&gt;
&lt;p&gt;&lt;br /&gt;During this session, your hosts Rosalind Yunibandhu, Founder and Managing Director of Arcadia Fine Foods (Thailand), and Chef Steve Doucakis, former Top Chef Thailand contestant and Executive Chef Asia's Top 100 Restaurant, Quince, will be exploring with you the food traditions and culture of New England, and teaching you how to make a regionally-inspired recipe - and a cocktail!&lt;/p&gt;
&lt;ul&gt;
&lt;li&gt;New England Clam Chowder&lt;/li&gt;
&lt;li&gt;Spiked Apple Cider Cocktail with Warming Spices&lt;/li&gt;
&lt;/ul&gt;
&lt;p&gt;&lt;br /&gt;Stay tuned also for our Little American Kitchen Online Cookery Class Series launching in November 2021, where we'll be exploring the food and food culture of the other regions of the USA, too!&amp;nbsp;&lt;/p&gt;
&lt;ul&gt;
&lt;li&gt;Northeast&lt;/li&gt;
&lt;li&gt;Mid-Atlantic&lt;/li&gt;
&lt;li&gt;South&lt;/li&gt;
&lt;li&gt;Gulf States&lt;/li&gt;
&lt;li&gt;Pacific Northwest&lt;/li&gt;
&lt;li&gt;Southwest&lt;/li&gt;
&lt;li&gt;Great Lakes&lt;/li&gt;
&lt;/ul&gt;
&lt;p&gt;We are happy to share that Pycon APAC 2021 participants will receive a special programme price. &amp;nbsp;&lt;/p&gt;
&lt;p&gt;Please contact us for more details.&lt;/p&gt;
&lt;p&gt;&lt;br /&gt;Benefits of joining the Little American Kitchen Online Cookery Class Series:&lt;/p&gt;
&lt;ol&gt;
&lt;li&gt;Personal instruction from a certified and experienced chef in an intimate, small-group setting&lt;/li&gt;
&lt;li&gt;Learn both regional food culture and culinary technique through an interactive, learner-centred approach&lt;/li&gt;
&lt;li&gt;Opportunity to meet and engage with fellow like-minded, curious people passionate about food and cooking!&lt;br /&gt;&lt;br /&gt;Contact us at info@arcadia-fine-foods.com for more information.&amp;nbsp;&lt;/li&gt;
&lt;/ol&gt;
&lt;p&gt;Private individual and group sessions can also be arranged to suit your timing and preferences.&lt;/p&gt;
&lt;p&gt;&amp;nbsp;&lt;/p&gt;</t>
  </si>
  <si>
    <t>131109</t>
  </si>
  <si>
    <t>Scotty Kwok (He/Him) - Python and Computer Vision from cancer classification to industrial applications</t>
  </si>
  <si>
    <t>&lt;p&gt;In part one of this talk, Scotty will rerun part of his talk delivered in 2018 PyCon HK keynote. He will again explain how deep learning &amp;amp; Python could help pathologists to classify breast cancer microscopic images, which include the concepts of digital pathology, whole-slide image analysis, model validation, AI software stacks &amp;amp; hardware considerations. In part two, he will talk about some of the computer vision applications that his team has been developing in Sebit, and share both the fun and the challenge of computer vision projects. This part will include video analytics, edge AI and cameras.&amp;nbsp;&lt;/p&gt;
&lt;p&gt;Level: Basic or Intermediate Target audiences: with basic/intermediate machine learning and/or Python programming knowledge&amp;nbsp;&lt;/p&gt;
&lt;p&gt;&lt;strong&gt;&amp;nbsp;&lt;/strong&gt;&lt;/p&gt;
&lt;p&gt;&lt;strong&gt;Questions for Scotty? Ask them in the Q&amp;amp;A forum on your right hand panel and he'll answer your questions live in the&lt;a href="https://events.hubilo.com/pycon-apac-2021/rooms"&gt; Machine Learning Room&lt;/a&gt; on Sat, Nov 20th at 4:00pm (GMT+7)!&amp;nbsp;&lt;/strong&gt;&lt;/p&gt;</t>
  </si>
  <si>
    <t>121806</t>
  </si>
  <si>
    <t>Steven Kolawole (He/Him) - Streamlit: The Fastest Way to build Data Apps</t>
  </si>
  <si>
    <t>18:30</t>
  </si>
  <si>
    <t>&lt;p&gt;Streamlit is a fantastic new tool that lets you create powerful &amp;amp; highly-interactive web apps for your machine learning projects with deceptively simple Python scripts.&amp;nbsp;&lt;/p&gt;
&lt;p&gt;The best thing about Streamlit is that it doesn&amp;rsquo;t require any knowledge of web dev. If you know Python, you&amp;rsquo;re good to go!&lt;/p&gt;
&lt;p&gt;&amp;nbsp;&lt;/p&gt;
&lt;p&gt;&lt;strong&gt;Questions for Steven? Ask them in the Q&amp;amp;A forum on your right hand panel and he'll answer your questions live in the &lt;a href="https://events.hubilo.com/pycon-apac-2021/rooms"&gt;Data &amp;amp;IoT Room&lt;/a&gt; on Sat, Nov 20th at 5:15am (GMT+7)!&amp;nbsp;&lt;/strong&gt;&lt;/p&gt;</t>
  </si>
  <si>
    <t>131117</t>
  </si>
  <si>
    <t>Narrative-focused video games development with Ren'Py, an open source engine</t>
  </si>
  <si>
    <t>&lt;p&gt;The game engine, Ren'Py, is an open source engine used to make countless interactive fiction games, also known as visual novels (VNs). These include commercial hits with VN elements such as Persona 5, to viral works such as Doki Doki Literature Club (2mil+ downloads as of Jan 2018).&amp;nbsp;&lt;/p&gt;
&lt;p&gt;I learned to program in Python using this engine, and have released my commercial game with it after working for a few years on it during weekends, selling 10K+ copies in 8 months. In the daytime, I work as a principal data scientist in fintech.&amp;nbsp;&lt;/p&gt;
&lt;p&gt;Outcome: The audience will understand the independent gaming industry and how they can use Python to break into the industry, as I share my journey. There will also be components of source code walkthrough, but will be more of an overview than a step by step tutorial due to the scope of the talk.&lt;/p&gt;</t>
  </si>
  <si>
    <t>121792</t>
  </si>
  <si>
    <t>Takanori Suzuki (He/Him) - Introduction to Structural Pattern Matching</t>
  </si>
  <si>
    <t>&lt;p&gt;Structural Pattern Matching will be a new feature in Python 3.10. I think it's a big feature added to Python after a long time. In this talk, I will show you the basic usage of the feature with some sample code. Let's try to understand how to use Pattern Matching and start using it in 3.10.&lt;/p&gt;
&lt;p&gt;Questions for Takanori? Ask them in the Q&amp;amp;A forum on your right hand panel and he'll answer your questions live in the &lt;a href="https://events.hubilo.com/pycon-apac-2021/rooms"&gt;Programming Language Chat Room&lt;/a&gt; on Nov 20th at 4:45pm (GMT+7)!&amp;nbsp;&lt;/p&gt;</t>
  </si>
  <si>
    <t>131185</t>
  </si>
  <si>
    <t>Grimmer Kang (He/Him) - Use Pyodide to run Python in browsers - rendering medical DICOM files as an example</t>
  </si>
  <si>
    <t>&lt;p&gt;Pyodide allows people to run pure Python code, native Python package, and some built-in scientific stack in browsers. NumPy, Pandas, Matplotlib, SciPy, and scikit-learn are included. It was started by Mozilla developer, Michael Droettboom and becomes a popular open-source project in communities. Recently, Project Jupyter release JupyterLite as its next-generation interface and which is based on Pyodide. The magic under the hood is WebAssembly.&amp;nbsp;&lt;/p&gt;
&lt;p&gt;This talk will use a real-world example, rendering medical DICOM files in browsers to introduce, covering&amp;nbsp;&lt;/p&gt;
&lt;ul&gt;
&lt;li&gt;why and when to use Pyodide&amp;nbsp;&lt;/li&gt;
&lt;li&gt;how Pyoide works&lt;/li&gt;
&lt;li&gt;how to use Pyodide&amp;nbsp;&lt;/li&gt;
&lt;li&gt;how to render DICOM by Python and go through the code&amp;nbsp;&lt;/li&gt;
&lt;li&gt;overcome the bottlenecks&lt;/li&gt;
&lt;/ul&gt;
&lt;p&gt;&lt;br /&gt;After the talk, you should be able to learn Pyodie quickly. If you are interested in extending Python power to another world and are willing to use some JavaScript to interact with Python, or want to use Python on medical files, you can consider listening to this talk !!&lt;/p&gt;
&lt;p&gt;&amp;nbsp;&lt;/p&gt;
&lt;p&gt;&lt;strong&gt;Questions for Grimmer? Ask them in the Q&amp;amp;A forum on your right hand panel and he'll answer your questions live in the&lt;a href="https://events.hubilo.com/pycon-apac-2021/rooms"&gt; Web Development Room&lt;/a&gt; on Sat, Nov 20th at 3:45pm (GMT+7)!&amp;nbsp;&lt;/strong&gt;&lt;/p&gt;</t>
  </si>
  <si>
    <t>121800</t>
  </si>
  <si>
    <t>Tetsuya Jesse Hirata (He/Him) - Flask 2.0 vs Fast API in REST API developments</t>
  </si>
  <si>
    <t>&lt;p&gt;This talk compares the features of Flask 2.0 with that of Fast API for REST API development by using the four comparison indicators. By explaining the variety, performance, flexibility, learning cost of both frameworks, it could help Python engineers to choose one in their daily developments.&lt;/p&gt;
&lt;p&gt;&amp;nbsp;&lt;/p&gt;
&lt;p&gt;&lt;strong&gt;Questions for Jesse? Ask them in the Q&amp;amp;A forum on your right hand panel and he'll answer your questions live in the &lt;a href="https://events.hubilo.com/pycon-apac-2021/rooms"&gt;Web Development Room&lt;/a&gt; on Sat, Nov 20th at 4:15pm (GMT+7)!&amp;nbsp;&lt;/strong&gt;&lt;/p&gt;</t>
  </si>
  <si>
    <t>131441</t>
  </si>
  <si>
    <t>Tonya Sims (She/Her) - Faceoff Fun with Python Frameworks: FastAPI vs Flask</t>
  </si>
  <si>
    <t>&lt;p&gt;When you need to choose between web frameworks, our faceoff between FastAPI and Flask helps lead you to victory. To avoid wasting time, we help you discover the pros and cons of each. You&amp;rsquo;ll see a side by side comparison of features that will empower you to feel productive in your development quest.&amp;nbsp;&lt;/p&gt;
&lt;p&gt;&amp;ldquo;All the cool kids are using FastAPI for API development.&amp;rdquo; Imagine hearing this just as you start getting more comfortable using other frameworks, like Python&amp;rsquo;s Django or Flask, to build out your APIs. Folks, there&amp;rsquo;s a new kid on the block! In this talk, there&amp;rsquo;s going to be an epic face-off between FastAPI and Flask.&amp;nbsp;&lt;/p&gt;
&lt;p&gt;&lt;strong&gt;What is Flask?&lt;/strong&gt; &lt;br /&gt;Flask is a micro web framework built for Python designed to get your application up and running quickly. It&amp;rsquo;s lightweight and used by many different well-known projects.&amp;nbsp;&lt;/p&gt;
&lt;p&gt;&lt;strong&gt;What is FastAPI?&lt;/strong&gt; &lt;br /&gt;FastAPI (aka the new kid) is a modern Python web framework that takes all your favorite features from other tools and combines them into one. It was built for speed, rapid development, and enhanced developer experience.&amp;nbsp;&lt;/p&gt;
&lt;p&gt;We&amp;rsquo;ll do a side-by-side comparison of the two frameworks, including features and code structure, using a REST API.&amp;nbsp;&lt;/p&gt;
&lt;p&gt;By the end of the face-off, you&amp;rsquo;ll have a much better understanding of which one you&amp;rsquo;ll use in your next project.&amp;nbsp;&lt;/p&gt;
&lt;p&gt;Let&amp;rsquo;s analyze the pros and cons of each and why you&amp;rsquo;d use one over the other. You may even find a lot of similarities between the two and some contrast as well. You&amp;rsquo;ll see different categories of features for the frameworks, and a winner will be chosen for each.&amp;nbsp;&lt;/p&gt;
&lt;p&gt;Finally, no matter which you prefer, FastAPI and Flask are both great choices for API development, so let&amp;rsquo;s have fun and let the face-off begin.&amp;nbsp;&amp;nbsp;&lt;/p&gt;
&lt;p&gt;&amp;nbsp;&lt;/p&gt;
&lt;p&gt;&lt;strong&gt;Questions for Tonya? Ask them in the Q&amp;amp;A forum on your right hand panel and she'll answer your questions live in the &lt;a href="https://events.hubilo.com/pycon-apac-2021/rooms"&gt;Web Development Room&lt;/a&gt; on Sun, Nov 21st at 10:45am (GMT+7)!&amp;nbsp;&lt;/strong&gt;&lt;/p&gt;</t>
  </si>
  <si>
    <t>121827</t>
  </si>
  <si>
    <t>13:45</t>
  </si>
  <si>
    <t>Workshop session 2 led by Yevonnael Andrew: Stock Portfolio Optimization for Beginner Investors using Python</t>
  </si>
  <si>
    <t>&lt;p&gt;All investors, from large investors to the smallest individual investors, have a common problem with investing: how to decide where to invest, how much amount to invest, and how much risk to take? There are so many early investors when investing, do not use the required analytical techniques, this is due to the lack of sufficient fundamentals.&amp;nbsp;&lt;/p&gt;
&lt;p&gt;In this tutorial, I&amp;rsquo;ll cover the minimum theory you&amp;rsquo;ll need as well as the Python skills you&amp;rsquo;ll need to do portfolio analysis. So that after this session, you can immediately start your own portfolio analysis so that your investment level will be more optimal.&amp;nbsp;&lt;/p&gt;
&lt;p&gt;I won&amp;rsquo;t go into much of the math formulas, as Python will do it, but I&amp;rsquo;ll give a conceptual one with relevant examples. I will give a stock optimization method, namely the Markowitz model, where this model is essentially looking for a combination of stocks that has the highest ratio of returns and the lowest volatility.&amp;nbsp;&lt;/p&gt;
&lt;p&gt;In this demonstration, I will conduct an investment simulation of stocks in a portfolio. The results of this simulation will be compared to an unoptimized portfolio (distribute the funds equal to 1/n to n types of shares). From the simulation results, we can see that with just a simple optimization using Python, we can produce a more optimal portfolio.&lt;/p&gt;</t>
  </si>
  <si>
    <t>121826</t>
  </si>
  <si>
    <t>Peacock (He/Him) - Getting Started with Statically Typed Programming in Python 3.10</t>
  </si>
  <si>
    <t>&lt;p&gt;Now, Python is possible to write like the "typing" module statically typed. By that, you can significantly enhance the development experience. I'll start the talk with the basics of static-typing programming. It's included updates up to just released 3.10, writing knowledge, and best practices.&lt;/p&gt;
&lt;p&gt;&amp;nbsp;&lt;/p&gt;
&lt;p&gt;&lt;strong&gt;Questions for Peacock? Ask them in the Q&amp;amp;A forum on your right hand panel and he'll answer your questions &amp;nbsp;live in the &lt;a href="https://events.hubilo.com/pycon-apac-2021/rooms"&gt;Programming Language Chat Room&lt;/a&gt; on Nov 20th at 11:30am (GMT+7)!&amp;nbsp;&lt;/strong&gt;&lt;/p&gt;</t>
  </si>
  <si>
    <t>121811</t>
  </si>
  <si>
    <t>Composing Music With Python</t>
  </si>
  <si>
    <t>&lt;p&gt;Music is all around us, all of the time. We can produce music with using almost anything so why not do it with Python? This talk will show you how we can produce music or should I say create an art with programming instructions.&lt;/p&gt;</t>
  </si>
  <si>
    <t>121819</t>
  </si>
  <si>
    <t>Workshop Session 1 led by Joshua Arvin Lat : Training and Deploying your custom Machine Learning Models in Amazon SageMaker using Docker containers</t>
  </si>
  <si>
    <t>&lt;p&gt;Three parts:&lt;/p&gt;
&lt;p&gt;- Getting started with using custom machine learning models in SageMaker (basic)&amp;nbsp;&lt;/p&gt;
&lt;p&gt;- Building your own custom ML container image (intermediate)&amp;nbsp;&lt;/p&gt;
&lt;p&gt;- MLOps / ML Pipelines (intermediate)&lt;/p&gt;
&lt;p&gt;&lt;strong&gt;All &lt;/strong&gt;&lt;strong&gt;participants will receive a copy of Joshua Arvin Lat's new book: Machine Learning with Amazon SageMaker cookbook&lt;/strong&gt;&lt;/p&gt;</t>
  </si>
  <si>
    <t>Workshop Session 5: Knowledge graph data modelling with TerminusDB</t>
  </si>
  <si>
    <t>&lt;p&gt;Storing data in a tabular format is not always ideal. Taking advantage of strong data in knowledge graphs can make handling complex data structure possible and data visualization easier. In this workshop, you will get all the basics to start modelling data in the terms of triples and building schemas of a knowledge graph.&amp;nbsp;&lt;/p&gt;
&lt;p&gt;&lt;strong&gt;For whom is this Workshop ? &lt;br /&gt;&lt;/strong&gt;Data scientist, engineers and researchers who have no prior experience in knowledge graph data modelling. In this workshop, we will start from the fundamentals - learning how to think in terms of triples to describe relations of different data objects. If your work involves data analysis, data management, data collaboration or anything data-related, this is a workshop for you to have a brand new insight into how data should be represented and stored. &lt;br /&gt;&lt;br /&gt;&lt;/p&gt;
&lt;p&gt;&lt;strong&gt;Short Format of your Workshop&lt;/strong&gt;&lt;/p&gt;
&lt;ul&gt;
&lt;li&gt;Overview-5 min,&amp;nbsp;&lt;/li&gt;
&lt;li&gt;Lecture - 30 mins,&amp;nbsp;&lt;/li&gt;
&lt;li&gt;Breaks- 10 minutes,&amp;nbsp;&lt;/li&gt;
&lt;li&gt;Hands-on training - 40 mins,&amp;nbsp;&lt;/li&gt;
&lt;li&gt;Closing - 5 mins&amp;nbsp;&lt;/li&gt;
&lt;/ul&gt;
&lt;p&gt;&lt;strong&gt;Workshop Agenda &lt;br /&gt;&lt;/strong&gt;&lt;span style="text-decoration: underline;"&gt;Overview-5 min &lt;/span&gt;&amp;nbsp;&lt;br /&gt;In this session, we will go through the workshop structure, introduce TemrinusDB - the open-source tool that we use and pre-flight check to make sure everyone's set up is ready. &lt;br /&gt;&lt;span style="text-decoration: underline;"&gt;Lecture - 30 mins &lt;/span&gt;&amp;nbsp;&lt;br /&gt;In this session, through slides and presentation, we will go through the fundamental construct of a knowledge graph:&lt;/p&gt;
&lt;ul&gt;
&lt;li&gt;What is triple &lt;/li&gt;
&lt;li&gt;What are objects, documents, and other elements in a knowledge graph &lt;/li&gt;
&lt;li&gt;Different types of properties &lt;br /&gt;Then we will show an example of how data that was represented in a relational database (tables joined with keys) can be reconstructed as a knowledge graph and the elegance of doing so. &lt;br /&gt;&lt;br /&gt;Breaks- 10 minutes&lt;br /&gt;A short break, overrun buffer and answering questions. &lt;br /&gt;&lt;br /&gt;&lt;span style="text-decoration: underline;"&gt;Hands-on training - 40 mins &lt;/span&gt;&amp;nbsp;&lt;br /&gt;At the start of this session, there will be a short tour and demo of how they can build a knowledge graph schema with the schema builder in TerminusDB.(10 mins) &lt;br /&gt;&lt;br /&gt;Then attendees will be given a dataset that is represented in tables and they will need to apply what they learnt in the lecture and construct a schema that works the best for it. They are encouraged to ask questions during this session. (20 mins) &lt;br /&gt;&lt;br /&gt;Finally we will be building the same schema with the Python client. (10mins) &lt;br /&gt;&lt;br /&gt;&lt;span style="text-decoration: underline;"&gt;Closing - 5 mins &amp;nbsp;&lt;/span&gt;&lt;br /&gt;In this session, we will conclude what the attendee has achieved. We will also provide suggestions if they would like to continue learning how to work with knowledge graphs and acquire related skills - for example, using Python client to manage data in TerminusDB programmatically. &lt;br /&gt;&lt;br /&gt;What is required from attendees * &lt;br /&gt;&lt;br /&gt;&lt;/li&gt;
&lt;li&gt;A computer with stable internet connection;&amp;nbsp;&lt;/li&gt;
&lt;li&gt;TerminusDB Desktop App or Docker image (a.k.a TerminusDB Bootstrap) which you can download from https://terminusdb.com/hub/download (FREE);&amp;nbsp;&lt;/li&gt;
&lt;li&gt;Python client for TerminusDB (require Python &amp;gt;=3.7);&amp;nbsp;&lt;/li&gt;
&lt;li&gt;An open mind and be ready to learn something new&lt;/li&gt;
&lt;/ul&gt;
&lt;p&gt;&lt;br /&gt;What Attendees will Learn * &lt;br /&gt;By the end of the workshop, you will be able to think like a knowledge graph expert and construct a proper schema to store your data in a knowledge graph format. You will acquire the skills that you need to build knowledge graphs in TerminusDB - an open-source graph database that enables revisional control and collaborations.&amp;nbsp;&lt;/p&gt;
&lt;p&gt;&amp;nbsp;&lt;/p&gt;
&lt;p&gt;Course Benefits * &lt;br /&gt;You will have learnt a new skill set that may assist you in your project in data science or research. You will have a new tool that you can better model your data and collaborate with others. Also, you gain all the prerequisites to use WOQL - a query language for knowledge graph and the TerminusDB Python client to manage, manipulate and visualize data in your knowledge graph.&lt;/p&gt;</t>
  </si>
  <si>
    <t>Workshop Session 6: 50 Powerful Tasks to Learn PyCharm Pro ( THAI )</t>
  </si>
  <si>
    <t>132274</t>
  </si>
  <si>
    <t>Python's Place in the World</t>
  </si>
  <si>
    <t>&lt;p&gt;Python has become a significant programming language over the last 30 years, with a community to match.&amp;nbsp;&lt;/p&gt;
&lt;p&gt;So let's look at it closely:&amp;nbsp;&lt;/p&gt;
&lt;ul&gt;
&lt;li&gt;What makes Python great? &lt;/li&gt;
&lt;li&gt;What are the foundations of the Python community? &lt;/li&gt;
&lt;li&gt;What is a Python core developer? &lt;/li&gt;
&lt;li&gt;How is Python developed? &lt;/li&gt;
&lt;li&gt;What does all this mean for you?&amp;nbsp;&lt;/li&gt;
&lt;/ul&gt;
&lt;p&gt;We'll cover a lot of material but always tie it back to what makes Python Python.&lt;/p&gt;</t>
  </si>
  <si>
    <t>122222,142588</t>
  </si>
  <si>
    <t>Eric Snow, Cody Fox</t>
  </si>
  <si>
    <t>Dr. Nuno Muralha (He/Him) - From Ideation to Entrepreneurship - The Surgeon's Perspective</t>
  </si>
  <si>
    <t>15:30</t>
  </si>
  <si>
    <t>&lt;p&gt;Nuno Muralha is a successful surgeon and in 2014, when he started SurgeonMate project, he got the vision, and sense of mission, to help surgeons to improve their learning experience.&lt;br /&gt;During the talk, Nuno will share how a surgeon can become an entrepreneur and some of the feelings experienced along the roller coaster of innovation.&lt;/p&gt;
&lt;p&gt;&amp;nbsp;&lt;/p&gt;
&lt;p&gt;&lt;strong&gt;Questions for Dr. Nuno? Ask them in the Q&amp;amp;A forum on your right hand panel and he'll answer your questions live in the &lt;a href="https://events.hubilo.com/pycon-apac-2021/rooms"&gt;Community &amp;amp; Health Room&lt;/a&gt; on Sun, Nov 21st at 3:00pm (GMT+7)!&amp;nbsp;&lt;/strong&gt;&lt;/p&gt;</t>
  </si>
  <si>
    <t>136836</t>
  </si>
  <si>
    <t>Dr. Praewpan Poriswanish (Pui) (She/Her) - Computer-related injuries: From Office Syndrome to Work From Home Syndrome, How to Survive the Pandemic Era?</t>
  </si>
  <si>
    <t>&lt;p&gt;How working from home hurts you&lt;br /&gt;Common problems (symptoms &amp;amp; diseases) after long hours working on a computer&lt;br /&gt;Preventions of those problems&lt;br /&gt;Ergonomic workstation setup&lt;br /&gt;Easy at-home exercises&lt;/p&gt;
&lt;p&gt;&amp;nbsp;&lt;/p&gt;
&lt;p&gt;&lt;strong&gt;Questions for Dr. Pui? Ask them in the Q&amp;amp;A forum on your right hand panel and she'll answer your questions live in the &lt;a href="https://events.hubilo.com/pycon-apac-2021/rooms"&gt;Community &amp;amp; Health Room&lt;/a&gt; on Sun, Nov 21st at 1:40pm (GMT+7)!&amp;nbsp;&lt;/strong&gt;&lt;/p&gt;</t>
  </si>
  <si>
    <t>131059</t>
  </si>
  <si>
    <t>Kalyan Prasad (He/Him) - Decision Tree Visualization</t>
  </si>
  <si>
    <t>16:45</t>
  </si>
  <si>
    <t>17:15</t>
  </si>
  <si>
    <t>&lt;p&gt;# Abstract The best way to visualize decision trees is with dtreeviz. It is an awesome python library for decision tree visualization and model interpretation.&lt;/p&gt;
&lt;p&gt;&amp;nbsp;&lt;/p&gt;
&lt;p&gt;&lt;strong&gt;Questions for Kalyan? Ask them in the Q&amp;amp;A forum on your right hand panel and he'll answer your questions live in the &lt;a href="https://events.hubilo.com/pycon-apac-2021/rooms"&gt;Machine Learning Room&lt;/a&gt; on Sun, Nov 21st at 4:00pm (GMT+7)!&amp;nbsp;&lt;/strong&gt;&lt;/p&gt;</t>
  </si>
  <si>
    <t>121829</t>
  </si>
  <si>
    <t>Opening Keynote - Lorena Mesa - What comes next? The future of the PSF &amp; the Python Open Source Community</t>
  </si>
  <si>
    <t>&lt;p&gt;The PSF oversees not only the trademark for Python, but cultivates the overall wellbeing of the Python open source community. Our unique governance model has helped catapult Python to becoming the number one most popular programming language in the world!&amp;nbsp;&lt;/p&gt;
&lt;p&gt;But why? As a Director and now Chairperson of the PSF for the last 6 years, let&amp;rsquo;s reflect on lessons learned for how the role of the PSF has continued to evolve and adopt to meet the needs of Python&amp;rsquo;s growing global user population.&amp;nbsp;&lt;/p&gt;
&lt;p&gt;Together we can help build a roadmap for how the PSF is working to continue to support the needs of our community for not only today, but tomorrow. Python and the PSF are people powered, lest we never forget.&lt;/p&gt;</t>
  </si>
  <si>
    <t>122243,142587</t>
  </si>
  <si>
    <t>Lorena Mesa, Sarah Huang</t>
  </si>
  <si>
    <t xml:space="preserve">Panel Discussion from PSF Diversity &amp; Inclusion Workgroup </t>
  </si>
  <si>
    <t>21:00</t>
  </si>
  <si>
    <t>143923,143924,143927,142590</t>
  </si>
  <si>
    <t>Sayantika Banik, Tereza Iofciu, Christian Heimes, Iqbal Abdullah</t>
  </si>
  <si>
    <t>PyCon APAC Online Mafia</t>
  </si>
  <si>
    <t>20:15</t>
  </si>
  <si>
    <t>21:15</t>
  </si>
  <si>
    <t>&lt;p&gt;With the world as it is now during this pandemic, we couldn't meet and socialize. So we're doing the next best thing: an online game session. This is a beginner and casual game where we try to at least have fun with our fellow PyCon participants.&lt;/p&gt;
&lt;p&gt;With Sony Valdez, as your host, he'll take you to a world of ....murder! *dun dun dun*&lt;/p&gt;
&lt;p&gt;We will be playing a game of Mafia (also known as Werewolf) in which players try to survive a series of rounds where one of them is a killer. Can you survive the game?&lt;/p&gt;
&lt;p&gt;There is a sign-up form for this session if you want to play. Slots are limited. Or you can spectate and watch the players as they try to survive.&lt;/p&gt;</t>
  </si>
  <si>
    <t>139740</t>
  </si>
  <si>
    <t>MLOps case studies: Building fast, scalable, and high-accuracy ML systems</t>
  </si>
  <si>
    <t>&lt;p&gt;As is generally well known, there are challenges to build production-class machine learning systems in terms of team skills, performance, etc. Our company published some products that use machine learning technologies. In this talk, I will share three MLOps case studies in our company. The first case study is building memory-efficient Python binding for LIBFFM by using NumPy C-API. The second case study is accelerating a gRPC-based ML prediction server by Cython. And the last case study is implementing Warm Starting CMA-ES, the transfer learning for hyperparameter optimization using Optuna and MLflow to make the hyperparameter optimization more efficient.&lt;/p&gt;</t>
  </si>
  <si>
    <t>121828</t>
  </si>
  <si>
    <t>PyCon APAC Party Night - DJ NESS AFRO Live!!</t>
  </si>
  <si>
    <t>23:00</t>
  </si>
  <si>
    <t>&lt;p&gt;Parisian with African blood after years living in countries as Senegal, Mauritania and Mali, Ness is GetUpand Think seal member, the Star Wax magazine and super active in the French collective night Afro Beat No Limit.&lt;/p&gt;
&lt;p&gt;Son of a member of Unesco and always living from music, he has opened shows for all the big names of African music that played in Paris, including Tony Allen, Seun Kuti, dele sosimi and more recently Ebo Taylor, and has partnerships with bands tip as Souljazz Orchestra, and Kutiman Lack of Afro. &amp;raquo;&lt;/p&gt;</t>
  </si>
  <si>
    <t>142193</t>
  </si>
  <si>
    <t>Panel Discussion: How can Pythonistas Engage Better for Social Good?</t>
  </si>
  <si>
    <t>&lt;p&gt;Panel Discussion with&amp;nbsp;&lt;/p&gt;
&lt;p&gt;Albert "Bash, Anj Lapastora,&amp;nbsp;&lt;/p&gt;
&lt;p&gt;Dima M Dinama &amp;amp; Dr Lau Cher Han.&lt;/p&gt;
&lt;p&gt;Led by Iqbal&lt;/p&gt;</t>
  </si>
  <si>
    <t>121807,121822,121803,142590</t>
  </si>
  <si>
    <t>Albert ($bash) Yumol, Anj Lapastora, Dr. Cher Han Lau, Iqbal Abdullah</t>
  </si>
  <si>
    <t>test video</t>
  </si>
  <si>
    <t>2021/11/11</t>
  </si>
  <si>
    <t>11:50</t>
  </si>
  <si>
    <t>21:30</t>
  </si>
  <si>
    <t>&lt;p&gt;check out &lt;a href="https://events.hubilo.com/pycon-apac-2021/rooms"&gt;speaker's live q&amp;amp;a here&lt;/a&gt;&lt;/p&gt;</t>
  </si>
  <si>
    <t>136631</t>
  </si>
  <si>
    <t xml:space="preserve">Panel Discussion - What are the Cornerstones Every Big Data Environment Should have to be Successful? </t>
  </si>
  <si>
    <t>14:45</t>
  </si>
  <si>
    <t>&lt;p&gt;Penal Discussion led by Thohirah Husaini (Rose) along with Aravind Putrevu, Chin Hwee Ong and Andy Goldberg.&lt;/p&gt;</t>
  </si>
  <si>
    <t xml:space="preserve">Live Q&amp;A  with Isabela Moreira on Anatomy of Keyboards </t>
  </si>
  <si>
    <t>20:30</t>
  </si>
  <si>
    <t>&lt;p&gt;Have you watch Isabela's talk yet?&amp;nbsp;&lt;/p&gt;
&lt;p&gt;Questions for Isabela regarding her talk? Ask her in the Q&amp;amp;A forum on your right hand panel and she'll try to answer your questions live!&lt;/p&gt;</t>
  </si>
  <si>
    <t>Isabela Moreira</t>
  </si>
  <si>
    <t>PyCon APAC Open Mic Party!!!</t>
  </si>
  <si>
    <t>&lt;p&gt;We know you're more than just a programmer! Sign up for the open mic party and we get you up on stage to perform and have fun.&lt;/p&gt;
&lt;p&gt;Some performance we have so far are:&lt;/p&gt;
&lt;p&gt;- Carl Heaton performing his Dad jokes&lt;/p&gt;
&lt;p&gt;&amp;nbsp;&lt;/p&gt;</t>
  </si>
  <si>
    <t>Q&amp;A session in programming language chatroom with Peacock (He/Him) - Getting Started with Statically Typed Programming in Python 3.10</t>
  </si>
  <si>
    <t>11:45</t>
  </si>
  <si>
    <t>Q&amp;A session in programming language chatroom with Kir Chou (He/Him) - Learn from LL(1) to PEG parser the hard way</t>
  </si>
  <si>
    <t>Q&amp;A session in Development chatroom with Gajendra Deshpande (He/Him) - Build Your First Cyber Forensic Application using Python</t>
  </si>
  <si>
    <t>Q&amp;A session in Web Development chatroom with Kanisorn Sutham (He/Him) - Clean up Django tests with pytest, factory_boy, and Faker</t>
  </si>
  <si>
    <t>15:15</t>
  </si>
  <si>
    <t>Q&amp;A session in Machine Learning chatroom with Neeraj Pandey (He/Him) - Computational Creativity: Could AI be the next DADA movement?</t>
  </si>
  <si>
    <t>Q&amp;A session in Machine Learning chatroom with Dima Maharika Dinama (He/Him) - Reading Indonesia General Election Result using Python</t>
  </si>
  <si>
    <t>Q&amp;A session in Data&amp; IoT chatroom with Aravind Putrevu (He/Him) - Collecting Logs, Metrics, Traces from Python Flask App using Elastic Stack</t>
  </si>
  <si>
    <t>15:20</t>
  </si>
  <si>
    <t>15:35</t>
  </si>
  <si>
    <t>Q&amp;A session in Web Development chatroom with Grimmer Kang (He/Him) - Use Pyodide to run Python in browsers - rendering medical DICOM files as an example</t>
  </si>
  <si>
    <t>15:45</t>
  </si>
  <si>
    <t>Q&amp;A session in Machine Learning chatroom with Scotty Kwok (He/Him) - Python and Computer Vision from cancer classification to industrial applications</t>
  </si>
  <si>
    <t>16:15</t>
  </si>
  <si>
    <t>Q&amp;A session in Web Development chatroom with Tetsuya Jesse Hirata (He/Him) - Flask 2.0 vs Fast API in REST API developments</t>
  </si>
  <si>
    <t>Q&amp;A session in Data&amp; IoT chatroom with Q&amp;A session in Data&amp; IoT chatroom with Aravind Putrevu (He/Him) - Collecting Logs, Metrics, Traces from Python Flask App using Elastic Stack</t>
  </si>
  <si>
    <t>Q&amp;A session in Programming Language chatroom with Takanori Suzuki (He/Him) - Introduction to Structural Pattern Matching</t>
  </si>
  <si>
    <t>Q&amp;A session in Community &amp; Health chatroom with Dr. Drew B Mallory (He/Him) - Worker Well-being During COVID: From Fatigue to Flourishing</t>
  </si>
  <si>
    <t>Q&amp;A session in Data&amp; IoT chatroom with Steven Kolawole (He/Him) - Streamlit: The Fastest Way to build Data Apps</t>
  </si>
  <si>
    <t xml:space="preserve">Q&amp;A session in Data&amp; IoT chatroom with Diogenes Armando Pascua (He/Him) - Development of A Chlorophyl Meter for Plant Nitrogen Estimation in Agriculture Using Micropython </t>
  </si>
  <si>
    <t>17:45</t>
  </si>
  <si>
    <t>Q&amp;A session in Community &amp; Health chatroom with Anj Lapastora (She/Her) - How being part of the Python community allowed me to extend my passion (and strengthened my will to persevere)</t>
  </si>
  <si>
    <t>Q&amp;A session in Machine Learning chatroom with Ming-Yang Ho (He/Him) - Get 3D models out of nothing: Python implementation of deep learning-based 3D models reconstruction from 2D images.</t>
  </si>
  <si>
    <t>18:15</t>
  </si>
  <si>
    <t>Q&amp;A session in Web Development chatroom with Tonya Sims (She/Her) - Faceoff Fun with Python Frameworks: FastAPI vs Flask</t>
  </si>
  <si>
    <t>10:45</t>
  </si>
  <si>
    <t>Q&amp;A session in Development chatroom with Susan Shu Chang (She/Her) - Narrative-focused video games development with Ren'Py, an open source engine</t>
  </si>
  <si>
    <t>11:15</t>
  </si>
  <si>
    <t>Q&amp;A session in Data&amp; IoT chatroom with Andy Goldberg (He/Him) - 100 Million Blackjack Hands, and I Only Lost $1! Thanks to Python, joblib, and AWS.</t>
  </si>
  <si>
    <t>Q&amp;A session in Community &amp; Health chatroom with Albert '$bash' Yumol - Python as a Tool for Social Activism</t>
  </si>
  <si>
    <t>11:20</t>
  </si>
  <si>
    <t>11:35</t>
  </si>
  <si>
    <t>Q&amp;A session in Machine Learning chatroom with Novia Listiyani Wirhaspati (She/Her) - Handling uncertainty: Introduction to Robust Optimization</t>
  </si>
  <si>
    <t>Q&amp;A session in Community &amp; Health chatroom with Ben Thompson (He/Him) - Posture and Pain</t>
  </si>
  <si>
    <t>Q&amp;A session in Data&amp; IoT chatroom with Matt Lebrun (He/Him) - How Python Supercharged my Maker's Journey</t>
  </si>
  <si>
    <t>Q&amp;A session in Programming Language chatroom with Harsh Bardhan Mishra (He/Him) - Building Polyglot Python applications using MetaCall Core</t>
  </si>
  <si>
    <t>Q&amp;A session in Development chatroom with Anthony Shaw (He/Him) - Visual Studio Code for Python Developers</t>
  </si>
  <si>
    <t>13:15</t>
  </si>
  <si>
    <t>Q&amp;A session in Programming Language chatroom with Yothin Muangsommuk (He/Him) - Relearning Python the right way</t>
  </si>
  <si>
    <t>Q&amp;A session in Development chatroom with Zorex Salvo and Ryan Ermita (They/Them) - Composing Music With Python</t>
  </si>
  <si>
    <t>Q&amp;A session in Community &amp; Health chatroom with Dr. Praewpan Poriswanish (Pui) (She/Her) - Computer-related injuries: From Office Syndrome to Work From Home Syndrome, How to Survive the Pandemic Era?</t>
  </si>
  <si>
    <t>13:40</t>
  </si>
  <si>
    <t>1:55</t>
  </si>
  <si>
    <t>Q&amp;A session in Programming Language chatroom with Katie McLaughlin (She/Her) - Turning 'wat' into 'why'</t>
  </si>
  <si>
    <t>14:10</t>
  </si>
  <si>
    <t>14:25</t>
  </si>
  <si>
    <t>Q&amp;A session in Data&amp; IoT chatroom with Kim Jaeyoon (He/Him) - Automating reports in the civil service environment</t>
  </si>
  <si>
    <t>Q&amp;A session in Development chatroom with Pratibha Jagnere (She/Her) - Metaclasses : The Realm of Metaprogramming</t>
  </si>
  <si>
    <t>Q&amp;A session in Machine Learning chatroom with Dr. Lau Cher Han (He/Him) - Unleashing potential in text data using NLP</t>
  </si>
  <si>
    <t>Q&amp;A session in Community &amp; Health chatroom with Dr. Nuno Muralha (He/Him) - From Ideation to Entrepreneurship - The Surgeon's Perspective</t>
  </si>
  <si>
    <t>Q&amp;A session in Machine Learning chatroom with Kalyan Prasad (He/Him) - Decision Tree Visualization</t>
  </si>
  <si>
    <t>Q&amp;A session in Machine Learning chatroom with Joshua Arvin Lat (He/Him) - Machine Learning Engineering Done Right: Designing and Building Complex Intelligent Systems and Workflows with Python</t>
  </si>
  <si>
    <r>
      <rPr>
        <sz val="11"/>
        <color rgb="FF000000"/>
        <rFont val="Calibri"/>
      </rPr>
      <t xml:space="preserve">Q&amp;A session in Data&amp; IoT chatroom with Cheuk Ting Ho (She/Her) - Developing a tap and target for </t>
    </r>
    <r>
      <rPr>
        <u/>
        <sz val="11"/>
        <color rgb="FF0000FF"/>
        <rFont val="Calibri"/>
      </rPr>
      <t>singer.io</t>
    </r>
    <r>
      <rPr>
        <sz val="11"/>
        <color rgb="FF000000"/>
        <rFont val="Calibri"/>
      </rPr>
      <t xml:space="preserve"> - Open Source ETL</t>
    </r>
  </si>
  <si>
    <t xml:space="preserve"> </t>
  </si>
  <si>
    <t>Track ID</t>
  </si>
  <si>
    <t>Development</t>
  </si>
  <si>
    <t>Community &amp; Health</t>
  </si>
  <si>
    <t>Machine Learning</t>
  </si>
  <si>
    <t>Data</t>
  </si>
  <si>
    <t>Keynote</t>
  </si>
  <si>
    <t>Workshop</t>
  </si>
  <si>
    <t>Programming Language</t>
  </si>
  <si>
    <t>Web Development</t>
  </si>
  <si>
    <t>IoT</t>
  </si>
  <si>
    <t>Party</t>
  </si>
  <si>
    <t>Speaker</t>
  </si>
  <si>
    <t>Speaker ID</t>
  </si>
  <si>
    <t>Yothin Muangsommuk</t>
  </si>
  <si>
    <t>Kan Ouivirach</t>
  </si>
  <si>
    <t>Abdur-Rahmaan Janhangeer</t>
  </si>
  <si>
    <t>Susan Shu Chang</t>
  </si>
  <si>
    <t>Pratibha Jagnere</t>
  </si>
  <si>
    <t>Novia Listiyani Wirhaspati</t>
  </si>
  <si>
    <t>Ivy Fung</t>
  </si>
  <si>
    <t>Naomi Ceder</t>
  </si>
  <si>
    <t>Aravind Putrevu</t>
  </si>
  <si>
    <t>Kir Chou</t>
  </si>
  <si>
    <t>Grimmer Kang</t>
  </si>
  <si>
    <t>Dima Maharika Dinama</t>
  </si>
  <si>
    <t>First Kanisorn Sutham</t>
  </si>
  <si>
    <t>Dr. Cher Han Lau</t>
  </si>
  <si>
    <t>Nat Weerawan</t>
  </si>
  <si>
    <t>Tushar Bansal</t>
  </si>
  <si>
    <t>Scotty Kwok</t>
  </si>
  <si>
    <t>Albert ($bash) Yumol</t>
  </si>
  <si>
    <t>Neeraj Pandey</t>
  </si>
  <si>
    <t>Anthony Khong</t>
  </si>
  <si>
    <t>Joshua Arvin Lat</t>
  </si>
  <si>
    <t>Yoichi Takai</t>
  </si>
  <si>
    <t>Anthony Shaw</t>
  </si>
  <si>
    <t>Harsh Bardhan Mishra</t>
  </si>
  <si>
    <t>Jiwon Kim</t>
  </si>
  <si>
    <t>Ming-Yang Ho</t>
  </si>
  <si>
    <t>Matt Lebrun</t>
  </si>
  <si>
    <t>Diogenes Armando Pascua</t>
  </si>
  <si>
    <t>Katie McLaughlin ✨</t>
  </si>
  <si>
    <t>Zorex Salvo</t>
  </si>
  <si>
    <t>Jing Jing (京京) Wu (吴)</t>
  </si>
  <si>
    <t>Jaeyoon Kim</t>
  </si>
  <si>
    <t>Anj Lapastora</t>
  </si>
  <si>
    <t>Gajendra Deshpande</t>
  </si>
  <si>
    <t>Chin Hwee Ong</t>
  </si>
  <si>
    <t>Yevonnael Andrew</t>
  </si>
  <si>
    <t>Tonya Sims</t>
  </si>
  <si>
    <t>Masashi Shibata</t>
  </si>
  <si>
    <t>Kalyan Prasad</t>
  </si>
  <si>
    <t>Iván Torroledo</t>
  </si>
  <si>
    <t>Ramon Perez</t>
  </si>
  <si>
    <t>Andy Goldberg</t>
  </si>
  <si>
    <t>Karishma Babbar</t>
  </si>
  <si>
    <t>Ben Thompson</t>
  </si>
  <si>
    <t>Mariatta Wijaya</t>
  </si>
  <si>
    <t>Eric Snow</t>
  </si>
  <si>
    <t>Lorena Mesa</t>
  </si>
  <si>
    <t>Audrey Tang</t>
  </si>
  <si>
    <t>Bookee Suksa</t>
  </si>
  <si>
    <t>Cheuk Ting Ho</t>
  </si>
  <si>
    <t>Dr. Drew Mallory</t>
  </si>
  <si>
    <t>Jintao Zhang</t>
  </si>
  <si>
    <t>Joongi Kim</t>
  </si>
  <si>
    <t>Kinfey Lo</t>
  </si>
  <si>
    <t>Dr. Praewpan Poriswanish</t>
  </si>
  <si>
    <t>Rosalind Yunibandhu</t>
  </si>
  <si>
    <t>Steve Doucakis</t>
  </si>
  <si>
    <t>Steven Kolawole</t>
  </si>
  <si>
    <t>Takanori Suzuki</t>
  </si>
  <si>
    <t>Tetsuya Jesse Hirata</t>
  </si>
  <si>
    <t>Worajedt Sitthidumrong</t>
  </si>
  <si>
    <t>Florian Hoenicke</t>
  </si>
  <si>
    <t>Deep Patel</t>
  </si>
  <si>
    <t>Georgi Ker</t>
  </si>
  <si>
    <t>Jean Jordaan</t>
  </si>
  <si>
    <t>Piyabuht Wongsahan</t>
  </si>
  <si>
    <t>Andrew Purser</t>
  </si>
  <si>
    <t>Nutt Rangsiman</t>
  </si>
  <si>
    <t>Dasapich Thongnopnua</t>
  </si>
  <si>
    <t>Gatuk Chattanon</t>
  </si>
  <si>
    <t>Dylan Jay</t>
  </si>
  <si>
    <t>Chomtana Chanjaraswichai</t>
  </si>
  <si>
    <t>Saranya Mohan</t>
  </si>
  <si>
    <t>Tino Thamjarat</t>
  </si>
  <si>
    <t>François Wautier</t>
  </si>
  <si>
    <t>Dan Itsara</t>
  </si>
  <si>
    <t>Dr. Nuno Muralha</t>
  </si>
  <si>
    <t>Sony Valdez</t>
  </si>
  <si>
    <t>Kalyan Munjuluri</t>
  </si>
  <si>
    <t>Joke TW</t>
  </si>
  <si>
    <t>DJ Ness Ness</t>
  </si>
  <si>
    <t>Sarah Huang</t>
  </si>
  <si>
    <t>Cody Fox</t>
  </si>
  <si>
    <t>Prachya Boonkwan</t>
  </si>
  <si>
    <t>Iqbal Abdullah</t>
  </si>
  <si>
    <t>Thohirah (Rose) Husaini</t>
  </si>
  <si>
    <t>Niharika Vadluri</t>
  </si>
  <si>
    <t>Sayantika Banik</t>
  </si>
  <si>
    <t>Tereza Iofciu</t>
  </si>
  <si>
    <t>Christian Heimes</t>
  </si>
  <si>
    <t>142893,121836,121829,121825</t>
  </si>
  <si>
    <t>Thohirah (Rose) Husaini, Andy Goldberg, Kalyan Prasad, Chin Hwee 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</si>
</sst>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rgb="FF000000"/>
      <name val="Calibri"/>
    </font>
    <font>
      <sz val="11"/>
      <color theme="1"/>
      <name val="Helvetica Neue"/>
    </font>
    <font>
      <sz val="11"/>
      <color rgb="FF7E3794"/>
      <name val="Helvetica Neue"/>
    </font>
    <font>
      <sz val="11"/>
      <name val="Calibri"/>
    </font>
    <font>
      <sz val="11"/>
      <color rgb="FF7E3794"/>
      <name val="Calibri"/>
    </font>
    <font>
      <u/>
      <sz val="11"/>
      <color rgb="FF000000"/>
      <name val="Calibri"/>
    </font>
    <font>
      <u/>
      <sz val="11"/>
      <color rgb="FF0000FF"/>
      <name val="Calibri"/>
    </font>
  </fonts>
  <fills count="2">
    <fill>
      <patternFill patternType="none"/>
    </fill>
    <fill>
      <patternFill patternType="gray125"/>
    </fill>
  </fills>
  <borders count="10">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style="thin">
        <color rgb="FFAAAAAA"/>
      </right>
      <top style="thin">
        <color rgb="FF000000"/>
      </top>
      <bottom style="thin">
        <color rgb="FFAAAAAA"/>
      </bottom>
      <diagonal/>
    </border>
    <border>
      <left style="thin">
        <color rgb="FFAAAAAA"/>
      </left>
      <right/>
      <top style="thin">
        <color rgb="FF000000"/>
      </top>
      <bottom style="thin">
        <color rgb="FFAAAAAA"/>
      </bottom>
      <diagonal/>
    </border>
    <border>
      <left/>
      <right style="thin">
        <color rgb="FFAAAAAA"/>
      </right>
      <top style="thin">
        <color rgb="FF000000"/>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s>
  <cellStyleXfs count="1">
    <xf numFmtId="0" fontId="0" fillId="0" borderId="0"/>
  </cellStyleXfs>
  <cellXfs count="27">
    <xf numFmtId="0" fontId="0" fillId="0" borderId="0" xfId="0" applyFont="1" applyAlignment="1"/>
    <xf numFmtId="49" fontId="0" fillId="0" borderId="1" xfId="0" applyNumberFormat="1" applyFont="1" applyBorder="1" applyAlignment="1">
      <alignment wrapText="1"/>
    </xf>
    <xf numFmtId="0" fontId="0" fillId="0" borderId="1" xfId="0" applyFont="1" applyBorder="1" applyAlignment="1"/>
    <xf numFmtId="0" fontId="0" fillId="0" borderId="0" xfId="0" applyFont="1" applyAlignment="1"/>
    <xf numFmtId="0" fontId="0" fillId="0" borderId="2" xfId="0" applyFont="1" applyBorder="1" applyAlignment="1"/>
    <xf numFmtId="49" fontId="0" fillId="0" borderId="3" xfId="0" applyNumberFormat="1" applyFont="1" applyBorder="1" applyAlignment="1"/>
    <xf numFmtId="49" fontId="0" fillId="0" borderId="3" xfId="0" applyNumberFormat="1" applyFont="1" applyBorder="1" applyAlignment="1"/>
    <xf numFmtId="49" fontId="0" fillId="0" borderId="3" xfId="0" applyNumberFormat="1" applyFont="1" applyBorder="1" applyAlignment="1">
      <alignment wrapText="1"/>
    </xf>
    <xf numFmtId="49" fontId="0" fillId="0" borderId="4" xfId="0" applyNumberFormat="1" applyFont="1" applyBorder="1" applyAlignment="1"/>
    <xf numFmtId="0" fontId="0" fillId="0" borderId="5" xfId="0" applyFont="1" applyBorder="1" applyAlignment="1"/>
    <xf numFmtId="0" fontId="1" fillId="0" borderId="3" xfId="0" applyFont="1" applyBorder="1"/>
    <xf numFmtId="49" fontId="0" fillId="0" borderId="6" xfId="0" applyNumberFormat="1" applyFont="1" applyBorder="1" applyAlignment="1">
      <alignment wrapText="1"/>
    </xf>
    <xf numFmtId="49" fontId="0" fillId="0" borderId="5" xfId="0" applyNumberFormat="1" applyFont="1" applyBorder="1" applyAlignment="1"/>
    <xf numFmtId="49" fontId="2" fillId="0" borderId="3" xfId="0" applyNumberFormat="1" applyFont="1" applyBorder="1" applyAlignment="1"/>
    <xf numFmtId="0" fontId="0" fillId="0" borderId="6" xfId="0" applyFont="1" applyBorder="1" applyAlignment="1"/>
    <xf numFmtId="49" fontId="0" fillId="0" borderId="1" xfId="0" applyNumberFormat="1" applyFont="1" applyBorder="1" applyAlignment="1"/>
    <xf numFmtId="0" fontId="0" fillId="0" borderId="7" xfId="0" applyFont="1" applyBorder="1" applyAlignment="1"/>
    <xf numFmtId="49" fontId="0" fillId="0" borderId="8" xfId="0" applyNumberFormat="1" applyFont="1" applyBorder="1" applyAlignment="1">
      <alignment wrapText="1"/>
    </xf>
    <xf numFmtId="49" fontId="0" fillId="0" borderId="7" xfId="0" applyNumberFormat="1" applyFont="1" applyBorder="1" applyAlignment="1"/>
    <xf numFmtId="0" fontId="0" fillId="0" borderId="8" xfId="0" applyFont="1" applyBorder="1" applyAlignment="1"/>
    <xf numFmtId="0" fontId="3" fillId="0" borderId="3" xfId="0" applyFont="1" applyBorder="1" applyAlignment="1"/>
    <xf numFmtId="49" fontId="0" fillId="0" borderId="8" xfId="0" applyNumberFormat="1" applyFont="1" applyBorder="1" applyAlignment="1"/>
    <xf numFmtId="0" fontId="0" fillId="0" borderId="3" xfId="0" applyFont="1" applyBorder="1" applyAlignment="1"/>
    <xf numFmtId="49" fontId="4" fillId="0" borderId="3" xfId="0" applyNumberFormat="1" applyFont="1" applyBorder="1" applyAlignment="1"/>
    <xf numFmtId="49" fontId="0" fillId="0" borderId="1" xfId="0" applyNumberFormat="1" applyFont="1" applyBorder="1" applyAlignment="1"/>
    <xf numFmtId="0" fontId="0" fillId="0" borderId="9" xfId="0" applyFont="1" applyBorder="1" applyAlignment="1"/>
    <xf numFmtId="49" fontId="5"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ger.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9"/>
  <sheetViews>
    <sheetView showGridLines="0" tabSelected="1" topLeftCell="A31" workbookViewId="0">
      <selection activeCell="A77" sqref="A77:XFD77"/>
    </sheetView>
  </sheetViews>
  <sheetFormatPr defaultColWidth="14.453125" defaultRowHeight="15" customHeight="1"/>
  <cols>
    <col min="1" max="1" width="89.453125" customWidth="1"/>
    <col min="2" max="2" width="45" customWidth="1"/>
    <col min="3" max="3" width="22" customWidth="1"/>
    <col min="4" max="4" width="27.7265625" customWidth="1"/>
    <col min="5" max="5" width="18.26953125" customWidth="1"/>
    <col min="6" max="6" width="47.81640625" customWidth="1"/>
    <col min="7" max="7" width="8.81640625" customWidth="1"/>
    <col min="8" max="8" width="36.7265625" customWidth="1"/>
    <col min="9" max="9" width="45.54296875" customWidth="1"/>
    <col min="10" max="10" width="19.81640625" customWidth="1"/>
    <col min="11" max="28" width="8.81640625" customWidth="1"/>
  </cols>
  <sheetData>
    <row r="1" spans="1:28" ht="159.75" customHeight="1">
      <c r="A1" s="1" t="s">
        <v>0</v>
      </c>
      <c r="B1" s="2"/>
      <c r="C1" s="2"/>
      <c r="D1" s="2"/>
      <c r="E1" s="2"/>
      <c r="F1" s="2"/>
      <c r="G1" s="2"/>
      <c r="H1" s="2"/>
      <c r="I1" s="2"/>
      <c r="J1" s="2"/>
      <c r="K1" s="3"/>
      <c r="L1" s="3"/>
      <c r="M1" s="3"/>
      <c r="N1" s="3"/>
      <c r="O1" s="3"/>
      <c r="P1" s="3"/>
      <c r="Q1" s="3"/>
      <c r="R1" s="3"/>
      <c r="S1" s="3"/>
      <c r="T1" s="3"/>
      <c r="U1" s="3"/>
      <c r="V1" s="3"/>
      <c r="W1" s="3"/>
      <c r="X1" s="3"/>
      <c r="Y1" s="3"/>
      <c r="Z1" s="3"/>
      <c r="AA1" s="3"/>
      <c r="AB1" s="3"/>
    </row>
    <row r="2" spans="1:28" ht="79.5" customHeight="1">
      <c r="A2" s="1" t="s">
        <v>1</v>
      </c>
      <c r="B2" s="2"/>
      <c r="C2" s="2"/>
      <c r="D2" s="2"/>
      <c r="E2" s="2"/>
      <c r="F2" s="2"/>
      <c r="G2" s="2"/>
      <c r="H2" s="2"/>
      <c r="I2" s="2"/>
      <c r="J2" s="2"/>
      <c r="K2" s="3"/>
      <c r="L2" s="3"/>
      <c r="M2" s="3"/>
      <c r="N2" s="3"/>
      <c r="O2" s="3"/>
      <c r="P2" s="3"/>
      <c r="Q2" s="3"/>
      <c r="R2" s="3"/>
      <c r="S2" s="3"/>
      <c r="T2" s="3"/>
      <c r="U2" s="3"/>
      <c r="V2" s="3"/>
      <c r="W2" s="3"/>
      <c r="X2" s="3"/>
      <c r="Y2" s="3"/>
      <c r="Z2" s="3"/>
      <c r="AA2" s="3"/>
      <c r="AB2" s="3"/>
    </row>
    <row r="3" spans="1:28" ht="13.5" customHeight="1">
      <c r="A3" s="4"/>
      <c r="B3" s="4"/>
      <c r="C3" s="4"/>
      <c r="D3" s="4"/>
      <c r="E3" s="4"/>
      <c r="F3" s="4"/>
      <c r="G3" s="4"/>
      <c r="H3" s="4"/>
      <c r="I3" s="4"/>
      <c r="J3" s="4"/>
      <c r="K3" s="3"/>
      <c r="L3" s="3"/>
      <c r="M3" s="3"/>
      <c r="N3" s="3"/>
      <c r="O3" s="3"/>
      <c r="P3" s="3"/>
      <c r="Q3" s="3"/>
      <c r="R3" s="3"/>
      <c r="S3" s="3"/>
      <c r="T3" s="3"/>
      <c r="U3" s="3"/>
      <c r="V3" s="3"/>
      <c r="W3" s="3"/>
      <c r="X3" s="3"/>
      <c r="Y3" s="3"/>
      <c r="Z3" s="3"/>
      <c r="AA3" s="3"/>
      <c r="AB3" s="3"/>
    </row>
    <row r="4" spans="1:28" ht="14.25" customHeight="1">
      <c r="A4" s="5" t="s">
        <v>2</v>
      </c>
      <c r="B4" s="5" t="s">
        <v>3</v>
      </c>
      <c r="C4" s="5" t="s">
        <v>4</v>
      </c>
      <c r="D4" s="5" t="s">
        <v>5</v>
      </c>
      <c r="E4" s="5" t="s">
        <v>6</v>
      </c>
      <c r="F4" s="6" t="s">
        <v>7</v>
      </c>
      <c r="G4" s="5" t="s">
        <v>8</v>
      </c>
      <c r="H4" s="5" t="s">
        <v>9</v>
      </c>
      <c r="I4" s="6" t="s">
        <v>10</v>
      </c>
      <c r="J4" s="5" t="s">
        <v>11</v>
      </c>
      <c r="K4" s="3"/>
      <c r="L4" s="3"/>
      <c r="M4" s="3"/>
      <c r="N4" s="3"/>
      <c r="O4" s="3"/>
      <c r="P4" s="3"/>
      <c r="Q4" s="3"/>
      <c r="R4" s="3"/>
      <c r="S4" s="3"/>
      <c r="T4" s="3"/>
      <c r="U4" s="3"/>
      <c r="V4" s="3"/>
      <c r="W4" s="3"/>
      <c r="X4" s="3"/>
      <c r="Y4" s="3"/>
      <c r="Z4" s="3"/>
      <c r="AA4" s="3"/>
      <c r="AB4" s="3"/>
    </row>
    <row r="5" spans="1:28" ht="45" customHeight="1">
      <c r="A5" s="5" t="s">
        <v>12</v>
      </c>
      <c r="B5" s="5" t="s">
        <v>13</v>
      </c>
      <c r="C5" s="5" t="s">
        <v>14</v>
      </c>
      <c r="D5" s="5" t="s">
        <v>14</v>
      </c>
      <c r="E5" s="5" t="s">
        <v>15</v>
      </c>
      <c r="F5" s="5"/>
      <c r="G5" s="5" t="s">
        <v>16</v>
      </c>
      <c r="H5" s="5" t="s">
        <v>17</v>
      </c>
      <c r="I5" s="5"/>
      <c r="J5" s="7" t="s">
        <v>18</v>
      </c>
      <c r="K5" s="3"/>
      <c r="L5" s="3"/>
      <c r="M5" s="3"/>
      <c r="N5" s="3"/>
      <c r="O5" s="3"/>
      <c r="P5" s="3"/>
      <c r="Q5" s="3"/>
      <c r="R5" s="3"/>
      <c r="S5" s="3"/>
      <c r="T5" s="3"/>
      <c r="U5" s="3"/>
      <c r="V5" s="3"/>
      <c r="W5" s="3"/>
      <c r="X5" s="3"/>
      <c r="Y5" s="3"/>
      <c r="Z5" s="3"/>
      <c r="AA5" s="3"/>
      <c r="AB5" s="3"/>
    </row>
    <row r="6" spans="1:28" ht="39" customHeight="1">
      <c r="A6" s="8" t="s">
        <v>19</v>
      </c>
      <c r="B6" s="8" t="s">
        <v>20</v>
      </c>
      <c r="C6" s="8" t="s">
        <v>21</v>
      </c>
      <c r="D6" s="8" t="s">
        <v>22</v>
      </c>
      <c r="E6" s="9">
        <v>10218</v>
      </c>
      <c r="F6" s="10" t="str">
        <f ca="1">IFERROR(__xludf.DUMMYFUNCTION("QUERY('Track(Read Only)'!$A$1:$B$11, ""select A where B like '""&amp;E6&amp;""'"", 0)"),"Programming Language")</f>
        <v>Programming Language</v>
      </c>
      <c r="G6" s="11" t="s">
        <v>23</v>
      </c>
      <c r="H6" s="12" t="s">
        <v>24</v>
      </c>
      <c r="I6" s="13" t="str">
        <f ca="1">IFERROR(__xludf.DUMMYFUNCTION("QUERY('Speaker(Read Only)'!$A$1:$B$95, ""select A where B like '""&amp;H6&amp;""'"", 0)"),"Yothin Muangsommuk")</f>
        <v>Yothin Muangsommuk</v>
      </c>
      <c r="J6" s="14">
        <v>96463</v>
      </c>
      <c r="K6" s="3"/>
      <c r="L6" s="3"/>
      <c r="M6" s="3"/>
      <c r="N6" s="3"/>
      <c r="O6" s="3"/>
      <c r="P6" s="3"/>
      <c r="Q6" s="3"/>
      <c r="R6" s="3"/>
      <c r="S6" s="3"/>
      <c r="T6" s="3"/>
      <c r="U6" s="3"/>
      <c r="V6" s="3"/>
      <c r="W6" s="3"/>
      <c r="X6" s="3"/>
      <c r="Y6" s="3"/>
      <c r="Z6" s="3"/>
      <c r="AA6" s="3"/>
      <c r="AB6" s="3"/>
    </row>
    <row r="7" spans="1:28" ht="39" customHeight="1">
      <c r="A7" s="15" t="s">
        <v>25</v>
      </c>
      <c r="B7" s="15" t="s">
        <v>20</v>
      </c>
      <c r="C7" s="15" t="s">
        <v>26</v>
      </c>
      <c r="D7" s="15" t="s">
        <v>27</v>
      </c>
      <c r="E7" s="16">
        <v>10219</v>
      </c>
      <c r="F7" s="10" t="str">
        <f ca="1">IFERROR(__xludf.DUMMYFUNCTION("QUERY('Track(Read Only)'!$A$1:$B$11, ""select A where B like '""&amp;E7&amp;""'"", 0)"),"Web Development")</f>
        <v>Web Development</v>
      </c>
      <c r="G7" s="17" t="s">
        <v>28</v>
      </c>
      <c r="H7" s="18" t="s">
        <v>29</v>
      </c>
      <c r="I7" s="13" t="str">
        <f ca="1">IFERROR(__xludf.DUMMYFUNCTION("QUERY('Speaker(Read Only)'!$A$1:$B$95, ""select A where B like '""&amp;H7&amp;""'"", 0)"),"Abdur-Rahmaan Janhangeer")</f>
        <v>Abdur-Rahmaan Janhangeer</v>
      </c>
      <c r="J7" s="19">
        <v>97463</v>
      </c>
      <c r="K7" s="3"/>
      <c r="L7" s="3"/>
      <c r="M7" s="3"/>
      <c r="N7" s="3"/>
      <c r="O7" s="3"/>
      <c r="P7" s="3"/>
      <c r="Q7" s="3"/>
      <c r="R7" s="3"/>
      <c r="S7" s="3"/>
      <c r="T7" s="3"/>
      <c r="U7" s="3"/>
      <c r="V7" s="3"/>
      <c r="W7" s="3"/>
      <c r="X7" s="3"/>
      <c r="Y7" s="3"/>
      <c r="Z7" s="3"/>
      <c r="AA7" s="3"/>
      <c r="AB7" s="3"/>
    </row>
    <row r="8" spans="1:28" ht="52.5" customHeight="1">
      <c r="A8" s="15" t="s">
        <v>30</v>
      </c>
      <c r="B8" s="15" t="s">
        <v>20</v>
      </c>
      <c r="C8" s="15" t="s">
        <v>31</v>
      </c>
      <c r="D8" s="15" t="s">
        <v>32</v>
      </c>
      <c r="E8" s="16">
        <v>9701</v>
      </c>
      <c r="F8" s="10" t="str">
        <f ca="1">IFERROR(__xludf.DUMMYFUNCTION("QUERY('Track(Read Only)'!$A$1:$B$11, ""select A where B like '""&amp;E8&amp;""'"", 0)"),"Community &amp; Health")</f>
        <v>Community &amp; Health</v>
      </c>
      <c r="G8" s="17" t="s">
        <v>33</v>
      </c>
      <c r="H8" s="18" t="s">
        <v>34</v>
      </c>
      <c r="I8" s="13" t="str">
        <f ca="1">IFERROR(__xludf.DUMMYFUNCTION("QUERY('Speaker(Read Only)'!$A$1:$B$95, ""select A where B like '""&amp;H8&amp;""'"", 0)"),"Albert ($bash) Yumol")</f>
        <v>Albert ($bash) Yumol</v>
      </c>
      <c r="J8" s="19">
        <v>97479</v>
      </c>
      <c r="K8" s="3"/>
      <c r="L8" s="3"/>
      <c r="M8" s="3"/>
      <c r="N8" s="3"/>
      <c r="O8" s="3"/>
      <c r="P8" s="3"/>
      <c r="Q8" s="3"/>
      <c r="R8" s="3"/>
      <c r="S8" s="3"/>
      <c r="T8" s="3"/>
      <c r="U8" s="3"/>
      <c r="V8" s="3"/>
      <c r="W8" s="3"/>
      <c r="X8" s="3"/>
      <c r="Y8" s="3"/>
      <c r="Z8" s="3"/>
      <c r="AA8" s="3"/>
      <c r="AB8" s="3"/>
    </row>
    <row r="9" spans="1:28" ht="26.25" customHeight="1">
      <c r="A9" s="15" t="s">
        <v>35</v>
      </c>
      <c r="B9" s="15" t="s">
        <v>20</v>
      </c>
      <c r="C9" s="15" t="s">
        <v>36</v>
      </c>
      <c r="D9" s="15" t="s">
        <v>37</v>
      </c>
      <c r="E9" s="16">
        <v>9703</v>
      </c>
      <c r="F9" s="10" t="str">
        <f ca="1">IFERROR(__xludf.DUMMYFUNCTION("QUERY('Track(Read Only)'!$A$1:$B$11, ""select A where B like '""&amp;E9&amp;""'"", 0)"),"Data")</f>
        <v>Data</v>
      </c>
      <c r="G9" s="17" t="s">
        <v>38</v>
      </c>
      <c r="H9" s="18" t="s">
        <v>39</v>
      </c>
      <c r="I9" s="13" t="str">
        <f ca="1">IFERROR(__xludf.DUMMYFUNCTION("QUERY('Speaker(Read Only)'!$A$1:$B$95, ""select A where B like '""&amp;H9&amp;""'"", 0)"),"Andy Goldberg")</f>
        <v>Andy Goldberg</v>
      </c>
      <c r="J9" s="19">
        <v>97480</v>
      </c>
      <c r="K9" s="3"/>
      <c r="L9" s="3"/>
      <c r="M9" s="3"/>
      <c r="N9" s="3"/>
      <c r="O9" s="3"/>
      <c r="P9" s="3"/>
      <c r="Q9" s="3"/>
      <c r="R9" s="3"/>
      <c r="S9" s="3"/>
      <c r="T9" s="3"/>
      <c r="U9" s="3"/>
      <c r="V9" s="3"/>
      <c r="W9" s="3"/>
      <c r="X9" s="3"/>
      <c r="Y9" s="3"/>
      <c r="Z9" s="3"/>
      <c r="AA9" s="3"/>
      <c r="AB9" s="3"/>
    </row>
    <row r="10" spans="1:28" ht="26.25" customHeight="1">
      <c r="A10" s="15" t="s">
        <v>40</v>
      </c>
      <c r="B10" s="15" t="s">
        <v>41</v>
      </c>
      <c r="C10" s="15" t="s">
        <v>42</v>
      </c>
      <c r="D10" s="15" t="s">
        <v>43</v>
      </c>
      <c r="E10" s="16">
        <v>9704</v>
      </c>
      <c r="F10" s="10" t="str">
        <f ca="1">IFERROR(__xludf.DUMMYFUNCTION("QUERY('Track(Read Only)'!$A$1:$B$11, ""select A where B like '""&amp;E10&amp;""'"", 0)"),"Keynote")</f>
        <v>Keynote</v>
      </c>
      <c r="G10" s="17" t="s">
        <v>44</v>
      </c>
      <c r="H10" s="18" t="s">
        <v>45</v>
      </c>
      <c r="I10" s="20" t="s">
        <v>46</v>
      </c>
      <c r="J10" s="19">
        <v>97745</v>
      </c>
      <c r="K10" s="3"/>
      <c r="L10" s="3"/>
      <c r="M10" s="3"/>
      <c r="N10" s="3"/>
      <c r="O10" s="3"/>
      <c r="P10" s="3"/>
      <c r="Q10" s="3"/>
      <c r="R10" s="3"/>
      <c r="S10" s="3"/>
      <c r="T10" s="3"/>
      <c r="U10" s="3"/>
      <c r="V10" s="3"/>
      <c r="W10" s="3"/>
      <c r="X10" s="3"/>
      <c r="Y10" s="3"/>
      <c r="Z10" s="3"/>
      <c r="AA10" s="3"/>
      <c r="AB10" s="3"/>
    </row>
    <row r="11" spans="1:28" ht="65.25" customHeight="1">
      <c r="A11" s="15" t="s">
        <v>47</v>
      </c>
      <c r="B11" s="15" t="s">
        <v>41</v>
      </c>
      <c r="C11" s="15" t="s">
        <v>48</v>
      </c>
      <c r="D11" s="15" t="s">
        <v>49</v>
      </c>
      <c r="E11" s="16">
        <v>9704</v>
      </c>
      <c r="F11" s="10" t="str">
        <f ca="1">IFERROR(__xludf.DUMMYFUNCTION("QUERY('Track(Read Only)'!$A$1:$B$11, ""select A where B like '""&amp;E11&amp;""'"", 0)"),"Keynote")</f>
        <v>Keynote</v>
      </c>
      <c r="G11" s="17" t="s">
        <v>50</v>
      </c>
      <c r="H11" s="18" t="s">
        <v>51</v>
      </c>
      <c r="I11" s="13" t="str">
        <f ca="1">IFERROR(__xludf.DUMMYFUNCTION("QUERY('Speaker(Read Only)'!$A$1:$B$95, ""select A where B like '""&amp;H11&amp;""'"", 0)"),"Audrey Tang")</f>
        <v>Audrey Tang</v>
      </c>
      <c r="J11" s="19">
        <v>97849</v>
      </c>
      <c r="K11" s="3"/>
      <c r="L11" s="3"/>
      <c r="M11" s="3"/>
      <c r="N11" s="3"/>
      <c r="O11" s="3"/>
      <c r="P11" s="3"/>
      <c r="Q11" s="3"/>
      <c r="R11" s="3"/>
      <c r="S11" s="3"/>
      <c r="T11" s="3"/>
      <c r="U11" s="3"/>
      <c r="V11" s="3"/>
      <c r="W11" s="3"/>
      <c r="X11" s="3"/>
      <c r="Y11" s="3"/>
      <c r="Z11" s="3"/>
      <c r="AA11" s="3"/>
      <c r="AB11" s="3"/>
    </row>
    <row r="12" spans="1:28" ht="39" customHeight="1">
      <c r="A12" s="15" t="s">
        <v>52</v>
      </c>
      <c r="B12" s="15" t="s">
        <v>20</v>
      </c>
      <c r="C12" s="15" t="s">
        <v>53</v>
      </c>
      <c r="D12" s="15" t="s">
        <v>54</v>
      </c>
      <c r="E12" s="16">
        <v>9701</v>
      </c>
      <c r="F12" s="10" t="str">
        <f ca="1">IFERROR(__xludf.DUMMYFUNCTION("QUERY('Track(Read Only)'!$A$1:$B$11, ""select A where B like '""&amp;E12&amp;""'"", 0)"),"Community &amp; Health")</f>
        <v>Community &amp; Health</v>
      </c>
      <c r="G12" s="17" t="s">
        <v>55</v>
      </c>
      <c r="H12" s="18" t="s">
        <v>56</v>
      </c>
      <c r="I12" s="13" t="str">
        <f ca="1">IFERROR(__xludf.DUMMYFUNCTION("QUERY('Speaker(Read Only)'!$A$1:$B$95, ""select A where B like '""&amp;H12&amp;""'"", 0)"),"Anj Lapastora")</f>
        <v>Anj Lapastora</v>
      </c>
      <c r="J12" s="19">
        <v>101776</v>
      </c>
      <c r="K12" s="3"/>
      <c r="L12" s="3"/>
      <c r="M12" s="3"/>
      <c r="N12" s="3"/>
      <c r="O12" s="3"/>
      <c r="P12" s="3"/>
      <c r="Q12" s="3"/>
      <c r="R12" s="3"/>
      <c r="S12" s="3"/>
      <c r="T12" s="3"/>
      <c r="U12" s="3"/>
      <c r="V12" s="3"/>
      <c r="W12" s="3"/>
      <c r="X12" s="3"/>
      <c r="Y12" s="3"/>
      <c r="Z12" s="3"/>
      <c r="AA12" s="3"/>
      <c r="AB12" s="3"/>
    </row>
    <row r="13" spans="1:28" ht="13.5" customHeight="1">
      <c r="A13" s="15" t="s">
        <v>57</v>
      </c>
      <c r="B13" s="15" t="s">
        <v>20</v>
      </c>
      <c r="C13" s="15" t="s">
        <v>58</v>
      </c>
      <c r="D13" s="15" t="s">
        <v>53</v>
      </c>
      <c r="E13" s="16">
        <v>9700</v>
      </c>
      <c r="F13" s="10" t="str">
        <f ca="1">IFERROR(__xludf.DUMMYFUNCTION("QUERY('Track(Read Only)'!$A$1:$B$11, ""select A where B like '""&amp;E13&amp;""'"", 0)"),"Development")</f>
        <v>Development</v>
      </c>
      <c r="G13" s="21" t="s">
        <v>59</v>
      </c>
      <c r="H13" s="18" t="s">
        <v>60</v>
      </c>
      <c r="I13" s="13" t="str">
        <f ca="1">IFERROR(__xludf.DUMMYFUNCTION("QUERY('Speaker(Read Only)'!$A$1:$B$95, ""select A where B like '""&amp;H13&amp;""'"", 0)"),"Anthony Shaw")</f>
        <v>Anthony Shaw</v>
      </c>
      <c r="J13" s="19">
        <v>101869</v>
      </c>
      <c r="K13" s="3"/>
      <c r="L13" s="3"/>
      <c r="M13" s="3"/>
      <c r="N13" s="3"/>
      <c r="O13" s="3"/>
      <c r="P13" s="3"/>
      <c r="Q13" s="3"/>
      <c r="R13" s="3"/>
      <c r="S13" s="3"/>
      <c r="T13" s="3"/>
      <c r="U13" s="3"/>
      <c r="V13" s="3"/>
      <c r="W13" s="3"/>
      <c r="X13" s="3"/>
      <c r="Y13" s="3"/>
      <c r="Z13" s="3"/>
      <c r="AA13" s="3"/>
      <c r="AB13" s="3"/>
    </row>
    <row r="14" spans="1:28" ht="39" customHeight="1">
      <c r="A14" s="15" t="s">
        <v>61</v>
      </c>
      <c r="B14" s="15" t="s">
        <v>20</v>
      </c>
      <c r="C14" s="15" t="s">
        <v>48</v>
      </c>
      <c r="D14" s="15" t="s">
        <v>49</v>
      </c>
      <c r="E14" s="16">
        <v>9703</v>
      </c>
      <c r="F14" s="10" t="str">
        <f ca="1">IFERROR(__xludf.DUMMYFUNCTION("QUERY('Track(Read Only)'!$A$1:$B$11, ""select A where B like '""&amp;E14&amp;""'"", 0)"),"Data")</f>
        <v>Data</v>
      </c>
      <c r="G14" s="17" t="s">
        <v>62</v>
      </c>
      <c r="H14" s="18" t="s">
        <v>63</v>
      </c>
      <c r="I14" s="13" t="str">
        <f ca="1">IFERROR(__xludf.DUMMYFUNCTION("QUERY('Speaker(Read Only)'!$A$1:$B$95, ""select A where B like '""&amp;H14&amp;""'"", 0)"),"Aravind Putrevu")</f>
        <v>Aravind Putrevu</v>
      </c>
      <c r="J14" s="19">
        <v>101879</v>
      </c>
      <c r="K14" s="3"/>
      <c r="L14" s="3"/>
      <c r="M14" s="3"/>
      <c r="N14" s="3"/>
      <c r="O14" s="3"/>
      <c r="P14" s="3"/>
      <c r="Q14" s="3"/>
      <c r="R14" s="3"/>
      <c r="S14" s="3"/>
      <c r="T14" s="3"/>
      <c r="U14" s="3"/>
      <c r="V14" s="3"/>
      <c r="W14" s="3"/>
      <c r="X14" s="3"/>
      <c r="Y14" s="3"/>
      <c r="Z14" s="3"/>
      <c r="AA14" s="3"/>
      <c r="AB14" s="3"/>
    </row>
    <row r="15" spans="1:28" ht="39" customHeight="1">
      <c r="A15" s="15" t="s">
        <v>64</v>
      </c>
      <c r="B15" s="15" t="s">
        <v>65</v>
      </c>
      <c r="C15" s="15" t="s">
        <v>21</v>
      </c>
      <c r="D15" s="15" t="s">
        <v>22</v>
      </c>
      <c r="E15" s="16">
        <v>9701</v>
      </c>
      <c r="F15" s="10" t="str">
        <f ca="1">IFERROR(__xludf.DUMMYFUNCTION("QUERY('Track(Read Only)'!$A$1:$B$11, ""select A where B like '""&amp;E15&amp;""'"", 0)"),"Community &amp; Health")</f>
        <v>Community &amp; Health</v>
      </c>
      <c r="G15" s="17" t="s">
        <v>66</v>
      </c>
      <c r="H15" s="18" t="s">
        <v>67</v>
      </c>
      <c r="I15" s="13" t="str">
        <f ca="1">IFERROR(__xludf.DUMMYFUNCTION("QUERY('Speaker(Read Only)'!$A$1:$B$95, ""select A where B like '""&amp;H15&amp;""'"", 0)"),"Ben Thompson")</f>
        <v>Ben Thompson</v>
      </c>
      <c r="J15" s="19">
        <v>101907</v>
      </c>
      <c r="K15" s="3"/>
      <c r="L15" s="3"/>
      <c r="M15" s="3"/>
      <c r="N15" s="3"/>
      <c r="O15" s="3"/>
      <c r="P15" s="3"/>
      <c r="Q15" s="3"/>
      <c r="R15" s="3"/>
      <c r="S15" s="3"/>
      <c r="T15" s="3"/>
      <c r="U15" s="3"/>
      <c r="V15" s="3"/>
      <c r="W15" s="3"/>
      <c r="X15" s="3"/>
      <c r="Y15" s="3"/>
      <c r="Z15" s="3"/>
      <c r="AA15" s="3"/>
      <c r="AB15" s="3"/>
    </row>
    <row r="16" spans="1:28" ht="65.25" customHeight="1">
      <c r="A16" s="15" t="s">
        <v>68</v>
      </c>
      <c r="B16" s="15" t="s">
        <v>41</v>
      </c>
      <c r="C16" s="15" t="s">
        <v>69</v>
      </c>
      <c r="D16" s="15" t="s">
        <v>31</v>
      </c>
      <c r="E16" s="16">
        <v>9701</v>
      </c>
      <c r="F16" s="10" t="str">
        <f ca="1">IFERROR(__xludf.DUMMYFUNCTION("QUERY('Track(Read Only)'!$A$1:$B$11, ""select A where B like '""&amp;E16&amp;""'"", 0)"),"Community &amp; Health")</f>
        <v>Community &amp; Health</v>
      </c>
      <c r="G16" s="17" t="s">
        <v>70</v>
      </c>
      <c r="H16" s="18" t="s">
        <v>71</v>
      </c>
      <c r="I16" s="13" t="str">
        <f ca="1">IFERROR(__xludf.DUMMYFUNCTION("QUERY('Speaker(Read Only)'!$A$1:$B$95, ""select A where B like '""&amp;H16&amp;""'"", 0)"),"Bookee Suksa")</f>
        <v>Bookee Suksa</v>
      </c>
      <c r="J16" s="19">
        <v>101908</v>
      </c>
      <c r="K16" s="3"/>
      <c r="L16" s="3"/>
      <c r="M16" s="3"/>
      <c r="N16" s="3"/>
      <c r="O16" s="3"/>
      <c r="P16" s="3"/>
      <c r="Q16" s="3"/>
      <c r="R16" s="3"/>
      <c r="S16" s="3"/>
      <c r="T16" s="3"/>
      <c r="U16" s="3"/>
      <c r="V16" s="3"/>
      <c r="W16" s="3"/>
      <c r="X16" s="3"/>
      <c r="Y16" s="3"/>
      <c r="Z16" s="3"/>
      <c r="AA16" s="3"/>
      <c r="AB16" s="3"/>
    </row>
    <row r="17" spans="1:28" ht="26.25" customHeight="1">
      <c r="A17" s="15" t="s">
        <v>72</v>
      </c>
      <c r="B17" s="15" t="s">
        <v>20</v>
      </c>
      <c r="C17" s="15" t="s">
        <v>73</v>
      </c>
      <c r="D17" s="15" t="s">
        <v>58</v>
      </c>
      <c r="E17" s="16">
        <v>9703</v>
      </c>
      <c r="F17" s="10" t="str">
        <f ca="1">IFERROR(__xludf.DUMMYFUNCTION("QUERY('Track(Read Only)'!$A$1:$B$11, ""select A where B like '""&amp;E17&amp;""'"", 0)"),"Data")</f>
        <v>Data</v>
      </c>
      <c r="G17" s="17" t="s">
        <v>74</v>
      </c>
      <c r="H17" s="18" t="s">
        <v>75</v>
      </c>
      <c r="I17" s="13" t="str">
        <f ca="1">IFERROR(__xludf.DUMMYFUNCTION("QUERY('Speaker(Read Only)'!$A$1:$B$95, ""select A where B like '""&amp;H17&amp;""'"", 0)"),"Cheuk Ting Ho")</f>
        <v>Cheuk Ting Ho</v>
      </c>
      <c r="J17" s="19">
        <v>101909</v>
      </c>
      <c r="K17" s="3"/>
      <c r="L17" s="3"/>
      <c r="M17" s="3"/>
      <c r="N17" s="3"/>
      <c r="O17" s="3"/>
      <c r="P17" s="3"/>
      <c r="Q17" s="3"/>
      <c r="R17" s="3"/>
      <c r="S17" s="3"/>
      <c r="T17" s="3"/>
      <c r="U17" s="3"/>
      <c r="V17" s="3"/>
      <c r="W17" s="3"/>
      <c r="X17" s="3"/>
      <c r="Y17" s="3"/>
      <c r="Z17" s="3"/>
      <c r="AA17" s="3"/>
      <c r="AB17" s="3"/>
    </row>
    <row r="18" spans="1:28" ht="39" customHeight="1">
      <c r="A18" s="15" t="s">
        <v>76</v>
      </c>
      <c r="B18" s="15" t="s">
        <v>20</v>
      </c>
      <c r="C18" s="15" t="s">
        <v>69</v>
      </c>
      <c r="D18" s="15" t="s">
        <v>48</v>
      </c>
      <c r="E18" s="16">
        <v>9702</v>
      </c>
      <c r="F18" s="10" t="str">
        <f ca="1">IFERROR(__xludf.DUMMYFUNCTION("QUERY('Track(Read Only)'!$A$1:$B$11, ""select A where B like '""&amp;E18&amp;""'"", 0)"),"Machine Learning")</f>
        <v>Machine Learning</v>
      </c>
      <c r="G18" s="17" t="s">
        <v>77</v>
      </c>
      <c r="H18" s="18" t="s">
        <v>78</v>
      </c>
      <c r="I18" s="13" t="str">
        <f ca="1">IFERROR(__xludf.DUMMYFUNCTION("QUERY('Speaker(Read Only)'!$A$1:$B$95, ""select A where B like '""&amp;H18&amp;""'"", 0)"),"Dima Maharika Dinama")</f>
        <v>Dima Maharika Dinama</v>
      </c>
      <c r="J18" s="19">
        <v>101912</v>
      </c>
      <c r="K18" s="3"/>
      <c r="L18" s="3"/>
      <c r="M18" s="3"/>
      <c r="N18" s="3"/>
      <c r="O18" s="3"/>
      <c r="P18" s="3"/>
      <c r="Q18" s="3"/>
      <c r="R18" s="3"/>
      <c r="S18" s="3"/>
      <c r="T18" s="3"/>
      <c r="U18" s="3"/>
      <c r="V18" s="3"/>
      <c r="W18" s="3"/>
      <c r="X18" s="3"/>
      <c r="Y18" s="3"/>
      <c r="Z18" s="3"/>
      <c r="AA18" s="3"/>
      <c r="AB18" s="3"/>
    </row>
    <row r="19" spans="1:28" ht="26.25" customHeight="1">
      <c r="A19" s="15" t="s">
        <v>79</v>
      </c>
      <c r="B19" s="15" t="s">
        <v>20</v>
      </c>
      <c r="C19" s="15" t="s">
        <v>58</v>
      </c>
      <c r="D19" s="15" t="s">
        <v>53</v>
      </c>
      <c r="E19" s="16">
        <v>10220</v>
      </c>
      <c r="F19" s="10" t="str">
        <f ca="1">IFERROR(__xludf.DUMMYFUNCTION("QUERY('Track(Read Only)'!$A$1:$B$11, ""select A where B like '""&amp;E19&amp;""'"", 0)"),"IoT")</f>
        <v>IoT</v>
      </c>
      <c r="G19" s="17" t="s">
        <v>80</v>
      </c>
      <c r="H19" s="18" t="s">
        <v>81</v>
      </c>
      <c r="I19" s="13" t="str">
        <f ca="1">IFERROR(__xludf.DUMMYFUNCTION("QUERY('Speaker(Read Only)'!$A$1:$B$95, ""select A where B like '""&amp;H19&amp;""'"", 0)"),"Diogenes Armando Pascua")</f>
        <v>Diogenes Armando Pascua</v>
      </c>
      <c r="J19" s="19">
        <v>101913</v>
      </c>
      <c r="K19" s="3"/>
      <c r="L19" s="3"/>
      <c r="M19" s="3"/>
      <c r="N19" s="3"/>
      <c r="O19" s="3"/>
      <c r="P19" s="3"/>
      <c r="Q19" s="3"/>
      <c r="R19" s="3"/>
      <c r="S19" s="3"/>
      <c r="T19" s="3"/>
      <c r="U19" s="3"/>
      <c r="V19" s="3"/>
      <c r="W19" s="3"/>
      <c r="X19" s="3"/>
      <c r="Y19" s="3"/>
      <c r="Z19" s="3"/>
      <c r="AA19" s="3"/>
      <c r="AB19" s="3"/>
    </row>
    <row r="20" spans="1:28" ht="39" customHeight="1">
      <c r="A20" s="15" t="s">
        <v>82</v>
      </c>
      <c r="B20" s="15" t="s">
        <v>20</v>
      </c>
      <c r="C20" s="15" t="s">
        <v>53</v>
      </c>
      <c r="D20" s="15" t="s">
        <v>54</v>
      </c>
      <c r="E20" s="16">
        <v>9702</v>
      </c>
      <c r="F20" s="10" t="str">
        <f ca="1">IFERROR(__xludf.DUMMYFUNCTION("QUERY('Track(Read Only)'!$A$1:$B$11, ""select A where B like '""&amp;E20&amp;""'"", 0)"),"Machine Learning")</f>
        <v>Machine Learning</v>
      </c>
      <c r="G20" s="17" t="s">
        <v>83</v>
      </c>
      <c r="H20" s="18" t="s">
        <v>84</v>
      </c>
      <c r="I20" s="13" t="str">
        <f ca="1">IFERROR(__xludf.DUMMYFUNCTION("QUERY('Speaker(Read Only)'!$A$1:$B$95, ""select A where B like '""&amp;H20&amp;""'"", 0)"),"Dr. Cher Han Lau")</f>
        <v>Dr. Cher Han Lau</v>
      </c>
      <c r="J20" s="19">
        <v>101914</v>
      </c>
      <c r="K20" s="3"/>
      <c r="L20" s="3"/>
      <c r="M20" s="3"/>
      <c r="N20" s="3"/>
      <c r="O20" s="3"/>
      <c r="P20" s="3"/>
      <c r="Q20" s="3"/>
      <c r="R20" s="3"/>
      <c r="S20" s="3"/>
      <c r="T20" s="3"/>
      <c r="U20" s="3"/>
      <c r="V20" s="3"/>
      <c r="W20" s="3"/>
      <c r="X20" s="3"/>
      <c r="Y20" s="3"/>
      <c r="Z20" s="3"/>
      <c r="AA20" s="3"/>
      <c r="AB20" s="3"/>
    </row>
    <row r="21" spans="1:28" ht="65.25" customHeight="1">
      <c r="A21" s="15" t="s">
        <v>85</v>
      </c>
      <c r="B21" s="15" t="s">
        <v>20</v>
      </c>
      <c r="C21" s="15" t="s">
        <v>86</v>
      </c>
      <c r="D21" s="15" t="s">
        <v>36</v>
      </c>
      <c r="E21" s="16">
        <v>9701</v>
      </c>
      <c r="F21" s="10" t="str">
        <f ca="1">IFERROR(__xludf.DUMMYFUNCTION("QUERY('Track(Read Only)'!$A$1:$B$11, ""select A where B like '""&amp;E21&amp;""'"", 0)"),"Community &amp; Health")</f>
        <v>Community &amp; Health</v>
      </c>
      <c r="G21" s="17" t="s">
        <v>87</v>
      </c>
      <c r="H21" s="18" t="s">
        <v>88</v>
      </c>
      <c r="I21" s="13" t="str">
        <f ca="1">IFERROR(__xludf.DUMMYFUNCTION("QUERY('Speaker(Read Only)'!$A$1:$B$95, ""select A where B like '""&amp;H21&amp;""'"", 0)"),"Dr. Drew Mallory")</f>
        <v>Dr. Drew Mallory</v>
      </c>
      <c r="J21" s="19">
        <v>101916</v>
      </c>
      <c r="K21" s="3"/>
      <c r="L21" s="3"/>
      <c r="M21" s="3"/>
      <c r="N21" s="3"/>
      <c r="O21" s="3"/>
      <c r="P21" s="3"/>
      <c r="Q21" s="3"/>
      <c r="R21" s="3"/>
      <c r="S21" s="3"/>
      <c r="T21" s="3"/>
      <c r="U21" s="3"/>
      <c r="V21" s="3"/>
      <c r="W21" s="3"/>
      <c r="X21" s="3"/>
      <c r="Y21" s="3"/>
      <c r="Z21" s="3"/>
      <c r="AA21" s="3"/>
      <c r="AB21" s="3"/>
    </row>
    <row r="22" spans="1:28" ht="39" customHeight="1">
      <c r="A22" s="15" t="s">
        <v>89</v>
      </c>
      <c r="B22" s="15" t="s">
        <v>20</v>
      </c>
      <c r="C22" s="15" t="s">
        <v>90</v>
      </c>
      <c r="D22" s="15" t="s">
        <v>91</v>
      </c>
      <c r="E22" s="16">
        <v>9700</v>
      </c>
      <c r="F22" s="10" t="str">
        <f ca="1">IFERROR(__xludf.DUMMYFUNCTION("QUERY('Track(Read Only)'!$A$1:$B$11, ""select A where B like '""&amp;E22&amp;""'"", 0)"),"Development")</f>
        <v>Development</v>
      </c>
      <c r="G22" s="17" t="s">
        <v>92</v>
      </c>
      <c r="H22" s="18" t="s">
        <v>93</v>
      </c>
      <c r="I22" s="13" t="str">
        <f ca="1">IFERROR(__xludf.DUMMYFUNCTION("QUERY('Speaker(Read Only)'!$A$1:$B$95, ""select A where B like '""&amp;H22&amp;""'"", 0)"),"Gajendra Deshpande")</f>
        <v>Gajendra Deshpande</v>
      </c>
      <c r="J22" s="19">
        <v>101922</v>
      </c>
      <c r="K22" s="3"/>
      <c r="L22" s="3"/>
      <c r="M22" s="3"/>
      <c r="N22" s="3"/>
      <c r="O22" s="3"/>
      <c r="P22" s="3"/>
      <c r="Q22" s="3"/>
      <c r="R22" s="3"/>
      <c r="S22" s="3"/>
      <c r="T22" s="3"/>
      <c r="U22" s="3"/>
      <c r="V22" s="3"/>
      <c r="W22" s="3"/>
      <c r="X22" s="3"/>
      <c r="Y22" s="3"/>
      <c r="Z22" s="3"/>
      <c r="AA22" s="3"/>
      <c r="AB22" s="3"/>
    </row>
    <row r="23" spans="1:28" ht="26.25" customHeight="1">
      <c r="A23" s="15" t="s">
        <v>94</v>
      </c>
      <c r="B23" s="15" t="s">
        <v>20</v>
      </c>
      <c r="C23" s="15" t="s">
        <v>54</v>
      </c>
      <c r="D23" s="15" t="s">
        <v>21</v>
      </c>
      <c r="E23" s="16">
        <v>10218</v>
      </c>
      <c r="F23" s="10" t="str">
        <f ca="1">IFERROR(__xludf.DUMMYFUNCTION("QUERY('Track(Read Only)'!$A$1:$B$11, ""select A where B like '""&amp;E23&amp;""'"", 0)"),"Programming Language")</f>
        <v>Programming Language</v>
      </c>
      <c r="G23" s="17" t="s">
        <v>95</v>
      </c>
      <c r="H23" s="18" t="s">
        <v>96</v>
      </c>
      <c r="I23" s="13" t="str">
        <f ca="1">IFERROR(__xludf.DUMMYFUNCTION("QUERY('Speaker(Read Only)'!$A$1:$B$95, ""select A where B like '""&amp;H23&amp;""'"", 0)"),"Harsh Bardhan Mishra")</f>
        <v>Harsh Bardhan Mishra</v>
      </c>
      <c r="J23" s="19">
        <v>101923</v>
      </c>
      <c r="K23" s="3"/>
      <c r="L23" s="3"/>
      <c r="M23" s="3"/>
      <c r="N23" s="3"/>
      <c r="O23" s="3"/>
      <c r="P23" s="3"/>
      <c r="Q23" s="3"/>
      <c r="R23" s="3"/>
      <c r="S23" s="3"/>
      <c r="T23" s="3"/>
      <c r="U23" s="3"/>
      <c r="V23" s="3"/>
      <c r="W23" s="3"/>
      <c r="X23" s="3"/>
      <c r="Y23" s="3"/>
      <c r="Z23" s="3"/>
      <c r="AA23" s="3"/>
      <c r="AB23" s="3"/>
    </row>
    <row r="24" spans="1:28" ht="13.5" customHeight="1">
      <c r="A24" s="15" t="s">
        <v>97</v>
      </c>
      <c r="B24" s="15" t="s">
        <v>65</v>
      </c>
      <c r="C24" s="15" t="s">
        <v>98</v>
      </c>
      <c r="D24" s="15" t="s">
        <v>99</v>
      </c>
      <c r="E24" s="16">
        <v>9701</v>
      </c>
      <c r="F24" s="10" t="str">
        <f ca="1">IFERROR(__xludf.DUMMYFUNCTION("QUERY('Track(Read Only)'!$A$1:$B$11, ""select A where B like '""&amp;E24&amp;""'"", 0)"),"Community &amp; Health")</f>
        <v>Community &amp; Health</v>
      </c>
      <c r="G24" s="21" t="s">
        <v>100</v>
      </c>
      <c r="H24" s="18" t="s">
        <v>101</v>
      </c>
      <c r="I24" s="13" t="str">
        <f ca="1">IFERROR(__xludf.DUMMYFUNCTION("QUERY('Speaker(Read Only)'!$A$1:$B$95, ""select A where B like '""&amp;H24&amp;""'"", 0)"),"Isabela Moreira")</f>
        <v>Isabela Moreira</v>
      </c>
      <c r="J24" s="19">
        <v>101924</v>
      </c>
      <c r="K24" s="3"/>
      <c r="L24" s="3"/>
      <c r="M24" s="3"/>
      <c r="N24" s="3"/>
      <c r="O24" s="3"/>
      <c r="P24" s="3"/>
      <c r="Q24" s="3"/>
      <c r="R24" s="3"/>
      <c r="S24" s="3"/>
      <c r="T24" s="3"/>
      <c r="U24" s="3"/>
      <c r="V24" s="3"/>
      <c r="W24" s="3"/>
      <c r="X24" s="3"/>
      <c r="Y24" s="3"/>
      <c r="Z24" s="3"/>
      <c r="AA24" s="3"/>
      <c r="AB24" s="3"/>
    </row>
    <row r="25" spans="1:28" ht="13.5" customHeight="1">
      <c r="A25" s="15" t="s">
        <v>102</v>
      </c>
      <c r="B25" s="15" t="s">
        <v>20</v>
      </c>
      <c r="C25" s="15" t="s">
        <v>49</v>
      </c>
      <c r="D25" s="15" t="s">
        <v>26</v>
      </c>
      <c r="E25" s="16">
        <v>9701</v>
      </c>
      <c r="F25" s="10" t="str">
        <f ca="1">IFERROR(__xludf.DUMMYFUNCTION("QUERY('Track(Read Only)'!$A$1:$B$11, ""select A where B like '""&amp;E26&amp;""'"", 0)"),"Community &amp; Health")</f>
        <v>Community &amp; Health</v>
      </c>
      <c r="G25" s="21" t="s">
        <v>103</v>
      </c>
      <c r="H25" s="18" t="s">
        <v>104</v>
      </c>
      <c r="I25" s="13" t="str">
        <f ca="1">IFERROR(__xludf.DUMMYFUNCTION("QUERY('Speaker(Read Only)'!$A$1:$B$95, ""select A where B like '""&amp;H26&amp;""'"", 0)"),"Ivy Fung")</f>
        <v>Ivy Fung</v>
      </c>
      <c r="J25" s="19">
        <v>101926</v>
      </c>
      <c r="K25" s="3"/>
      <c r="L25" s="3"/>
      <c r="M25" s="3"/>
      <c r="N25" s="3"/>
      <c r="O25" s="3"/>
      <c r="P25" s="3"/>
      <c r="Q25" s="3"/>
      <c r="R25" s="3"/>
      <c r="S25" s="3"/>
      <c r="T25" s="3"/>
      <c r="U25" s="3"/>
      <c r="V25" s="3"/>
      <c r="W25" s="3"/>
      <c r="X25" s="3"/>
      <c r="Y25" s="3"/>
      <c r="Z25" s="3"/>
      <c r="AA25" s="3"/>
      <c r="AB25" s="3"/>
    </row>
    <row r="26" spans="1:28" ht="39" customHeight="1">
      <c r="A26" s="15" t="s">
        <v>105</v>
      </c>
      <c r="B26" s="15" t="s">
        <v>20</v>
      </c>
      <c r="C26" s="15" t="s">
        <v>69</v>
      </c>
      <c r="D26" s="15" t="s">
        <v>48</v>
      </c>
      <c r="E26" s="16">
        <v>9703</v>
      </c>
      <c r="F26" s="10" t="str">
        <f ca="1">IFERROR(__xludf.DUMMYFUNCTION("QUERY('Track(Read Only)'!$A$1:$B$11, ""select A where B like '""&amp;E27&amp;""'"", 0)"),"Data")</f>
        <v>Data</v>
      </c>
      <c r="G26" s="17" t="s">
        <v>106</v>
      </c>
      <c r="H26" s="18" t="s">
        <v>107</v>
      </c>
      <c r="I26" s="13" t="str">
        <f ca="1">IFERROR(__xludf.DUMMYFUNCTION("QUERY('Speaker(Read Only)'!$A$1:$B$95, ""select A where B like '""&amp;H27&amp;""'"", 0)"),"Jaeyoon Kim")</f>
        <v>Jaeyoon Kim</v>
      </c>
      <c r="J26" s="19">
        <v>101927</v>
      </c>
      <c r="K26" s="3"/>
      <c r="L26" s="3"/>
      <c r="M26" s="3"/>
      <c r="N26" s="3"/>
      <c r="O26" s="3"/>
      <c r="P26" s="3"/>
      <c r="Q26" s="3"/>
      <c r="R26" s="3"/>
      <c r="S26" s="3"/>
      <c r="T26" s="3"/>
      <c r="U26" s="3"/>
      <c r="V26" s="3"/>
      <c r="W26" s="3"/>
      <c r="X26" s="3"/>
      <c r="Y26" s="3"/>
      <c r="Z26" s="3"/>
      <c r="AA26" s="3"/>
      <c r="AB26" s="3"/>
    </row>
    <row r="27" spans="1:28" ht="13.5" customHeight="1">
      <c r="A27" s="15" t="s">
        <v>108</v>
      </c>
      <c r="B27" s="15" t="s">
        <v>20</v>
      </c>
      <c r="C27" s="15" t="s">
        <v>109</v>
      </c>
      <c r="D27" s="15" t="s">
        <v>54</v>
      </c>
      <c r="E27" s="16">
        <v>9701</v>
      </c>
      <c r="F27" s="10" t="str">
        <f ca="1">IFERROR(__xludf.DUMMYFUNCTION("QUERY('Track(Read Only)'!$A$1:$B$11, ""select A where B like '""&amp;E29&amp;""'"", 0)"),"Community &amp; Health")</f>
        <v>Community &amp; Health</v>
      </c>
      <c r="G27" s="19"/>
      <c r="H27" s="18" t="s">
        <v>110</v>
      </c>
      <c r="I27" s="13" t="str">
        <f ca="1">IFERROR(__xludf.DUMMYFUNCTION("QUERY('Speaker(Read Only)'!$A$1:$B$95, ""select A where B like '""&amp;H29&amp;""'"", 0)"),"Jiwon Kim")</f>
        <v>Jiwon Kim</v>
      </c>
      <c r="J27" s="19">
        <v>101963</v>
      </c>
      <c r="K27" s="3"/>
      <c r="L27" s="3"/>
      <c r="M27" s="3"/>
      <c r="N27" s="3"/>
      <c r="O27" s="3"/>
      <c r="P27" s="3"/>
      <c r="Q27" s="3"/>
      <c r="R27" s="3"/>
      <c r="S27" s="3"/>
      <c r="T27" s="3"/>
      <c r="U27" s="3"/>
      <c r="V27" s="3"/>
      <c r="W27" s="3"/>
      <c r="X27" s="3"/>
      <c r="Y27" s="3"/>
      <c r="Z27" s="3"/>
      <c r="AA27" s="3"/>
      <c r="AB27" s="3"/>
    </row>
    <row r="28" spans="1:28" ht="13.5" customHeight="1">
      <c r="A28" s="15" t="s">
        <v>111</v>
      </c>
      <c r="B28" s="15" t="s">
        <v>20</v>
      </c>
      <c r="C28" s="15" t="s">
        <v>26</v>
      </c>
      <c r="D28" s="15" t="s">
        <v>27</v>
      </c>
      <c r="E28" s="16">
        <v>9700</v>
      </c>
      <c r="F28" s="10" t="str">
        <f ca="1">IFERROR(__xludf.DUMMYFUNCTION("QUERY('Track(Read Only)'!$A$1:$B$11, ""select A where B like '""&amp;E30&amp;""'"", 0)"),"Development")</f>
        <v>Development</v>
      </c>
      <c r="G28" s="19"/>
      <c r="H28" s="18" t="s">
        <v>112</v>
      </c>
      <c r="I28" s="13" t="str">
        <f ca="1">IFERROR(__xludf.DUMMYFUNCTION("QUERY('Speaker(Read Only)'!$A$1:$B$95, ""select A where B like '""&amp;H30&amp;""'"", 0)"),"Joongi Kim")</f>
        <v>Joongi Kim</v>
      </c>
      <c r="J28" s="19">
        <v>101968</v>
      </c>
      <c r="K28" s="3"/>
      <c r="L28" s="3"/>
      <c r="M28" s="3"/>
      <c r="N28" s="3"/>
      <c r="O28" s="3"/>
      <c r="P28" s="3"/>
      <c r="Q28" s="3"/>
      <c r="R28" s="3"/>
      <c r="S28" s="3"/>
      <c r="T28" s="3"/>
      <c r="U28" s="3"/>
      <c r="V28" s="3"/>
      <c r="W28" s="3"/>
      <c r="X28" s="3"/>
      <c r="Y28" s="3"/>
      <c r="Z28" s="3"/>
      <c r="AA28" s="3"/>
      <c r="AB28" s="3"/>
    </row>
    <row r="29" spans="1:28" ht="39" customHeight="1">
      <c r="A29" s="15" t="s">
        <v>113</v>
      </c>
      <c r="B29" s="15" t="s">
        <v>20</v>
      </c>
      <c r="C29" s="15" t="s">
        <v>49</v>
      </c>
      <c r="D29" s="15" t="s">
        <v>26</v>
      </c>
      <c r="E29" s="16">
        <v>9702</v>
      </c>
      <c r="F29" s="10" t="str">
        <f ca="1">IFERROR(__xludf.DUMMYFUNCTION("QUERY('Track(Read Only)'!$A$1:$B$11, ""select A where B like '""&amp;E31&amp;""'"", 0)"),"Machine Learning")</f>
        <v>Machine Learning</v>
      </c>
      <c r="G29" s="17" t="s">
        <v>114</v>
      </c>
      <c r="H29" s="18" t="s">
        <v>115</v>
      </c>
      <c r="I29" s="13" t="str">
        <f ca="1">IFERROR(__xludf.DUMMYFUNCTION("QUERY('Speaker(Read Only)'!$A$1:$B$95, ""select A where B like '""&amp;H31&amp;""'"", 0)"),"Joshua Arvin Lat")</f>
        <v>Joshua Arvin Lat</v>
      </c>
      <c r="J29" s="19">
        <v>101969</v>
      </c>
      <c r="K29" s="3"/>
      <c r="L29" s="3"/>
      <c r="M29" s="3"/>
      <c r="N29" s="3"/>
      <c r="O29" s="3"/>
      <c r="P29" s="3"/>
      <c r="Q29" s="3"/>
      <c r="R29" s="3"/>
      <c r="S29" s="3"/>
      <c r="T29" s="3"/>
      <c r="U29" s="3"/>
      <c r="V29" s="3"/>
      <c r="W29" s="3"/>
      <c r="X29" s="3"/>
      <c r="Y29" s="3"/>
      <c r="Z29" s="3"/>
      <c r="AA29" s="3"/>
      <c r="AB29" s="3"/>
    </row>
    <row r="30" spans="1:28" ht="13.5" customHeight="1">
      <c r="A30" s="15" t="s">
        <v>116</v>
      </c>
      <c r="B30" s="15" t="s">
        <v>20</v>
      </c>
      <c r="C30" s="15" t="s">
        <v>54</v>
      </c>
      <c r="D30" s="15" t="s">
        <v>21</v>
      </c>
      <c r="E30" s="16">
        <v>9703</v>
      </c>
      <c r="F30" s="10" t="str">
        <f ca="1">IFERROR(__xludf.DUMMYFUNCTION("QUERY('Track(Read Only)'!$A$1:$B$11, ""select A where B like '""&amp;E32&amp;""'"", 0)"),"Data")</f>
        <v>Data</v>
      </c>
      <c r="G30" s="21" t="s">
        <v>117</v>
      </c>
      <c r="H30" s="18" t="s">
        <v>118</v>
      </c>
      <c r="I30" s="13" t="str">
        <f ca="1">IFERROR(__xludf.DUMMYFUNCTION("QUERY('Speaker(Read Only)'!$A$1:$B$95, ""select A where B like '""&amp;H32&amp;""'"", 0)"),"Kan Ouivirach")</f>
        <v>Kan Ouivirach</v>
      </c>
      <c r="J30" s="19">
        <v>101972</v>
      </c>
      <c r="K30" s="3"/>
      <c r="L30" s="3"/>
      <c r="M30" s="3"/>
      <c r="N30" s="3"/>
      <c r="O30" s="3"/>
      <c r="P30" s="3"/>
      <c r="Q30" s="3"/>
      <c r="R30" s="3"/>
      <c r="S30" s="3"/>
      <c r="T30" s="3"/>
      <c r="U30" s="3"/>
      <c r="V30" s="3"/>
      <c r="W30" s="3"/>
      <c r="X30" s="3"/>
      <c r="Y30" s="3"/>
      <c r="Z30" s="3"/>
      <c r="AA30" s="3"/>
      <c r="AB30" s="3"/>
    </row>
    <row r="31" spans="1:28" ht="39" customHeight="1">
      <c r="A31" s="15" t="s">
        <v>119</v>
      </c>
      <c r="B31" s="15" t="s">
        <v>20</v>
      </c>
      <c r="C31" s="15" t="s">
        <v>36</v>
      </c>
      <c r="D31" s="15" t="s">
        <v>98</v>
      </c>
      <c r="E31" s="16">
        <v>10219</v>
      </c>
      <c r="F31" s="10" t="str">
        <f ca="1">IFERROR(__xludf.DUMMYFUNCTION("QUERY('Track(Read Only)'!$A$1:$B$11, ""select A where B like '""&amp;E33&amp;""'"", 0)"),"Web Development")</f>
        <v>Web Development</v>
      </c>
      <c r="G31" s="17" t="s">
        <v>120</v>
      </c>
      <c r="H31" s="18" t="s">
        <v>121</v>
      </c>
      <c r="I31" s="13" t="str">
        <f ca="1">IFERROR(__xludf.DUMMYFUNCTION("QUERY('Speaker(Read Only)'!$A$1:$B$95, ""select A where B like '""&amp;H33&amp;""'"", 0)"),"First Kanisorn Sutham")</f>
        <v>First Kanisorn Sutham</v>
      </c>
      <c r="J31" s="19">
        <v>101975</v>
      </c>
      <c r="K31" s="3"/>
      <c r="L31" s="3"/>
      <c r="M31" s="3"/>
      <c r="N31" s="3"/>
      <c r="O31" s="3"/>
      <c r="P31" s="3"/>
      <c r="Q31" s="3"/>
      <c r="R31" s="3"/>
      <c r="S31" s="3"/>
      <c r="T31" s="3"/>
      <c r="U31" s="3"/>
      <c r="V31" s="3"/>
      <c r="W31" s="3"/>
      <c r="X31" s="3"/>
      <c r="Y31" s="3"/>
      <c r="Z31" s="3"/>
      <c r="AA31" s="3"/>
      <c r="AB31" s="3"/>
    </row>
    <row r="32" spans="1:28" ht="13.5" customHeight="1">
      <c r="A32" s="15" t="s">
        <v>122</v>
      </c>
      <c r="B32" s="15" t="s">
        <v>20</v>
      </c>
      <c r="C32" s="15" t="s">
        <v>22</v>
      </c>
      <c r="D32" s="15" t="s">
        <v>69</v>
      </c>
      <c r="E32" s="16">
        <v>10058</v>
      </c>
      <c r="F32" s="10" t="str">
        <f ca="1">IFERROR(__xludf.DUMMYFUNCTION("QUERY('Track(Read Only)'!$A$1:$B$11, ""select A where B like '""&amp;E34&amp;""'"", 0)"),"Workshop")</f>
        <v>Workshop</v>
      </c>
      <c r="G32" s="21" t="s">
        <v>123</v>
      </c>
      <c r="H32" s="18" t="s">
        <v>124</v>
      </c>
      <c r="I32" s="20" t="s">
        <v>125</v>
      </c>
      <c r="J32" s="19">
        <v>101978</v>
      </c>
      <c r="K32" s="3"/>
      <c r="L32" s="3"/>
      <c r="M32" s="3"/>
      <c r="N32" s="3"/>
      <c r="O32" s="3"/>
      <c r="P32" s="3"/>
      <c r="Q32" s="3"/>
      <c r="R32" s="3"/>
      <c r="S32" s="3"/>
      <c r="T32" s="3"/>
      <c r="U32" s="3"/>
      <c r="V32" s="3"/>
      <c r="W32" s="3"/>
      <c r="X32" s="3"/>
      <c r="Y32" s="3"/>
      <c r="Z32" s="3"/>
      <c r="AA32" s="3"/>
      <c r="AB32" s="3"/>
    </row>
    <row r="33" spans="1:28" ht="65.25" customHeight="1">
      <c r="A33" s="15" t="s">
        <v>126</v>
      </c>
      <c r="B33" s="15" t="s">
        <v>20</v>
      </c>
      <c r="C33" s="15" t="s">
        <v>73</v>
      </c>
      <c r="D33" s="15" t="s">
        <v>58</v>
      </c>
      <c r="E33" s="16">
        <v>10218</v>
      </c>
      <c r="F33" s="10" t="str">
        <f ca="1">IFERROR(__xludf.DUMMYFUNCTION("QUERY('Track(Read Only)'!$A$1:$B$11, ""select A where B like '""&amp;E35&amp;""'"", 0)"),"Programming Language")</f>
        <v>Programming Language</v>
      </c>
      <c r="G33" s="17" t="s">
        <v>127</v>
      </c>
      <c r="H33" s="18" t="s">
        <v>128</v>
      </c>
      <c r="I33" s="13" t="str">
        <f ca="1">IFERROR(__xludf.DUMMYFUNCTION("QUERY('Speaker(Read Only)'!$A$1:$B$95, ""select A where B like '""&amp;H35&amp;""'"", 0)"),"Katie McLaughlin ✨")</f>
        <v>Katie McLaughlin ✨</v>
      </c>
      <c r="J33" s="19">
        <v>101985</v>
      </c>
      <c r="K33" s="3"/>
      <c r="L33" s="3"/>
      <c r="M33" s="3"/>
      <c r="N33" s="3"/>
      <c r="O33" s="3"/>
      <c r="P33" s="3"/>
      <c r="Q33" s="3"/>
      <c r="R33" s="3"/>
      <c r="S33" s="3"/>
      <c r="T33" s="3"/>
      <c r="U33" s="3"/>
      <c r="V33" s="3"/>
      <c r="W33" s="3"/>
      <c r="X33" s="3"/>
      <c r="Y33" s="3"/>
      <c r="Z33" s="3"/>
      <c r="AA33" s="3"/>
      <c r="AB33" s="3"/>
    </row>
    <row r="34" spans="1:28" ht="52.5" customHeight="1">
      <c r="A34" s="15" t="s">
        <v>130</v>
      </c>
      <c r="B34" s="15" t="s">
        <v>20</v>
      </c>
      <c r="C34" s="15" t="s">
        <v>36</v>
      </c>
      <c r="D34" s="15" t="s">
        <v>98</v>
      </c>
      <c r="E34" s="16">
        <v>10218</v>
      </c>
      <c r="F34" s="10" t="str">
        <f ca="1">IFERROR(__xludf.DUMMYFUNCTION("QUERY('Track(Read Only)'!$A$1:$B$11, ""select A where B like '""&amp;E37&amp;""'"", 0)"),"Programming Language")</f>
        <v>Programming Language</v>
      </c>
      <c r="G34" s="17" t="s">
        <v>131</v>
      </c>
      <c r="H34" s="18" t="s">
        <v>132</v>
      </c>
      <c r="I34" s="13" t="str">
        <f ca="1">IFERROR(__xludf.DUMMYFUNCTION("QUERY('Speaker(Read Only)'!$A$1:$B$95, ""select A where B like '""&amp;H37&amp;""'"", 0)"),"Kir Chou")</f>
        <v>Kir Chou</v>
      </c>
      <c r="J34" s="19">
        <v>102004</v>
      </c>
      <c r="K34" s="3"/>
      <c r="L34" s="3"/>
      <c r="M34" s="3"/>
      <c r="N34" s="3"/>
      <c r="O34" s="3"/>
      <c r="P34" s="3"/>
      <c r="Q34" s="3"/>
      <c r="R34" s="3"/>
      <c r="S34" s="3"/>
      <c r="T34" s="3"/>
      <c r="U34" s="3"/>
      <c r="V34" s="3"/>
      <c r="W34" s="3"/>
      <c r="X34" s="3"/>
      <c r="Y34" s="3"/>
      <c r="Z34" s="3"/>
      <c r="AA34" s="3"/>
      <c r="AB34" s="3"/>
    </row>
    <row r="35" spans="1:28" ht="39" customHeight="1">
      <c r="A35" s="15" t="s">
        <v>133</v>
      </c>
      <c r="B35" s="15" t="s">
        <v>20</v>
      </c>
      <c r="C35" s="15" t="s">
        <v>42</v>
      </c>
      <c r="D35" s="15" t="s">
        <v>43</v>
      </c>
      <c r="E35" s="16">
        <v>10220</v>
      </c>
      <c r="F35" s="10" t="str">
        <f ca="1">IFERROR(__xludf.DUMMYFUNCTION("QUERY('Track(Read Only)'!$A$1:$B$11, ""select A where B like '""&amp;E38&amp;""'"", 0)"),"IoT")</f>
        <v>IoT</v>
      </c>
      <c r="G35" s="17" t="s">
        <v>134</v>
      </c>
      <c r="H35" s="18" t="s">
        <v>135</v>
      </c>
      <c r="I35" s="13" t="str">
        <f ca="1">IFERROR(__xludf.DUMMYFUNCTION("QUERY('Speaker(Read Only)'!$A$1:$B$95, ""select A where B like '""&amp;H38&amp;""'"", 0)"),"Matt Lebrun")</f>
        <v>Matt Lebrun</v>
      </c>
      <c r="J35" s="19">
        <v>102070</v>
      </c>
      <c r="K35" s="3"/>
      <c r="L35" s="3"/>
      <c r="M35" s="3"/>
      <c r="N35" s="3"/>
      <c r="O35" s="3"/>
      <c r="P35" s="3"/>
      <c r="Q35" s="3"/>
      <c r="R35" s="3"/>
      <c r="S35" s="3"/>
      <c r="T35" s="3"/>
      <c r="U35" s="3"/>
      <c r="V35" s="3"/>
      <c r="W35" s="3"/>
      <c r="X35" s="3"/>
      <c r="Y35" s="3"/>
      <c r="Z35" s="3"/>
      <c r="AA35" s="3"/>
      <c r="AB35" s="3"/>
    </row>
    <row r="36" spans="1:28" ht="39" customHeight="1">
      <c r="A36" s="15" t="s">
        <v>136</v>
      </c>
      <c r="B36" s="15" t="s">
        <v>20</v>
      </c>
      <c r="C36" s="15" t="s">
        <v>42</v>
      </c>
      <c r="D36" s="15" t="s">
        <v>43</v>
      </c>
      <c r="E36" s="16">
        <v>9702</v>
      </c>
      <c r="F36" s="10" t="str">
        <f ca="1">IFERROR(__xludf.DUMMYFUNCTION("QUERY('Track(Read Only)'!$A$1:$B$11, ""select A where B like '""&amp;E39&amp;""'"", 0)"),"Machine Learning")</f>
        <v>Machine Learning</v>
      </c>
      <c r="G36" s="17" t="s">
        <v>137</v>
      </c>
      <c r="H36" s="18" t="s">
        <v>138</v>
      </c>
      <c r="I36" s="13" t="str">
        <f ca="1">IFERROR(__xludf.DUMMYFUNCTION("QUERY('Speaker(Read Only)'!$A$1:$B$95, ""select A where B like '""&amp;H39&amp;""'"", 0)"),"Ming-Yang Ho")</f>
        <v>Ming-Yang Ho</v>
      </c>
      <c r="J36" s="19">
        <v>102071</v>
      </c>
      <c r="K36" s="3"/>
      <c r="L36" s="3"/>
      <c r="M36" s="3"/>
      <c r="N36" s="3"/>
      <c r="O36" s="3"/>
      <c r="P36" s="3"/>
      <c r="Q36" s="3"/>
      <c r="R36" s="3"/>
      <c r="S36" s="3"/>
      <c r="T36" s="3"/>
      <c r="U36" s="3"/>
      <c r="V36" s="3"/>
      <c r="W36" s="3"/>
      <c r="X36" s="3"/>
      <c r="Y36" s="3"/>
      <c r="Z36" s="3"/>
      <c r="AA36" s="3"/>
      <c r="AB36" s="3"/>
    </row>
    <row r="37" spans="1:28" ht="13.5" customHeight="1">
      <c r="A37" s="15" t="s">
        <v>139</v>
      </c>
      <c r="B37" s="15" t="s">
        <v>65</v>
      </c>
      <c r="C37" s="15" t="s">
        <v>140</v>
      </c>
      <c r="D37" s="15" t="s">
        <v>42</v>
      </c>
      <c r="E37" s="16">
        <v>10058</v>
      </c>
      <c r="F37" s="10" t="str">
        <f ca="1">IFERROR(__xludf.DUMMYFUNCTION("QUERY('Track(Read Only)'!$A$1:$B$11, ""select A where B like '""&amp;E40&amp;""'"", 0)"),"Workshop")</f>
        <v>Workshop</v>
      </c>
      <c r="G37" s="21" t="s">
        <v>141</v>
      </c>
      <c r="H37" s="18" t="s">
        <v>142</v>
      </c>
      <c r="I37" s="13" t="str">
        <f ca="1">IFERROR(__xludf.DUMMYFUNCTION("QUERY('Speaker(Read Only)'!$A$1:$B$95, ""select A where B like '""&amp;H40&amp;""'"", 0)"),"Naomi Ceder")</f>
        <v>Naomi Ceder</v>
      </c>
      <c r="J37" s="19">
        <v>102114</v>
      </c>
      <c r="K37" s="3"/>
      <c r="L37" s="3"/>
      <c r="M37" s="3"/>
      <c r="N37" s="3"/>
      <c r="O37" s="3"/>
      <c r="P37" s="3"/>
      <c r="Q37" s="3"/>
      <c r="R37" s="3"/>
      <c r="S37" s="3"/>
      <c r="T37" s="3"/>
      <c r="U37" s="3"/>
      <c r="V37" s="3"/>
      <c r="W37" s="3"/>
      <c r="X37" s="3"/>
      <c r="Y37" s="3"/>
      <c r="Z37" s="3"/>
      <c r="AA37" s="3"/>
      <c r="AB37" s="3"/>
    </row>
    <row r="38" spans="1:28" ht="13.5" customHeight="1">
      <c r="A38" s="15" t="s">
        <v>143</v>
      </c>
      <c r="B38" s="15" t="s">
        <v>20</v>
      </c>
      <c r="C38" s="15" t="s">
        <v>31</v>
      </c>
      <c r="D38" s="15" t="s">
        <v>32</v>
      </c>
      <c r="E38" s="16">
        <v>10220</v>
      </c>
      <c r="F38" s="10" t="str">
        <f ca="1">IFERROR(__xludf.DUMMYFUNCTION("QUERY('Track(Read Only)'!$A$1:$B$11, ""select A where B like '""&amp;E41&amp;""'"", 0)"),"IoT")</f>
        <v>IoT</v>
      </c>
      <c r="G38" s="21" t="s">
        <v>144</v>
      </c>
      <c r="H38" s="18" t="s">
        <v>145</v>
      </c>
      <c r="I38" s="13" t="str">
        <f ca="1">IFERROR(__xludf.DUMMYFUNCTION("QUERY('Speaker(Read Only)'!$A$1:$B$95, ""select A where B like '""&amp;H41&amp;""'"", 0)"),"Nat Weerawan")</f>
        <v>Nat Weerawan</v>
      </c>
      <c r="J38" s="19">
        <v>102117</v>
      </c>
      <c r="K38" s="3"/>
      <c r="L38" s="3"/>
      <c r="M38" s="3"/>
      <c r="N38" s="3"/>
      <c r="O38" s="3"/>
      <c r="P38" s="3"/>
      <c r="Q38" s="3"/>
      <c r="R38" s="3"/>
      <c r="S38" s="3"/>
      <c r="T38" s="3"/>
      <c r="U38" s="3"/>
      <c r="V38" s="3"/>
      <c r="W38" s="3"/>
      <c r="X38" s="3"/>
      <c r="Y38" s="3"/>
      <c r="Z38" s="3"/>
      <c r="AA38" s="3"/>
      <c r="AB38" s="3"/>
    </row>
    <row r="39" spans="1:28" ht="39" customHeight="1">
      <c r="A39" s="15" t="s">
        <v>146</v>
      </c>
      <c r="B39" s="15" t="s">
        <v>20</v>
      </c>
      <c r="C39" s="15" t="s">
        <v>98</v>
      </c>
      <c r="D39" s="15" t="s">
        <v>99</v>
      </c>
      <c r="E39" s="16">
        <v>9702</v>
      </c>
      <c r="F39" s="10" t="str">
        <f ca="1">IFERROR(__xludf.DUMMYFUNCTION("QUERY('Track(Read Only)'!$A$1:$B$11, ""select A where B like '""&amp;E42&amp;""'"", 0)"),"Machine Learning")</f>
        <v>Machine Learning</v>
      </c>
      <c r="G39" s="17" t="s">
        <v>147</v>
      </c>
      <c r="H39" s="18" t="s">
        <v>148</v>
      </c>
      <c r="I39" s="13" t="str">
        <f ca="1">IFERROR(__xludf.DUMMYFUNCTION("QUERY('Speaker(Read Only)'!$A$1:$B$95, ""select A where B like '""&amp;H42&amp;""'"", 0)"),"Neeraj Pandey")</f>
        <v>Neeraj Pandey</v>
      </c>
      <c r="J39" s="19">
        <v>102118</v>
      </c>
      <c r="K39" s="3"/>
      <c r="L39" s="3"/>
      <c r="M39" s="3"/>
      <c r="N39" s="3"/>
      <c r="O39" s="3"/>
      <c r="P39" s="3"/>
      <c r="Q39" s="3"/>
      <c r="R39" s="3"/>
      <c r="S39" s="3"/>
      <c r="T39" s="3"/>
      <c r="U39" s="3"/>
      <c r="V39" s="3"/>
      <c r="W39" s="3"/>
      <c r="X39" s="3"/>
      <c r="Y39" s="3"/>
      <c r="Z39" s="3"/>
      <c r="AA39" s="3"/>
      <c r="AB39" s="3"/>
    </row>
    <row r="40" spans="1:28" ht="52.5" customHeight="1">
      <c r="A40" s="15" t="s">
        <v>149</v>
      </c>
      <c r="B40" s="15" t="s">
        <v>20</v>
      </c>
      <c r="C40" s="15" t="s">
        <v>150</v>
      </c>
      <c r="D40" s="15" t="s">
        <v>151</v>
      </c>
      <c r="E40" s="16">
        <v>9702</v>
      </c>
      <c r="F40" s="10" t="str">
        <f ca="1">IFERROR(__xludf.DUMMYFUNCTION("QUERY('Track(Read Only)'!$A$1:$B$11, ""select A where B like '""&amp;E43&amp;""'"", 0)"),"Machine Learning")</f>
        <v>Machine Learning</v>
      </c>
      <c r="G40" s="17" t="s">
        <v>152</v>
      </c>
      <c r="H40" s="18" t="s">
        <v>153</v>
      </c>
      <c r="I40" s="13" t="str">
        <f ca="1">IFERROR(__xludf.DUMMYFUNCTION("QUERY('Speaker(Read Only)'!$A$1:$B$95, ""select A where B like '""&amp;H43&amp;""'"", 0)"),"Novia Listiyani Wirhaspati")</f>
        <v>Novia Listiyani Wirhaspati</v>
      </c>
      <c r="J40" s="19">
        <v>102119</v>
      </c>
      <c r="K40" s="3"/>
      <c r="L40" s="3"/>
      <c r="M40" s="3"/>
      <c r="N40" s="3"/>
      <c r="O40" s="3"/>
      <c r="P40" s="3"/>
      <c r="Q40" s="3"/>
      <c r="R40" s="3"/>
      <c r="S40" s="3"/>
      <c r="T40" s="3"/>
      <c r="U40" s="3"/>
      <c r="V40" s="3"/>
      <c r="W40" s="3"/>
      <c r="X40" s="3"/>
      <c r="Y40" s="3"/>
      <c r="Z40" s="3"/>
      <c r="AA40" s="3"/>
      <c r="AB40" s="3"/>
    </row>
    <row r="41" spans="1:28" ht="39" customHeight="1">
      <c r="A41" s="15" t="s">
        <v>154</v>
      </c>
      <c r="B41" s="15" t="s">
        <v>20</v>
      </c>
      <c r="C41" s="15" t="s">
        <v>129</v>
      </c>
      <c r="D41" s="15" t="s">
        <v>91</v>
      </c>
      <c r="E41" s="16">
        <v>9703</v>
      </c>
      <c r="F41" s="10" t="str">
        <f ca="1">IFERROR(__xludf.DUMMYFUNCTION("QUERY('Track(Read Only)'!$A$1:$B$11, ""select A where B like '""&amp;E44&amp;""'"", 0)"),"Data")</f>
        <v>Data</v>
      </c>
      <c r="G41" s="17" t="s">
        <v>155</v>
      </c>
      <c r="H41" s="18" t="s">
        <v>156</v>
      </c>
      <c r="I41" s="13" t="str">
        <f ca="1">IFERROR(__xludf.DUMMYFUNCTION("QUERY('Speaker(Read Only)'!$A$1:$B$95, ""select A where B like '""&amp;H44&amp;""'"", 0)"),"Chin Hwee Ong")</f>
        <v>Chin Hwee Ong</v>
      </c>
      <c r="J41" s="19">
        <v>102124</v>
      </c>
      <c r="K41" s="3"/>
      <c r="L41" s="3"/>
      <c r="M41" s="3"/>
      <c r="N41" s="3"/>
      <c r="O41" s="3"/>
      <c r="P41" s="3"/>
      <c r="Q41" s="3"/>
      <c r="R41" s="3"/>
      <c r="S41" s="3"/>
      <c r="T41" s="3"/>
      <c r="U41" s="3"/>
      <c r="V41" s="3"/>
      <c r="W41" s="3"/>
      <c r="X41" s="3"/>
      <c r="Y41" s="3"/>
      <c r="Z41" s="3"/>
      <c r="AA41" s="3"/>
      <c r="AB41" s="3"/>
    </row>
    <row r="42" spans="1:28" ht="39" customHeight="1">
      <c r="A42" s="15" t="s">
        <v>157</v>
      </c>
      <c r="B42" s="15" t="s">
        <v>20</v>
      </c>
      <c r="C42" s="15" t="s">
        <v>49</v>
      </c>
      <c r="D42" s="15" t="s">
        <v>26</v>
      </c>
      <c r="E42" s="16">
        <v>9700</v>
      </c>
      <c r="F42" s="10" t="str">
        <f ca="1">IFERROR(__xludf.DUMMYFUNCTION("QUERY('Track(Read Only)'!$A$1:$B$11, ""select A where B like '""&amp;E45&amp;""'"", 0)"),"Development")</f>
        <v>Development</v>
      </c>
      <c r="G42" s="17" t="s">
        <v>158</v>
      </c>
      <c r="H42" s="18" t="s">
        <v>159</v>
      </c>
      <c r="I42" s="13" t="str">
        <f ca="1">IFERROR(__xludf.DUMMYFUNCTION("QUERY('Speaker(Read Only)'!$A$1:$B$95, ""select A where B like '""&amp;H45&amp;""'"", 0)"),"Pratibha Jagnere")</f>
        <v>Pratibha Jagnere</v>
      </c>
      <c r="J42" s="19">
        <v>102130</v>
      </c>
      <c r="K42" s="3"/>
      <c r="L42" s="3"/>
      <c r="M42" s="3"/>
      <c r="N42" s="3"/>
      <c r="O42" s="3"/>
      <c r="P42" s="3"/>
      <c r="Q42" s="3"/>
      <c r="R42" s="3"/>
      <c r="S42" s="3"/>
      <c r="T42" s="3"/>
      <c r="U42" s="3"/>
      <c r="V42" s="3"/>
      <c r="W42" s="3"/>
      <c r="X42" s="3"/>
      <c r="Y42" s="3"/>
      <c r="Z42" s="3"/>
      <c r="AA42" s="3"/>
      <c r="AB42" s="3"/>
    </row>
    <row r="43" spans="1:28" ht="390" customHeight="1">
      <c r="A43" s="15" t="s">
        <v>160</v>
      </c>
      <c r="B43" s="15" t="s">
        <v>20</v>
      </c>
      <c r="C43" s="15" t="s">
        <v>99</v>
      </c>
      <c r="D43" s="15" t="s">
        <v>48</v>
      </c>
      <c r="E43" s="16">
        <v>10058</v>
      </c>
      <c r="F43" s="10" t="str">
        <f ca="1">IFERROR(__xludf.DUMMYFUNCTION("QUERY('Track(Read Only)'!$A$1:$B$11, ""select A where B like '""&amp;E46&amp;""'"", 0)"),"Workshop")</f>
        <v>Workshop</v>
      </c>
      <c r="G43" s="17" t="s">
        <v>161</v>
      </c>
      <c r="H43" s="18" t="s">
        <v>162</v>
      </c>
      <c r="I43" s="13" t="str">
        <f ca="1">IFERROR(__xludf.DUMMYFUNCTION("QUERY('Speaker(Read Only)'!$A$1:$B$95, ""select A where B like '""&amp;H46&amp;""'"", 0)"),"Ramon Perez")</f>
        <v>Ramon Perez</v>
      </c>
      <c r="J43" s="19">
        <v>102132</v>
      </c>
      <c r="K43" s="3"/>
      <c r="L43" s="3"/>
      <c r="M43" s="3"/>
      <c r="N43" s="3"/>
      <c r="O43" s="3"/>
      <c r="P43" s="3"/>
      <c r="Q43" s="3"/>
      <c r="R43" s="3"/>
      <c r="S43" s="3"/>
      <c r="T43" s="3"/>
      <c r="U43" s="3"/>
      <c r="V43" s="3"/>
      <c r="W43" s="3"/>
      <c r="X43" s="3"/>
      <c r="Y43" s="3"/>
      <c r="Z43" s="3"/>
      <c r="AA43" s="3"/>
      <c r="AB43" s="3"/>
    </row>
    <row r="44" spans="1:28" ht="390" customHeight="1">
      <c r="A44" s="15" t="s">
        <v>163</v>
      </c>
      <c r="B44" s="15" t="s">
        <v>65</v>
      </c>
      <c r="C44" s="15" t="s">
        <v>91</v>
      </c>
      <c r="D44" s="15" t="s">
        <v>69</v>
      </c>
      <c r="E44" s="16">
        <v>9701</v>
      </c>
      <c r="F44" s="10" t="str">
        <f ca="1">IFERROR(__xludf.DUMMYFUNCTION("QUERY('Track(Read Only)'!$A$1:$B$11, ""select A where B like '""&amp;E47&amp;""'"", 0)"),"Community &amp; Health")</f>
        <v>Community &amp; Health</v>
      </c>
      <c r="G44" s="17" t="s">
        <v>164</v>
      </c>
      <c r="H44" s="18" t="s">
        <v>165</v>
      </c>
      <c r="I44" s="13" t="str">
        <f ca="1">IFERROR(__xludf.DUMMYFUNCTION("QUERY('Speaker(Read Only)'!$A$1:$B$95, ""select A where B like '""&amp;H47&amp;""'"", 0)"),"Rosalind Yunibandhu")</f>
        <v>Rosalind Yunibandhu</v>
      </c>
      <c r="J44" s="19">
        <v>102140</v>
      </c>
      <c r="K44" s="3"/>
      <c r="L44" s="3"/>
      <c r="M44" s="3"/>
      <c r="N44" s="3"/>
      <c r="O44" s="3"/>
      <c r="P44" s="3"/>
      <c r="Q44" s="3"/>
      <c r="R44" s="3"/>
      <c r="S44" s="3"/>
      <c r="T44" s="3"/>
      <c r="U44" s="3"/>
      <c r="V44" s="3"/>
      <c r="W44" s="3"/>
      <c r="X44" s="3"/>
      <c r="Y44" s="3"/>
      <c r="Z44" s="3"/>
      <c r="AA44" s="3"/>
      <c r="AB44" s="3"/>
    </row>
    <row r="45" spans="1:28" ht="52.5" customHeight="1">
      <c r="A45" s="15" t="s">
        <v>166</v>
      </c>
      <c r="B45" s="15" t="s">
        <v>20</v>
      </c>
      <c r="C45" s="15" t="s">
        <v>91</v>
      </c>
      <c r="D45" s="15" t="s">
        <v>69</v>
      </c>
      <c r="E45" s="16">
        <v>9702</v>
      </c>
      <c r="F45" s="10" t="str">
        <f ca="1">IFERROR(__xludf.DUMMYFUNCTION("QUERY('Track(Read Only)'!$A$1:$B$11, ""select A where B like '""&amp;E48&amp;""'"", 0)"),"Machine Learning")</f>
        <v>Machine Learning</v>
      </c>
      <c r="G45" s="17" t="s">
        <v>167</v>
      </c>
      <c r="H45" s="18" t="s">
        <v>168</v>
      </c>
      <c r="I45" s="13" t="str">
        <f ca="1">IFERROR(__xludf.DUMMYFUNCTION("QUERY('Speaker(Read Only)'!$A$1:$B$95, ""select A where B like '""&amp;H48&amp;""'"", 0)"),"Scotty Kwok")</f>
        <v>Scotty Kwok</v>
      </c>
      <c r="J45" s="19">
        <v>102195</v>
      </c>
      <c r="K45" s="3"/>
      <c r="L45" s="3"/>
      <c r="M45" s="3"/>
      <c r="N45" s="3"/>
      <c r="O45" s="3"/>
      <c r="P45" s="3"/>
      <c r="Q45" s="3"/>
      <c r="R45" s="3"/>
      <c r="S45" s="3"/>
      <c r="T45" s="3"/>
      <c r="U45" s="3"/>
      <c r="V45" s="3"/>
      <c r="W45" s="3"/>
      <c r="X45" s="3"/>
      <c r="Y45" s="3"/>
      <c r="Z45" s="3"/>
      <c r="AA45" s="3"/>
      <c r="AB45" s="3"/>
    </row>
    <row r="46" spans="1:28" ht="52.5" customHeight="1">
      <c r="A46" s="15" t="s">
        <v>169</v>
      </c>
      <c r="B46" s="15" t="s">
        <v>20</v>
      </c>
      <c r="C46" s="15" t="s">
        <v>32</v>
      </c>
      <c r="D46" s="15" t="s">
        <v>170</v>
      </c>
      <c r="E46" s="16">
        <v>9703</v>
      </c>
      <c r="F46" s="10" t="str">
        <f ca="1">IFERROR(__xludf.DUMMYFUNCTION("QUERY('Track(Read Only)'!$A$1:$B$11, ""select A where B like '""&amp;E49&amp;""'"", 0)"),"Data")</f>
        <v>Data</v>
      </c>
      <c r="G46" s="17" t="s">
        <v>171</v>
      </c>
      <c r="H46" s="18" t="s">
        <v>172</v>
      </c>
      <c r="I46" s="13" t="str">
        <f ca="1">IFERROR(__xludf.DUMMYFUNCTION("QUERY('Speaker(Read Only)'!$A$1:$B$95, ""select A where B like '""&amp;H49&amp;""'"", 0)"),"Steven Kolawole")</f>
        <v>Steven Kolawole</v>
      </c>
      <c r="J46" s="19">
        <v>102227</v>
      </c>
      <c r="K46" s="3"/>
      <c r="L46" s="3"/>
      <c r="M46" s="3"/>
      <c r="N46" s="3"/>
      <c r="O46" s="3"/>
      <c r="P46" s="3"/>
      <c r="Q46" s="3"/>
      <c r="R46" s="3"/>
      <c r="S46" s="3"/>
      <c r="T46" s="3"/>
      <c r="U46" s="3"/>
      <c r="V46" s="3"/>
      <c r="W46" s="3"/>
      <c r="X46" s="3"/>
      <c r="Y46" s="3"/>
      <c r="Z46" s="3"/>
      <c r="AA46" s="3"/>
      <c r="AB46" s="3"/>
    </row>
    <row r="47" spans="1:28" ht="39" customHeight="1">
      <c r="A47" s="15" t="s">
        <v>173</v>
      </c>
      <c r="B47" s="15" t="s">
        <v>20</v>
      </c>
      <c r="C47" s="15" t="s">
        <v>69</v>
      </c>
      <c r="D47" s="15" t="s">
        <v>48</v>
      </c>
      <c r="E47" s="16">
        <v>9700</v>
      </c>
      <c r="F47" s="10" t="str">
        <f ca="1">IFERROR(__xludf.DUMMYFUNCTION("QUERY('Track(Read Only)'!$A$1:$B$11, ""select A where B like '""&amp;E50&amp;""'"", 0)"),"Development")</f>
        <v>Development</v>
      </c>
      <c r="G47" s="17" t="s">
        <v>174</v>
      </c>
      <c r="H47" s="18" t="s">
        <v>175</v>
      </c>
      <c r="I47" s="13" t="str">
        <f ca="1">IFERROR(__xludf.DUMMYFUNCTION("QUERY('Speaker(Read Only)'!$A$1:$B$95, ""select A where B like '""&amp;H50&amp;""'"", 0)"),"Susan Shu Chang")</f>
        <v>Susan Shu Chang</v>
      </c>
      <c r="J47" s="19">
        <v>102259</v>
      </c>
      <c r="K47" s="3"/>
      <c r="L47" s="3"/>
      <c r="M47" s="3"/>
      <c r="N47" s="3"/>
      <c r="O47" s="3"/>
      <c r="P47" s="3"/>
      <c r="Q47" s="3"/>
      <c r="R47" s="3"/>
      <c r="S47" s="3"/>
      <c r="T47" s="3"/>
      <c r="U47" s="3"/>
      <c r="V47" s="3"/>
      <c r="W47" s="3"/>
      <c r="X47" s="3"/>
      <c r="Y47" s="3"/>
      <c r="Z47" s="3"/>
      <c r="AA47" s="3"/>
      <c r="AB47" s="3"/>
    </row>
    <row r="48" spans="1:28" ht="26.25" customHeight="1">
      <c r="A48" s="15" t="s">
        <v>176</v>
      </c>
      <c r="B48" s="15" t="s">
        <v>20</v>
      </c>
      <c r="C48" s="15" t="s">
        <v>90</v>
      </c>
      <c r="D48" s="15" t="s">
        <v>91</v>
      </c>
      <c r="E48" s="16">
        <v>10218</v>
      </c>
      <c r="F48" s="10" t="str">
        <f ca="1">IFERROR(__xludf.DUMMYFUNCTION("QUERY('Track(Read Only)'!$A$1:$B$11, ""select A where B like '""&amp;E51&amp;""'"", 0)"),"Programming Language")</f>
        <v>Programming Language</v>
      </c>
      <c r="G48" s="17" t="s">
        <v>177</v>
      </c>
      <c r="H48" s="18" t="s">
        <v>178</v>
      </c>
      <c r="I48" s="13" t="str">
        <f ca="1">IFERROR(__xludf.DUMMYFUNCTION("QUERY('Speaker(Read Only)'!$A$1:$B$95, ""select A where B like '""&amp;H51&amp;""'"", 0)"),"Takanori Suzuki")</f>
        <v>Takanori Suzuki</v>
      </c>
      <c r="J48" s="19">
        <v>102300</v>
      </c>
      <c r="K48" s="3"/>
      <c r="L48" s="3"/>
      <c r="M48" s="3"/>
      <c r="N48" s="3"/>
      <c r="O48" s="3"/>
      <c r="P48" s="3"/>
      <c r="Q48" s="3"/>
      <c r="R48" s="3"/>
      <c r="S48" s="3"/>
      <c r="T48" s="3"/>
      <c r="U48" s="3"/>
      <c r="V48" s="3"/>
      <c r="W48" s="3"/>
      <c r="X48" s="3"/>
      <c r="Y48" s="3"/>
      <c r="Z48" s="3"/>
      <c r="AA48" s="3"/>
      <c r="AB48" s="3"/>
    </row>
    <row r="49" spans="1:28" ht="156" customHeight="1">
      <c r="A49" s="15" t="s">
        <v>179</v>
      </c>
      <c r="B49" s="15" t="s">
        <v>20</v>
      </c>
      <c r="C49" s="15" t="s">
        <v>91</v>
      </c>
      <c r="D49" s="15" t="s">
        <v>69</v>
      </c>
      <c r="E49" s="16">
        <v>10219</v>
      </c>
      <c r="F49" s="10" t="str">
        <f ca="1">IFERROR(__xludf.DUMMYFUNCTION("QUERY('Track(Read Only)'!$A$1:$B$11, ""select A where B like '""&amp;E52&amp;""'"", 0)"),"Web Development")</f>
        <v>Web Development</v>
      </c>
      <c r="G49" s="17" t="s">
        <v>180</v>
      </c>
      <c r="H49" s="18" t="s">
        <v>181</v>
      </c>
      <c r="I49" s="13" t="str">
        <f ca="1">IFERROR(__xludf.DUMMYFUNCTION("QUERY('Speaker(Read Only)'!$A$1:$B$95, ""select A where B like '""&amp;H52&amp;""'"", 0)"),"Grimmer Kang")</f>
        <v>Grimmer Kang</v>
      </c>
      <c r="J49" s="19">
        <v>102440</v>
      </c>
      <c r="K49" s="3"/>
      <c r="L49" s="3"/>
      <c r="M49" s="3"/>
      <c r="N49" s="3"/>
      <c r="O49" s="3"/>
      <c r="P49" s="3"/>
      <c r="Q49" s="3"/>
      <c r="R49" s="3"/>
      <c r="S49" s="3"/>
      <c r="T49" s="3"/>
      <c r="U49" s="3"/>
      <c r="V49" s="3"/>
      <c r="W49" s="3"/>
      <c r="X49" s="3"/>
      <c r="Y49" s="3"/>
      <c r="Z49" s="3"/>
      <c r="AA49" s="3"/>
      <c r="AB49" s="3"/>
    </row>
    <row r="50" spans="1:28" ht="39" customHeight="1">
      <c r="A50" s="15" t="s">
        <v>182</v>
      </c>
      <c r="B50" s="15" t="s">
        <v>20</v>
      </c>
      <c r="C50" s="15" t="s">
        <v>32</v>
      </c>
      <c r="D50" s="15" t="s">
        <v>170</v>
      </c>
      <c r="E50" s="16">
        <v>10219</v>
      </c>
      <c r="F50" s="10" t="str">
        <f ca="1">IFERROR(__xludf.DUMMYFUNCTION("QUERY('Track(Read Only)'!$A$1:$B$11, ""select A where B like '""&amp;E53&amp;""'"", 0)"),"Web Development")</f>
        <v>Web Development</v>
      </c>
      <c r="G50" s="17" t="s">
        <v>183</v>
      </c>
      <c r="H50" s="18" t="s">
        <v>184</v>
      </c>
      <c r="I50" s="13" t="str">
        <f ca="1">IFERROR(__xludf.DUMMYFUNCTION("QUERY('Speaker(Read Only)'!$A$1:$B$95, ""select A where B like '""&amp;H53&amp;""'"", 0)"),"Tetsuya Jesse Hirata")</f>
        <v>Tetsuya Jesse Hirata</v>
      </c>
      <c r="J50" s="19">
        <v>102441</v>
      </c>
      <c r="K50" s="3"/>
      <c r="L50" s="3"/>
      <c r="M50" s="3"/>
      <c r="N50" s="3"/>
      <c r="O50" s="3"/>
      <c r="P50" s="3"/>
      <c r="Q50" s="3"/>
      <c r="R50" s="3"/>
      <c r="S50" s="3"/>
      <c r="T50" s="3"/>
      <c r="U50" s="3"/>
      <c r="V50" s="3"/>
      <c r="W50" s="3"/>
      <c r="X50" s="3"/>
      <c r="Y50" s="3"/>
      <c r="Z50" s="3"/>
      <c r="AA50" s="3"/>
      <c r="AB50" s="3"/>
    </row>
    <row r="51" spans="1:28" ht="130.5" customHeight="1">
      <c r="A51" s="15" t="s">
        <v>185</v>
      </c>
      <c r="B51" s="15" t="s">
        <v>20</v>
      </c>
      <c r="C51" s="15" t="s">
        <v>21</v>
      </c>
      <c r="D51" s="15" t="s">
        <v>22</v>
      </c>
      <c r="E51" s="16">
        <v>10219</v>
      </c>
      <c r="F51" s="10" t="str">
        <f ca="1">IFERROR(__xludf.DUMMYFUNCTION("QUERY('Track(Read Only)'!$A$1:$B$11, ""select A where B like '""&amp;E54&amp;""'"", 0)"),"Web Development")</f>
        <v>Web Development</v>
      </c>
      <c r="G51" s="17" t="s">
        <v>186</v>
      </c>
      <c r="H51" s="18" t="s">
        <v>187</v>
      </c>
      <c r="I51" s="13" t="str">
        <f ca="1">IFERROR(__xludf.DUMMYFUNCTION("QUERY('Speaker(Read Only)'!$A$1:$B$95, ""select A where B like '""&amp;H54&amp;""'"", 0)"),"Tonya Sims")</f>
        <v>Tonya Sims</v>
      </c>
      <c r="J51" s="19">
        <v>102447</v>
      </c>
      <c r="K51" s="3"/>
      <c r="L51" s="3"/>
      <c r="M51" s="3"/>
      <c r="N51" s="3"/>
      <c r="O51" s="3"/>
      <c r="P51" s="3"/>
      <c r="Q51" s="3"/>
      <c r="R51" s="3"/>
      <c r="S51" s="3"/>
      <c r="T51" s="3"/>
      <c r="U51" s="3"/>
      <c r="V51" s="3"/>
      <c r="W51" s="3"/>
      <c r="X51" s="3"/>
      <c r="Y51" s="3"/>
      <c r="Z51" s="3"/>
      <c r="AA51" s="3"/>
      <c r="AB51" s="3"/>
    </row>
    <row r="52" spans="1:28" ht="52.5" customHeight="1">
      <c r="A52" s="15" t="s">
        <v>189</v>
      </c>
      <c r="B52" s="15" t="s">
        <v>20</v>
      </c>
      <c r="C52" s="15" t="s">
        <v>43</v>
      </c>
      <c r="D52" s="15" t="s">
        <v>98</v>
      </c>
      <c r="E52" s="16">
        <v>10058</v>
      </c>
      <c r="F52" s="10" t="str">
        <f ca="1">IFERROR(__xludf.DUMMYFUNCTION("QUERY('Track(Read Only)'!$A$1:$B$11, ""select A where B like '""&amp;E56&amp;""'"", 0)"),"Workshop")</f>
        <v>Workshop</v>
      </c>
      <c r="G52" s="17" t="s">
        <v>190</v>
      </c>
      <c r="H52" s="18" t="s">
        <v>191</v>
      </c>
      <c r="I52" s="13" t="str">
        <f ca="1">IFERROR(__xludf.DUMMYFUNCTION("QUERY('Speaker(Read Only)'!$A$1:$B$95, ""select A where B like '""&amp;H56&amp;""'"", 0)"),"Yevonnael Andrew")</f>
        <v>Yevonnael Andrew</v>
      </c>
      <c r="J52" s="19">
        <v>102524</v>
      </c>
      <c r="K52" s="3"/>
      <c r="L52" s="3"/>
      <c r="M52" s="3"/>
      <c r="N52" s="3"/>
      <c r="O52" s="3"/>
      <c r="P52" s="3"/>
      <c r="Q52" s="3"/>
      <c r="R52" s="3"/>
      <c r="S52" s="3"/>
      <c r="T52" s="3"/>
      <c r="U52" s="3"/>
      <c r="V52" s="3"/>
      <c r="W52" s="3"/>
      <c r="X52" s="3"/>
      <c r="Y52" s="3"/>
      <c r="Z52" s="3"/>
      <c r="AA52" s="3"/>
      <c r="AB52" s="3"/>
    </row>
    <row r="53" spans="1:28" ht="39" customHeight="1">
      <c r="A53" s="15" t="s">
        <v>192</v>
      </c>
      <c r="B53" s="15" t="s">
        <v>20</v>
      </c>
      <c r="C53" s="15" t="s">
        <v>91</v>
      </c>
      <c r="D53" s="15" t="s">
        <v>69</v>
      </c>
      <c r="E53" s="16">
        <v>10218</v>
      </c>
      <c r="F53" s="10" t="str">
        <f ca="1">IFERROR(__xludf.DUMMYFUNCTION("QUERY('Track(Read Only)'!$A$1:$B$11, ""select A where B like '""&amp;E57&amp;""'"", 0)"),"Programming Language")</f>
        <v>Programming Language</v>
      </c>
      <c r="G53" s="17" t="s">
        <v>193</v>
      </c>
      <c r="H53" s="18" t="s">
        <v>194</v>
      </c>
      <c r="I53" s="13" t="str">
        <f ca="1">IFERROR(__xludf.DUMMYFUNCTION("QUERY('Speaker(Read Only)'!$A$1:$B$95, ""select A where B like '""&amp;H57&amp;""'"", 0)"),"Yoichi Takai")</f>
        <v>Yoichi Takai</v>
      </c>
      <c r="J53" s="19">
        <v>102532</v>
      </c>
      <c r="K53" s="3"/>
      <c r="L53" s="3"/>
      <c r="M53" s="3"/>
      <c r="N53" s="3"/>
      <c r="O53" s="3"/>
      <c r="P53" s="3"/>
      <c r="Q53" s="3"/>
      <c r="R53" s="3"/>
      <c r="S53" s="3"/>
      <c r="T53" s="3"/>
      <c r="U53" s="3"/>
      <c r="V53" s="3"/>
      <c r="W53" s="3"/>
      <c r="X53" s="3"/>
      <c r="Y53" s="3"/>
      <c r="Z53" s="3"/>
      <c r="AA53" s="3"/>
      <c r="AB53" s="3"/>
    </row>
    <row r="54" spans="1:28" ht="13.5" customHeight="1">
      <c r="A54" s="15" t="s">
        <v>195</v>
      </c>
      <c r="B54" s="15" t="s">
        <v>20</v>
      </c>
      <c r="C54" s="15" t="s">
        <v>109</v>
      </c>
      <c r="D54" s="15" t="s">
        <v>99</v>
      </c>
      <c r="E54" s="16">
        <v>9700</v>
      </c>
      <c r="F54" s="10" t="str">
        <f ca="1">IFERROR(__xludf.DUMMYFUNCTION("QUERY('Track(Read Only)'!$A$1:$B$11, ""select A where B like '""&amp;E58&amp;""'"", 0)"),"Development")</f>
        <v>Development</v>
      </c>
      <c r="G54" s="21" t="s">
        <v>196</v>
      </c>
      <c r="H54" s="18" t="s">
        <v>197</v>
      </c>
      <c r="I54" s="13" t="str">
        <f ca="1">IFERROR(__xludf.DUMMYFUNCTION("QUERY('Speaker(Read Only)'!$A$1:$B$95, ""select A where B like '""&amp;H58&amp;""'"", 0)"),"Zorex Salvo")</f>
        <v>Zorex Salvo</v>
      </c>
      <c r="J54" s="19">
        <v>102541</v>
      </c>
      <c r="K54" s="3"/>
      <c r="L54" s="3"/>
      <c r="M54" s="3"/>
      <c r="N54" s="3"/>
      <c r="O54" s="3"/>
      <c r="P54" s="3"/>
      <c r="Q54" s="3"/>
      <c r="R54" s="3"/>
      <c r="S54" s="3"/>
      <c r="T54" s="3"/>
      <c r="U54" s="3"/>
      <c r="V54" s="3"/>
      <c r="W54" s="3"/>
      <c r="X54" s="3"/>
      <c r="Y54" s="3"/>
      <c r="Z54" s="3"/>
      <c r="AA54" s="3"/>
      <c r="AB54" s="3"/>
    </row>
    <row r="55" spans="1:28" ht="65.25" customHeight="1">
      <c r="A55" s="15" t="s">
        <v>198</v>
      </c>
      <c r="B55" s="15" t="s">
        <v>20</v>
      </c>
      <c r="C55" s="15" t="s">
        <v>43</v>
      </c>
      <c r="D55" s="15" t="s">
        <v>98</v>
      </c>
      <c r="E55" s="16">
        <v>10058</v>
      </c>
      <c r="F55" s="10" t="str">
        <f ca="1">IFERROR(__xludf.DUMMYFUNCTION("QUERY('Track(Read Only)'!$A$1:$B$11, ""select A where B like '""&amp;E60&amp;""'"", 0)"),"Workshop")</f>
        <v>Workshop</v>
      </c>
      <c r="G55" s="17" t="s">
        <v>199</v>
      </c>
      <c r="H55" s="18" t="s">
        <v>115</v>
      </c>
      <c r="I55" s="13" t="str">
        <f ca="1">IFERROR(__xludf.DUMMYFUNCTION("QUERY('Speaker(Read Only)'!$A$1:$B$95, ""select A where B like '""&amp;H60&amp;""'"", 0)"),"Joshua Arvin Lat")</f>
        <v>Joshua Arvin Lat</v>
      </c>
      <c r="J55" s="19">
        <v>103213</v>
      </c>
      <c r="K55" s="3"/>
      <c r="L55" s="3"/>
      <c r="M55" s="3"/>
      <c r="N55" s="3"/>
      <c r="O55" s="3"/>
      <c r="P55" s="3"/>
      <c r="Q55" s="3"/>
      <c r="R55" s="3"/>
      <c r="S55" s="3"/>
      <c r="T55" s="3"/>
      <c r="U55" s="3"/>
      <c r="V55" s="3"/>
      <c r="W55" s="3"/>
      <c r="X55" s="3"/>
      <c r="Y55" s="3"/>
      <c r="Z55" s="3"/>
      <c r="AA55" s="3"/>
      <c r="AB55" s="3"/>
    </row>
    <row r="56" spans="1:28" ht="299.25" customHeight="1">
      <c r="A56" s="15" t="s">
        <v>200</v>
      </c>
      <c r="B56" s="15" t="s">
        <v>20</v>
      </c>
      <c r="C56" s="15" t="s">
        <v>48</v>
      </c>
      <c r="D56" s="15" t="s">
        <v>26</v>
      </c>
      <c r="E56" s="16">
        <v>10058</v>
      </c>
      <c r="F56" s="10" t="str">
        <f ca="1">IFERROR(__xludf.DUMMYFUNCTION("QUERY('Track(Read Only)'!$A$1:$B$11, ""select A where B like '""&amp;E61&amp;""'"", 0)"),"Workshop")</f>
        <v>Workshop</v>
      </c>
      <c r="G56" s="17" t="s">
        <v>201</v>
      </c>
      <c r="H56" s="18" t="s">
        <v>75</v>
      </c>
      <c r="I56" s="13" t="str">
        <f ca="1">IFERROR(__xludf.DUMMYFUNCTION("QUERY('Speaker(Read Only)'!$A$1:$B$95, ""select A where B like '""&amp;H61&amp;""'"", 0)"),"Cheuk Ting Ho")</f>
        <v>Cheuk Ting Ho</v>
      </c>
      <c r="J56" s="19">
        <v>103243</v>
      </c>
      <c r="K56" s="3"/>
      <c r="L56" s="3"/>
      <c r="M56" s="3"/>
      <c r="N56" s="3"/>
      <c r="O56" s="3"/>
      <c r="P56" s="3"/>
      <c r="Q56" s="3"/>
      <c r="R56" s="3"/>
      <c r="S56" s="3"/>
      <c r="T56" s="3"/>
      <c r="U56" s="3"/>
      <c r="V56" s="3"/>
      <c r="W56" s="3"/>
      <c r="X56" s="3"/>
      <c r="Y56" s="3"/>
      <c r="Z56" s="3"/>
      <c r="AA56" s="3"/>
      <c r="AB56" s="3"/>
    </row>
    <row r="57" spans="1:28" ht="13.5" customHeight="1">
      <c r="A57" s="15" t="s">
        <v>202</v>
      </c>
      <c r="B57" s="15" t="s">
        <v>20</v>
      </c>
      <c r="C57" s="15" t="s">
        <v>48</v>
      </c>
      <c r="D57" s="15" t="s">
        <v>26</v>
      </c>
      <c r="E57" s="16">
        <v>10058</v>
      </c>
      <c r="F57" s="10" t="str">
        <f ca="1">IFERROR(__xludf.DUMMYFUNCTION("QUERY('Track(Read Only)'!$A$1:$B$11, ""select A where B like '""&amp;E62&amp;""'"", 0)"),"Workshop")</f>
        <v>Workshop</v>
      </c>
      <c r="G57" s="19"/>
      <c r="H57" s="18" t="s">
        <v>203</v>
      </c>
      <c r="I57" s="13" t="str">
        <f ca="1">IFERROR(__xludf.DUMMYFUNCTION("QUERY('Speaker(Read Only)'!$A$1:$B$95, ""select A where B like '""&amp;H62&amp;""'"", 0)"),"Worajedt Sitthidumrong")</f>
        <v>Worajedt Sitthidumrong</v>
      </c>
      <c r="J57" s="19">
        <v>103253</v>
      </c>
      <c r="K57" s="3"/>
      <c r="L57" s="3"/>
      <c r="M57" s="3"/>
      <c r="N57" s="3"/>
      <c r="O57" s="3"/>
      <c r="P57" s="3"/>
      <c r="Q57" s="3"/>
      <c r="R57" s="3"/>
      <c r="S57" s="3"/>
      <c r="T57" s="3"/>
      <c r="U57" s="3"/>
      <c r="V57" s="3"/>
      <c r="W57" s="3"/>
      <c r="X57" s="3"/>
      <c r="Y57" s="3"/>
      <c r="Z57" s="3"/>
      <c r="AA57" s="3"/>
      <c r="AB57" s="3"/>
    </row>
    <row r="58" spans="1:28" ht="130.5" customHeight="1">
      <c r="A58" s="15" t="s">
        <v>204</v>
      </c>
      <c r="B58" s="15" t="s">
        <v>65</v>
      </c>
      <c r="C58" s="15" t="s">
        <v>43</v>
      </c>
      <c r="D58" s="15" t="s">
        <v>36</v>
      </c>
      <c r="E58" s="16">
        <v>9704</v>
      </c>
      <c r="F58" s="10" t="str">
        <f ca="1">IFERROR(__xludf.DUMMYFUNCTION("QUERY('Track(Read Only)'!$A$1:$B$11, ""select A where B like '""&amp;E63&amp;""'"", 0)"),"Keynote")</f>
        <v>Keynote</v>
      </c>
      <c r="G58" s="17" t="s">
        <v>205</v>
      </c>
      <c r="H58" s="18" t="s">
        <v>206</v>
      </c>
      <c r="I58" s="20" t="s">
        <v>207</v>
      </c>
      <c r="J58" s="19">
        <v>104687</v>
      </c>
      <c r="K58" s="3"/>
      <c r="L58" s="3"/>
      <c r="M58" s="3"/>
      <c r="N58" s="3"/>
      <c r="O58" s="3"/>
      <c r="P58" s="3"/>
      <c r="Q58" s="3"/>
      <c r="R58" s="3"/>
      <c r="S58" s="3"/>
      <c r="T58" s="3"/>
      <c r="U58" s="3"/>
      <c r="V58" s="3"/>
      <c r="W58" s="3"/>
      <c r="X58" s="3"/>
      <c r="Y58" s="3"/>
      <c r="Z58" s="3"/>
      <c r="AA58" s="3"/>
      <c r="AB58" s="3"/>
    </row>
    <row r="59" spans="1:28" ht="39" customHeight="1">
      <c r="A59" s="15" t="s">
        <v>208</v>
      </c>
      <c r="B59" s="15" t="s">
        <v>20</v>
      </c>
      <c r="C59" s="15" t="s">
        <v>22</v>
      </c>
      <c r="D59" s="15" t="s">
        <v>209</v>
      </c>
      <c r="E59" s="16">
        <v>9701</v>
      </c>
      <c r="F59" s="10" t="str">
        <f ca="1">IFERROR(__xludf.DUMMYFUNCTION("QUERY('Track(Read Only)'!$A$1:$B$11, ""select A where B like '""&amp;E65&amp;""'"", 0)"),"Community &amp; Health")</f>
        <v>Community &amp; Health</v>
      </c>
      <c r="G59" s="17" t="s">
        <v>210</v>
      </c>
      <c r="H59" s="18" t="s">
        <v>211</v>
      </c>
      <c r="I59" s="13" t="str">
        <f ca="1">IFERROR(__xludf.DUMMYFUNCTION("QUERY('Speaker(Read Only)'!$A$1:$B$95, ""select A where B like '""&amp;H65&amp;""'"", 0)"),"Dr. Nuno Muralha")</f>
        <v>Dr. Nuno Muralha</v>
      </c>
      <c r="J59" s="19">
        <v>105760</v>
      </c>
      <c r="K59" s="3"/>
      <c r="L59" s="3"/>
      <c r="M59" s="3"/>
      <c r="N59" s="3"/>
      <c r="O59" s="3"/>
      <c r="P59" s="3"/>
      <c r="Q59" s="3"/>
      <c r="R59" s="3"/>
      <c r="S59" s="3"/>
      <c r="T59" s="3"/>
      <c r="U59" s="3"/>
      <c r="V59" s="3"/>
      <c r="W59" s="3"/>
      <c r="X59" s="3"/>
      <c r="Y59" s="3"/>
      <c r="Z59" s="3"/>
      <c r="AA59" s="3"/>
      <c r="AB59" s="3"/>
    </row>
    <row r="60" spans="1:28" ht="39" customHeight="1">
      <c r="A60" s="15" t="s">
        <v>212</v>
      </c>
      <c r="B60" s="15" t="s">
        <v>20</v>
      </c>
      <c r="C60" s="15" t="s">
        <v>209</v>
      </c>
      <c r="D60" s="15" t="s">
        <v>31</v>
      </c>
      <c r="E60" s="16">
        <v>9701</v>
      </c>
      <c r="F60" s="10" t="str">
        <f ca="1">IFERROR(__xludf.DUMMYFUNCTION("QUERY('Track(Read Only)'!$A$1:$B$11, ""select A where B like '""&amp;E66&amp;""'"", 0)"),"Community &amp; Health")</f>
        <v>Community &amp; Health</v>
      </c>
      <c r="G60" s="17" t="s">
        <v>213</v>
      </c>
      <c r="H60" s="18" t="s">
        <v>214</v>
      </c>
      <c r="I60" s="13" t="str">
        <f ca="1">IFERROR(__xludf.DUMMYFUNCTION("QUERY('Speaker(Read Only)'!$A$1:$B$95, ""select A where B like '""&amp;H66&amp;""'"", 0)"),"Dr. Praewpan Poriswanish")</f>
        <v>Dr. Praewpan Poriswanish</v>
      </c>
      <c r="J60" s="19">
        <v>106794</v>
      </c>
      <c r="K60" s="3"/>
      <c r="L60" s="3"/>
      <c r="M60" s="3"/>
      <c r="N60" s="3"/>
      <c r="O60" s="3"/>
      <c r="P60" s="3"/>
      <c r="Q60" s="3"/>
      <c r="R60" s="3"/>
      <c r="S60" s="3"/>
      <c r="T60" s="3"/>
      <c r="U60" s="3"/>
      <c r="V60" s="3"/>
      <c r="W60" s="3"/>
      <c r="X60" s="3"/>
      <c r="Y60" s="3"/>
      <c r="Z60" s="3"/>
      <c r="AA60" s="3"/>
      <c r="AB60" s="3"/>
    </row>
    <row r="61" spans="1:28" ht="39" customHeight="1">
      <c r="A61" s="15" t="s">
        <v>215</v>
      </c>
      <c r="B61" s="15" t="s">
        <v>20</v>
      </c>
      <c r="C61" s="15" t="s">
        <v>216</v>
      </c>
      <c r="D61" s="15" t="s">
        <v>217</v>
      </c>
      <c r="E61" s="16">
        <v>9702</v>
      </c>
      <c r="F61" s="10" t="str">
        <f ca="1">IFERROR(__xludf.DUMMYFUNCTION("QUERY('Track(Read Only)'!$A$1:$B$11, ""select A where B like '""&amp;E67&amp;""'"", 0)"),"Machine Learning")</f>
        <v>Machine Learning</v>
      </c>
      <c r="G61" s="17" t="s">
        <v>218</v>
      </c>
      <c r="H61" s="18" t="s">
        <v>219</v>
      </c>
      <c r="I61" s="13" t="str">
        <f ca="1">IFERROR(__xludf.DUMMYFUNCTION("QUERY('Speaker(Read Only)'!$A$1:$B$95, ""select A where B like '""&amp;H67&amp;""'"", 0)"),"Kalyan Prasad")</f>
        <v>Kalyan Prasad</v>
      </c>
      <c r="J61" s="19">
        <v>107315</v>
      </c>
      <c r="K61" s="3"/>
      <c r="L61" s="3"/>
      <c r="M61" s="3"/>
      <c r="N61" s="3"/>
      <c r="O61" s="3"/>
      <c r="P61" s="3"/>
      <c r="Q61" s="3"/>
      <c r="R61" s="3"/>
      <c r="S61" s="3"/>
      <c r="T61" s="3"/>
      <c r="U61" s="3"/>
      <c r="V61" s="3"/>
      <c r="W61" s="3"/>
      <c r="X61" s="3"/>
      <c r="Y61" s="3"/>
      <c r="Z61" s="3"/>
      <c r="AA61" s="3"/>
      <c r="AB61" s="3"/>
    </row>
    <row r="62" spans="1:28" ht="39" customHeight="1">
      <c r="A62" s="15" t="s">
        <v>220</v>
      </c>
      <c r="B62" s="15" t="s">
        <v>65</v>
      </c>
      <c r="C62" s="15" t="s">
        <v>42</v>
      </c>
      <c r="D62" s="15" t="s">
        <v>43</v>
      </c>
      <c r="E62" s="16">
        <v>9704</v>
      </c>
      <c r="F62" s="10" t="str">
        <f ca="1">IFERROR(__xludf.DUMMYFUNCTION("QUERY('Track(Read Only)'!$A$1:$B$11, ""select A where B like '""&amp;E68&amp;""'"", 0)"),"Keynote")</f>
        <v>Keynote</v>
      </c>
      <c r="G62" s="17" t="s">
        <v>221</v>
      </c>
      <c r="H62" s="18" t="s">
        <v>222</v>
      </c>
      <c r="I62" s="20" t="s">
        <v>223</v>
      </c>
      <c r="J62" s="19">
        <v>107334</v>
      </c>
      <c r="K62" s="3"/>
      <c r="L62" s="3"/>
      <c r="M62" s="3"/>
      <c r="N62" s="3"/>
      <c r="O62" s="3"/>
      <c r="P62" s="3"/>
      <c r="Q62" s="3"/>
      <c r="R62" s="3"/>
      <c r="S62" s="3"/>
      <c r="T62" s="3"/>
      <c r="U62" s="3"/>
      <c r="V62" s="3"/>
      <c r="W62" s="3"/>
      <c r="X62" s="3"/>
      <c r="Y62" s="3"/>
      <c r="Z62" s="3"/>
      <c r="AA62" s="3"/>
      <c r="AB62" s="3"/>
    </row>
    <row r="63" spans="1:28" ht="13.5" customHeight="1">
      <c r="A63" s="15" t="s">
        <v>224</v>
      </c>
      <c r="B63" s="15" t="s">
        <v>65</v>
      </c>
      <c r="C63" s="15" t="s">
        <v>27</v>
      </c>
      <c r="D63" s="15" t="s">
        <v>225</v>
      </c>
      <c r="E63" s="16">
        <v>9701</v>
      </c>
      <c r="F63" s="10" t="str">
        <f ca="1">IFERROR(__xludf.DUMMYFUNCTION("QUERY('Track(Read Only)'!$A$1:$B$11, ""select A where B like '""&amp;E69&amp;""'"", 0)"),"Community &amp; Health")</f>
        <v>Community &amp; Health</v>
      </c>
      <c r="G63" s="19"/>
      <c r="H63" s="18" t="s">
        <v>226</v>
      </c>
      <c r="I63" s="20" t="s">
        <v>227</v>
      </c>
      <c r="J63" s="19">
        <v>107488</v>
      </c>
      <c r="K63" s="3"/>
      <c r="L63" s="3"/>
      <c r="M63" s="3"/>
      <c r="N63" s="3"/>
      <c r="O63" s="3"/>
      <c r="P63" s="3"/>
      <c r="Q63" s="3"/>
      <c r="R63" s="3"/>
      <c r="S63" s="3"/>
      <c r="T63" s="3"/>
      <c r="U63" s="3"/>
      <c r="V63" s="3"/>
      <c r="W63" s="3"/>
      <c r="X63" s="3"/>
      <c r="Y63" s="3"/>
      <c r="Z63" s="3"/>
      <c r="AA63" s="3"/>
      <c r="AB63" s="3"/>
    </row>
    <row r="64" spans="1:28" ht="52.5" customHeight="1">
      <c r="A64" s="15" t="s">
        <v>228</v>
      </c>
      <c r="B64" s="15" t="s">
        <v>65</v>
      </c>
      <c r="C64" s="15" t="s">
        <v>229</v>
      </c>
      <c r="D64" s="15" t="s">
        <v>230</v>
      </c>
      <c r="E64" s="16">
        <v>10461</v>
      </c>
      <c r="F64" s="10" t="str">
        <f ca="1">IFERROR(__xludf.DUMMYFUNCTION("QUERY('Track(Read Only)'!$A$1:$B$11, ""select A where B like '""&amp;E70&amp;""'"", 0)"),"Party")</f>
        <v>Party</v>
      </c>
      <c r="G64" s="17" t="s">
        <v>231</v>
      </c>
      <c r="H64" s="18" t="s">
        <v>232</v>
      </c>
      <c r="I64" s="13" t="str">
        <f ca="1">IFERROR(__xludf.DUMMYFUNCTION("QUERY('Speaker(Read Only)'!$A$1:$B$95, ""select A where B like '""&amp;H70&amp;""'"", 0)"),"Sony Valdez")</f>
        <v>Sony Valdez</v>
      </c>
      <c r="J64" s="19">
        <v>107496</v>
      </c>
      <c r="K64" s="3"/>
      <c r="L64" s="3"/>
      <c r="M64" s="3"/>
      <c r="N64" s="3"/>
      <c r="O64" s="3"/>
      <c r="P64" s="3"/>
      <c r="Q64" s="3"/>
      <c r="R64" s="3"/>
      <c r="S64" s="3"/>
      <c r="T64" s="3"/>
      <c r="U64" s="3"/>
      <c r="V64" s="3"/>
      <c r="W64" s="3"/>
      <c r="X64" s="3"/>
      <c r="Y64" s="3"/>
      <c r="Z64" s="3"/>
      <c r="AA64" s="3"/>
      <c r="AB64" s="3"/>
    </row>
    <row r="65" spans="1:28" ht="13.5" customHeight="1">
      <c r="A65" s="15" t="s">
        <v>233</v>
      </c>
      <c r="B65" s="15" t="s">
        <v>20</v>
      </c>
      <c r="C65" s="15" t="s">
        <v>217</v>
      </c>
      <c r="D65" s="15" t="s">
        <v>170</v>
      </c>
      <c r="E65" s="16">
        <v>9702</v>
      </c>
      <c r="F65" s="10" t="str">
        <f ca="1">IFERROR(__xludf.DUMMYFUNCTION("QUERY('Track(Read Only)'!$A$1:$B$11, ""select A where B like '""&amp;E71&amp;""'"", 0)"),"Machine Learning")</f>
        <v>Machine Learning</v>
      </c>
      <c r="G65" s="21" t="s">
        <v>234</v>
      </c>
      <c r="H65" s="18" t="s">
        <v>235</v>
      </c>
      <c r="I65" s="13" t="str">
        <f ca="1">IFERROR(__xludf.DUMMYFUNCTION("QUERY('Speaker(Read Only)'!$A$1:$B$95, ""select A where B like '""&amp;H71&amp;""'"", 0)"),"Masashi Shibata")</f>
        <v>Masashi Shibata</v>
      </c>
      <c r="J65" s="19">
        <v>107550</v>
      </c>
      <c r="K65" s="3"/>
      <c r="L65" s="3"/>
      <c r="M65" s="3"/>
      <c r="N65" s="3"/>
      <c r="O65" s="3"/>
      <c r="P65" s="3"/>
      <c r="Q65" s="3"/>
      <c r="R65" s="3"/>
      <c r="S65" s="3"/>
      <c r="T65" s="3"/>
      <c r="U65" s="3"/>
      <c r="V65" s="3"/>
      <c r="W65" s="3"/>
      <c r="X65" s="3"/>
      <c r="Y65" s="3"/>
      <c r="Z65" s="3"/>
      <c r="AA65" s="3"/>
      <c r="AB65" s="3"/>
    </row>
    <row r="66" spans="1:28" ht="26.25" customHeight="1">
      <c r="A66" s="15" t="s">
        <v>236</v>
      </c>
      <c r="B66" s="15" t="s">
        <v>65</v>
      </c>
      <c r="C66" s="15" t="s">
        <v>225</v>
      </c>
      <c r="D66" s="15" t="s">
        <v>237</v>
      </c>
      <c r="E66" s="16">
        <v>10461</v>
      </c>
      <c r="F66" s="10" t="str">
        <f ca="1">IFERROR(__xludf.DUMMYFUNCTION("QUERY('Track(Read Only)'!$A$1:$B$11, ""select A where B like '""&amp;E72&amp;""'"", 0)"),"Party")</f>
        <v>Party</v>
      </c>
      <c r="G66" s="17" t="s">
        <v>238</v>
      </c>
      <c r="H66" s="18" t="s">
        <v>239</v>
      </c>
      <c r="I66" s="13" t="str">
        <f ca="1">IFERROR(__xludf.DUMMYFUNCTION("QUERY('Speaker(Read Only)'!$A$1:$B$95, ""select A where B like '""&amp;H72&amp;""'"", 0)"),"DJ Ness Ness")</f>
        <v>DJ Ness Ness</v>
      </c>
      <c r="J66" s="19">
        <v>109197</v>
      </c>
      <c r="K66" s="3"/>
      <c r="L66" s="3"/>
      <c r="M66" s="3"/>
      <c r="N66" s="3"/>
      <c r="O66" s="3"/>
      <c r="P66" s="3"/>
      <c r="Q66" s="3"/>
      <c r="R66" s="3"/>
      <c r="S66" s="3"/>
      <c r="T66" s="3"/>
      <c r="U66" s="3"/>
      <c r="V66" s="3"/>
      <c r="W66" s="3"/>
      <c r="X66" s="3"/>
      <c r="Y66" s="3"/>
      <c r="Z66" s="3"/>
      <c r="AA66" s="3"/>
      <c r="AB66" s="3"/>
    </row>
    <row r="67" spans="1:28" ht="52.5" customHeight="1">
      <c r="A67" s="15" t="s">
        <v>240</v>
      </c>
      <c r="B67" s="15" t="s">
        <v>65</v>
      </c>
      <c r="C67" s="15" t="s">
        <v>36</v>
      </c>
      <c r="D67" s="15" t="s">
        <v>98</v>
      </c>
      <c r="E67" s="16">
        <v>9702</v>
      </c>
      <c r="F67" s="10" t="str">
        <f ca="1">IFERROR(__xludf.DUMMYFUNCTION("QUERY('Track(Read Only)'!$A$1:$B$11, ""select A where B like '""&amp;E73&amp;""'"", 0)"),"Machine Learning")</f>
        <v>Machine Learning</v>
      </c>
      <c r="G67" s="17" t="s">
        <v>241</v>
      </c>
      <c r="H67" s="18" t="s">
        <v>242</v>
      </c>
      <c r="I67" s="20" t="s">
        <v>243</v>
      </c>
      <c r="J67" s="19">
        <v>109782</v>
      </c>
      <c r="K67" s="3"/>
      <c r="L67" s="3"/>
      <c r="M67" s="3"/>
      <c r="N67" s="3"/>
      <c r="O67" s="3"/>
      <c r="P67" s="3"/>
      <c r="Q67" s="3"/>
      <c r="R67" s="3"/>
      <c r="S67" s="3"/>
      <c r="T67" s="3"/>
      <c r="U67" s="3"/>
      <c r="V67" s="3"/>
      <c r="W67" s="3"/>
      <c r="X67" s="3"/>
      <c r="Y67" s="3"/>
      <c r="Z67" s="3"/>
      <c r="AA67" s="3"/>
      <c r="AB67" s="3"/>
    </row>
    <row r="68" spans="1:28" ht="13.5" customHeight="1">
      <c r="A68" s="15" t="s">
        <v>244</v>
      </c>
      <c r="B68" s="15" t="s">
        <v>245</v>
      </c>
      <c r="C68" s="15" t="s">
        <v>246</v>
      </c>
      <c r="D68" s="15" t="s">
        <v>247</v>
      </c>
      <c r="E68" s="16">
        <v>9700</v>
      </c>
      <c r="F68" s="10" t="str">
        <f ca="1">IFERROR(__xludf.DUMMYFUNCTION("QUERY('Track(Read Only)'!$A$1:$B$11, ""select A where B like '""&amp;E74&amp;""'"", 0)"),"Development")</f>
        <v>Development</v>
      </c>
      <c r="G68" s="21" t="s">
        <v>248</v>
      </c>
      <c r="H68" s="18" t="s">
        <v>249</v>
      </c>
      <c r="I68" s="13" t="str">
        <f ca="1">IFERROR(__xludf.DUMMYFUNCTION("QUERY('Speaker(Read Only)'!$A$1:$B$95, ""select A where B like '""&amp;H74&amp;""'"", 0)"),"Georgi Ker")</f>
        <v>Georgi Ker</v>
      </c>
      <c r="J68" s="19">
        <v>109806</v>
      </c>
      <c r="K68" s="3"/>
      <c r="L68" s="3"/>
      <c r="M68" s="3"/>
      <c r="N68" s="3"/>
      <c r="O68" s="3"/>
      <c r="P68" s="3"/>
      <c r="Q68" s="3"/>
      <c r="R68" s="3"/>
      <c r="S68" s="3"/>
      <c r="T68" s="3"/>
      <c r="U68" s="3"/>
      <c r="V68" s="3"/>
      <c r="W68" s="3"/>
      <c r="X68" s="3"/>
      <c r="Y68" s="3"/>
      <c r="Z68" s="3"/>
      <c r="AA68" s="3"/>
      <c r="AB68" s="3"/>
    </row>
    <row r="69" spans="1:28" ht="13.5" customHeight="1">
      <c r="A69" s="15" t="s">
        <v>250</v>
      </c>
      <c r="B69" s="15" t="s">
        <v>65</v>
      </c>
      <c r="C69" s="15" t="s">
        <v>129</v>
      </c>
      <c r="D69" s="15" t="s">
        <v>251</v>
      </c>
      <c r="E69" s="16">
        <v>9703</v>
      </c>
      <c r="F69" s="10" t="str">
        <f ca="1">IFERROR(__xludf.DUMMYFUNCTION("QUERY('Track(Read Only)'!$A$1:$B$11, ""select A where B like '""&amp;E75&amp;""'"", 0)"),"Data")</f>
        <v>Data</v>
      </c>
      <c r="G69" s="21" t="s">
        <v>252</v>
      </c>
      <c r="H69" s="18" t="s">
        <v>417</v>
      </c>
      <c r="I69" s="22" t="s">
        <v>418</v>
      </c>
      <c r="J69" s="19">
        <v>110000</v>
      </c>
      <c r="K69" s="3"/>
      <c r="L69" s="3"/>
      <c r="M69" s="3"/>
      <c r="N69" s="3"/>
      <c r="O69" s="3"/>
      <c r="P69" s="3"/>
      <c r="Q69" s="3"/>
      <c r="R69" s="3"/>
      <c r="S69" s="3"/>
      <c r="T69" s="3"/>
      <c r="U69" s="3"/>
      <c r="V69" s="3"/>
      <c r="W69" s="3"/>
      <c r="X69" s="3"/>
      <c r="Y69" s="3"/>
      <c r="Z69" s="3"/>
      <c r="AA69" s="3"/>
      <c r="AB69" s="3"/>
    </row>
    <row r="70" spans="1:28" ht="26.25" customHeight="1">
      <c r="A70" s="15" t="s">
        <v>253</v>
      </c>
      <c r="B70" s="15" t="s">
        <v>41</v>
      </c>
      <c r="C70" s="15" t="s">
        <v>27</v>
      </c>
      <c r="D70" s="15" t="s">
        <v>254</v>
      </c>
      <c r="E70" s="16">
        <v>9701</v>
      </c>
      <c r="F70" s="10" t="str">
        <f ca="1">IFERROR(__xludf.DUMMYFUNCTION("QUERY('Track(Read Only)'!$A$1:$B$11, ""select A where B like '""&amp;E76&amp;""'"", 0)"),"Community &amp; Health")</f>
        <v>Community &amp; Health</v>
      </c>
      <c r="G70" s="17" t="s">
        <v>255</v>
      </c>
      <c r="H70" s="16"/>
      <c r="I70" s="15" t="s">
        <v>256</v>
      </c>
      <c r="J70" s="19">
        <v>110208</v>
      </c>
      <c r="K70" s="3"/>
      <c r="L70" s="3"/>
      <c r="M70" s="3"/>
      <c r="N70" s="3"/>
      <c r="O70" s="3"/>
      <c r="P70" s="3"/>
      <c r="Q70" s="3"/>
      <c r="R70" s="3"/>
      <c r="S70" s="3"/>
      <c r="T70" s="3"/>
      <c r="U70" s="3"/>
      <c r="V70" s="3"/>
      <c r="W70" s="3"/>
      <c r="X70" s="3"/>
      <c r="Y70" s="3"/>
      <c r="Z70" s="3"/>
      <c r="AA70" s="3"/>
      <c r="AB70" s="3"/>
    </row>
    <row r="71" spans="1:28" ht="52.5" customHeight="1">
      <c r="A71" s="15" t="s">
        <v>257</v>
      </c>
      <c r="B71" s="15" t="s">
        <v>65</v>
      </c>
      <c r="C71" s="15" t="s">
        <v>26</v>
      </c>
      <c r="D71" s="15" t="s">
        <v>27</v>
      </c>
      <c r="E71" s="16">
        <v>10461</v>
      </c>
      <c r="F71" s="10" t="str">
        <f ca="1">IFERROR(__xludf.DUMMYFUNCTION("QUERY('Track(Read Only)'!$A$1:$B$11, ""select A where B like '""&amp;E77&amp;""'"", 0)"),"Party")</f>
        <v>Party</v>
      </c>
      <c r="G71" s="17" t="s">
        <v>258</v>
      </c>
      <c r="H71" s="16"/>
      <c r="I71" s="23"/>
      <c r="J71" s="19">
        <v>110482</v>
      </c>
      <c r="K71" s="3"/>
      <c r="L71" s="3"/>
      <c r="M71" s="3"/>
      <c r="N71" s="3"/>
      <c r="O71" s="3"/>
      <c r="P71" s="3"/>
      <c r="Q71" s="3"/>
      <c r="R71" s="3"/>
      <c r="S71" s="3"/>
      <c r="T71" s="3"/>
      <c r="U71" s="3"/>
      <c r="V71" s="3"/>
      <c r="W71" s="3"/>
      <c r="X71" s="3"/>
      <c r="Y71" s="3"/>
      <c r="Z71" s="3"/>
      <c r="AA71" s="3"/>
      <c r="AB71" s="3"/>
    </row>
    <row r="72" spans="1:28" ht="13.5" customHeight="1">
      <c r="A72" s="15" t="s">
        <v>259</v>
      </c>
      <c r="B72" s="15" t="s">
        <v>65</v>
      </c>
      <c r="C72" s="24" t="s">
        <v>53</v>
      </c>
      <c r="D72" s="15" t="s">
        <v>260</v>
      </c>
      <c r="E72" s="16">
        <v>10218</v>
      </c>
      <c r="F72" s="10" t="str">
        <f ca="1">IFERROR(__xludf.DUMMYFUNCTION("QUERY('Track(Read Only)'!$A$1:$B$11, ""select A where B like '""&amp;E78&amp;""'"", 0)"),"Programming Language")</f>
        <v>Programming Language</v>
      </c>
      <c r="G72" s="19"/>
      <c r="H72" s="16"/>
      <c r="I72" s="23"/>
      <c r="J72" s="19">
        <v>121811</v>
      </c>
      <c r="K72" s="3"/>
      <c r="L72" s="3"/>
      <c r="M72" s="3"/>
      <c r="N72" s="3"/>
      <c r="O72" s="3"/>
      <c r="P72" s="3"/>
      <c r="Q72" s="3"/>
      <c r="R72" s="3"/>
      <c r="S72" s="3"/>
      <c r="T72" s="3"/>
      <c r="U72" s="3"/>
      <c r="V72" s="3"/>
      <c r="W72" s="3"/>
      <c r="X72" s="3"/>
      <c r="Y72" s="3"/>
      <c r="Z72" s="3"/>
      <c r="AA72" s="3"/>
      <c r="AB72" s="3"/>
    </row>
    <row r="73" spans="1:28" ht="13.5" customHeight="1">
      <c r="A73" s="15" t="s">
        <v>261</v>
      </c>
      <c r="B73" s="15" t="s">
        <v>65</v>
      </c>
      <c r="C73" s="24" t="s">
        <v>129</v>
      </c>
      <c r="D73" s="15" t="s">
        <v>90</v>
      </c>
      <c r="E73" s="2"/>
      <c r="F73" s="25"/>
      <c r="G73" s="2"/>
      <c r="H73" s="16"/>
      <c r="I73" s="23"/>
      <c r="J73" s="19"/>
      <c r="K73" s="3"/>
      <c r="L73" s="3"/>
      <c r="M73" s="3"/>
      <c r="N73" s="3"/>
      <c r="O73" s="3"/>
      <c r="P73" s="3"/>
      <c r="Q73" s="3"/>
      <c r="R73" s="3"/>
      <c r="S73" s="3"/>
      <c r="T73" s="3"/>
      <c r="U73" s="3"/>
      <c r="V73" s="3"/>
      <c r="W73" s="3"/>
      <c r="X73" s="3"/>
      <c r="Y73" s="3"/>
      <c r="Z73" s="3"/>
      <c r="AA73" s="3"/>
      <c r="AB73" s="3"/>
    </row>
    <row r="74" spans="1:28" ht="13.5" customHeight="1">
      <c r="A74" s="15" t="s">
        <v>262</v>
      </c>
      <c r="B74" s="15" t="s">
        <v>65</v>
      </c>
      <c r="C74" s="24" t="s">
        <v>129</v>
      </c>
      <c r="D74" s="15" t="s">
        <v>90</v>
      </c>
      <c r="E74" s="2"/>
      <c r="F74" s="2"/>
      <c r="G74" s="2"/>
      <c r="H74" s="16"/>
      <c r="I74" s="23"/>
      <c r="J74" s="19"/>
      <c r="K74" s="3"/>
      <c r="L74" s="3"/>
      <c r="M74" s="3"/>
      <c r="N74" s="3"/>
      <c r="O74" s="3"/>
      <c r="P74" s="3"/>
      <c r="Q74" s="3"/>
      <c r="R74" s="3"/>
      <c r="S74" s="3"/>
      <c r="T74" s="3"/>
      <c r="U74" s="3"/>
      <c r="V74" s="3"/>
      <c r="W74" s="3"/>
      <c r="X74" s="3"/>
      <c r="Y74" s="3"/>
      <c r="Z74" s="3"/>
      <c r="AA74" s="3"/>
      <c r="AB74" s="3"/>
    </row>
    <row r="75" spans="1:28" ht="13.5" customHeight="1">
      <c r="A75" s="15" t="s">
        <v>263</v>
      </c>
      <c r="B75" s="15" t="s">
        <v>65</v>
      </c>
      <c r="C75" s="24" t="s">
        <v>22</v>
      </c>
      <c r="D75" s="15" t="s">
        <v>251</v>
      </c>
      <c r="E75" s="2"/>
      <c r="F75" s="2"/>
      <c r="G75" s="2"/>
      <c r="H75" s="16"/>
      <c r="I75" s="23"/>
      <c r="J75" s="19"/>
      <c r="K75" s="3"/>
      <c r="L75" s="3"/>
      <c r="M75" s="3"/>
      <c r="N75" s="3"/>
      <c r="O75" s="3"/>
      <c r="P75" s="3"/>
      <c r="Q75" s="3"/>
      <c r="R75" s="3"/>
      <c r="S75" s="3"/>
      <c r="T75" s="3"/>
      <c r="U75" s="3"/>
      <c r="V75" s="3"/>
      <c r="W75" s="3"/>
      <c r="X75" s="3"/>
      <c r="Y75" s="3"/>
      <c r="Z75" s="3"/>
      <c r="AA75" s="3"/>
      <c r="AB75" s="3"/>
    </row>
    <row r="76" spans="1:28" ht="13.5" customHeight="1">
      <c r="A76" s="15" t="s">
        <v>265</v>
      </c>
      <c r="B76" s="15" t="s">
        <v>65</v>
      </c>
      <c r="C76" s="24" t="s">
        <v>91</v>
      </c>
      <c r="D76" s="15" t="s">
        <v>264</v>
      </c>
      <c r="E76" s="2"/>
      <c r="F76" s="2"/>
      <c r="G76" s="2"/>
      <c r="H76" s="16"/>
      <c r="I76" s="23"/>
      <c r="J76" s="19"/>
      <c r="K76" s="3"/>
      <c r="L76" s="3"/>
      <c r="M76" s="3"/>
      <c r="N76" s="3"/>
      <c r="O76" s="3"/>
      <c r="P76" s="3"/>
      <c r="Q76" s="3"/>
      <c r="R76" s="3"/>
      <c r="S76" s="3"/>
      <c r="T76" s="3"/>
      <c r="U76" s="3"/>
      <c r="V76" s="3"/>
      <c r="W76" s="3"/>
      <c r="X76" s="3"/>
      <c r="Y76" s="3"/>
      <c r="Z76" s="3"/>
      <c r="AA76" s="3"/>
      <c r="AB76" s="3"/>
    </row>
    <row r="77" spans="1:28" ht="13.5" customHeight="1">
      <c r="A77" s="15" t="s">
        <v>266</v>
      </c>
      <c r="B77" s="15" t="s">
        <v>65</v>
      </c>
      <c r="C77" s="15" t="s">
        <v>264</v>
      </c>
      <c r="D77" s="15" t="s">
        <v>209</v>
      </c>
      <c r="E77" s="2"/>
      <c r="F77" s="2"/>
      <c r="G77" s="2"/>
      <c r="H77" s="16"/>
      <c r="I77" s="23"/>
      <c r="J77" s="19"/>
      <c r="K77" s="3"/>
      <c r="L77" s="3"/>
      <c r="M77" s="3"/>
      <c r="N77" s="3"/>
      <c r="O77" s="3"/>
      <c r="P77" s="3"/>
      <c r="Q77" s="3"/>
      <c r="R77" s="3"/>
      <c r="S77" s="3"/>
      <c r="T77" s="3"/>
      <c r="U77" s="3"/>
      <c r="V77" s="3"/>
      <c r="W77" s="3"/>
      <c r="X77" s="3"/>
      <c r="Y77" s="3"/>
      <c r="Z77" s="3"/>
      <c r="AA77" s="3"/>
      <c r="AB77" s="3"/>
    </row>
    <row r="78" spans="1:28" ht="13.5" customHeight="1">
      <c r="A78" s="15" t="s">
        <v>267</v>
      </c>
      <c r="B78" s="15" t="s">
        <v>65</v>
      </c>
      <c r="C78" s="15" t="s">
        <v>268</v>
      </c>
      <c r="D78" s="15" t="s">
        <v>269</v>
      </c>
      <c r="E78" s="2"/>
      <c r="F78" s="2"/>
      <c r="G78" s="2"/>
      <c r="H78" s="16"/>
      <c r="I78" s="23"/>
      <c r="J78" s="19"/>
      <c r="K78" s="3"/>
      <c r="L78" s="3"/>
      <c r="M78" s="3"/>
      <c r="N78" s="3"/>
      <c r="O78" s="3"/>
      <c r="P78" s="3"/>
      <c r="Q78" s="3"/>
      <c r="R78" s="3"/>
      <c r="S78" s="3"/>
      <c r="T78" s="3"/>
      <c r="U78" s="3"/>
      <c r="V78" s="3"/>
      <c r="W78" s="3"/>
      <c r="X78" s="3"/>
      <c r="Y78" s="3"/>
      <c r="Z78" s="3"/>
      <c r="AA78" s="3"/>
      <c r="AB78" s="3"/>
    </row>
    <row r="79" spans="1:28" ht="13.5" customHeight="1">
      <c r="A79" s="15" t="s">
        <v>270</v>
      </c>
      <c r="B79" s="15" t="s">
        <v>65</v>
      </c>
      <c r="C79" s="15" t="s">
        <v>271</v>
      </c>
      <c r="D79" s="15" t="s">
        <v>69</v>
      </c>
      <c r="E79" s="2"/>
      <c r="F79" s="2"/>
      <c r="G79" s="2"/>
      <c r="H79" s="16"/>
      <c r="I79" s="23"/>
      <c r="J79" s="19"/>
      <c r="K79" s="3"/>
      <c r="L79" s="3"/>
      <c r="M79" s="3"/>
      <c r="N79" s="3"/>
      <c r="O79" s="3"/>
      <c r="P79" s="3"/>
      <c r="Q79" s="3"/>
      <c r="R79" s="3"/>
      <c r="S79" s="3"/>
      <c r="T79" s="3"/>
      <c r="U79" s="3"/>
      <c r="V79" s="3"/>
      <c r="W79" s="3"/>
      <c r="X79" s="3"/>
      <c r="Y79" s="3"/>
      <c r="Z79" s="3"/>
      <c r="AA79" s="3"/>
      <c r="AB79" s="3"/>
    </row>
    <row r="80" spans="1:28" ht="13.5" customHeight="1">
      <c r="A80" s="15" t="s">
        <v>272</v>
      </c>
      <c r="B80" s="15" t="s">
        <v>65</v>
      </c>
      <c r="C80" s="15" t="s">
        <v>69</v>
      </c>
      <c r="D80" s="15" t="s">
        <v>273</v>
      </c>
      <c r="E80" s="2"/>
      <c r="F80" s="2"/>
      <c r="G80" s="2"/>
      <c r="H80" s="16"/>
      <c r="I80" s="23"/>
      <c r="J80" s="19"/>
      <c r="K80" s="3"/>
      <c r="L80" s="3"/>
      <c r="M80" s="3"/>
      <c r="N80" s="3"/>
      <c r="O80" s="3"/>
      <c r="P80" s="3"/>
      <c r="Q80" s="3"/>
      <c r="R80" s="3"/>
      <c r="S80" s="3"/>
      <c r="T80" s="3"/>
      <c r="U80" s="3"/>
      <c r="V80" s="3"/>
      <c r="W80" s="3"/>
      <c r="X80" s="3"/>
      <c r="Y80" s="3"/>
      <c r="Z80" s="3"/>
      <c r="AA80" s="3"/>
      <c r="AB80" s="3"/>
    </row>
    <row r="81" spans="1:28" ht="13.5" customHeight="1">
      <c r="A81" s="15" t="s">
        <v>274</v>
      </c>
      <c r="B81" s="15" t="s">
        <v>65</v>
      </c>
      <c r="C81" s="15" t="s">
        <v>273</v>
      </c>
      <c r="D81" s="15" t="s">
        <v>31</v>
      </c>
      <c r="E81" s="2"/>
      <c r="F81" s="2"/>
      <c r="G81" s="2"/>
      <c r="H81" s="16"/>
      <c r="I81" s="23"/>
      <c r="J81" s="19"/>
      <c r="K81" s="3"/>
      <c r="L81" s="3"/>
      <c r="M81" s="3"/>
      <c r="N81" s="3"/>
      <c r="O81" s="3"/>
      <c r="P81" s="3"/>
      <c r="Q81" s="3"/>
      <c r="R81" s="3"/>
      <c r="S81" s="3"/>
      <c r="T81" s="3"/>
      <c r="U81" s="3"/>
      <c r="V81" s="3"/>
      <c r="W81" s="3"/>
      <c r="X81" s="3"/>
      <c r="Y81" s="3"/>
      <c r="Z81" s="3"/>
      <c r="AA81" s="3"/>
      <c r="AB81" s="3"/>
    </row>
    <row r="82" spans="1:28" ht="13.5" customHeight="1">
      <c r="A82" s="15" t="s">
        <v>275</v>
      </c>
      <c r="B82" s="15" t="s">
        <v>65</v>
      </c>
      <c r="C82" s="15" t="s">
        <v>31</v>
      </c>
      <c r="D82" s="15" t="s">
        <v>216</v>
      </c>
      <c r="E82" s="2"/>
      <c r="F82" s="2"/>
      <c r="G82" s="2"/>
      <c r="H82" s="16"/>
      <c r="I82" s="23"/>
      <c r="J82" s="19"/>
      <c r="K82" s="3"/>
      <c r="L82" s="3"/>
      <c r="M82" s="3"/>
      <c r="N82" s="3"/>
      <c r="O82" s="3"/>
      <c r="P82" s="3"/>
      <c r="Q82" s="3"/>
      <c r="R82" s="3"/>
      <c r="S82" s="3"/>
      <c r="T82" s="3"/>
      <c r="U82" s="3"/>
      <c r="V82" s="3"/>
      <c r="W82" s="3"/>
      <c r="X82" s="3"/>
      <c r="Y82" s="3"/>
      <c r="Z82" s="3"/>
      <c r="AA82" s="3"/>
      <c r="AB82" s="3"/>
    </row>
    <row r="83" spans="1:28" ht="13.5" customHeight="1">
      <c r="A83" s="15" t="s">
        <v>276</v>
      </c>
      <c r="B83" s="15" t="s">
        <v>65</v>
      </c>
      <c r="C83" s="15" t="s">
        <v>216</v>
      </c>
      <c r="D83" s="15" t="s">
        <v>48</v>
      </c>
      <c r="E83" s="2"/>
      <c r="F83" s="2"/>
      <c r="G83" s="2"/>
      <c r="H83" s="16"/>
      <c r="I83" s="23"/>
      <c r="J83" s="19"/>
      <c r="K83" s="3"/>
      <c r="L83" s="3"/>
      <c r="M83" s="3"/>
      <c r="N83" s="3"/>
      <c r="O83" s="3"/>
      <c r="P83" s="3"/>
      <c r="Q83" s="3"/>
      <c r="R83" s="3"/>
      <c r="S83" s="3"/>
      <c r="T83" s="3"/>
      <c r="U83" s="3"/>
      <c r="V83" s="3"/>
      <c r="W83" s="3"/>
      <c r="X83" s="3"/>
      <c r="Y83" s="3"/>
      <c r="Z83" s="3"/>
      <c r="AA83" s="3"/>
      <c r="AB83" s="3"/>
    </row>
    <row r="84" spans="1:28" ht="13.5" customHeight="1">
      <c r="A84" s="15" t="s">
        <v>277</v>
      </c>
      <c r="B84" s="15" t="s">
        <v>65</v>
      </c>
      <c r="C84" s="15" t="s">
        <v>48</v>
      </c>
      <c r="D84" s="15" t="s">
        <v>32</v>
      </c>
      <c r="E84" s="2"/>
      <c r="F84" s="2"/>
      <c r="G84" s="2"/>
      <c r="H84" s="16"/>
      <c r="I84" s="23"/>
      <c r="J84" s="19"/>
      <c r="K84" s="3"/>
      <c r="L84" s="3"/>
      <c r="M84" s="3"/>
      <c r="N84" s="3"/>
      <c r="O84" s="3"/>
      <c r="P84" s="3"/>
      <c r="Q84" s="3"/>
      <c r="R84" s="3"/>
      <c r="S84" s="3"/>
      <c r="T84" s="3"/>
      <c r="U84" s="3"/>
      <c r="V84" s="3"/>
      <c r="W84" s="3"/>
      <c r="X84" s="3"/>
      <c r="Y84" s="3"/>
      <c r="Z84" s="3"/>
      <c r="AA84" s="3"/>
      <c r="AB84" s="3"/>
    </row>
    <row r="85" spans="1:28" ht="13.5" customHeight="1">
      <c r="A85" s="15" t="s">
        <v>278</v>
      </c>
      <c r="B85" s="15" t="s">
        <v>65</v>
      </c>
      <c r="C85" s="15" t="s">
        <v>217</v>
      </c>
      <c r="D85" s="15" t="s">
        <v>32</v>
      </c>
      <c r="E85" s="2"/>
      <c r="F85" s="2"/>
      <c r="G85" s="2"/>
      <c r="H85" s="16"/>
      <c r="I85" s="23"/>
      <c r="J85" s="19"/>
      <c r="K85" s="3"/>
      <c r="L85" s="3"/>
      <c r="M85" s="3"/>
      <c r="N85" s="3"/>
      <c r="O85" s="3"/>
      <c r="P85" s="3"/>
      <c r="Q85" s="3"/>
      <c r="R85" s="3"/>
      <c r="S85" s="3"/>
      <c r="T85" s="3"/>
      <c r="U85" s="3"/>
      <c r="V85" s="3"/>
      <c r="W85" s="3"/>
      <c r="X85" s="3"/>
      <c r="Y85" s="3"/>
      <c r="Z85" s="3"/>
      <c r="AA85" s="3"/>
      <c r="AB85" s="3"/>
    </row>
    <row r="86" spans="1:28" ht="13.5" customHeight="1">
      <c r="A86" s="15" t="s">
        <v>279</v>
      </c>
      <c r="B86" s="15" t="s">
        <v>65</v>
      </c>
      <c r="C86" s="15" t="s">
        <v>32</v>
      </c>
      <c r="D86" s="15" t="s">
        <v>280</v>
      </c>
      <c r="E86" s="2"/>
      <c r="F86" s="2"/>
      <c r="G86" s="2"/>
      <c r="H86" s="16"/>
      <c r="I86" s="23"/>
      <c r="J86" s="19"/>
      <c r="K86" s="3"/>
      <c r="L86" s="3"/>
      <c r="M86" s="3"/>
      <c r="N86" s="3"/>
      <c r="O86" s="3"/>
      <c r="P86" s="3"/>
      <c r="Q86" s="3"/>
      <c r="R86" s="3"/>
      <c r="S86" s="3"/>
      <c r="T86" s="3"/>
      <c r="U86" s="3"/>
      <c r="V86" s="3"/>
      <c r="W86" s="3"/>
      <c r="X86" s="3"/>
      <c r="Y86" s="3"/>
      <c r="Z86" s="3"/>
      <c r="AA86" s="3"/>
      <c r="AB86" s="3"/>
    </row>
    <row r="87" spans="1:28" ht="13.5" customHeight="1">
      <c r="A87" s="15" t="s">
        <v>281</v>
      </c>
      <c r="B87" s="15" t="s">
        <v>65</v>
      </c>
      <c r="C87" s="15" t="s">
        <v>32</v>
      </c>
      <c r="D87" s="15" t="s">
        <v>280</v>
      </c>
      <c r="E87" s="2"/>
      <c r="F87" s="2"/>
      <c r="G87" s="2"/>
      <c r="H87" s="16"/>
      <c r="I87" s="23"/>
      <c r="J87" s="19"/>
      <c r="K87" s="3"/>
      <c r="L87" s="3"/>
      <c r="M87" s="3"/>
      <c r="N87" s="3"/>
      <c r="O87" s="3"/>
      <c r="P87" s="3"/>
      <c r="Q87" s="3"/>
      <c r="R87" s="3"/>
      <c r="S87" s="3"/>
      <c r="T87" s="3"/>
      <c r="U87" s="3"/>
      <c r="V87" s="3"/>
      <c r="W87" s="3"/>
      <c r="X87" s="3"/>
      <c r="Y87" s="3"/>
      <c r="Z87" s="3"/>
      <c r="AA87" s="3"/>
      <c r="AB87" s="3"/>
    </row>
    <row r="88" spans="1:28" ht="13.5" customHeight="1">
      <c r="A88" s="15" t="s">
        <v>282</v>
      </c>
      <c r="B88" s="15" t="s">
        <v>65</v>
      </c>
      <c r="C88" s="15" t="s">
        <v>283</v>
      </c>
      <c r="D88" s="15" t="s">
        <v>170</v>
      </c>
      <c r="E88" s="2"/>
      <c r="F88" s="2"/>
      <c r="G88" s="2"/>
      <c r="H88" s="16"/>
      <c r="I88" s="23"/>
      <c r="J88" s="19"/>
      <c r="K88" s="3"/>
      <c r="L88" s="3"/>
      <c r="M88" s="3"/>
      <c r="N88" s="3"/>
      <c r="O88" s="3"/>
      <c r="P88" s="3"/>
      <c r="Q88" s="3"/>
      <c r="R88" s="3"/>
      <c r="S88" s="3"/>
      <c r="T88" s="3"/>
      <c r="U88" s="3"/>
      <c r="V88" s="3"/>
      <c r="W88" s="3"/>
      <c r="X88" s="3"/>
      <c r="Y88" s="3"/>
      <c r="Z88" s="3"/>
      <c r="AA88" s="3"/>
      <c r="AB88" s="3"/>
    </row>
    <row r="89" spans="1:28" ht="13.5" customHeight="1">
      <c r="A89" s="15" t="s">
        <v>284</v>
      </c>
      <c r="B89" s="15" t="s">
        <v>41</v>
      </c>
      <c r="C89" s="15" t="s">
        <v>285</v>
      </c>
      <c r="D89" s="15" t="s">
        <v>36</v>
      </c>
      <c r="E89" s="2"/>
      <c r="F89" s="2"/>
      <c r="G89" s="2"/>
      <c r="H89" s="16"/>
      <c r="I89" s="23"/>
      <c r="J89" s="19"/>
      <c r="K89" s="3"/>
      <c r="L89" s="3"/>
      <c r="M89" s="3"/>
      <c r="N89" s="3"/>
      <c r="O89" s="3"/>
      <c r="P89" s="3"/>
      <c r="Q89" s="3"/>
      <c r="R89" s="3"/>
      <c r="S89" s="3"/>
      <c r="T89" s="3"/>
      <c r="U89" s="3"/>
      <c r="V89" s="3"/>
      <c r="W89" s="3"/>
      <c r="X89" s="3"/>
      <c r="Y89" s="3"/>
      <c r="Z89" s="3"/>
      <c r="AA89" s="3"/>
      <c r="AB89" s="3"/>
    </row>
    <row r="90" spans="1:28" ht="13.5" customHeight="1">
      <c r="A90" s="15" t="s">
        <v>286</v>
      </c>
      <c r="B90" s="15" t="s">
        <v>41</v>
      </c>
      <c r="C90" s="15" t="s">
        <v>36</v>
      </c>
      <c r="D90" s="15" t="s">
        <v>287</v>
      </c>
      <c r="E90" s="2"/>
      <c r="F90" s="2"/>
      <c r="G90" s="2"/>
      <c r="H90" s="16"/>
      <c r="I90" s="23"/>
      <c r="J90" s="19"/>
      <c r="K90" s="3"/>
      <c r="L90" s="3"/>
      <c r="M90" s="3"/>
      <c r="N90" s="3"/>
      <c r="O90" s="3"/>
      <c r="P90" s="3"/>
      <c r="Q90" s="3"/>
      <c r="R90" s="3"/>
      <c r="S90" s="3"/>
      <c r="T90" s="3"/>
      <c r="U90" s="3"/>
      <c r="V90" s="3"/>
      <c r="W90" s="3"/>
      <c r="X90" s="3"/>
      <c r="Y90" s="3"/>
      <c r="Z90" s="3"/>
      <c r="AA90" s="3"/>
      <c r="AB90" s="3"/>
    </row>
    <row r="91" spans="1:28" ht="13.5" customHeight="1">
      <c r="A91" s="15" t="s">
        <v>288</v>
      </c>
      <c r="B91" s="15" t="s">
        <v>41</v>
      </c>
      <c r="C91" s="15" t="s">
        <v>287</v>
      </c>
      <c r="D91" s="15" t="s">
        <v>53</v>
      </c>
      <c r="E91" s="2"/>
      <c r="F91" s="2"/>
      <c r="G91" s="2"/>
      <c r="H91" s="16"/>
      <c r="I91" s="23"/>
      <c r="J91" s="19"/>
      <c r="K91" s="3"/>
      <c r="L91" s="3"/>
      <c r="M91" s="3"/>
      <c r="N91" s="3"/>
      <c r="O91" s="3"/>
      <c r="P91" s="3"/>
      <c r="Q91" s="3"/>
      <c r="R91" s="3"/>
      <c r="S91" s="3"/>
      <c r="T91" s="3"/>
      <c r="U91" s="3"/>
      <c r="V91" s="3"/>
      <c r="W91" s="3"/>
      <c r="X91" s="3"/>
      <c r="Y91" s="3"/>
      <c r="Z91" s="3"/>
      <c r="AA91" s="3"/>
      <c r="AB91" s="3"/>
    </row>
    <row r="92" spans="1:28" ht="13.5" customHeight="1">
      <c r="A92" s="15" t="s">
        <v>289</v>
      </c>
      <c r="B92" s="15" t="s">
        <v>41</v>
      </c>
      <c r="C92" s="15" t="s">
        <v>290</v>
      </c>
      <c r="D92" s="15" t="s">
        <v>291</v>
      </c>
      <c r="E92" s="2"/>
      <c r="F92" s="2"/>
      <c r="G92" s="2"/>
      <c r="H92" s="16"/>
      <c r="I92" s="23"/>
      <c r="J92" s="19"/>
      <c r="K92" s="3"/>
      <c r="L92" s="3"/>
      <c r="M92" s="3"/>
      <c r="N92" s="3"/>
      <c r="O92" s="3"/>
      <c r="P92" s="3"/>
      <c r="Q92" s="3"/>
      <c r="R92" s="3"/>
      <c r="S92" s="3"/>
      <c r="T92" s="3"/>
      <c r="U92" s="3"/>
      <c r="V92" s="3"/>
      <c r="W92" s="3"/>
      <c r="X92" s="3"/>
      <c r="Y92" s="3"/>
      <c r="Z92" s="3"/>
      <c r="AA92" s="3"/>
      <c r="AB92" s="3"/>
    </row>
    <row r="93" spans="1:28" ht="13.5" customHeight="1">
      <c r="A93" s="15" t="s">
        <v>292</v>
      </c>
      <c r="B93" s="15" t="s">
        <v>41</v>
      </c>
      <c r="C93" s="15" t="s">
        <v>53</v>
      </c>
      <c r="D93" s="15" t="s">
        <v>260</v>
      </c>
      <c r="E93" s="2"/>
      <c r="F93" s="2"/>
      <c r="G93" s="2"/>
      <c r="H93" s="16"/>
      <c r="I93" s="23"/>
      <c r="J93" s="19"/>
      <c r="K93" s="3"/>
      <c r="L93" s="3"/>
      <c r="M93" s="3"/>
      <c r="N93" s="3"/>
      <c r="O93" s="3"/>
      <c r="P93" s="3"/>
      <c r="Q93" s="3"/>
      <c r="R93" s="3"/>
      <c r="S93" s="3"/>
      <c r="T93" s="3"/>
      <c r="U93" s="3"/>
      <c r="V93" s="3"/>
      <c r="W93" s="3"/>
      <c r="X93" s="3"/>
      <c r="Y93" s="3"/>
      <c r="Z93" s="3"/>
      <c r="AA93" s="3"/>
      <c r="AB93" s="3"/>
    </row>
    <row r="94" spans="1:28" ht="13.5" customHeight="1">
      <c r="A94" s="15" t="s">
        <v>293</v>
      </c>
      <c r="B94" s="15" t="s">
        <v>41</v>
      </c>
      <c r="C94" s="15" t="s">
        <v>291</v>
      </c>
      <c r="D94" s="15" t="s">
        <v>246</v>
      </c>
      <c r="E94" s="2"/>
      <c r="F94" s="2"/>
      <c r="G94" s="2"/>
      <c r="H94" s="16"/>
      <c r="I94" s="23"/>
      <c r="J94" s="19"/>
      <c r="K94" s="3"/>
      <c r="L94" s="3"/>
      <c r="M94" s="3"/>
      <c r="N94" s="3"/>
      <c r="O94" s="3"/>
      <c r="P94" s="3"/>
      <c r="Q94" s="3"/>
      <c r="R94" s="3"/>
      <c r="S94" s="3"/>
      <c r="T94" s="3"/>
      <c r="U94" s="3"/>
      <c r="V94" s="3"/>
      <c r="W94" s="3"/>
      <c r="X94" s="3"/>
      <c r="Y94" s="3"/>
      <c r="Z94" s="3"/>
      <c r="AA94" s="3"/>
      <c r="AB94" s="3"/>
    </row>
    <row r="95" spans="1:28" ht="13.5" customHeight="1">
      <c r="A95" s="15" t="s">
        <v>294</v>
      </c>
      <c r="B95" s="15" t="s">
        <v>41</v>
      </c>
      <c r="C95" s="15" t="s">
        <v>260</v>
      </c>
      <c r="D95" s="15" t="s">
        <v>98</v>
      </c>
      <c r="E95" s="2"/>
      <c r="F95" s="2"/>
      <c r="G95" s="2"/>
      <c r="H95" s="16"/>
      <c r="I95" s="23"/>
      <c r="J95" s="19"/>
      <c r="K95" s="3"/>
      <c r="L95" s="3"/>
      <c r="M95" s="3"/>
      <c r="N95" s="3"/>
      <c r="O95" s="3"/>
      <c r="P95" s="3"/>
      <c r="Q95" s="3"/>
      <c r="R95" s="3"/>
      <c r="S95" s="3"/>
      <c r="T95" s="3"/>
      <c r="U95" s="3"/>
      <c r="V95" s="3"/>
      <c r="W95" s="3"/>
      <c r="X95" s="3"/>
      <c r="Y95" s="3"/>
      <c r="Z95" s="3"/>
      <c r="AA95" s="3"/>
      <c r="AB95" s="3"/>
    </row>
    <row r="96" spans="1:28" ht="13.5" customHeight="1">
      <c r="A96" s="15" t="s">
        <v>295</v>
      </c>
      <c r="B96" s="15" t="s">
        <v>41</v>
      </c>
      <c r="C96" s="15" t="s">
        <v>260</v>
      </c>
      <c r="D96" s="15" t="s">
        <v>98</v>
      </c>
      <c r="E96" s="2"/>
      <c r="F96" s="2"/>
      <c r="G96" s="2"/>
      <c r="H96" s="16"/>
      <c r="I96" s="23"/>
      <c r="J96" s="19"/>
      <c r="K96" s="3"/>
      <c r="L96" s="3"/>
      <c r="M96" s="3"/>
      <c r="N96" s="3"/>
      <c r="O96" s="3"/>
      <c r="P96" s="3"/>
      <c r="Q96" s="3"/>
      <c r="R96" s="3"/>
      <c r="S96" s="3"/>
      <c r="T96" s="3"/>
      <c r="U96" s="3"/>
      <c r="V96" s="3"/>
      <c r="W96" s="3"/>
      <c r="X96" s="3"/>
      <c r="Y96" s="3"/>
      <c r="Z96" s="3"/>
      <c r="AA96" s="3"/>
      <c r="AB96" s="3"/>
    </row>
    <row r="97" spans="1:28" ht="13.5" customHeight="1">
      <c r="A97" s="15" t="s">
        <v>296</v>
      </c>
      <c r="B97" s="15" t="s">
        <v>41</v>
      </c>
      <c r="C97" s="15" t="s">
        <v>99</v>
      </c>
      <c r="D97" s="15" t="s">
        <v>297</v>
      </c>
      <c r="E97" s="2"/>
      <c r="F97" s="2"/>
      <c r="G97" s="2"/>
      <c r="H97" s="16"/>
      <c r="I97" s="23"/>
      <c r="J97" s="19"/>
      <c r="K97" s="3"/>
      <c r="L97" s="3"/>
      <c r="M97" s="3"/>
      <c r="N97" s="3"/>
      <c r="O97" s="3"/>
      <c r="P97" s="3"/>
      <c r="Q97" s="3"/>
      <c r="R97" s="3"/>
      <c r="S97" s="3"/>
      <c r="T97" s="3"/>
      <c r="U97" s="3"/>
      <c r="V97" s="3"/>
      <c r="W97" s="3"/>
      <c r="X97" s="3"/>
      <c r="Y97" s="3"/>
      <c r="Z97" s="3"/>
      <c r="AA97" s="3"/>
      <c r="AB97" s="3"/>
    </row>
    <row r="98" spans="1:28" ht="13.5" customHeight="1">
      <c r="A98" s="15" t="s">
        <v>298</v>
      </c>
      <c r="B98" s="15" t="s">
        <v>41</v>
      </c>
      <c r="C98" s="15" t="s">
        <v>297</v>
      </c>
      <c r="D98" s="15" t="s">
        <v>21</v>
      </c>
      <c r="E98" s="2"/>
      <c r="F98" s="2"/>
      <c r="G98" s="2"/>
      <c r="H98" s="16"/>
      <c r="I98" s="23"/>
      <c r="J98" s="19"/>
      <c r="K98" s="3"/>
      <c r="L98" s="3"/>
      <c r="M98" s="3"/>
      <c r="N98" s="3"/>
      <c r="O98" s="3"/>
      <c r="P98" s="3"/>
      <c r="Q98" s="3"/>
      <c r="R98" s="3"/>
      <c r="S98" s="3"/>
      <c r="T98" s="3"/>
      <c r="U98" s="3"/>
      <c r="V98" s="3"/>
      <c r="W98" s="3"/>
      <c r="X98" s="3"/>
      <c r="Y98" s="3"/>
      <c r="Z98" s="3"/>
      <c r="AA98" s="3"/>
      <c r="AB98" s="3"/>
    </row>
    <row r="99" spans="1:28" ht="13.5" customHeight="1">
      <c r="A99" s="15" t="s">
        <v>299</v>
      </c>
      <c r="B99" s="15" t="s">
        <v>41</v>
      </c>
      <c r="C99" s="15" t="s">
        <v>21</v>
      </c>
      <c r="D99" s="15" t="s">
        <v>188</v>
      </c>
      <c r="E99" s="2"/>
      <c r="F99" s="2"/>
      <c r="G99" s="2"/>
      <c r="H99" s="16"/>
      <c r="I99" s="23"/>
      <c r="J99" s="19"/>
      <c r="K99" s="3"/>
      <c r="L99" s="3"/>
      <c r="M99" s="3"/>
      <c r="N99" s="3"/>
      <c r="O99" s="3"/>
      <c r="P99" s="3"/>
      <c r="Q99" s="3"/>
      <c r="R99" s="3"/>
      <c r="S99" s="3"/>
      <c r="T99" s="3"/>
      <c r="U99" s="3"/>
      <c r="V99" s="3"/>
      <c r="W99" s="3"/>
      <c r="X99" s="3"/>
      <c r="Y99" s="3"/>
      <c r="Z99" s="3"/>
      <c r="AA99" s="3"/>
      <c r="AB99" s="3"/>
    </row>
    <row r="100" spans="1:28" ht="13.5" customHeight="1">
      <c r="A100" s="15" t="s">
        <v>300</v>
      </c>
      <c r="B100" s="15" t="s">
        <v>41</v>
      </c>
      <c r="C100" s="15" t="s">
        <v>301</v>
      </c>
      <c r="D100" s="15" t="s">
        <v>302</v>
      </c>
      <c r="E100" s="2"/>
      <c r="F100" s="2"/>
      <c r="G100" s="2"/>
      <c r="H100" s="16"/>
      <c r="I100" s="23"/>
      <c r="J100" s="19"/>
      <c r="K100" s="3"/>
      <c r="L100" s="3"/>
      <c r="M100" s="3"/>
      <c r="N100" s="3"/>
      <c r="O100" s="3"/>
      <c r="P100" s="3"/>
      <c r="Q100" s="3"/>
      <c r="R100" s="3"/>
      <c r="S100" s="3"/>
      <c r="T100" s="3"/>
      <c r="U100" s="3"/>
      <c r="V100" s="3"/>
      <c r="W100" s="3"/>
      <c r="X100" s="3"/>
      <c r="Y100" s="3"/>
      <c r="Z100" s="3"/>
      <c r="AA100" s="3"/>
      <c r="AB100" s="3"/>
    </row>
    <row r="101" spans="1:28" ht="13.5" customHeight="1">
      <c r="A101" s="15" t="s">
        <v>303</v>
      </c>
      <c r="B101" s="15" t="s">
        <v>41</v>
      </c>
      <c r="C101" s="15" t="s">
        <v>304</v>
      </c>
      <c r="D101" s="15" t="s">
        <v>305</v>
      </c>
      <c r="E101" s="2"/>
      <c r="F101" s="2"/>
      <c r="G101" s="2"/>
      <c r="H101" s="16"/>
      <c r="I101" s="23"/>
      <c r="J101" s="19"/>
      <c r="K101" s="3"/>
      <c r="L101" s="3"/>
      <c r="M101" s="3"/>
      <c r="N101" s="3"/>
      <c r="O101" s="3"/>
      <c r="P101" s="3"/>
      <c r="Q101" s="3"/>
      <c r="R101" s="3"/>
      <c r="S101" s="3"/>
      <c r="T101" s="3"/>
      <c r="U101" s="3"/>
      <c r="V101" s="3"/>
      <c r="W101" s="3"/>
      <c r="X101" s="3"/>
      <c r="Y101" s="3"/>
      <c r="Z101" s="3"/>
      <c r="AA101" s="3"/>
      <c r="AB101" s="3"/>
    </row>
    <row r="102" spans="1:28" ht="13.5" customHeight="1">
      <c r="A102" s="15" t="s">
        <v>306</v>
      </c>
      <c r="B102" s="15" t="s">
        <v>41</v>
      </c>
      <c r="C102" s="15" t="s">
        <v>22</v>
      </c>
      <c r="D102" s="15" t="s">
        <v>251</v>
      </c>
      <c r="E102" s="2"/>
      <c r="F102" s="2"/>
      <c r="G102" s="2"/>
      <c r="H102" s="16"/>
      <c r="I102" s="23"/>
      <c r="J102" s="19"/>
      <c r="K102" s="3"/>
      <c r="L102" s="3"/>
      <c r="M102" s="3"/>
      <c r="N102" s="3"/>
      <c r="O102" s="3"/>
      <c r="P102" s="3"/>
      <c r="Q102" s="3"/>
      <c r="R102" s="3"/>
      <c r="S102" s="3"/>
      <c r="T102" s="3"/>
      <c r="U102" s="3"/>
      <c r="V102" s="3"/>
      <c r="W102" s="3"/>
      <c r="X102" s="3"/>
      <c r="Y102" s="3"/>
      <c r="Z102" s="3"/>
      <c r="AA102" s="3"/>
      <c r="AB102" s="3"/>
    </row>
    <row r="103" spans="1:28" ht="13.5" customHeight="1">
      <c r="A103" s="15" t="s">
        <v>307</v>
      </c>
      <c r="B103" s="15" t="s">
        <v>41</v>
      </c>
      <c r="C103" s="15" t="s">
        <v>22</v>
      </c>
      <c r="D103" s="15" t="s">
        <v>251</v>
      </c>
      <c r="E103" s="2"/>
      <c r="F103" s="2"/>
      <c r="G103" s="2"/>
      <c r="H103" s="16"/>
      <c r="I103" s="23"/>
      <c r="J103" s="19"/>
      <c r="K103" s="3"/>
      <c r="L103" s="3"/>
      <c r="M103" s="3"/>
      <c r="N103" s="3"/>
      <c r="O103" s="3"/>
      <c r="P103" s="3"/>
      <c r="Q103" s="3"/>
      <c r="R103" s="3"/>
      <c r="S103" s="3"/>
      <c r="T103" s="3"/>
      <c r="U103" s="3"/>
      <c r="V103" s="3"/>
      <c r="W103" s="3"/>
      <c r="X103" s="3"/>
      <c r="Y103" s="3"/>
      <c r="Z103" s="3"/>
      <c r="AA103" s="3"/>
      <c r="AB103" s="3"/>
    </row>
    <row r="104" spans="1:28" ht="13.5" customHeight="1">
      <c r="A104" s="15" t="s">
        <v>308</v>
      </c>
      <c r="B104" s="15" t="s">
        <v>41</v>
      </c>
      <c r="C104" s="15" t="s">
        <v>251</v>
      </c>
      <c r="D104" s="15" t="s">
        <v>91</v>
      </c>
      <c r="E104" s="2"/>
      <c r="F104" s="2"/>
      <c r="G104" s="2"/>
      <c r="H104" s="16"/>
      <c r="I104" s="23"/>
      <c r="J104" s="19"/>
      <c r="K104" s="3"/>
      <c r="L104" s="3"/>
      <c r="M104" s="3"/>
      <c r="N104" s="3"/>
      <c r="O104" s="3"/>
      <c r="P104" s="3"/>
      <c r="Q104" s="3"/>
      <c r="R104" s="3"/>
      <c r="S104" s="3"/>
      <c r="T104" s="3"/>
      <c r="U104" s="3"/>
      <c r="V104" s="3"/>
      <c r="W104" s="3"/>
      <c r="X104" s="3"/>
      <c r="Y104" s="3"/>
      <c r="Z104" s="3"/>
      <c r="AA104" s="3"/>
      <c r="AB104" s="3"/>
    </row>
    <row r="105" spans="1:28" ht="13.5" customHeight="1">
      <c r="A105" s="15" t="s">
        <v>309</v>
      </c>
      <c r="B105" s="15" t="s">
        <v>41</v>
      </c>
      <c r="C105" s="15" t="s">
        <v>91</v>
      </c>
      <c r="D105" s="15" t="s">
        <v>264</v>
      </c>
      <c r="E105" s="2"/>
      <c r="F105" s="2"/>
      <c r="G105" s="2"/>
      <c r="H105" s="16"/>
      <c r="I105" s="23"/>
      <c r="J105" s="19"/>
      <c r="K105" s="3"/>
      <c r="L105" s="3"/>
      <c r="M105" s="3"/>
      <c r="N105" s="3"/>
      <c r="O105" s="3"/>
      <c r="P105" s="3"/>
      <c r="Q105" s="3"/>
      <c r="R105" s="3"/>
      <c r="S105" s="3"/>
      <c r="T105" s="3"/>
      <c r="U105" s="3"/>
      <c r="V105" s="3"/>
      <c r="W105" s="3"/>
      <c r="X105" s="3"/>
      <c r="Y105" s="3"/>
      <c r="Z105" s="3"/>
      <c r="AA105" s="3"/>
      <c r="AB105" s="3"/>
    </row>
    <row r="106" spans="1:28" ht="13.5" customHeight="1">
      <c r="A106" s="15" t="s">
        <v>310</v>
      </c>
      <c r="B106" s="15" t="s">
        <v>41</v>
      </c>
      <c r="C106" s="15" t="s">
        <v>69</v>
      </c>
      <c r="D106" s="15" t="s">
        <v>273</v>
      </c>
      <c r="E106" s="2"/>
      <c r="F106" s="2"/>
      <c r="G106" s="2"/>
      <c r="H106" s="16"/>
      <c r="I106" s="23"/>
      <c r="J106" s="19"/>
      <c r="K106" s="3"/>
      <c r="L106" s="3"/>
      <c r="M106" s="3"/>
      <c r="N106" s="3"/>
      <c r="O106" s="3"/>
      <c r="P106" s="3"/>
      <c r="Q106" s="3"/>
      <c r="R106" s="3"/>
      <c r="S106" s="3"/>
      <c r="T106" s="3"/>
      <c r="U106" s="3"/>
      <c r="V106" s="3"/>
      <c r="W106" s="3"/>
      <c r="X106" s="3"/>
      <c r="Y106" s="3"/>
      <c r="Z106" s="3"/>
      <c r="AA106" s="3"/>
      <c r="AB106" s="3"/>
    </row>
    <row r="107" spans="1:28" ht="13.5" customHeight="1">
      <c r="A107" s="15" t="s">
        <v>311</v>
      </c>
      <c r="B107" s="15" t="s">
        <v>41</v>
      </c>
      <c r="C107" s="15" t="s">
        <v>273</v>
      </c>
      <c r="D107" s="15" t="s">
        <v>31</v>
      </c>
      <c r="E107" s="2"/>
      <c r="F107" s="2"/>
      <c r="G107" s="2"/>
      <c r="H107" s="16"/>
      <c r="I107" s="23"/>
      <c r="J107" s="19"/>
      <c r="K107" s="3"/>
      <c r="L107" s="3"/>
      <c r="M107" s="3"/>
      <c r="N107" s="3"/>
      <c r="O107" s="3"/>
      <c r="P107" s="3"/>
      <c r="Q107" s="3"/>
      <c r="R107" s="3"/>
      <c r="S107" s="3"/>
      <c r="T107" s="3"/>
      <c r="U107" s="3"/>
      <c r="V107" s="3"/>
      <c r="W107" s="3"/>
      <c r="X107" s="3"/>
      <c r="Y107" s="3"/>
      <c r="Z107" s="3"/>
      <c r="AA107" s="3"/>
      <c r="AB107" s="3"/>
    </row>
    <row r="108" spans="1:28" ht="13.5" customHeight="1">
      <c r="A108" s="26" t="s">
        <v>312</v>
      </c>
      <c r="B108" s="15" t="s">
        <v>41</v>
      </c>
      <c r="C108" s="15" t="s">
        <v>31</v>
      </c>
      <c r="D108" s="15" t="s">
        <v>216</v>
      </c>
      <c r="E108" s="2"/>
      <c r="F108" s="2"/>
      <c r="G108" s="2"/>
      <c r="H108" s="16"/>
      <c r="I108" s="23"/>
      <c r="J108" s="19"/>
      <c r="K108" s="3"/>
      <c r="L108" s="3"/>
      <c r="M108" s="3"/>
      <c r="N108" s="3"/>
      <c r="O108" s="3"/>
      <c r="P108" s="3"/>
      <c r="Q108" s="3"/>
      <c r="R108" s="3"/>
      <c r="S108" s="3"/>
      <c r="T108" s="3"/>
      <c r="U108" s="3"/>
      <c r="V108" s="3"/>
      <c r="W108" s="3"/>
      <c r="X108" s="3"/>
      <c r="Y108" s="3"/>
      <c r="Z108" s="3"/>
      <c r="AA108" s="3"/>
      <c r="AB108" s="3"/>
    </row>
    <row r="109" spans="1:28" ht="13.5" customHeight="1">
      <c r="A109" s="2"/>
      <c r="B109" s="2"/>
      <c r="C109" s="15" t="s">
        <v>313</v>
      </c>
      <c r="D109" s="15" t="s">
        <v>313</v>
      </c>
      <c r="E109" s="2"/>
      <c r="F109" s="2"/>
      <c r="G109" s="2"/>
      <c r="H109" s="2"/>
      <c r="I109" s="25"/>
      <c r="J109" s="2"/>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sheetData>
  <hyperlinks>
    <hyperlink ref="A108" r:id="rId1"/>
  </hyperlinks>
  <pageMargins left="0.7" right="0.7"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53125" defaultRowHeight="15" customHeight="1"/>
  <cols>
    <col min="1" max="1" width="21" customWidth="1"/>
    <col min="2" max="26" width="8.81640625" customWidth="1"/>
  </cols>
  <sheetData>
    <row r="1" spans="1:26" ht="14.25" customHeight="1">
      <c r="A1" s="15" t="s">
        <v>6</v>
      </c>
      <c r="B1" s="15" t="s">
        <v>314</v>
      </c>
      <c r="C1" s="2"/>
      <c r="D1" s="2"/>
      <c r="E1" s="2"/>
      <c r="F1" s="3"/>
      <c r="G1" s="3"/>
      <c r="H1" s="3"/>
      <c r="I1" s="3"/>
      <c r="J1" s="3"/>
      <c r="K1" s="3"/>
      <c r="L1" s="3"/>
      <c r="M1" s="3"/>
      <c r="N1" s="3"/>
      <c r="O1" s="3"/>
      <c r="P1" s="3"/>
      <c r="Q1" s="3"/>
      <c r="R1" s="3"/>
      <c r="S1" s="3"/>
      <c r="T1" s="3"/>
      <c r="U1" s="3"/>
      <c r="V1" s="3"/>
      <c r="W1" s="3"/>
      <c r="X1" s="3"/>
      <c r="Y1" s="3"/>
      <c r="Z1" s="3"/>
    </row>
    <row r="2" spans="1:26" ht="13.5" customHeight="1">
      <c r="A2" s="15" t="s">
        <v>315</v>
      </c>
      <c r="B2" s="2">
        <v>9700</v>
      </c>
      <c r="C2" s="2"/>
      <c r="D2" s="2"/>
      <c r="E2" s="2"/>
      <c r="F2" s="3"/>
      <c r="G2" s="3"/>
      <c r="H2" s="3"/>
      <c r="I2" s="3"/>
      <c r="J2" s="3"/>
      <c r="K2" s="3"/>
      <c r="L2" s="3"/>
      <c r="M2" s="3"/>
      <c r="N2" s="3"/>
      <c r="O2" s="3"/>
      <c r="P2" s="3"/>
      <c r="Q2" s="3"/>
      <c r="R2" s="3"/>
      <c r="S2" s="3"/>
      <c r="T2" s="3"/>
      <c r="U2" s="3"/>
      <c r="V2" s="3"/>
      <c r="W2" s="3"/>
      <c r="X2" s="3"/>
      <c r="Y2" s="3"/>
      <c r="Z2" s="3"/>
    </row>
    <row r="3" spans="1:26" ht="13.5" customHeight="1">
      <c r="A3" s="15" t="s">
        <v>316</v>
      </c>
      <c r="B3" s="2">
        <v>9701</v>
      </c>
      <c r="C3" s="2"/>
      <c r="D3" s="2"/>
      <c r="E3" s="2"/>
      <c r="F3" s="3"/>
      <c r="G3" s="3"/>
      <c r="H3" s="3"/>
      <c r="I3" s="3"/>
      <c r="J3" s="3"/>
      <c r="K3" s="3"/>
      <c r="L3" s="3"/>
      <c r="M3" s="3"/>
      <c r="N3" s="3"/>
      <c r="O3" s="3"/>
      <c r="P3" s="3"/>
      <c r="Q3" s="3"/>
      <c r="R3" s="3"/>
      <c r="S3" s="3"/>
      <c r="T3" s="3"/>
      <c r="U3" s="3"/>
      <c r="V3" s="3"/>
      <c r="W3" s="3"/>
      <c r="X3" s="3"/>
      <c r="Y3" s="3"/>
      <c r="Z3" s="3"/>
    </row>
    <row r="4" spans="1:26" ht="13.5" customHeight="1">
      <c r="A4" s="15" t="s">
        <v>317</v>
      </c>
      <c r="B4" s="2">
        <v>9702</v>
      </c>
      <c r="C4" s="2"/>
      <c r="D4" s="2"/>
      <c r="E4" s="2"/>
      <c r="F4" s="3"/>
      <c r="G4" s="3"/>
      <c r="H4" s="3"/>
      <c r="I4" s="3"/>
      <c r="J4" s="3"/>
      <c r="K4" s="3"/>
      <c r="L4" s="3"/>
      <c r="M4" s="3"/>
      <c r="N4" s="3"/>
      <c r="O4" s="3"/>
      <c r="P4" s="3"/>
      <c r="Q4" s="3"/>
      <c r="R4" s="3"/>
      <c r="S4" s="3"/>
      <c r="T4" s="3"/>
      <c r="U4" s="3"/>
      <c r="V4" s="3"/>
      <c r="W4" s="3"/>
      <c r="X4" s="3"/>
      <c r="Y4" s="3"/>
      <c r="Z4" s="3"/>
    </row>
    <row r="5" spans="1:26" ht="13.5" customHeight="1">
      <c r="A5" s="15" t="s">
        <v>318</v>
      </c>
      <c r="B5" s="2">
        <v>9703</v>
      </c>
      <c r="C5" s="2"/>
      <c r="D5" s="2"/>
      <c r="E5" s="2"/>
      <c r="F5" s="3"/>
      <c r="G5" s="3"/>
      <c r="H5" s="3"/>
      <c r="I5" s="3"/>
      <c r="J5" s="3"/>
      <c r="K5" s="3"/>
      <c r="L5" s="3"/>
      <c r="M5" s="3"/>
      <c r="N5" s="3"/>
      <c r="O5" s="3"/>
      <c r="P5" s="3"/>
      <c r="Q5" s="3"/>
      <c r="R5" s="3"/>
      <c r="S5" s="3"/>
      <c r="T5" s="3"/>
      <c r="U5" s="3"/>
      <c r="V5" s="3"/>
      <c r="W5" s="3"/>
      <c r="X5" s="3"/>
      <c r="Y5" s="3"/>
      <c r="Z5" s="3"/>
    </row>
    <row r="6" spans="1:26" ht="13.5" customHeight="1">
      <c r="A6" s="15" t="s">
        <v>319</v>
      </c>
      <c r="B6" s="2">
        <v>9704</v>
      </c>
      <c r="C6" s="2"/>
      <c r="D6" s="2"/>
      <c r="E6" s="2"/>
      <c r="F6" s="3"/>
      <c r="G6" s="3"/>
      <c r="H6" s="3"/>
      <c r="I6" s="3"/>
      <c r="J6" s="3"/>
      <c r="K6" s="3"/>
      <c r="L6" s="3"/>
      <c r="M6" s="3"/>
      <c r="N6" s="3"/>
      <c r="O6" s="3"/>
      <c r="P6" s="3"/>
      <c r="Q6" s="3"/>
      <c r="R6" s="3"/>
      <c r="S6" s="3"/>
      <c r="T6" s="3"/>
      <c r="U6" s="3"/>
      <c r="V6" s="3"/>
      <c r="W6" s="3"/>
      <c r="X6" s="3"/>
      <c r="Y6" s="3"/>
      <c r="Z6" s="3"/>
    </row>
    <row r="7" spans="1:26" ht="13.5" customHeight="1">
      <c r="A7" s="15" t="s">
        <v>320</v>
      </c>
      <c r="B7" s="2">
        <v>10058</v>
      </c>
      <c r="C7" s="2"/>
      <c r="D7" s="2"/>
      <c r="E7" s="2"/>
      <c r="F7" s="3"/>
      <c r="G7" s="3"/>
      <c r="H7" s="3"/>
      <c r="I7" s="3"/>
      <c r="J7" s="3"/>
      <c r="K7" s="3"/>
      <c r="L7" s="3"/>
      <c r="M7" s="3"/>
      <c r="N7" s="3"/>
      <c r="O7" s="3"/>
      <c r="P7" s="3"/>
      <c r="Q7" s="3"/>
      <c r="R7" s="3"/>
      <c r="S7" s="3"/>
      <c r="T7" s="3"/>
      <c r="U7" s="3"/>
      <c r="V7" s="3"/>
      <c r="W7" s="3"/>
      <c r="X7" s="3"/>
      <c r="Y7" s="3"/>
      <c r="Z7" s="3"/>
    </row>
    <row r="8" spans="1:26" ht="13.5" customHeight="1">
      <c r="A8" s="15" t="s">
        <v>321</v>
      </c>
      <c r="B8" s="2">
        <v>10218</v>
      </c>
      <c r="C8" s="2"/>
      <c r="D8" s="2"/>
      <c r="E8" s="2"/>
      <c r="F8" s="3"/>
      <c r="G8" s="3"/>
      <c r="H8" s="3"/>
      <c r="I8" s="3"/>
      <c r="J8" s="3"/>
      <c r="K8" s="3"/>
      <c r="L8" s="3"/>
      <c r="M8" s="3"/>
      <c r="N8" s="3"/>
      <c r="O8" s="3"/>
      <c r="P8" s="3"/>
      <c r="Q8" s="3"/>
      <c r="R8" s="3"/>
      <c r="S8" s="3"/>
      <c r="T8" s="3"/>
      <c r="U8" s="3"/>
      <c r="V8" s="3"/>
      <c r="W8" s="3"/>
      <c r="X8" s="3"/>
      <c r="Y8" s="3"/>
      <c r="Z8" s="3"/>
    </row>
    <row r="9" spans="1:26" ht="13.5" customHeight="1">
      <c r="A9" s="15" t="s">
        <v>322</v>
      </c>
      <c r="B9" s="2">
        <v>10219</v>
      </c>
      <c r="C9" s="2"/>
      <c r="D9" s="2"/>
      <c r="E9" s="2"/>
      <c r="F9" s="3"/>
      <c r="G9" s="3"/>
      <c r="H9" s="3"/>
      <c r="I9" s="3"/>
      <c r="J9" s="3"/>
      <c r="K9" s="3"/>
      <c r="L9" s="3"/>
      <c r="M9" s="3"/>
      <c r="N9" s="3"/>
      <c r="O9" s="3"/>
      <c r="P9" s="3"/>
      <c r="Q9" s="3"/>
      <c r="R9" s="3"/>
      <c r="S9" s="3"/>
      <c r="T9" s="3"/>
      <c r="U9" s="3"/>
      <c r="V9" s="3"/>
      <c r="W9" s="3"/>
      <c r="X9" s="3"/>
      <c r="Y9" s="3"/>
      <c r="Z9" s="3"/>
    </row>
    <row r="10" spans="1:26" ht="13.5" customHeight="1">
      <c r="A10" s="15" t="s">
        <v>323</v>
      </c>
      <c r="B10" s="2">
        <v>10220</v>
      </c>
      <c r="C10" s="2"/>
      <c r="D10" s="2"/>
      <c r="E10" s="2"/>
      <c r="F10" s="3"/>
      <c r="G10" s="3"/>
      <c r="H10" s="3"/>
      <c r="I10" s="3"/>
      <c r="J10" s="3"/>
      <c r="K10" s="3"/>
      <c r="L10" s="3"/>
      <c r="M10" s="3"/>
      <c r="N10" s="3"/>
      <c r="O10" s="3"/>
      <c r="P10" s="3"/>
      <c r="Q10" s="3"/>
      <c r="R10" s="3"/>
      <c r="S10" s="3"/>
      <c r="T10" s="3"/>
      <c r="U10" s="3"/>
      <c r="V10" s="3"/>
      <c r="W10" s="3"/>
      <c r="X10" s="3"/>
      <c r="Y10" s="3"/>
      <c r="Z10" s="3"/>
    </row>
    <row r="11" spans="1:26" ht="13.5" customHeight="1">
      <c r="A11" s="15" t="s">
        <v>324</v>
      </c>
      <c r="B11" s="2">
        <v>10461</v>
      </c>
      <c r="C11" s="2"/>
      <c r="D11" s="2"/>
      <c r="E11" s="2"/>
      <c r="F11" s="3"/>
      <c r="G11" s="3"/>
      <c r="H11" s="3"/>
      <c r="I11" s="3"/>
      <c r="J11" s="3"/>
      <c r="K11" s="3"/>
      <c r="L11" s="3"/>
      <c r="M11" s="3"/>
      <c r="N11" s="3"/>
      <c r="O11" s="3"/>
      <c r="P11" s="3"/>
      <c r="Q11" s="3"/>
      <c r="R11" s="3"/>
      <c r="S11" s="3"/>
      <c r="T11" s="3"/>
      <c r="U11" s="3"/>
      <c r="V11" s="3"/>
      <c r="W11" s="3"/>
      <c r="X11" s="3"/>
      <c r="Y11" s="3"/>
      <c r="Z11" s="3"/>
    </row>
    <row r="12" spans="1:26" ht="14.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24" workbookViewId="0">
      <selection activeCell="B42" sqref="B42"/>
    </sheetView>
  </sheetViews>
  <sheetFormatPr defaultColWidth="14.453125" defaultRowHeight="15" customHeight="1"/>
  <cols>
    <col min="1" max="1" width="22.08984375" customWidth="1"/>
    <col min="2" max="26" width="8.81640625" customWidth="1"/>
  </cols>
  <sheetData>
    <row r="1" spans="1:26" ht="14.25" customHeight="1">
      <c r="A1" s="15" t="s">
        <v>325</v>
      </c>
      <c r="B1" s="15" t="s">
        <v>326</v>
      </c>
      <c r="C1" s="2"/>
      <c r="D1" s="2"/>
      <c r="E1" s="2"/>
      <c r="F1" s="3"/>
      <c r="G1" s="3"/>
      <c r="H1" s="3"/>
      <c r="I1" s="3"/>
      <c r="J1" s="3"/>
      <c r="K1" s="3"/>
      <c r="L1" s="3"/>
      <c r="M1" s="3"/>
      <c r="N1" s="3"/>
      <c r="O1" s="3"/>
      <c r="P1" s="3"/>
      <c r="Q1" s="3"/>
      <c r="R1" s="3"/>
      <c r="S1" s="3"/>
      <c r="T1" s="3"/>
      <c r="U1" s="3"/>
      <c r="V1" s="3"/>
      <c r="W1" s="3"/>
      <c r="X1" s="3"/>
      <c r="Y1" s="3"/>
      <c r="Z1" s="3"/>
    </row>
    <row r="2" spans="1:26" ht="13.5" customHeight="1">
      <c r="A2" s="15" t="s">
        <v>327</v>
      </c>
      <c r="B2" s="2">
        <v>120966</v>
      </c>
      <c r="C2" s="2"/>
      <c r="D2" s="2"/>
      <c r="E2" s="2"/>
      <c r="F2" s="3"/>
      <c r="G2" s="3"/>
      <c r="H2" s="3"/>
      <c r="I2" s="3"/>
      <c r="J2" s="3"/>
      <c r="K2" s="3"/>
      <c r="L2" s="3"/>
      <c r="M2" s="3"/>
      <c r="N2" s="3"/>
      <c r="O2" s="3"/>
      <c r="P2" s="3"/>
      <c r="Q2" s="3"/>
      <c r="R2" s="3"/>
      <c r="S2" s="3"/>
      <c r="T2" s="3"/>
      <c r="U2" s="3"/>
      <c r="V2" s="3"/>
      <c r="W2" s="3"/>
      <c r="X2" s="3"/>
      <c r="Y2" s="3"/>
      <c r="Z2" s="3"/>
    </row>
    <row r="3" spans="1:26" ht="13.5" customHeight="1">
      <c r="A3" s="15" t="s">
        <v>328</v>
      </c>
      <c r="B3" s="2">
        <v>120987</v>
      </c>
      <c r="C3" s="2"/>
      <c r="D3" s="2"/>
      <c r="E3" s="2"/>
      <c r="F3" s="3"/>
      <c r="G3" s="3"/>
      <c r="H3" s="3"/>
      <c r="I3" s="3"/>
      <c r="J3" s="3"/>
      <c r="K3" s="3"/>
      <c r="L3" s="3"/>
      <c r="M3" s="3"/>
      <c r="N3" s="3"/>
      <c r="O3" s="3"/>
      <c r="P3" s="3"/>
      <c r="Q3" s="3"/>
      <c r="R3" s="3"/>
      <c r="S3" s="3"/>
      <c r="T3" s="3"/>
      <c r="U3" s="3"/>
      <c r="V3" s="3"/>
      <c r="W3" s="3"/>
      <c r="X3" s="3"/>
      <c r="Y3" s="3"/>
      <c r="Z3" s="3"/>
    </row>
    <row r="4" spans="1:26" ht="13.5" customHeight="1">
      <c r="A4" s="15" t="s">
        <v>329</v>
      </c>
      <c r="B4" s="2">
        <v>121791</v>
      </c>
      <c r="C4" s="2"/>
      <c r="D4" s="2"/>
      <c r="E4" s="2"/>
      <c r="F4" s="3"/>
      <c r="G4" s="3"/>
      <c r="H4" s="3"/>
      <c r="I4" s="3"/>
      <c r="J4" s="3"/>
      <c r="K4" s="3"/>
      <c r="L4" s="3"/>
      <c r="M4" s="3"/>
      <c r="N4" s="3"/>
      <c r="O4" s="3"/>
      <c r="P4" s="3"/>
      <c r="Q4" s="3"/>
      <c r="R4" s="3"/>
      <c r="S4" s="3"/>
      <c r="T4" s="3"/>
      <c r="U4" s="3"/>
      <c r="V4" s="3"/>
      <c r="W4" s="3"/>
      <c r="X4" s="3"/>
      <c r="Y4" s="3"/>
      <c r="Z4" s="3"/>
    </row>
    <row r="5" spans="1:26" ht="13.5" customHeight="1">
      <c r="A5" s="15" t="s">
        <v>330</v>
      </c>
      <c r="B5" s="2">
        <v>121792</v>
      </c>
      <c r="C5" s="2"/>
      <c r="D5" s="2"/>
      <c r="E5" s="2"/>
      <c r="F5" s="3"/>
      <c r="G5" s="3"/>
      <c r="H5" s="3"/>
      <c r="I5" s="3"/>
      <c r="J5" s="3"/>
      <c r="K5" s="3"/>
      <c r="L5" s="3"/>
      <c r="M5" s="3"/>
      <c r="N5" s="3"/>
      <c r="O5" s="3"/>
      <c r="P5" s="3"/>
      <c r="Q5" s="3"/>
      <c r="R5" s="3"/>
      <c r="S5" s="3"/>
      <c r="T5" s="3"/>
      <c r="U5" s="3"/>
      <c r="V5" s="3"/>
      <c r="W5" s="3"/>
      <c r="X5" s="3"/>
      <c r="Y5" s="3"/>
      <c r="Z5" s="3"/>
    </row>
    <row r="6" spans="1:26" ht="13.5" customHeight="1">
      <c r="A6" s="15" t="s">
        <v>331</v>
      </c>
      <c r="B6" s="2">
        <v>121793</v>
      </c>
      <c r="C6" s="2"/>
      <c r="D6" s="2"/>
      <c r="E6" s="2"/>
      <c r="F6" s="3"/>
      <c r="G6" s="3"/>
      <c r="H6" s="3"/>
      <c r="I6" s="3"/>
      <c r="J6" s="3"/>
      <c r="K6" s="3"/>
      <c r="L6" s="3"/>
      <c r="M6" s="3"/>
      <c r="N6" s="3"/>
      <c r="O6" s="3"/>
      <c r="P6" s="3"/>
      <c r="Q6" s="3"/>
      <c r="R6" s="3"/>
      <c r="S6" s="3"/>
      <c r="T6" s="3"/>
      <c r="U6" s="3"/>
      <c r="V6" s="3"/>
      <c r="W6" s="3"/>
      <c r="X6" s="3"/>
      <c r="Y6" s="3"/>
      <c r="Z6" s="3"/>
    </row>
    <row r="7" spans="1:26" ht="13.5" customHeight="1">
      <c r="A7" s="15" t="s">
        <v>332</v>
      </c>
      <c r="B7" s="2">
        <v>121794</v>
      </c>
      <c r="C7" s="2"/>
      <c r="D7" s="2"/>
      <c r="E7" s="2"/>
      <c r="F7" s="3"/>
      <c r="G7" s="3"/>
      <c r="H7" s="3"/>
      <c r="I7" s="3"/>
      <c r="J7" s="3"/>
      <c r="K7" s="3"/>
      <c r="L7" s="3"/>
      <c r="M7" s="3"/>
      <c r="N7" s="3"/>
      <c r="O7" s="3"/>
      <c r="P7" s="3"/>
      <c r="Q7" s="3"/>
      <c r="R7" s="3"/>
      <c r="S7" s="3"/>
      <c r="T7" s="3"/>
      <c r="U7" s="3"/>
      <c r="V7" s="3"/>
      <c r="W7" s="3"/>
      <c r="X7" s="3"/>
      <c r="Y7" s="3"/>
      <c r="Z7" s="3"/>
    </row>
    <row r="8" spans="1:26" ht="13.5" customHeight="1">
      <c r="A8" s="15" t="s">
        <v>333</v>
      </c>
      <c r="B8" s="2">
        <v>121795</v>
      </c>
      <c r="C8" s="2"/>
      <c r="D8" s="2"/>
      <c r="E8" s="2"/>
      <c r="F8" s="3"/>
      <c r="G8" s="3"/>
      <c r="H8" s="3"/>
      <c r="I8" s="3"/>
      <c r="J8" s="3"/>
      <c r="K8" s="3"/>
      <c r="L8" s="3"/>
      <c r="M8" s="3"/>
      <c r="N8" s="3"/>
      <c r="O8" s="3"/>
      <c r="P8" s="3"/>
      <c r="Q8" s="3"/>
      <c r="R8" s="3"/>
      <c r="S8" s="3"/>
      <c r="T8" s="3"/>
      <c r="U8" s="3"/>
      <c r="V8" s="3"/>
      <c r="W8" s="3"/>
      <c r="X8" s="3"/>
      <c r="Y8" s="3"/>
      <c r="Z8" s="3"/>
    </row>
    <row r="9" spans="1:26" ht="13.5" customHeight="1">
      <c r="A9" s="15" t="s">
        <v>334</v>
      </c>
      <c r="B9" s="2">
        <v>121796</v>
      </c>
      <c r="C9" s="2"/>
      <c r="D9" s="2"/>
      <c r="E9" s="2"/>
      <c r="F9" s="3"/>
      <c r="G9" s="3"/>
      <c r="H9" s="3"/>
      <c r="I9" s="3"/>
      <c r="J9" s="3"/>
      <c r="K9" s="3"/>
      <c r="L9" s="3"/>
      <c r="M9" s="3"/>
      <c r="N9" s="3"/>
      <c r="O9" s="3"/>
      <c r="P9" s="3"/>
      <c r="Q9" s="3"/>
      <c r="R9" s="3"/>
      <c r="S9" s="3"/>
      <c r="T9" s="3"/>
      <c r="U9" s="3"/>
      <c r="V9" s="3"/>
      <c r="W9" s="3"/>
      <c r="X9" s="3"/>
      <c r="Y9" s="3"/>
      <c r="Z9" s="3"/>
    </row>
    <row r="10" spans="1:26" ht="13.5" customHeight="1">
      <c r="A10" s="15" t="s">
        <v>335</v>
      </c>
      <c r="B10" s="2">
        <v>121797</v>
      </c>
      <c r="C10" s="2"/>
      <c r="D10" s="2"/>
      <c r="E10" s="2"/>
      <c r="F10" s="3"/>
      <c r="G10" s="3"/>
      <c r="H10" s="3"/>
      <c r="I10" s="3"/>
      <c r="J10" s="3"/>
      <c r="K10" s="3"/>
      <c r="L10" s="3"/>
      <c r="M10" s="3"/>
      <c r="N10" s="3"/>
      <c r="O10" s="3"/>
      <c r="P10" s="3"/>
      <c r="Q10" s="3"/>
      <c r="R10" s="3"/>
      <c r="S10" s="3"/>
      <c r="T10" s="3"/>
      <c r="U10" s="3"/>
      <c r="V10" s="3"/>
      <c r="W10" s="3"/>
      <c r="X10" s="3"/>
      <c r="Y10" s="3"/>
      <c r="Z10" s="3"/>
    </row>
    <row r="11" spans="1:26" ht="13.5" customHeight="1">
      <c r="A11" s="15" t="s">
        <v>336</v>
      </c>
      <c r="B11" s="2">
        <v>121798</v>
      </c>
      <c r="C11" s="2"/>
      <c r="D11" s="2"/>
      <c r="E11" s="2"/>
      <c r="F11" s="3"/>
      <c r="G11" s="3"/>
      <c r="H11" s="3"/>
      <c r="I11" s="3"/>
      <c r="J11" s="3"/>
      <c r="K11" s="3"/>
      <c r="L11" s="3"/>
      <c r="M11" s="3"/>
      <c r="N11" s="3"/>
      <c r="O11" s="3"/>
      <c r="P11" s="3"/>
      <c r="Q11" s="3"/>
      <c r="R11" s="3"/>
      <c r="S11" s="3"/>
      <c r="T11" s="3"/>
      <c r="U11" s="3"/>
      <c r="V11" s="3"/>
      <c r="W11" s="3"/>
      <c r="X11" s="3"/>
      <c r="Y11" s="3"/>
      <c r="Z11" s="3"/>
    </row>
    <row r="12" spans="1:26" ht="13.5" customHeight="1">
      <c r="A12" s="15" t="s">
        <v>256</v>
      </c>
      <c r="B12" s="2">
        <v>121799</v>
      </c>
      <c r="C12" s="2"/>
      <c r="D12" s="2"/>
      <c r="E12" s="2"/>
      <c r="F12" s="3"/>
      <c r="G12" s="3"/>
      <c r="H12" s="3"/>
      <c r="I12" s="3"/>
      <c r="J12" s="3"/>
      <c r="K12" s="3"/>
      <c r="L12" s="3"/>
      <c r="M12" s="3"/>
      <c r="N12" s="3"/>
      <c r="O12" s="3"/>
      <c r="P12" s="3"/>
      <c r="Q12" s="3"/>
      <c r="R12" s="3"/>
      <c r="S12" s="3"/>
      <c r="T12" s="3"/>
      <c r="U12" s="3"/>
      <c r="V12" s="3"/>
      <c r="W12" s="3"/>
      <c r="X12" s="3"/>
      <c r="Y12" s="3"/>
      <c r="Z12" s="3"/>
    </row>
    <row r="13" spans="1:26" ht="13.5" customHeight="1">
      <c r="A13" s="15" t="s">
        <v>337</v>
      </c>
      <c r="B13" s="2">
        <v>121800</v>
      </c>
      <c r="C13" s="2"/>
      <c r="D13" s="2"/>
      <c r="E13" s="2"/>
      <c r="F13" s="3"/>
      <c r="G13" s="3"/>
      <c r="H13" s="3"/>
      <c r="I13" s="3"/>
      <c r="J13" s="3"/>
      <c r="K13" s="3"/>
      <c r="L13" s="3"/>
      <c r="M13" s="3"/>
      <c r="N13" s="3"/>
      <c r="O13" s="3"/>
      <c r="P13" s="3"/>
      <c r="Q13" s="3"/>
      <c r="R13" s="3"/>
      <c r="S13" s="3"/>
      <c r="T13" s="3"/>
      <c r="U13" s="3"/>
      <c r="V13" s="3"/>
      <c r="W13" s="3"/>
      <c r="X13" s="3"/>
      <c r="Y13" s="3"/>
      <c r="Z13" s="3"/>
    </row>
    <row r="14" spans="1:26" ht="13.5" customHeight="1">
      <c r="A14" s="15" t="s">
        <v>338</v>
      </c>
      <c r="B14" s="2">
        <v>121801</v>
      </c>
      <c r="C14" s="2"/>
      <c r="D14" s="2"/>
      <c r="E14" s="2"/>
      <c r="F14" s="3"/>
      <c r="G14" s="3"/>
      <c r="H14" s="3"/>
      <c r="I14" s="3"/>
      <c r="J14" s="3"/>
      <c r="K14" s="3"/>
      <c r="L14" s="3"/>
      <c r="M14" s="3"/>
      <c r="N14" s="3"/>
      <c r="O14" s="3"/>
      <c r="P14" s="3"/>
      <c r="Q14" s="3"/>
      <c r="R14" s="3"/>
      <c r="S14" s="3"/>
      <c r="T14" s="3"/>
      <c r="U14" s="3"/>
      <c r="V14" s="3"/>
      <c r="W14" s="3"/>
      <c r="X14" s="3"/>
      <c r="Y14" s="3"/>
      <c r="Z14" s="3"/>
    </row>
    <row r="15" spans="1:26" ht="13.5" customHeight="1">
      <c r="A15" s="15" t="s">
        <v>339</v>
      </c>
      <c r="B15" s="2">
        <v>121802</v>
      </c>
      <c r="C15" s="2"/>
      <c r="D15" s="2"/>
      <c r="E15" s="2"/>
      <c r="F15" s="3"/>
      <c r="G15" s="3"/>
      <c r="H15" s="3"/>
      <c r="I15" s="3"/>
      <c r="J15" s="3"/>
      <c r="K15" s="3"/>
      <c r="L15" s="3"/>
      <c r="M15" s="3"/>
      <c r="N15" s="3"/>
      <c r="O15" s="3"/>
      <c r="P15" s="3"/>
      <c r="Q15" s="3"/>
      <c r="R15" s="3"/>
      <c r="S15" s="3"/>
      <c r="T15" s="3"/>
      <c r="U15" s="3"/>
      <c r="V15" s="3"/>
      <c r="W15" s="3"/>
      <c r="X15" s="3"/>
      <c r="Y15" s="3"/>
      <c r="Z15" s="3"/>
    </row>
    <row r="16" spans="1:26" ht="13.5" customHeight="1">
      <c r="A16" s="15" t="s">
        <v>340</v>
      </c>
      <c r="B16" s="2">
        <v>121803</v>
      </c>
      <c r="C16" s="2"/>
      <c r="D16" s="2"/>
      <c r="E16" s="2"/>
      <c r="F16" s="3"/>
      <c r="G16" s="3"/>
      <c r="H16" s="3"/>
      <c r="I16" s="3"/>
      <c r="J16" s="3"/>
      <c r="K16" s="3"/>
      <c r="L16" s="3"/>
      <c r="M16" s="3"/>
      <c r="N16" s="3"/>
      <c r="O16" s="3"/>
      <c r="P16" s="3"/>
      <c r="Q16" s="3"/>
      <c r="R16" s="3"/>
      <c r="S16" s="3"/>
      <c r="T16" s="3"/>
      <c r="U16" s="3"/>
      <c r="V16" s="3"/>
      <c r="W16" s="3"/>
      <c r="X16" s="3"/>
      <c r="Y16" s="3"/>
      <c r="Z16" s="3"/>
    </row>
    <row r="17" spans="1:26" ht="13.5" customHeight="1">
      <c r="A17" s="15" t="s">
        <v>341</v>
      </c>
      <c r="B17" s="2">
        <v>121804</v>
      </c>
      <c r="C17" s="2"/>
      <c r="D17" s="2"/>
      <c r="E17" s="2"/>
      <c r="F17" s="3"/>
      <c r="G17" s="3"/>
      <c r="H17" s="3"/>
      <c r="I17" s="3"/>
      <c r="J17" s="3"/>
      <c r="K17" s="3"/>
      <c r="L17" s="3"/>
      <c r="M17" s="3"/>
      <c r="N17" s="3"/>
      <c r="O17" s="3"/>
      <c r="P17" s="3"/>
      <c r="Q17" s="3"/>
      <c r="R17" s="3"/>
      <c r="S17" s="3"/>
      <c r="T17" s="3"/>
      <c r="U17" s="3"/>
      <c r="V17" s="3"/>
      <c r="W17" s="3"/>
      <c r="X17" s="3"/>
      <c r="Y17" s="3"/>
      <c r="Z17" s="3"/>
    </row>
    <row r="18" spans="1:26" ht="13.5" customHeight="1">
      <c r="A18" s="15" t="s">
        <v>342</v>
      </c>
      <c r="B18" s="2">
        <v>121805</v>
      </c>
      <c r="C18" s="2"/>
      <c r="D18" s="2"/>
      <c r="E18" s="2"/>
      <c r="F18" s="3"/>
      <c r="G18" s="3"/>
      <c r="H18" s="3"/>
      <c r="I18" s="3"/>
      <c r="J18" s="3"/>
      <c r="K18" s="3"/>
      <c r="L18" s="3"/>
      <c r="M18" s="3"/>
      <c r="N18" s="3"/>
      <c r="O18" s="3"/>
      <c r="P18" s="3"/>
      <c r="Q18" s="3"/>
      <c r="R18" s="3"/>
      <c r="S18" s="3"/>
      <c r="T18" s="3"/>
      <c r="U18" s="3"/>
      <c r="V18" s="3"/>
      <c r="W18" s="3"/>
      <c r="X18" s="3"/>
      <c r="Y18" s="3"/>
      <c r="Z18" s="3"/>
    </row>
    <row r="19" spans="1:26" ht="13.5" customHeight="1">
      <c r="A19" s="15" t="s">
        <v>343</v>
      </c>
      <c r="B19" s="2">
        <v>121806</v>
      </c>
      <c r="C19" s="2"/>
      <c r="D19" s="2"/>
      <c r="E19" s="2"/>
      <c r="F19" s="3"/>
      <c r="G19" s="3"/>
      <c r="H19" s="3"/>
      <c r="I19" s="3"/>
      <c r="J19" s="3"/>
      <c r="K19" s="3"/>
      <c r="L19" s="3"/>
      <c r="M19" s="3"/>
      <c r="N19" s="3"/>
      <c r="O19" s="3"/>
      <c r="P19" s="3"/>
      <c r="Q19" s="3"/>
      <c r="R19" s="3"/>
      <c r="S19" s="3"/>
      <c r="T19" s="3"/>
      <c r="U19" s="3"/>
      <c r="V19" s="3"/>
      <c r="W19" s="3"/>
      <c r="X19" s="3"/>
      <c r="Y19" s="3"/>
      <c r="Z19" s="3"/>
    </row>
    <row r="20" spans="1:26" ht="13.5" customHeight="1">
      <c r="A20" s="15" t="s">
        <v>344</v>
      </c>
      <c r="B20" s="2">
        <v>121807</v>
      </c>
      <c r="C20" s="2"/>
      <c r="D20" s="2"/>
      <c r="E20" s="2"/>
      <c r="F20" s="3"/>
      <c r="G20" s="3"/>
      <c r="H20" s="3"/>
      <c r="I20" s="3"/>
      <c r="J20" s="3"/>
      <c r="K20" s="3"/>
      <c r="L20" s="3"/>
      <c r="M20" s="3"/>
      <c r="N20" s="3"/>
      <c r="O20" s="3"/>
      <c r="P20" s="3"/>
      <c r="Q20" s="3"/>
      <c r="R20" s="3"/>
      <c r="S20" s="3"/>
      <c r="T20" s="3"/>
      <c r="U20" s="3"/>
      <c r="V20" s="3"/>
      <c r="W20" s="3"/>
      <c r="X20" s="3"/>
      <c r="Y20" s="3"/>
      <c r="Z20" s="3"/>
    </row>
    <row r="21" spans="1:26" ht="13.5" customHeight="1">
      <c r="A21" s="15" t="s">
        <v>345</v>
      </c>
      <c r="B21" s="2">
        <v>121808</v>
      </c>
      <c r="C21" s="2"/>
      <c r="D21" s="2"/>
      <c r="E21" s="2"/>
      <c r="F21" s="3"/>
      <c r="G21" s="3"/>
      <c r="H21" s="3"/>
      <c r="I21" s="3"/>
      <c r="J21" s="3"/>
      <c r="K21" s="3"/>
      <c r="L21" s="3"/>
      <c r="M21" s="3"/>
      <c r="N21" s="3"/>
      <c r="O21" s="3"/>
      <c r="P21" s="3"/>
      <c r="Q21" s="3"/>
      <c r="R21" s="3"/>
      <c r="S21" s="3"/>
      <c r="T21" s="3"/>
      <c r="U21" s="3"/>
      <c r="V21" s="3"/>
      <c r="W21" s="3"/>
      <c r="X21" s="3"/>
      <c r="Y21" s="3"/>
      <c r="Z21" s="3"/>
    </row>
    <row r="22" spans="1:26" ht="13.5" customHeight="1">
      <c r="A22" s="15" t="s">
        <v>346</v>
      </c>
      <c r="B22" s="2">
        <v>121809</v>
      </c>
      <c r="C22" s="2"/>
      <c r="D22" s="2"/>
      <c r="E22" s="2"/>
      <c r="F22" s="3"/>
      <c r="G22" s="3"/>
      <c r="H22" s="3"/>
      <c r="I22" s="3"/>
      <c r="J22" s="3"/>
      <c r="K22" s="3"/>
      <c r="L22" s="3"/>
      <c r="M22" s="3"/>
      <c r="N22" s="3"/>
      <c r="O22" s="3"/>
      <c r="P22" s="3"/>
      <c r="Q22" s="3"/>
      <c r="R22" s="3"/>
      <c r="S22" s="3"/>
      <c r="T22" s="3"/>
      <c r="U22" s="3"/>
      <c r="V22" s="3"/>
      <c r="W22" s="3"/>
      <c r="X22" s="3"/>
      <c r="Y22" s="3"/>
      <c r="Z22" s="3"/>
    </row>
    <row r="23" spans="1:26" ht="13.5" customHeight="1">
      <c r="A23" s="15" t="s">
        <v>347</v>
      </c>
      <c r="B23" s="2">
        <v>121810</v>
      </c>
      <c r="C23" s="2"/>
      <c r="D23" s="2"/>
      <c r="E23" s="2"/>
      <c r="F23" s="3"/>
      <c r="G23" s="3"/>
      <c r="H23" s="3"/>
      <c r="I23" s="3"/>
      <c r="J23" s="3"/>
      <c r="K23" s="3"/>
      <c r="L23" s="3"/>
      <c r="M23" s="3"/>
      <c r="N23" s="3"/>
      <c r="O23" s="3"/>
      <c r="P23" s="3"/>
      <c r="Q23" s="3"/>
      <c r="R23" s="3"/>
      <c r="S23" s="3"/>
      <c r="T23" s="3"/>
      <c r="U23" s="3"/>
      <c r="V23" s="3"/>
      <c r="W23" s="3"/>
      <c r="X23" s="3"/>
      <c r="Y23" s="3"/>
      <c r="Z23" s="3"/>
    </row>
    <row r="24" spans="1:26" ht="13.5" customHeight="1">
      <c r="A24" s="15" t="s">
        <v>348</v>
      </c>
      <c r="B24" s="2">
        <v>121811</v>
      </c>
      <c r="C24" s="2"/>
      <c r="D24" s="2"/>
      <c r="E24" s="2"/>
      <c r="F24" s="3"/>
      <c r="G24" s="3"/>
      <c r="H24" s="3"/>
      <c r="I24" s="3"/>
      <c r="J24" s="3"/>
      <c r="K24" s="3"/>
      <c r="L24" s="3"/>
      <c r="M24" s="3"/>
      <c r="N24" s="3"/>
      <c r="O24" s="3"/>
      <c r="P24" s="3"/>
      <c r="Q24" s="3"/>
      <c r="R24" s="3"/>
      <c r="S24" s="3"/>
      <c r="T24" s="3"/>
      <c r="U24" s="3"/>
      <c r="V24" s="3"/>
      <c r="W24" s="3"/>
      <c r="X24" s="3"/>
      <c r="Y24" s="3"/>
      <c r="Z24" s="3"/>
    </row>
    <row r="25" spans="1:26" ht="13.5" customHeight="1">
      <c r="A25" s="15" t="s">
        <v>349</v>
      </c>
      <c r="B25" s="2">
        <v>121812</v>
      </c>
      <c r="C25" s="2"/>
      <c r="D25" s="2"/>
      <c r="E25" s="2"/>
      <c r="F25" s="3"/>
      <c r="G25" s="3"/>
      <c r="H25" s="3"/>
      <c r="I25" s="3"/>
      <c r="J25" s="3"/>
      <c r="K25" s="3"/>
      <c r="L25" s="3"/>
      <c r="M25" s="3"/>
      <c r="N25" s="3"/>
      <c r="O25" s="3"/>
      <c r="P25" s="3"/>
      <c r="Q25" s="3"/>
      <c r="R25" s="3"/>
      <c r="S25" s="3"/>
      <c r="T25" s="3"/>
      <c r="U25" s="3"/>
      <c r="V25" s="3"/>
      <c r="W25" s="3"/>
      <c r="X25" s="3"/>
      <c r="Y25" s="3"/>
      <c r="Z25" s="3"/>
    </row>
    <row r="26" spans="1:26" ht="13.5" customHeight="1">
      <c r="A26" s="15" t="s">
        <v>350</v>
      </c>
      <c r="B26" s="2">
        <v>121813</v>
      </c>
      <c r="C26" s="2"/>
      <c r="D26" s="2"/>
      <c r="E26" s="2"/>
      <c r="F26" s="3"/>
      <c r="G26" s="3"/>
      <c r="H26" s="3"/>
      <c r="I26" s="3"/>
      <c r="J26" s="3"/>
      <c r="K26" s="3"/>
      <c r="L26" s="3"/>
      <c r="M26" s="3"/>
      <c r="N26" s="3"/>
      <c r="O26" s="3"/>
      <c r="P26" s="3"/>
      <c r="Q26" s="3"/>
      <c r="R26" s="3"/>
      <c r="S26" s="3"/>
      <c r="T26" s="3"/>
      <c r="U26" s="3"/>
      <c r="V26" s="3"/>
      <c r="W26" s="3"/>
      <c r="X26" s="3"/>
      <c r="Y26" s="3"/>
      <c r="Z26" s="3"/>
    </row>
    <row r="27" spans="1:26" ht="13.5" customHeight="1">
      <c r="A27" s="15" t="s">
        <v>351</v>
      </c>
      <c r="B27" s="2">
        <v>121814</v>
      </c>
      <c r="C27" s="2"/>
      <c r="D27" s="2"/>
      <c r="E27" s="2"/>
      <c r="F27" s="3"/>
      <c r="G27" s="3"/>
      <c r="H27" s="3"/>
      <c r="I27" s="3"/>
      <c r="J27" s="3"/>
      <c r="K27" s="3"/>
      <c r="L27" s="3"/>
      <c r="M27" s="3"/>
      <c r="N27" s="3"/>
      <c r="O27" s="3"/>
      <c r="P27" s="3"/>
      <c r="Q27" s="3"/>
      <c r="R27" s="3"/>
      <c r="S27" s="3"/>
      <c r="T27" s="3"/>
      <c r="U27" s="3"/>
      <c r="V27" s="3"/>
      <c r="W27" s="3"/>
      <c r="X27" s="3"/>
      <c r="Y27" s="3"/>
      <c r="Z27" s="3"/>
    </row>
    <row r="28" spans="1:26" ht="13.5" customHeight="1">
      <c r="A28" s="15" t="s">
        <v>352</v>
      </c>
      <c r="B28" s="2">
        <v>121815</v>
      </c>
      <c r="C28" s="2"/>
      <c r="D28" s="2"/>
      <c r="E28" s="2"/>
      <c r="F28" s="3"/>
      <c r="G28" s="3"/>
      <c r="H28" s="3"/>
      <c r="I28" s="3"/>
      <c r="J28" s="3"/>
      <c r="K28" s="3"/>
      <c r="L28" s="3"/>
      <c r="M28" s="3"/>
      <c r="N28" s="3"/>
      <c r="O28" s="3"/>
      <c r="P28" s="3"/>
      <c r="Q28" s="3"/>
      <c r="R28" s="3"/>
      <c r="S28" s="3"/>
      <c r="T28" s="3"/>
      <c r="U28" s="3"/>
      <c r="V28" s="3"/>
      <c r="W28" s="3"/>
      <c r="X28" s="3"/>
      <c r="Y28" s="3"/>
      <c r="Z28" s="3"/>
    </row>
    <row r="29" spans="1:26" ht="13.5" customHeight="1">
      <c r="A29" s="15" t="s">
        <v>353</v>
      </c>
      <c r="B29" s="2">
        <v>121816</v>
      </c>
      <c r="C29" s="2"/>
      <c r="D29" s="2"/>
      <c r="E29" s="2"/>
      <c r="F29" s="3"/>
      <c r="G29" s="3"/>
      <c r="H29" s="3"/>
      <c r="I29" s="3"/>
      <c r="J29" s="3"/>
      <c r="K29" s="3"/>
      <c r="L29" s="3"/>
      <c r="M29" s="3"/>
      <c r="N29" s="3"/>
      <c r="O29" s="3"/>
      <c r="P29" s="3"/>
      <c r="Q29" s="3"/>
      <c r="R29" s="3"/>
      <c r="S29" s="3"/>
      <c r="T29" s="3"/>
      <c r="U29" s="3"/>
      <c r="V29" s="3"/>
      <c r="W29" s="3"/>
      <c r="X29" s="3"/>
      <c r="Y29" s="3"/>
      <c r="Z29" s="3"/>
    </row>
    <row r="30" spans="1:26" ht="13.5" customHeight="1">
      <c r="A30" s="15" t="s">
        <v>354</v>
      </c>
      <c r="B30" s="2">
        <v>121817</v>
      </c>
      <c r="C30" s="2"/>
      <c r="D30" s="2"/>
      <c r="E30" s="2"/>
      <c r="F30" s="3"/>
      <c r="G30" s="3"/>
      <c r="H30" s="3"/>
      <c r="I30" s="3"/>
      <c r="J30" s="3"/>
      <c r="K30" s="3"/>
      <c r="L30" s="3"/>
      <c r="M30" s="3"/>
      <c r="N30" s="3"/>
      <c r="O30" s="3"/>
      <c r="P30" s="3"/>
      <c r="Q30" s="3"/>
      <c r="R30" s="3"/>
      <c r="S30" s="3"/>
      <c r="T30" s="3"/>
      <c r="U30" s="3"/>
      <c r="V30" s="3"/>
      <c r="W30" s="3"/>
      <c r="X30" s="3"/>
      <c r="Y30" s="3"/>
      <c r="Z30" s="3"/>
    </row>
    <row r="31" spans="1:26" ht="13.5" customHeight="1">
      <c r="A31" s="15" t="s">
        <v>355</v>
      </c>
      <c r="B31" s="2">
        <v>121818</v>
      </c>
      <c r="C31" s="2"/>
      <c r="D31" s="2"/>
      <c r="E31" s="2"/>
      <c r="F31" s="3"/>
      <c r="G31" s="3"/>
      <c r="H31" s="3"/>
      <c r="I31" s="3"/>
      <c r="J31" s="3"/>
      <c r="K31" s="3"/>
      <c r="L31" s="3"/>
      <c r="M31" s="3"/>
      <c r="N31" s="3"/>
      <c r="O31" s="3"/>
      <c r="P31" s="3"/>
      <c r="Q31" s="3"/>
      <c r="R31" s="3"/>
      <c r="S31" s="3"/>
      <c r="T31" s="3"/>
      <c r="U31" s="3"/>
      <c r="V31" s="3"/>
      <c r="W31" s="3"/>
      <c r="X31" s="3"/>
      <c r="Y31" s="3"/>
      <c r="Z31" s="3"/>
    </row>
    <row r="32" spans="1:26" ht="13.5" customHeight="1">
      <c r="A32" s="15" t="s">
        <v>356</v>
      </c>
      <c r="B32" s="2">
        <v>121819</v>
      </c>
      <c r="C32" s="2"/>
      <c r="D32" s="2"/>
      <c r="E32" s="2"/>
      <c r="F32" s="3"/>
      <c r="G32" s="3"/>
      <c r="H32" s="3"/>
      <c r="I32" s="3"/>
      <c r="J32" s="3"/>
      <c r="K32" s="3"/>
      <c r="L32" s="3"/>
      <c r="M32" s="3"/>
      <c r="N32" s="3"/>
      <c r="O32" s="3"/>
      <c r="P32" s="3"/>
      <c r="Q32" s="3"/>
      <c r="R32" s="3"/>
      <c r="S32" s="3"/>
      <c r="T32" s="3"/>
      <c r="U32" s="3"/>
      <c r="V32" s="3"/>
      <c r="W32" s="3"/>
      <c r="X32" s="3"/>
      <c r="Y32" s="3"/>
      <c r="Z32" s="3"/>
    </row>
    <row r="33" spans="1:26" ht="13.5" customHeight="1">
      <c r="A33" s="15" t="s">
        <v>357</v>
      </c>
      <c r="B33" s="2">
        <v>121820</v>
      </c>
      <c r="C33" s="2"/>
      <c r="D33" s="2"/>
      <c r="E33" s="2"/>
      <c r="F33" s="3"/>
      <c r="G33" s="3"/>
      <c r="H33" s="3"/>
      <c r="I33" s="3"/>
      <c r="J33" s="3"/>
      <c r="K33" s="3"/>
      <c r="L33" s="3"/>
      <c r="M33" s="3"/>
      <c r="N33" s="3"/>
      <c r="O33" s="3"/>
      <c r="P33" s="3"/>
      <c r="Q33" s="3"/>
      <c r="R33" s="3"/>
      <c r="S33" s="3"/>
      <c r="T33" s="3"/>
      <c r="U33" s="3"/>
      <c r="V33" s="3"/>
      <c r="W33" s="3"/>
      <c r="X33" s="3"/>
      <c r="Y33" s="3"/>
      <c r="Z33" s="3"/>
    </row>
    <row r="34" spans="1:26" ht="13.5" customHeight="1">
      <c r="A34" s="15" t="s">
        <v>358</v>
      </c>
      <c r="B34" s="2">
        <v>121821</v>
      </c>
      <c r="C34" s="2"/>
      <c r="D34" s="2"/>
      <c r="E34" s="2"/>
      <c r="F34" s="3"/>
      <c r="G34" s="3"/>
      <c r="H34" s="3"/>
      <c r="I34" s="3"/>
      <c r="J34" s="3"/>
      <c r="K34" s="3"/>
      <c r="L34" s="3"/>
      <c r="M34" s="3"/>
      <c r="N34" s="3"/>
      <c r="O34" s="3"/>
      <c r="P34" s="3"/>
      <c r="Q34" s="3"/>
      <c r="R34" s="3"/>
      <c r="S34" s="3"/>
      <c r="T34" s="3"/>
      <c r="U34" s="3"/>
      <c r="V34" s="3"/>
      <c r="W34" s="3"/>
      <c r="X34" s="3"/>
      <c r="Y34" s="3"/>
      <c r="Z34" s="3"/>
    </row>
    <row r="35" spans="1:26" ht="13.5" customHeight="1">
      <c r="A35" s="15" t="s">
        <v>359</v>
      </c>
      <c r="B35" s="2">
        <v>121822</v>
      </c>
      <c r="C35" s="2"/>
      <c r="D35" s="2"/>
      <c r="E35" s="2"/>
      <c r="F35" s="3"/>
      <c r="G35" s="3"/>
      <c r="H35" s="3"/>
      <c r="I35" s="3"/>
      <c r="J35" s="3"/>
      <c r="K35" s="3"/>
      <c r="L35" s="3"/>
      <c r="M35" s="3"/>
      <c r="N35" s="3"/>
      <c r="O35" s="3"/>
      <c r="P35" s="3"/>
      <c r="Q35" s="3"/>
      <c r="R35" s="3"/>
      <c r="S35" s="3"/>
      <c r="T35" s="3"/>
      <c r="U35" s="3"/>
      <c r="V35" s="3"/>
      <c r="W35" s="3"/>
      <c r="X35" s="3"/>
      <c r="Y35" s="3"/>
      <c r="Z35" s="3"/>
    </row>
    <row r="36" spans="1:26" ht="13.5" customHeight="1">
      <c r="A36" s="15" t="s">
        <v>360</v>
      </c>
      <c r="B36" s="2">
        <v>121823</v>
      </c>
      <c r="C36" s="2"/>
      <c r="D36" s="2"/>
      <c r="E36" s="2"/>
      <c r="F36" s="3"/>
      <c r="G36" s="3"/>
      <c r="H36" s="3"/>
      <c r="I36" s="3"/>
      <c r="J36" s="3"/>
      <c r="K36" s="3"/>
      <c r="L36" s="3"/>
      <c r="M36" s="3"/>
      <c r="N36" s="3"/>
      <c r="O36" s="3"/>
      <c r="P36" s="3"/>
      <c r="Q36" s="3"/>
      <c r="R36" s="3"/>
      <c r="S36" s="3"/>
      <c r="T36" s="3"/>
      <c r="U36" s="3"/>
      <c r="V36" s="3"/>
      <c r="W36" s="3"/>
      <c r="X36" s="3"/>
      <c r="Y36" s="3"/>
      <c r="Z36" s="3"/>
    </row>
    <row r="37" spans="1:26" ht="13.5" customHeight="1">
      <c r="A37" s="15" t="s">
        <v>358</v>
      </c>
      <c r="B37" s="2">
        <v>121824</v>
      </c>
      <c r="C37" s="2"/>
      <c r="D37" s="2"/>
      <c r="E37" s="2"/>
      <c r="F37" s="3"/>
      <c r="G37" s="3"/>
      <c r="H37" s="3"/>
      <c r="I37" s="3"/>
      <c r="J37" s="3"/>
      <c r="K37" s="3"/>
      <c r="L37" s="3"/>
      <c r="M37" s="3"/>
      <c r="N37" s="3"/>
      <c r="O37" s="3"/>
      <c r="P37" s="3"/>
      <c r="Q37" s="3"/>
      <c r="R37" s="3"/>
      <c r="S37" s="3"/>
      <c r="T37" s="3"/>
      <c r="U37" s="3"/>
      <c r="V37" s="3"/>
      <c r="W37" s="3"/>
      <c r="X37" s="3"/>
      <c r="Y37" s="3"/>
      <c r="Z37" s="3"/>
    </row>
    <row r="38" spans="1:26" ht="13.5" customHeight="1">
      <c r="A38" s="15" t="s">
        <v>361</v>
      </c>
      <c r="B38" s="2">
        <v>121825</v>
      </c>
      <c r="C38" s="2"/>
      <c r="D38" s="2"/>
      <c r="E38" s="2"/>
      <c r="F38" s="3"/>
      <c r="G38" s="3"/>
      <c r="H38" s="3"/>
      <c r="I38" s="3"/>
      <c r="J38" s="3"/>
      <c r="K38" s="3"/>
      <c r="L38" s="3"/>
      <c r="M38" s="3"/>
      <c r="N38" s="3"/>
      <c r="O38" s="3"/>
      <c r="P38" s="3"/>
      <c r="Q38" s="3"/>
      <c r="R38" s="3"/>
      <c r="S38" s="3"/>
      <c r="T38" s="3"/>
      <c r="U38" s="3"/>
      <c r="V38" s="3"/>
      <c r="W38" s="3"/>
      <c r="X38" s="3"/>
      <c r="Y38" s="3"/>
      <c r="Z38" s="3"/>
    </row>
    <row r="39" spans="1:26" ht="13.5" customHeight="1">
      <c r="A39" s="15" t="s">
        <v>362</v>
      </c>
      <c r="B39" s="2">
        <v>121826</v>
      </c>
      <c r="C39" s="2"/>
      <c r="D39" s="2"/>
      <c r="E39" s="2"/>
      <c r="F39" s="3"/>
      <c r="G39" s="3"/>
      <c r="H39" s="3"/>
      <c r="I39" s="3"/>
      <c r="J39" s="3"/>
      <c r="K39" s="3"/>
      <c r="L39" s="3"/>
      <c r="M39" s="3"/>
      <c r="N39" s="3"/>
      <c r="O39" s="3"/>
      <c r="P39" s="3"/>
      <c r="Q39" s="3"/>
      <c r="R39" s="3"/>
      <c r="S39" s="3"/>
      <c r="T39" s="3"/>
      <c r="U39" s="3"/>
      <c r="V39" s="3"/>
      <c r="W39" s="3"/>
      <c r="X39" s="3"/>
      <c r="Y39" s="3"/>
      <c r="Z39" s="3"/>
    </row>
    <row r="40" spans="1:26" ht="13.5" customHeight="1">
      <c r="A40" s="15" t="s">
        <v>363</v>
      </c>
      <c r="B40" s="2">
        <v>121827</v>
      </c>
      <c r="C40" s="2"/>
      <c r="D40" s="2"/>
      <c r="E40" s="2"/>
      <c r="F40" s="3"/>
      <c r="G40" s="3"/>
      <c r="H40" s="3"/>
      <c r="I40" s="3"/>
      <c r="J40" s="3"/>
      <c r="K40" s="3"/>
      <c r="L40" s="3"/>
      <c r="M40" s="3"/>
      <c r="N40" s="3"/>
      <c r="O40" s="3"/>
      <c r="P40" s="3"/>
      <c r="Q40" s="3"/>
      <c r="R40" s="3"/>
      <c r="S40" s="3"/>
      <c r="T40" s="3"/>
      <c r="U40" s="3"/>
      <c r="V40" s="3"/>
      <c r="W40" s="3"/>
      <c r="X40" s="3"/>
      <c r="Y40" s="3"/>
      <c r="Z40" s="3"/>
    </row>
    <row r="41" spans="1:26" ht="13.5" customHeight="1">
      <c r="A41" s="15" t="s">
        <v>364</v>
      </c>
      <c r="B41" s="2">
        <v>121828</v>
      </c>
      <c r="C41" s="2"/>
      <c r="D41" s="2"/>
      <c r="E41" s="2"/>
      <c r="F41" s="3"/>
      <c r="G41" s="3"/>
      <c r="H41" s="3"/>
      <c r="I41" s="3"/>
      <c r="J41" s="3"/>
      <c r="K41" s="3"/>
      <c r="L41" s="3"/>
      <c r="M41" s="3"/>
      <c r="N41" s="3"/>
      <c r="O41" s="3"/>
      <c r="P41" s="3"/>
      <c r="Q41" s="3"/>
      <c r="R41" s="3"/>
      <c r="S41" s="3"/>
      <c r="T41" s="3"/>
      <c r="U41" s="3"/>
      <c r="V41" s="3"/>
      <c r="W41" s="3"/>
      <c r="X41" s="3"/>
      <c r="Y41" s="3"/>
      <c r="Z41" s="3"/>
    </row>
    <row r="42" spans="1:26" ht="13.5" customHeight="1">
      <c r="A42" s="15" t="s">
        <v>365</v>
      </c>
      <c r="B42" s="2">
        <v>121829</v>
      </c>
      <c r="C42" s="2"/>
      <c r="D42" s="2"/>
      <c r="E42" s="2"/>
      <c r="F42" s="3"/>
      <c r="G42" s="3"/>
      <c r="H42" s="3"/>
      <c r="I42" s="3"/>
      <c r="J42" s="3"/>
      <c r="K42" s="3"/>
      <c r="L42" s="3"/>
      <c r="M42" s="3"/>
      <c r="N42" s="3"/>
      <c r="O42" s="3"/>
      <c r="P42" s="3"/>
      <c r="Q42" s="3"/>
      <c r="R42" s="3"/>
      <c r="S42" s="3"/>
      <c r="T42" s="3"/>
      <c r="U42" s="3"/>
      <c r="V42" s="3"/>
      <c r="W42" s="3"/>
      <c r="X42" s="3"/>
      <c r="Y42" s="3"/>
      <c r="Z42" s="3"/>
    </row>
    <row r="43" spans="1:26" ht="13.5" customHeight="1">
      <c r="A43" s="15" t="s">
        <v>366</v>
      </c>
      <c r="B43" s="2">
        <v>121830</v>
      </c>
      <c r="C43" s="2"/>
      <c r="D43" s="2"/>
      <c r="E43" s="2"/>
      <c r="F43" s="3"/>
      <c r="G43" s="3"/>
      <c r="H43" s="3"/>
      <c r="I43" s="3"/>
      <c r="J43" s="3"/>
      <c r="K43" s="3"/>
      <c r="L43" s="3"/>
      <c r="M43" s="3"/>
      <c r="N43" s="3"/>
      <c r="O43" s="3"/>
      <c r="P43" s="3"/>
      <c r="Q43" s="3"/>
      <c r="R43" s="3"/>
      <c r="S43" s="3"/>
      <c r="T43" s="3"/>
      <c r="U43" s="3"/>
      <c r="V43" s="3"/>
      <c r="W43" s="3"/>
      <c r="X43" s="3"/>
      <c r="Y43" s="3"/>
      <c r="Z43" s="3"/>
    </row>
    <row r="44" spans="1:26" ht="13.5" customHeight="1">
      <c r="A44" s="15" t="s">
        <v>367</v>
      </c>
      <c r="B44" s="2">
        <v>121831</v>
      </c>
      <c r="C44" s="2"/>
      <c r="D44" s="2"/>
      <c r="E44" s="2"/>
      <c r="F44" s="3"/>
      <c r="G44" s="3"/>
      <c r="H44" s="3"/>
      <c r="I44" s="3"/>
      <c r="J44" s="3"/>
      <c r="K44" s="3"/>
      <c r="L44" s="3"/>
      <c r="M44" s="3"/>
      <c r="N44" s="3"/>
      <c r="O44" s="3"/>
      <c r="P44" s="3"/>
      <c r="Q44" s="3"/>
      <c r="R44" s="3"/>
      <c r="S44" s="3"/>
      <c r="T44" s="3"/>
      <c r="U44" s="3"/>
      <c r="V44" s="3"/>
      <c r="W44" s="3"/>
      <c r="X44" s="3"/>
      <c r="Y44" s="3"/>
      <c r="Z44" s="3"/>
    </row>
    <row r="45" spans="1:26" ht="13.5" customHeight="1">
      <c r="A45" s="15" t="s">
        <v>368</v>
      </c>
      <c r="B45" s="2">
        <v>121836</v>
      </c>
      <c r="C45" s="2"/>
      <c r="D45" s="2"/>
      <c r="E45" s="2"/>
      <c r="F45" s="3"/>
      <c r="G45" s="3"/>
      <c r="H45" s="3"/>
      <c r="I45" s="3"/>
      <c r="J45" s="3"/>
      <c r="K45" s="3"/>
      <c r="L45" s="3"/>
      <c r="M45" s="3"/>
      <c r="N45" s="3"/>
      <c r="O45" s="3"/>
      <c r="P45" s="3"/>
      <c r="Q45" s="3"/>
      <c r="R45" s="3"/>
      <c r="S45" s="3"/>
      <c r="T45" s="3"/>
      <c r="U45" s="3"/>
      <c r="V45" s="3"/>
      <c r="W45" s="3"/>
      <c r="X45" s="3"/>
      <c r="Y45" s="3"/>
      <c r="Z45" s="3"/>
    </row>
    <row r="46" spans="1:26" ht="13.5" customHeight="1">
      <c r="A46" s="15" t="s">
        <v>369</v>
      </c>
      <c r="B46" s="2">
        <v>122073</v>
      </c>
      <c r="C46" s="2"/>
      <c r="D46" s="2"/>
      <c r="E46" s="2"/>
      <c r="F46" s="3"/>
      <c r="G46" s="3"/>
      <c r="H46" s="3"/>
      <c r="I46" s="3"/>
      <c r="J46" s="3"/>
      <c r="K46" s="3"/>
      <c r="L46" s="3"/>
      <c r="M46" s="3"/>
      <c r="N46" s="3"/>
      <c r="O46" s="3"/>
      <c r="P46" s="3"/>
      <c r="Q46" s="3"/>
      <c r="R46" s="3"/>
      <c r="S46" s="3"/>
      <c r="T46" s="3"/>
      <c r="U46" s="3"/>
      <c r="V46" s="3"/>
      <c r="W46" s="3"/>
      <c r="X46" s="3"/>
      <c r="Y46" s="3"/>
      <c r="Z46" s="3"/>
    </row>
    <row r="47" spans="1:26" ht="13.5" customHeight="1">
      <c r="A47" s="15" t="s">
        <v>370</v>
      </c>
      <c r="B47" s="2">
        <v>122074</v>
      </c>
      <c r="C47" s="2"/>
      <c r="D47" s="2"/>
      <c r="E47" s="2"/>
      <c r="F47" s="3"/>
      <c r="G47" s="3"/>
      <c r="H47" s="3"/>
      <c r="I47" s="3"/>
      <c r="J47" s="3"/>
      <c r="K47" s="3"/>
      <c r="L47" s="3"/>
      <c r="M47" s="3"/>
      <c r="N47" s="3"/>
      <c r="O47" s="3"/>
      <c r="P47" s="3"/>
      <c r="Q47" s="3"/>
      <c r="R47" s="3"/>
      <c r="S47" s="3"/>
      <c r="T47" s="3"/>
      <c r="U47" s="3"/>
      <c r="V47" s="3"/>
      <c r="W47" s="3"/>
      <c r="X47" s="3"/>
      <c r="Y47" s="3"/>
      <c r="Z47" s="3"/>
    </row>
    <row r="48" spans="1:26" ht="13.5" customHeight="1">
      <c r="A48" s="15" t="s">
        <v>371</v>
      </c>
      <c r="B48" s="2">
        <v>122079</v>
      </c>
      <c r="C48" s="2"/>
      <c r="D48" s="2"/>
      <c r="E48" s="2"/>
      <c r="F48" s="3"/>
      <c r="G48" s="3"/>
      <c r="H48" s="3"/>
      <c r="I48" s="3"/>
      <c r="J48" s="3"/>
      <c r="K48" s="3"/>
      <c r="L48" s="3"/>
      <c r="M48" s="3"/>
      <c r="N48" s="3"/>
      <c r="O48" s="3"/>
      <c r="P48" s="3"/>
      <c r="Q48" s="3"/>
      <c r="R48" s="3"/>
      <c r="S48" s="3"/>
      <c r="T48" s="3"/>
      <c r="U48" s="3"/>
      <c r="V48" s="3"/>
      <c r="W48" s="3"/>
      <c r="X48" s="3"/>
      <c r="Y48" s="3"/>
      <c r="Z48" s="3"/>
    </row>
    <row r="49" spans="1:26" ht="13.5" customHeight="1">
      <c r="A49" s="15" t="s">
        <v>372</v>
      </c>
      <c r="B49" s="2">
        <v>122222</v>
      </c>
      <c r="C49" s="2"/>
      <c r="D49" s="2"/>
      <c r="E49" s="2"/>
      <c r="F49" s="3"/>
      <c r="G49" s="3"/>
      <c r="H49" s="3"/>
      <c r="I49" s="3"/>
      <c r="J49" s="3"/>
      <c r="K49" s="3"/>
      <c r="L49" s="3"/>
      <c r="M49" s="3"/>
      <c r="N49" s="3"/>
      <c r="O49" s="3"/>
      <c r="P49" s="3"/>
      <c r="Q49" s="3"/>
      <c r="R49" s="3"/>
      <c r="S49" s="3"/>
      <c r="T49" s="3"/>
      <c r="U49" s="3"/>
      <c r="V49" s="3"/>
      <c r="W49" s="3"/>
      <c r="X49" s="3"/>
      <c r="Y49" s="3"/>
      <c r="Z49" s="3"/>
    </row>
    <row r="50" spans="1:26" ht="13.5" customHeight="1">
      <c r="A50" s="15" t="s">
        <v>373</v>
      </c>
      <c r="B50" s="2">
        <v>122243</v>
      </c>
      <c r="C50" s="2"/>
      <c r="D50" s="2"/>
      <c r="E50" s="2"/>
      <c r="F50" s="3"/>
      <c r="G50" s="3"/>
      <c r="H50" s="3"/>
      <c r="I50" s="3"/>
      <c r="J50" s="3"/>
      <c r="K50" s="3"/>
      <c r="L50" s="3"/>
      <c r="M50" s="3"/>
      <c r="N50" s="3"/>
      <c r="O50" s="3"/>
      <c r="P50" s="3"/>
      <c r="Q50" s="3"/>
      <c r="R50" s="3"/>
      <c r="S50" s="3"/>
      <c r="T50" s="3"/>
      <c r="U50" s="3"/>
      <c r="V50" s="3"/>
      <c r="W50" s="3"/>
      <c r="X50" s="3"/>
      <c r="Y50" s="3"/>
      <c r="Z50" s="3"/>
    </row>
    <row r="51" spans="1:26" ht="13.5" customHeight="1">
      <c r="A51" s="15" t="s">
        <v>374</v>
      </c>
      <c r="B51" s="2">
        <v>126726</v>
      </c>
      <c r="C51" s="2"/>
      <c r="D51" s="2"/>
      <c r="E51" s="2"/>
      <c r="F51" s="3"/>
      <c r="G51" s="3"/>
      <c r="H51" s="3"/>
      <c r="I51" s="3"/>
      <c r="J51" s="3"/>
      <c r="K51" s="3"/>
      <c r="L51" s="3"/>
      <c r="M51" s="3"/>
      <c r="N51" s="3"/>
      <c r="O51" s="3"/>
      <c r="P51" s="3"/>
      <c r="Q51" s="3"/>
      <c r="R51" s="3"/>
      <c r="S51" s="3"/>
      <c r="T51" s="3"/>
      <c r="U51" s="3"/>
      <c r="V51" s="3"/>
      <c r="W51" s="3"/>
      <c r="X51" s="3"/>
      <c r="Y51" s="3"/>
      <c r="Z51" s="3"/>
    </row>
    <row r="52" spans="1:26" ht="13.5" customHeight="1">
      <c r="A52" s="15" t="s">
        <v>375</v>
      </c>
      <c r="B52" s="2">
        <v>130477</v>
      </c>
      <c r="C52" s="2"/>
      <c r="D52" s="2"/>
      <c r="E52" s="2"/>
      <c r="F52" s="3"/>
      <c r="G52" s="3"/>
      <c r="H52" s="3"/>
      <c r="I52" s="3"/>
      <c r="J52" s="3"/>
      <c r="K52" s="3"/>
      <c r="L52" s="3"/>
      <c r="M52" s="3"/>
      <c r="N52" s="3"/>
      <c r="O52" s="3"/>
      <c r="P52" s="3"/>
      <c r="Q52" s="3"/>
      <c r="R52" s="3"/>
      <c r="S52" s="3"/>
      <c r="T52" s="3"/>
      <c r="U52" s="3"/>
      <c r="V52" s="3"/>
      <c r="W52" s="3"/>
      <c r="X52" s="3"/>
      <c r="Y52" s="3"/>
      <c r="Z52" s="3"/>
    </row>
    <row r="53" spans="1:26" ht="13.5" customHeight="1">
      <c r="A53" s="15" t="s">
        <v>376</v>
      </c>
      <c r="B53" s="2">
        <v>130479</v>
      </c>
      <c r="C53" s="2"/>
      <c r="D53" s="2"/>
      <c r="E53" s="2"/>
      <c r="F53" s="3"/>
      <c r="G53" s="3"/>
      <c r="H53" s="3"/>
      <c r="I53" s="3"/>
      <c r="J53" s="3"/>
      <c r="K53" s="3"/>
      <c r="L53" s="3"/>
      <c r="M53" s="3"/>
      <c r="N53" s="3"/>
      <c r="O53" s="3"/>
      <c r="P53" s="3"/>
      <c r="Q53" s="3"/>
      <c r="R53" s="3"/>
      <c r="S53" s="3"/>
      <c r="T53" s="3"/>
      <c r="U53" s="3"/>
      <c r="V53" s="3"/>
      <c r="W53" s="3"/>
      <c r="X53" s="3"/>
      <c r="Y53" s="3"/>
      <c r="Z53" s="3"/>
    </row>
    <row r="54" spans="1:26" ht="13.5" customHeight="1">
      <c r="A54" s="15" t="s">
        <v>377</v>
      </c>
      <c r="B54" s="2">
        <v>130500</v>
      </c>
      <c r="C54" s="2"/>
      <c r="D54" s="2"/>
      <c r="E54" s="2"/>
      <c r="F54" s="3"/>
      <c r="G54" s="3"/>
      <c r="H54" s="3"/>
      <c r="I54" s="3"/>
      <c r="J54" s="3"/>
      <c r="K54" s="3"/>
      <c r="L54" s="3"/>
      <c r="M54" s="3"/>
      <c r="N54" s="3"/>
      <c r="O54" s="3"/>
      <c r="P54" s="3"/>
      <c r="Q54" s="3"/>
      <c r="R54" s="3"/>
      <c r="S54" s="3"/>
      <c r="T54" s="3"/>
      <c r="U54" s="3"/>
      <c r="V54" s="3"/>
      <c r="W54" s="3"/>
      <c r="X54" s="3"/>
      <c r="Y54" s="3"/>
      <c r="Z54" s="3"/>
    </row>
    <row r="55" spans="1:26" ht="13.5" customHeight="1">
      <c r="A55" s="15" t="s">
        <v>378</v>
      </c>
      <c r="B55" s="2">
        <v>130544</v>
      </c>
      <c r="C55" s="2"/>
      <c r="D55" s="2"/>
      <c r="E55" s="2"/>
      <c r="F55" s="3"/>
      <c r="G55" s="3"/>
      <c r="H55" s="3"/>
      <c r="I55" s="3"/>
      <c r="J55" s="3"/>
      <c r="K55" s="3"/>
      <c r="L55" s="3"/>
      <c r="M55" s="3"/>
      <c r="N55" s="3"/>
      <c r="O55" s="3"/>
      <c r="P55" s="3"/>
      <c r="Q55" s="3"/>
      <c r="R55" s="3"/>
      <c r="S55" s="3"/>
      <c r="T55" s="3"/>
      <c r="U55" s="3"/>
      <c r="V55" s="3"/>
      <c r="W55" s="3"/>
      <c r="X55" s="3"/>
      <c r="Y55" s="3"/>
      <c r="Z55" s="3"/>
    </row>
    <row r="56" spans="1:26" ht="13.5" customHeight="1">
      <c r="A56" s="15" t="s">
        <v>379</v>
      </c>
      <c r="B56" s="2">
        <v>130619</v>
      </c>
      <c r="C56" s="2"/>
      <c r="D56" s="2"/>
      <c r="E56" s="2"/>
      <c r="F56" s="3"/>
      <c r="G56" s="3"/>
      <c r="H56" s="3"/>
      <c r="I56" s="3"/>
      <c r="J56" s="3"/>
      <c r="K56" s="3"/>
      <c r="L56" s="3"/>
      <c r="M56" s="3"/>
      <c r="N56" s="3"/>
      <c r="O56" s="3"/>
      <c r="P56" s="3"/>
      <c r="Q56" s="3"/>
      <c r="R56" s="3"/>
      <c r="S56" s="3"/>
      <c r="T56" s="3"/>
      <c r="U56" s="3"/>
      <c r="V56" s="3"/>
      <c r="W56" s="3"/>
      <c r="X56" s="3"/>
      <c r="Y56" s="3"/>
      <c r="Z56" s="3"/>
    </row>
    <row r="57" spans="1:26" ht="13.5" customHeight="1">
      <c r="A57" s="15" t="s">
        <v>380</v>
      </c>
      <c r="B57" s="2">
        <v>130622</v>
      </c>
      <c r="C57" s="2"/>
      <c r="D57" s="2"/>
      <c r="E57" s="2"/>
      <c r="F57" s="3"/>
      <c r="G57" s="3"/>
      <c r="H57" s="3"/>
      <c r="I57" s="3"/>
      <c r="J57" s="3"/>
      <c r="K57" s="3"/>
      <c r="L57" s="3"/>
      <c r="M57" s="3"/>
      <c r="N57" s="3"/>
      <c r="O57" s="3"/>
      <c r="P57" s="3"/>
      <c r="Q57" s="3"/>
      <c r="R57" s="3"/>
      <c r="S57" s="3"/>
      <c r="T57" s="3"/>
      <c r="U57" s="3"/>
      <c r="V57" s="3"/>
      <c r="W57" s="3"/>
      <c r="X57" s="3"/>
      <c r="Y57" s="3"/>
      <c r="Z57" s="3"/>
    </row>
    <row r="58" spans="1:26" ht="13.5" customHeight="1">
      <c r="A58" s="15" t="s">
        <v>381</v>
      </c>
      <c r="B58" s="2">
        <v>131059</v>
      </c>
      <c r="C58" s="2"/>
      <c r="D58" s="2"/>
      <c r="E58" s="2"/>
      <c r="F58" s="3"/>
      <c r="G58" s="3"/>
      <c r="H58" s="3"/>
      <c r="I58" s="3"/>
      <c r="J58" s="3"/>
      <c r="K58" s="3"/>
      <c r="L58" s="3"/>
      <c r="M58" s="3"/>
      <c r="N58" s="3"/>
      <c r="O58" s="3"/>
      <c r="P58" s="3"/>
      <c r="Q58" s="3"/>
      <c r="R58" s="3"/>
      <c r="S58" s="3"/>
      <c r="T58" s="3"/>
      <c r="U58" s="3"/>
      <c r="V58" s="3"/>
      <c r="W58" s="3"/>
      <c r="X58" s="3"/>
      <c r="Y58" s="3"/>
      <c r="Z58" s="3"/>
    </row>
    <row r="59" spans="1:26" ht="13.5" customHeight="1">
      <c r="A59" s="15" t="s">
        <v>382</v>
      </c>
      <c r="B59" s="2">
        <v>131109</v>
      </c>
      <c r="C59" s="2"/>
      <c r="D59" s="2"/>
      <c r="E59" s="2"/>
      <c r="F59" s="3"/>
      <c r="G59" s="3"/>
      <c r="H59" s="3"/>
      <c r="I59" s="3"/>
      <c r="J59" s="3"/>
      <c r="K59" s="3"/>
      <c r="L59" s="3"/>
      <c r="M59" s="3"/>
      <c r="N59" s="3"/>
      <c r="O59" s="3"/>
      <c r="P59" s="3"/>
      <c r="Q59" s="3"/>
      <c r="R59" s="3"/>
      <c r="S59" s="3"/>
      <c r="T59" s="3"/>
      <c r="U59" s="3"/>
      <c r="V59" s="3"/>
      <c r="W59" s="3"/>
      <c r="X59" s="3"/>
      <c r="Y59" s="3"/>
      <c r="Z59" s="3"/>
    </row>
    <row r="60" spans="1:26" ht="13.5" customHeight="1">
      <c r="A60" s="15" t="s">
        <v>383</v>
      </c>
      <c r="B60" s="2">
        <v>131111</v>
      </c>
      <c r="C60" s="2"/>
      <c r="D60" s="2"/>
      <c r="E60" s="2"/>
      <c r="F60" s="3"/>
      <c r="G60" s="3"/>
      <c r="H60" s="3"/>
      <c r="I60" s="3"/>
      <c r="J60" s="3"/>
      <c r="K60" s="3"/>
      <c r="L60" s="3"/>
      <c r="M60" s="3"/>
      <c r="N60" s="3"/>
      <c r="O60" s="3"/>
      <c r="P60" s="3"/>
      <c r="Q60" s="3"/>
      <c r="R60" s="3"/>
      <c r="S60" s="3"/>
      <c r="T60" s="3"/>
      <c r="U60" s="3"/>
      <c r="V60" s="3"/>
      <c r="W60" s="3"/>
      <c r="X60" s="3"/>
      <c r="Y60" s="3"/>
      <c r="Z60" s="3"/>
    </row>
    <row r="61" spans="1:26" ht="13.5" customHeight="1">
      <c r="A61" s="15" t="s">
        <v>384</v>
      </c>
      <c r="B61" s="2">
        <v>131117</v>
      </c>
      <c r="C61" s="2"/>
      <c r="D61" s="2"/>
      <c r="E61" s="2"/>
      <c r="F61" s="3"/>
      <c r="G61" s="3"/>
      <c r="H61" s="3"/>
      <c r="I61" s="3"/>
      <c r="J61" s="3"/>
      <c r="K61" s="3"/>
      <c r="L61" s="3"/>
      <c r="M61" s="3"/>
      <c r="N61" s="3"/>
      <c r="O61" s="3"/>
      <c r="P61" s="3"/>
      <c r="Q61" s="3"/>
      <c r="R61" s="3"/>
      <c r="S61" s="3"/>
      <c r="T61" s="3"/>
      <c r="U61" s="3"/>
      <c r="V61" s="3"/>
      <c r="W61" s="3"/>
      <c r="X61" s="3"/>
      <c r="Y61" s="3"/>
      <c r="Z61" s="3"/>
    </row>
    <row r="62" spans="1:26" ht="13.5" customHeight="1">
      <c r="A62" s="15" t="s">
        <v>385</v>
      </c>
      <c r="B62" s="2">
        <v>131185</v>
      </c>
      <c r="C62" s="2"/>
      <c r="D62" s="2"/>
      <c r="E62" s="2"/>
      <c r="F62" s="3"/>
      <c r="G62" s="3"/>
      <c r="H62" s="3"/>
      <c r="I62" s="3"/>
      <c r="J62" s="3"/>
      <c r="K62" s="3"/>
      <c r="L62" s="3"/>
      <c r="M62" s="3"/>
      <c r="N62" s="3"/>
      <c r="O62" s="3"/>
      <c r="P62" s="3"/>
      <c r="Q62" s="3"/>
      <c r="R62" s="3"/>
      <c r="S62" s="3"/>
      <c r="T62" s="3"/>
      <c r="U62" s="3"/>
      <c r="V62" s="3"/>
      <c r="W62" s="3"/>
      <c r="X62" s="3"/>
      <c r="Y62" s="3"/>
      <c r="Z62" s="3"/>
    </row>
    <row r="63" spans="1:26" ht="13.5" customHeight="1">
      <c r="A63" s="15" t="s">
        <v>386</v>
      </c>
      <c r="B63" s="2">
        <v>131441</v>
      </c>
      <c r="C63" s="2"/>
      <c r="D63" s="2"/>
      <c r="E63" s="2"/>
      <c r="F63" s="3"/>
      <c r="G63" s="3"/>
      <c r="H63" s="3"/>
      <c r="I63" s="3"/>
      <c r="J63" s="3"/>
      <c r="K63" s="3"/>
      <c r="L63" s="3"/>
      <c r="M63" s="3"/>
      <c r="N63" s="3"/>
      <c r="O63" s="3"/>
      <c r="P63" s="3"/>
      <c r="Q63" s="3"/>
      <c r="R63" s="3"/>
      <c r="S63" s="3"/>
      <c r="T63" s="3"/>
      <c r="U63" s="3"/>
      <c r="V63" s="3"/>
      <c r="W63" s="3"/>
      <c r="X63" s="3"/>
      <c r="Y63" s="3"/>
      <c r="Z63" s="3"/>
    </row>
    <row r="64" spans="1:26" ht="13.5" customHeight="1">
      <c r="A64" s="15" t="s">
        <v>374</v>
      </c>
      <c r="B64" s="2">
        <v>131460</v>
      </c>
      <c r="C64" s="2"/>
      <c r="D64" s="2"/>
      <c r="E64" s="2"/>
      <c r="F64" s="3"/>
      <c r="G64" s="3"/>
      <c r="H64" s="3"/>
      <c r="I64" s="3"/>
      <c r="J64" s="3"/>
      <c r="K64" s="3"/>
      <c r="L64" s="3"/>
      <c r="M64" s="3"/>
      <c r="N64" s="3"/>
      <c r="O64" s="3"/>
      <c r="P64" s="3"/>
      <c r="Q64" s="3"/>
      <c r="R64" s="3"/>
      <c r="S64" s="3"/>
      <c r="T64" s="3"/>
      <c r="U64" s="3"/>
      <c r="V64" s="3"/>
      <c r="W64" s="3"/>
      <c r="X64" s="3"/>
      <c r="Y64" s="3"/>
      <c r="Z64" s="3"/>
    </row>
    <row r="65" spans="1:26" ht="13.5" customHeight="1">
      <c r="A65" s="15" t="s">
        <v>387</v>
      </c>
      <c r="B65" s="2">
        <v>132274</v>
      </c>
      <c r="C65" s="2"/>
      <c r="D65" s="2"/>
      <c r="E65" s="2"/>
      <c r="F65" s="3"/>
      <c r="G65" s="3"/>
      <c r="H65" s="3"/>
      <c r="I65" s="3"/>
      <c r="J65" s="3"/>
      <c r="K65" s="3"/>
      <c r="L65" s="3"/>
      <c r="M65" s="3"/>
      <c r="N65" s="3"/>
      <c r="O65" s="3"/>
      <c r="P65" s="3"/>
      <c r="Q65" s="3"/>
      <c r="R65" s="3"/>
      <c r="S65" s="3"/>
      <c r="T65" s="3"/>
      <c r="U65" s="3"/>
      <c r="V65" s="3"/>
      <c r="W65" s="3"/>
      <c r="X65" s="3"/>
      <c r="Y65" s="3"/>
      <c r="Z65" s="3"/>
    </row>
    <row r="66" spans="1:26" ht="13.5" customHeight="1">
      <c r="A66" s="15" t="s">
        <v>383</v>
      </c>
      <c r="B66" s="2">
        <v>134386</v>
      </c>
      <c r="C66" s="2"/>
      <c r="D66" s="2"/>
      <c r="E66" s="2"/>
      <c r="F66" s="3"/>
      <c r="G66" s="3"/>
      <c r="H66" s="3"/>
      <c r="I66" s="3"/>
      <c r="J66" s="3"/>
      <c r="K66" s="3"/>
      <c r="L66" s="3"/>
      <c r="M66" s="3"/>
      <c r="N66" s="3"/>
      <c r="O66" s="3"/>
      <c r="P66" s="3"/>
      <c r="Q66" s="3"/>
      <c r="R66" s="3"/>
      <c r="S66" s="3"/>
      <c r="T66" s="3"/>
      <c r="U66" s="3"/>
      <c r="V66" s="3"/>
      <c r="W66" s="3"/>
      <c r="X66" s="3"/>
      <c r="Y66" s="3"/>
      <c r="Z66" s="3"/>
    </row>
    <row r="67" spans="1:26" ht="13.5" customHeight="1">
      <c r="A67" s="15" t="s">
        <v>388</v>
      </c>
      <c r="B67" s="2">
        <v>134461</v>
      </c>
      <c r="C67" s="2"/>
      <c r="D67" s="2"/>
      <c r="E67" s="2"/>
      <c r="F67" s="3"/>
      <c r="G67" s="3"/>
      <c r="H67" s="3"/>
      <c r="I67" s="3"/>
      <c r="J67" s="3"/>
      <c r="K67" s="3"/>
      <c r="L67" s="3"/>
      <c r="M67" s="3"/>
      <c r="N67" s="3"/>
      <c r="O67" s="3"/>
      <c r="P67" s="3"/>
      <c r="Q67" s="3"/>
      <c r="R67" s="3"/>
      <c r="S67" s="3"/>
      <c r="T67" s="3"/>
      <c r="U67" s="3"/>
      <c r="V67" s="3"/>
      <c r="W67" s="3"/>
      <c r="X67" s="3"/>
      <c r="Y67" s="3"/>
      <c r="Z67" s="3"/>
    </row>
    <row r="68" spans="1:26" ht="13.5" customHeight="1">
      <c r="A68" s="15" t="s">
        <v>389</v>
      </c>
      <c r="B68" s="2">
        <v>136630</v>
      </c>
      <c r="C68" s="2"/>
      <c r="D68" s="2"/>
      <c r="E68" s="2"/>
      <c r="F68" s="3"/>
      <c r="G68" s="3"/>
      <c r="H68" s="3"/>
      <c r="I68" s="3"/>
      <c r="J68" s="3"/>
      <c r="K68" s="3"/>
      <c r="L68" s="3"/>
      <c r="M68" s="3"/>
      <c r="N68" s="3"/>
      <c r="O68" s="3"/>
      <c r="P68" s="3"/>
      <c r="Q68" s="3"/>
      <c r="R68" s="3"/>
      <c r="S68" s="3"/>
      <c r="T68" s="3"/>
      <c r="U68" s="3"/>
      <c r="V68" s="3"/>
      <c r="W68" s="3"/>
      <c r="X68" s="3"/>
      <c r="Y68" s="3"/>
      <c r="Z68" s="3"/>
    </row>
    <row r="69" spans="1:26" ht="13.5" customHeight="1">
      <c r="A69" s="15" t="s">
        <v>390</v>
      </c>
      <c r="B69" s="2">
        <v>136631</v>
      </c>
      <c r="C69" s="2"/>
      <c r="D69" s="2"/>
      <c r="E69" s="2"/>
      <c r="F69" s="3"/>
      <c r="G69" s="3"/>
      <c r="H69" s="3"/>
      <c r="I69" s="3"/>
      <c r="J69" s="3"/>
      <c r="K69" s="3"/>
      <c r="L69" s="3"/>
      <c r="M69" s="3"/>
      <c r="N69" s="3"/>
      <c r="O69" s="3"/>
      <c r="P69" s="3"/>
      <c r="Q69" s="3"/>
      <c r="R69" s="3"/>
      <c r="S69" s="3"/>
      <c r="T69" s="3"/>
      <c r="U69" s="3"/>
      <c r="V69" s="3"/>
      <c r="W69" s="3"/>
      <c r="X69" s="3"/>
      <c r="Y69" s="3"/>
      <c r="Z69" s="3"/>
    </row>
    <row r="70" spans="1:26" ht="13.5" customHeight="1">
      <c r="A70" s="15" t="s">
        <v>391</v>
      </c>
      <c r="B70" s="2">
        <v>136634</v>
      </c>
      <c r="C70" s="2"/>
      <c r="D70" s="2"/>
      <c r="E70" s="2"/>
      <c r="F70" s="3"/>
      <c r="G70" s="3"/>
      <c r="H70" s="3"/>
      <c r="I70" s="3"/>
      <c r="J70" s="3"/>
      <c r="K70" s="3"/>
      <c r="L70" s="3"/>
      <c r="M70" s="3"/>
      <c r="N70" s="3"/>
      <c r="O70" s="3"/>
      <c r="P70" s="3"/>
      <c r="Q70" s="3"/>
      <c r="R70" s="3"/>
      <c r="S70" s="3"/>
      <c r="T70" s="3"/>
      <c r="U70" s="3"/>
      <c r="V70" s="3"/>
      <c r="W70" s="3"/>
      <c r="X70" s="3"/>
      <c r="Y70" s="3"/>
      <c r="Z70" s="3"/>
    </row>
    <row r="71" spans="1:26" ht="13.5" customHeight="1">
      <c r="A71" s="15" t="s">
        <v>392</v>
      </c>
      <c r="B71" s="2">
        <v>136635</v>
      </c>
      <c r="C71" s="2"/>
      <c r="D71" s="2"/>
      <c r="E71" s="2"/>
      <c r="F71" s="3"/>
      <c r="G71" s="3"/>
      <c r="H71" s="3"/>
      <c r="I71" s="3"/>
      <c r="J71" s="3"/>
      <c r="K71" s="3"/>
      <c r="L71" s="3"/>
      <c r="M71" s="3"/>
      <c r="N71" s="3"/>
      <c r="O71" s="3"/>
      <c r="P71" s="3"/>
      <c r="Q71" s="3"/>
      <c r="R71" s="3"/>
      <c r="S71" s="3"/>
      <c r="T71" s="3"/>
      <c r="U71" s="3"/>
      <c r="V71" s="3"/>
      <c r="W71" s="3"/>
      <c r="X71" s="3"/>
      <c r="Y71" s="3"/>
      <c r="Z71" s="3"/>
    </row>
    <row r="72" spans="1:26" ht="13.5" customHeight="1">
      <c r="A72" s="15" t="s">
        <v>393</v>
      </c>
      <c r="B72" s="2">
        <v>136636</v>
      </c>
      <c r="C72" s="2"/>
      <c r="D72" s="2"/>
      <c r="E72" s="2"/>
      <c r="F72" s="3"/>
      <c r="G72" s="3"/>
      <c r="H72" s="3"/>
      <c r="I72" s="3"/>
      <c r="J72" s="3"/>
      <c r="K72" s="3"/>
      <c r="L72" s="3"/>
      <c r="M72" s="3"/>
      <c r="N72" s="3"/>
      <c r="O72" s="3"/>
      <c r="P72" s="3"/>
      <c r="Q72" s="3"/>
      <c r="R72" s="3"/>
      <c r="S72" s="3"/>
      <c r="T72" s="3"/>
      <c r="U72" s="3"/>
      <c r="V72" s="3"/>
      <c r="W72" s="3"/>
      <c r="X72" s="3"/>
      <c r="Y72" s="3"/>
      <c r="Z72" s="3"/>
    </row>
    <row r="73" spans="1:26" ht="13.5" customHeight="1">
      <c r="A73" s="15" t="s">
        <v>394</v>
      </c>
      <c r="B73" s="2">
        <v>136637</v>
      </c>
      <c r="C73" s="2"/>
      <c r="D73" s="2"/>
      <c r="E73" s="2"/>
      <c r="F73" s="3"/>
      <c r="G73" s="3"/>
      <c r="H73" s="3"/>
      <c r="I73" s="3"/>
      <c r="J73" s="3"/>
      <c r="K73" s="3"/>
      <c r="L73" s="3"/>
      <c r="M73" s="3"/>
      <c r="N73" s="3"/>
      <c r="O73" s="3"/>
      <c r="P73" s="3"/>
      <c r="Q73" s="3"/>
      <c r="R73" s="3"/>
      <c r="S73" s="3"/>
      <c r="T73" s="3"/>
      <c r="U73" s="3"/>
      <c r="V73" s="3"/>
      <c r="W73" s="3"/>
      <c r="X73" s="3"/>
      <c r="Y73" s="3"/>
      <c r="Z73" s="3"/>
    </row>
    <row r="74" spans="1:26" ht="13.5" customHeight="1">
      <c r="A74" s="15" t="s">
        <v>395</v>
      </c>
      <c r="B74" s="2">
        <v>136638</v>
      </c>
      <c r="C74" s="2"/>
      <c r="D74" s="2"/>
      <c r="E74" s="2"/>
      <c r="F74" s="3"/>
      <c r="G74" s="3"/>
      <c r="H74" s="3"/>
      <c r="I74" s="3"/>
      <c r="J74" s="3"/>
      <c r="K74" s="3"/>
      <c r="L74" s="3"/>
      <c r="M74" s="3"/>
      <c r="N74" s="3"/>
      <c r="O74" s="3"/>
      <c r="P74" s="3"/>
      <c r="Q74" s="3"/>
      <c r="R74" s="3"/>
      <c r="S74" s="3"/>
      <c r="T74" s="3"/>
      <c r="U74" s="3"/>
      <c r="V74" s="3"/>
      <c r="W74" s="3"/>
      <c r="X74" s="3"/>
      <c r="Y74" s="3"/>
      <c r="Z74" s="3"/>
    </row>
    <row r="75" spans="1:26" ht="13.5" customHeight="1">
      <c r="A75" s="15" t="s">
        <v>396</v>
      </c>
      <c r="B75" s="2">
        <v>136639</v>
      </c>
      <c r="C75" s="2"/>
      <c r="D75" s="2"/>
      <c r="E75" s="2"/>
      <c r="F75" s="3"/>
      <c r="G75" s="3"/>
      <c r="H75" s="3"/>
      <c r="I75" s="3"/>
      <c r="J75" s="3"/>
      <c r="K75" s="3"/>
      <c r="L75" s="3"/>
      <c r="M75" s="3"/>
      <c r="N75" s="3"/>
      <c r="O75" s="3"/>
      <c r="P75" s="3"/>
      <c r="Q75" s="3"/>
      <c r="R75" s="3"/>
      <c r="S75" s="3"/>
      <c r="T75" s="3"/>
      <c r="U75" s="3"/>
      <c r="V75" s="3"/>
      <c r="W75" s="3"/>
      <c r="X75" s="3"/>
      <c r="Y75" s="3"/>
      <c r="Z75" s="3"/>
    </row>
    <row r="76" spans="1:26" ht="13.5" customHeight="1">
      <c r="A76" s="15" t="s">
        <v>397</v>
      </c>
      <c r="B76" s="2">
        <v>136640</v>
      </c>
      <c r="C76" s="2"/>
      <c r="D76" s="2"/>
      <c r="E76" s="2"/>
      <c r="F76" s="3"/>
      <c r="G76" s="3"/>
      <c r="H76" s="3"/>
      <c r="I76" s="3"/>
      <c r="J76" s="3"/>
      <c r="K76" s="3"/>
      <c r="L76" s="3"/>
      <c r="M76" s="3"/>
      <c r="N76" s="3"/>
      <c r="O76" s="3"/>
      <c r="P76" s="3"/>
      <c r="Q76" s="3"/>
      <c r="R76" s="3"/>
      <c r="S76" s="3"/>
      <c r="T76" s="3"/>
      <c r="U76" s="3"/>
      <c r="V76" s="3"/>
      <c r="W76" s="3"/>
      <c r="X76" s="3"/>
      <c r="Y76" s="3"/>
      <c r="Z76" s="3"/>
    </row>
    <row r="77" spans="1:26" ht="13.5" customHeight="1">
      <c r="A77" s="15" t="s">
        <v>398</v>
      </c>
      <c r="B77" s="2">
        <v>136641</v>
      </c>
      <c r="C77" s="2"/>
      <c r="D77" s="2"/>
      <c r="E77" s="2"/>
      <c r="F77" s="3"/>
      <c r="G77" s="3"/>
      <c r="H77" s="3"/>
      <c r="I77" s="3"/>
      <c r="J77" s="3"/>
      <c r="K77" s="3"/>
      <c r="L77" s="3"/>
      <c r="M77" s="3"/>
      <c r="N77" s="3"/>
      <c r="O77" s="3"/>
      <c r="P77" s="3"/>
      <c r="Q77" s="3"/>
      <c r="R77" s="3"/>
      <c r="S77" s="3"/>
      <c r="T77" s="3"/>
      <c r="U77" s="3"/>
      <c r="V77" s="3"/>
      <c r="W77" s="3"/>
      <c r="X77" s="3"/>
      <c r="Y77" s="3"/>
      <c r="Z77" s="3"/>
    </row>
    <row r="78" spans="1:26" ht="13.5" customHeight="1">
      <c r="A78" s="15" t="s">
        <v>399</v>
      </c>
      <c r="B78" s="2">
        <v>136642</v>
      </c>
      <c r="C78" s="2"/>
      <c r="D78" s="2"/>
      <c r="E78" s="2"/>
      <c r="F78" s="3"/>
      <c r="G78" s="3"/>
      <c r="H78" s="3"/>
      <c r="I78" s="3"/>
      <c r="J78" s="3"/>
      <c r="K78" s="3"/>
      <c r="L78" s="3"/>
      <c r="M78" s="3"/>
      <c r="N78" s="3"/>
      <c r="O78" s="3"/>
      <c r="P78" s="3"/>
      <c r="Q78" s="3"/>
      <c r="R78" s="3"/>
      <c r="S78" s="3"/>
      <c r="T78" s="3"/>
      <c r="U78" s="3"/>
      <c r="V78" s="3"/>
      <c r="W78" s="3"/>
      <c r="X78" s="3"/>
      <c r="Y78" s="3"/>
      <c r="Z78" s="3"/>
    </row>
    <row r="79" spans="1:26" ht="13.5" customHeight="1">
      <c r="A79" s="15" t="s">
        <v>400</v>
      </c>
      <c r="B79" s="2">
        <v>136643</v>
      </c>
      <c r="C79" s="2"/>
      <c r="D79" s="2"/>
      <c r="E79" s="2"/>
      <c r="F79" s="3"/>
      <c r="G79" s="3"/>
      <c r="H79" s="3"/>
      <c r="I79" s="3"/>
      <c r="J79" s="3"/>
      <c r="K79" s="3"/>
      <c r="L79" s="3"/>
      <c r="M79" s="3"/>
      <c r="N79" s="3"/>
      <c r="O79" s="3"/>
      <c r="P79" s="3"/>
      <c r="Q79" s="3"/>
      <c r="R79" s="3"/>
      <c r="S79" s="3"/>
      <c r="T79" s="3"/>
      <c r="U79" s="3"/>
      <c r="V79" s="3"/>
      <c r="W79" s="3"/>
      <c r="X79" s="3"/>
      <c r="Y79" s="3"/>
      <c r="Z79" s="3"/>
    </row>
    <row r="80" spans="1:26" ht="13.5" customHeight="1">
      <c r="A80" s="15" t="s">
        <v>401</v>
      </c>
      <c r="B80" s="2">
        <v>136644</v>
      </c>
      <c r="C80" s="2"/>
      <c r="D80" s="2"/>
      <c r="E80" s="2"/>
      <c r="F80" s="3"/>
      <c r="G80" s="3"/>
      <c r="H80" s="3"/>
      <c r="I80" s="3"/>
      <c r="J80" s="3"/>
      <c r="K80" s="3"/>
      <c r="L80" s="3"/>
      <c r="M80" s="3"/>
      <c r="N80" s="3"/>
      <c r="O80" s="3"/>
      <c r="P80" s="3"/>
      <c r="Q80" s="3"/>
      <c r="R80" s="3"/>
      <c r="S80" s="3"/>
      <c r="T80" s="3"/>
      <c r="U80" s="3"/>
      <c r="V80" s="3"/>
      <c r="W80" s="3"/>
      <c r="X80" s="3"/>
      <c r="Y80" s="3"/>
      <c r="Z80" s="3"/>
    </row>
    <row r="81" spans="1:26" ht="13.5" customHeight="1">
      <c r="A81" s="15" t="s">
        <v>402</v>
      </c>
      <c r="B81" s="2">
        <v>136645</v>
      </c>
      <c r="C81" s="2"/>
      <c r="D81" s="2"/>
      <c r="E81" s="2"/>
      <c r="F81" s="3"/>
      <c r="G81" s="3"/>
      <c r="H81" s="3"/>
      <c r="I81" s="3"/>
      <c r="J81" s="3"/>
      <c r="K81" s="3"/>
      <c r="L81" s="3"/>
      <c r="M81" s="3"/>
      <c r="N81" s="3"/>
      <c r="O81" s="3"/>
      <c r="P81" s="3"/>
      <c r="Q81" s="3"/>
      <c r="R81" s="3"/>
      <c r="S81" s="3"/>
      <c r="T81" s="3"/>
      <c r="U81" s="3"/>
      <c r="V81" s="3"/>
      <c r="W81" s="3"/>
      <c r="X81" s="3"/>
      <c r="Y81" s="3"/>
      <c r="Z81" s="3"/>
    </row>
    <row r="82" spans="1:26" ht="13.5" customHeight="1">
      <c r="A82" s="15" t="s">
        <v>403</v>
      </c>
      <c r="B82" s="2">
        <v>136836</v>
      </c>
      <c r="C82" s="2"/>
      <c r="D82" s="2"/>
      <c r="E82" s="2"/>
      <c r="F82" s="3"/>
      <c r="G82" s="3"/>
      <c r="H82" s="3"/>
      <c r="I82" s="3"/>
      <c r="J82" s="3"/>
      <c r="K82" s="3"/>
      <c r="L82" s="3"/>
      <c r="M82" s="3"/>
      <c r="N82" s="3"/>
      <c r="O82" s="3"/>
      <c r="P82" s="3"/>
      <c r="Q82" s="3"/>
      <c r="R82" s="3"/>
      <c r="S82" s="3"/>
      <c r="T82" s="3"/>
      <c r="U82" s="3"/>
      <c r="V82" s="3"/>
      <c r="W82" s="3"/>
      <c r="X82" s="3"/>
      <c r="Y82" s="3"/>
      <c r="Z82" s="3"/>
    </row>
    <row r="83" spans="1:26" ht="13.5" customHeight="1">
      <c r="A83" s="15" t="s">
        <v>404</v>
      </c>
      <c r="B83" s="2">
        <v>139740</v>
      </c>
      <c r="C83" s="2"/>
      <c r="D83" s="2"/>
      <c r="E83" s="2"/>
      <c r="F83" s="3"/>
      <c r="G83" s="3"/>
      <c r="H83" s="3"/>
      <c r="I83" s="3"/>
      <c r="J83" s="3"/>
      <c r="K83" s="3"/>
      <c r="L83" s="3"/>
      <c r="M83" s="3"/>
      <c r="N83" s="3"/>
      <c r="O83" s="3"/>
      <c r="P83" s="3"/>
      <c r="Q83" s="3"/>
      <c r="R83" s="3"/>
      <c r="S83" s="3"/>
      <c r="T83" s="3"/>
      <c r="U83" s="3"/>
      <c r="V83" s="3"/>
      <c r="W83" s="3"/>
      <c r="X83" s="3"/>
      <c r="Y83" s="3"/>
      <c r="Z83" s="3"/>
    </row>
    <row r="84" spans="1:26" ht="13.5" customHeight="1">
      <c r="A84" s="15" t="s">
        <v>405</v>
      </c>
      <c r="B84" s="2">
        <v>142033</v>
      </c>
      <c r="C84" s="2"/>
      <c r="D84" s="2"/>
      <c r="E84" s="2"/>
      <c r="F84" s="3"/>
      <c r="G84" s="3"/>
      <c r="H84" s="3"/>
      <c r="I84" s="3"/>
      <c r="J84" s="3"/>
      <c r="K84" s="3"/>
      <c r="L84" s="3"/>
      <c r="M84" s="3"/>
      <c r="N84" s="3"/>
      <c r="O84" s="3"/>
      <c r="P84" s="3"/>
      <c r="Q84" s="3"/>
      <c r="R84" s="3"/>
      <c r="S84" s="3"/>
      <c r="T84" s="3"/>
      <c r="U84" s="3"/>
      <c r="V84" s="3"/>
      <c r="W84" s="3"/>
      <c r="X84" s="3"/>
      <c r="Y84" s="3"/>
      <c r="Z84" s="3"/>
    </row>
    <row r="85" spans="1:26" ht="13.5" customHeight="1">
      <c r="A85" s="15" t="s">
        <v>406</v>
      </c>
      <c r="B85" s="2">
        <v>142036</v>
      </c>
      <c r="C85" s="2"/>
      <c r="D85" s="2"/>
      <c r="E85" s="2"/>
      <c r="F85" s="3"/>
      <c r="G85" s="3"/>
      <c r="H85" s="3"/>
      <c r="I85" s="3"/>
      <c r="J85" s="3"/>
      <c r="K85" s="3"/>
      <c r="L85" s="3"/>
      <c r="M85" s="3"/>
      <c r="N85" s="3"/>
      <c r="O85" s="3"/>
      <c r="P85" s="3"/>
      <c r="Q85" s="3"/>
      <c r="R85" s="3"/>
      <c r="S85" s="3"/>
      <c r="T85" s="3"/>
      <c r="U85" s="3"/>
      <c r="V85" s="3"/>
      <c r="W85" s="3"/>
      <c r="X85" s="3"/>
      <c r="Y85" s="3"/>
      <c r="Z85" s="3"/>
    </row>
    <row r="86" spans="1:26" ht="13.5" customHeight="1">
      <c r="A86" s="15" t="s">
        <v>407</v>
      </c>
      <c r="B86" s="2">
        <v>142193</v>
      </c>
      <c r="C86" s="2"/>
      <c r="D86" s="2"/>
      <c r="E86" s="2"/>
      <c r="F86" s="3"/>
      <c r="G86" s="3"/>
      <c r="H86" s="3"/>
      <c r="I86" s="3"/>
      <c r="J86" s="3"/>
      <c r="K86" s="3"/>
      <c r="L86" s="3"/>
      <c r="M86" s="3"/>
      <c r="N86" s="3"/>
      <c r="O86" s="3"/>
      <c r="P86" s="3"/>
      <c r="Q86" s="3"/>
      <c r="R86" s="3"/>
      <c r="S86" s="3"/>
      <c r="T86" s="3"/>
      <c r="U86" s="3"/>
      <c r="V86" s="3"/>
      <c r="W86" s="3"/>
      <c r="X86" s="3"/>
      <c r="Y86" s="3"/>
      <c r="Z86" s="3"/>
    </row>
    <row r="87" spans="1:26" ht="13.5" customHeight="1">
      <c r="A87" s="15" t="s">
        <v>408</v>
      </c>
      <c r="B87" s="2">
        <v>142587</v>
      </c>
      <c r="C87" s="2"/>
      <c r="D87" s="2"/>
      <c r="E87" s="2"/>
      <c r="F87" s="3"/>
      <c r="G87" s="3"/>
      <c r="H87" s="3"/>
      <c r="I87" s="3"/>
      <c r="J87" s="3"/>
      <c r="K87" s="3"/>
      <c r="L87" s="3"/>
      <c r="M87" s="3"/>
      <c r="N87" s="3"/>
      <c r="O87" s="3"/>
      <c r="P87" s="3"/>
      <c r="Q87" s="3"/>
      <c r="R87" s="3"/>
      <c r="S87" s="3"/>
      <c r="T87" s="3"/>
      <c r="U87" s="3"/>
      <c r="V87" s="3"/>
      <c r="W87" s="3"/>
      <c r="X87" s="3"/>
      <c r="Y87" s="3"/>
      <c r="Z87" s="3"/>
    </row>
    <row r="88" spans="1:26" ht="13.5" customHeight="1">
      <c r="A88" s="15" t="s">
        <v>409</v>
      </c>
      <c r="B88" s="2">
        <v>142588</v>
      </c>
      <c r="C88" s="2"/>
      <c r="D88" s="2"/>
      <c r="E88" s="2"/>
      <c r="F88" s="3"/>
      <c r="G88" s="3"/>
      <c r="H88" s="3"/>
      <c r="I88" s="3"/>
      <c r="J88" s="3"/>
      <c r="K88" s="3"/>
      <c r="L88" s="3"/>
      <c r="M88" s="3"/>
      <c r="N88" s="3"/>
      <c r="O88" s="3"/>
      <c r="P88" s="3"/>
      <c r="Q88" s="3"/>
      <c r="R88" s="3"/>
      <c r="S88" s="3"/>
      <c r="T88" s="3"/>
      <c r="U88" s="3"/>
      <c r="V88" s="3"/>
      <c r="W88" s="3"/>
      <c r="X88" s="3"/>
      <c r="Y88" s="3"/>
      <c r="Z88" s="3"/>
    </row>
    <row r="89" spans="1:26" ht="13.5" customHeight="1">
      <c r="A89" s="15" t="s">
        <v>410</v>
      </c>
      <c r="B89" s="2">
        <v>142589</v>
      </c>
      <c r="C89" s="2"/>
      <c r="D89" s="2"/>
      <c r="E89" s="2"/>
      <c r="F89" s="3"/>
      <c r="G89" s="3"/>
      <c r="H89" s="3"/>
      <c r="I89" s="3"/>
      <c r="J89" s="3"/>
      <c r="K89" s="3"/>
      <c r="L89" s="3"/>
      <c r="M89" s="3"/>
      <c r="N89" s="3"/>
      <c r="O89" s="3"/>
      <c r="P89" s="3"/>
      <c r="Q89" s="3"/>
      <c r="R89" s="3"/>
      <c r="S89" s="3"/>
      <c r="T89" s="3"/>
      <c r="U89" s="3"/>
      <c r="V89" s="3"/>
      <c r="W89" s="3"/>
      <c r="X89" s="3"/>
      <c r="Y89" s="3"/>
      <c r="Z89" s="3"/>
    </row>
    <row r="90" spans="1:26" ht="13.5" customHeight="1">
      <c r="A90" s="15" t="s">
        <v>411</v>
      </c>
      <c r="B90" s="2">
        <v>142590</v>
      </c>
      <c r="C90" s="2"/>
      <c r="D90" s="2"/>
      <c r="E90" s="2"/>
      <c r="F90" s="3"/>
      <c r="G90" s="3"/>
      <c r="H90" s="3"/>
      <c r="I90" s="3"/>
      <c r="J90" s="3"/>
      <c r="K90" s="3"/>
      <c r="L90" s="3"/>
      <c r="M90" s="3"/>
      <c r="N90" s="3"/>
      <c r="O90" s="3"/>
      <c r="P90" s="3"/>
      <c r="Q90" s="3"/>
      <c r="R90" s="3"/>
      <c r="S90" s="3"/>
      <c r="T90" s="3"/>
      <c r="U90" s="3"/>
      <c r="V90" s="3"/>
      <c r="W90" s="3"/>
      <c r="X90" s="3"/>
      <c r="Y90" s="3"/>
      <c r="Z90" s="3"/>
    </row>
    <row r="91" spans="1:26" ht="13.5" customHeight="1">
      <c r="A91" s="15" t="s">
        <v>412</v>
      </c>
      <c r="B91" s="2">
        <v>142893</v>
      </c>
      <c r="C91" s="2"/>
      <c r="D91" s="2"/>
      <c r="E91" s="2"/>
      <c r="F91" s="3"/>
      <c r="G91" s="3"/>
      <c r="H91" s="3"/>
      <c r="I91" s="3"/>
      <c r="J91" s="3"/>
      <c r="K91" s="3"/>
      <c r="L91" s="3"/>
      <c r="M91" s="3"/>
      <c r="N91" s="3"/>
      <c r="O91" s="3"/>
      <c r="P91" s="3"/>
      <c r="Q91" s="3"/>
      <c r="R91" s="3"/>
      <c r="S91" s="3"/>
      <c r="T91" s="3"/>
      <c r="U91" s="3"/>
      <c r="V91" s="3"/>
      <c r="W91" s="3"/>
      <c r="X91" s="3"/>
      <c r="Y91" s="3"/>
      <c r="Z91" s="3"/>
    </row>
    <row r="92" spans="1:26" ht="13.5" customHeight="1">
      <c r="A92" s="15" t="s">
        <v>413</v>
      </c>
      <c r="B92" s="2">
        <v>143859</v>
      </c>
      <c r="C92" s="2"/>
      <c r="D92" s="2"/>
      <c r="E92" s="2"/>
      <c r="F92" s="3"/>
      <c r="G92" s="3"/>
      <c r="H92" s="3"/>
      <c r="I92" s="3"/>
      <c r="J92" s="3"/>
      <c r="K92" s="3"/>
      <c r="L92" s="3"/>
      <c r="M92" s="3"/>
      <c r="N92" s="3"/>
      <c r="O92" s="3"/>
      <c r="P92" s="3"/>
      <c r="Q92" s="3"/>
      <c r="R92" s="3"/>
      <c r="S92" s="3"/>
      <c r="T92" s="3"/>
      <c r="U92" s="3"/>
      <c r="V92" s="3"/>
      <c r="W92" s="3"/>
      <c r="X92" s="3"/>
      <c r="Y92" s="3"/>
      <c r="Z92" s="3"/>
    </row>
    <row r="93" spans="1:26" ht="13.5" customHeight="1">
      <c r="A93" s="15" t="s">
        <v>414</v>
      </c>
      <c r="B93" s="2">
        <v>143923</v>
      </c>
      <c r="C93" s="2"/>
      <c r="D93" s="2"/>
      <c r="E93" s="2"/>
      <c r="F93" s="3"/>
      <c r="G93" s="3"/>
      <c r="H93" s="3"/>
      <c r="I93" s="3"/>
      <c r="J93" s="3"/>
      <c r="K93" s="3"/>
      <c r="L93" s="3"/>
      <c r="M93" s="3"/>
      <c r="N93" s="3"/>
      <c r="O93" s="3"/>
      <c r="P93" s="3"/>
      <c r="Q93" s="3"/>
      <c r="R93" s="3"/>
      <c r="S93" s="3"/>
      <c r="T93" s="3"/>
      <c r="U93" s="3"/>
      <c r="V93" s="3"/>
      <c r="W93" s="3"/>
      <c r="X93" s="3"/>
      <c r="Y93" s="3"/>
      <c r="Z93" s="3"/>
    </row>
    <row r="94" spans="1:26" ht="13.5" customHeight="1">
      <c r="A94" s="15" t="s">
        <v>415</v>
      </c>
      <c r="B94" s="2">
        <v>143924</v>
      </c>
      <c r="C94" s="2"/>
      <c r="D94" s="2"/>
      <c r="E94" s="2"/>
      <c r="F94" s="3"/>
      <c r="G94" s="3"/>
      <c r="H94" s="3"/>
      <c r="I94" s="3"/>
      <c r="J94" s="3"/>
      <c r="K94" s="3"/>
      <c r="L94" s="3"/>
      <c r="M94" s="3"/>
      <c r="N94" s="3"/>
      <c r="O94" s="3"/>
      <c r="P94" s="3"/>
      <c r="Q94" s="3"/>
      <c r="R94" s="3"/>
      <c r="S94" s="3"/>
      <c r="T94" s="3"/>
      <c r="U94" s="3"/>
      <c r="V94" s="3"/>
      <c r="W94" s="3"/>
      <c r="X94" s="3"/>
      <c r="Y94" s="3"/>
      <c r="Z94" s="3"/>
    </row>
    <row r="95" spans="1:26" ht="13.5" customHeight="1">
      <c r="A95" s="15" t="s">
        <v>416</v>
      </c>
      <c r="B95" s="2">
        <v>143927</v>
      </c>
      <c r="C95" s="2"/>
      <c r="D95" s="2"/>
      <c r="E95" s="2"/>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Session Data</vt:lpstr>
      <vt:lpstr>Track(Read Only)</vt:lpstr>
      <vt:lpstr>Speaker(Read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Saranya Mohan Shyla</cp:lastModifiedBy>
  <dcterms:modified xsi:type="dcterms:W3CDTF">2021-11-19T11:10:38Z</dcterms:modified>
</cp:coreProperties>
</file>