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sers\Antonio\Documents\Master\TFM\Analisis\"/>
    </mc:Choice>
  </mc:AlternateContent>
  <xr:revisionPtr revIDLastSave="0" documentId="13_ncr:1_{A2A597F5-1C55-4219-B241-D50E851DD64D}" xr6:coauthVersionLast="47" xr6:coauthVersionMax="47" xr10:uidLastSave="{00000000-0000-0000-0000-000000000000}"/>
  <bookViews>
    <workbookView xWindow="15705" yWindow="1065" windowWidth="23250" windowHeight="13080" activeTab="2" xr2:uid="{80FA3AA3-C6D3-4056-B6B4-E904A1F920E7}"/>
  </bookViews>
  <sheets>
    <sheet name="DEG comparison" sheetId="1" r:id="rId1"/>
    <sheet name="Homeologs" sheetId="2" r:id="rId2"/>
    <sheet name="Chi2" sheetId="3" r:id="rId3"/>
  </sheets>
  <definedNames>
    <definedName name="_xlnm._FilterDatabase" localSheetId="2" hidden="1">'Chi2'!$T$37:$T$58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9" i="3" l="1"/>
  <c r="Q48" i="3"/>
  <c r="Q47" i="3"/>
  <c r="Q46" i="3"/>
  <c r="O49" i="3"/>
  <c r="O48" i="3"/>
  <c r="O47" i="3"/>
  <c r="O46" i="3"/>
  <c r="M47" i="3"/>
  <c r="M48" i="3"/>
  <c r="M49" i="3"/>
  <c r="M46" i="3"/>
  <c r="Q35" i="3"/>
  <c r="Q34" i="3"/>
  <c r="Q33" i="3"/>
  <c r="Q32" i="3"/>
  <c r="O35" i="3"/>
  <c r="O34" i="3"/>
  <c r="O33" i="3"/>
  <c r="O32" i="3"/>
  <c r="P49" i="3"/>
  <c r="P48" i="3"/>
  <c r="P47" i="3"/>
  <c r="P46" i="3"/>
  <c r="N49" i="3"/>
  <c r="N48" i="3"/>
  <c r="N47" i="3"/>
  <c r="N46" i="3"/>
  <c r="P35" i="3"/>
  <c r="P34" i="3"/>
  <c r="P33" i="3"/>
  <c r="P32" i="3"/>
  <c r="N35" i="3"/>
  <c r="N34" i="3"/>
  <c r="N33" i="3"/>
  <c r="N32" i="3"/>
  <c r="M33" i="3"/>
  <c r="M34" i="3"/>
  <c r="M35" i="3"/>
  <c r="M32" i="3"/>
  <c r="L47" i="3"/>
  <c r="L48" i="3"/>
  <c r="L49" i="3"/>
  <c r="L46" i="3"/>
  <c r="L33" i="3"/>
  <c r="L34" i="3"/>
  <c r="L35" i="3"/>
  <c r="L32" i="3"/>
  <c r="P24" i="3"/>
  <c r="P23" i="3"/>
  <c r="P22" i="3"/>
  <c r="P21" i="3"/>
  <c r="N24" i="3"/>
  <c r="N23" i="3"/>
  <c r="N22" i="3"/>
  <c r="N21" i="3"/>
  <c r="L22" i="3"/>
  <c r="L23" i="3"/>
  <c r="L24" i="3"/>
  <c r="L21" i="3"/>
  <c r="P13" i="3"/>
  <c r="P16" i="3"/>
  <c r="P15" i="3"/>
  <c r="P14" i="3"/>
  <c r="N13" i="3"/>
  <c r="N16" i="3"/>
  <c r="N15" i="3"/>
  <c r="N14" i="3"/>
  <c r="L14" i="3"/>
  <c r="L15" i="3"/>
  <c r="L16" i="3"/>
  <c r="L13" i="3"/>
  <c r="O4" i="3"/>
  <c r="O7" i="3"/>
  <c r="O6" i="3"/>
  <c r="O5" i="3"/>
  <c r="N8" i="3"/>
  <c r="F95" i="2"/>
  <c r="E95" i="2"/>
  <c r="D95" i="2"/>
  <c r="C95" i="2"/>
  <c r="B95" i="2"/>
  <c r="T65" i="2"/>
  <c r="V65" i="2"/>
  <c r="R65" i="2"/>
  <c r="T61" i="2"/>
  <c r="V61" i="2"/>
  <c r="R61" i="2"/>
  <c r="T52" i="2"/>
  <c r="V52" i="2"/>
  <c r="T48" i="2"/>
  <c r="V48" i="2"/>
  <c r="R52" i="2"/>
  <c r="R48" i="2"/>
  <c r="I74" i="2"/>
  <c r="I75" i="2"/>
  <c r="I76" i="2"/>
  <c r="I73" i="2"/>
  <c r="H77" i="2"/>
  <c r="M65" i="2"/>
  <c r="O65" i="2"/>
  <c r="M66" i="2"/>
  <c r="O66" i="2"/>
  <c r="M67" i="2"/>
  <c r="O67" i="2"/>
  <c r="M68" i="2"/>
  <c r="O68" i="2"/>
  <c r="K66" i="2"/>
  <c r="K67" i="2"/>
  <c r="K68" i="2"/>
  <c r="M61" i="2"/>
  <c r="O61" i="2"/>
  <c r="M62" i="2"/>
  <c r="O62" i="2"/>
  <c r="M63" i="2"/>
  <c r="O63" i="2"/>
  <c r="M64" i="2"/>
  <c r="O64" i="2"/>
  <c r="K62" i="2"/>
  <c r="K63" i="2"/>
  <c r="K64" i="2"/>
  <c r="M52" i="2"/>
  <c r="O52" i="2"/>
  <c r="M53" i="2"/>
  <c r="O53" i="2"/>
  <c r="M54" i="2"/>
  <c r="O54" i="2"/>
  <c r="M55" i="2"/>
  <c r="O55" i="2"/>
  <c r="K53" i="2"/>
  <c r="K54" i="2"/>
  <c r="K55" i="2"/>
  <c r="M48" i="2"/>
  <c r="O48" i="2"/>
  <c r="M49" i="2"/>
  <c r="O49" i="2"/>
  <c r="M50" i="2"/>
  <c r="O50" i="2"/>
  <c r="M51" i="2"/>
  <c r="O51" i="2"/>
  <c r="K49" i="2"/>
  <c r="K50" i="2"/>
  <c r="K51" i="2"/>
  <c r="M22" i="2"/>
  <c r="O22" i="2"/>
  <c r="M23" i="2"/>
  <c r="O23" i="2"/>
  <c r="M24" i="2"/>
  <c r="O24" i="2"/>
  <c r="M25" i="2"/>
  <c r="O25" i="2"/>
  <c r="K23" i="2"/>
  <c r="K24" i="2"/>
  <c r="K25" i="2"/>
  <c r="K22" i="2"/>
  <c r="K19" i="2"/>
  <c r="M19" i="2"/>
  <c r="O19" i="2"/>
  <c r="K20" i="2"/>
  <c r="M20" i="2"/>
  <c r="O20" i="2"/>
  <c r="K21" i="2"/>
  <c r="M21" i="2"/>
  <c r="O21" i="2"/>
  <c r="M18" i="2"/>
  <c r="O18" i="2"/>
  <c r="K6" i="2"/>
  <c r="M6" i="2"/>
  <c r="O6" i="2"/>
  <c r="K7" i="2"/>
  <c r="M7" i="2"/>
  <c r="O7" i="2"/>
  <c r="K8" i="2"/>
  <c r="M8" i="2"/>
  <c r="O8" i="2"/>
  <c r="K9" i="2"/>
  <c r="M9" i="2"/>
  <c r="O9" i="2"/>
  <c r="K10" i="2"/>
  <c r="M10" i="2"/>
  <c r="O10" i="2"/>
  <c r="K11" i="2"/>
  <c r="M11" i="2"/>
  <c r="O11" i="2"/>
  <c r="K12" i="2"/>
  <c r="M12" i="2"/>
  <c r="O12" i="2"/>
  <c r="M5" i="2"/>
  <c r="O5" i="2"/>
  <c r="K61" i="2"/>
  <c r="K48" i="2"/>
  <c r="K65" i="2"/>
  <c r="K52" i="2"/>
  <c r="K18" i="2"/>
  <c r="K5" i="2"/>
  <c r="H12" i="1"/>
  <c r="D12" i="1"/>
  <c r="H11" i="1"/>
  <c r="G11" i="1"/>
  <c r="D11" i="1"/>
  <c r="C11" i="1"/>
  <c r="O15" i="3" l="1"/>
  <c r="Q15" i="3"/>
  <c r="O23" i="3"/>
  <c r="Q23" i="3"/>
  <c r="M22" i="3"/>
  <c r="O24" i="3"/>
  <c r="M15" i="3"/>
  <c r="M23" i="3"/>
  <c r="Q24" i="3"/>
  <c r="M13" i="3"/>
  <c r="O13" i="3"/>
  <c r="Q13" i="3"/>
  <c r="M21" i="3"/>
  <c r="O21" i="3"/>
  <c r="Q21" i="3"/>
  <c r="O16" i="3"/>
  <c r="M16" i="3"/>
  <c r="O14" i="3"/>
  <c r="Q14" i="3"/>
  <c r="M24" i="3"/>
  <c r="O22" i="3"/>
  <c r="Q22" i="3"/>
  <c r="M14" i="3"/>
  <c r="Q16" i="3"/>
</calcChain>
</file>

<file path=xl/sharedStrings.xml><?xml version="1.0" encoding="utf-8"?>
<sst xmlns="http://schemas.openxmlformats.org/spreadsheetml/2006/main" count="264" uniqueCount="41">
  <si>
    <t>up</t>
  </si>
  <si>
    <t>down</t>
  </si>
  <si>
    <t>WGA</t>
  </si>
  <si>
    <t>TWA</t>
  </si>
  <si>
    <t>RTA</t>
  </si>
  <si>
    <t>featurecounts</t>
  </si>
  <si>
    <t>WGR</t>
  </si>
  <si>
    <t>TWR</t>
  </si>
  <si>
    <t>RTR</t>
  </si>
  <si>
    <t>kallisto</t>
  </si>
  <si>
    <t>A</t>
  </si>
  <si>
    <t>B</t>
  </si>
  <si>
    <t>C</t>
  </si>
  <si>
    <t>D</t>
  </si>
  <si>
    <t>Up</t>
  </si>
  <si>
    <t>Down</t>
  </si>
  <si>
    <t>Valores absolutos</t>
  </si>
  <si>
    <t>Valores relativos</t>
  </si>
  <si>
    <t>Aquenios</t>
  </si>
  <si>
    <t>Receptáculos</t>
  </si>
  <si>
    <t>UP</t>
  </si>
  <si>
    <t>DOWN</t>
  </si>
  <si>
    <t>Total genes per subgenome</t>
  </si>
  <si>
    <t>Total</t>
  </si>
  <si>
    <t>p1-p2</t>
  </si>
  <si>
    <t>p</t>
  </si>
  <si>
    <t>1-p</t>
  </si>
  <si>
    <t>1/n1+1/n2</t>
  </si>
  <si>
    <t>z</t>
  </si>
  <si>
    <t>Example using WGR subgenome A</t>
  </si>
  <si>
    <t>Some proportions seem to be significantly different compared to the background of the genome but this is before correcting for multiple testing so not confident in saying theres really any diference in homeolog selection as to what would be expected at random</t>
  </si>
  <si>
    <t>Receptaculos</t>
  </si>
  <si>
    <t>WG</t>
  </si>
  <si>
    <t>TW</t>
  </si>
  <si>
    <t>RT</t>
  </si>
  <si>
    <t>DEG</t>
  </si>
  <si>
    <t>Homeolog</t>
  </si>
  <si>
    <t>Chi-square goodness of fit or Pearson's chi-square test between the subgenomes in differentially expressed genes, and in differentially expresed genes with at least 1 homeolog in each subgenome. Testing was done on wether the subgenome frequencies between these groups was significantly different from what would be expected at random considering the frequencies of genes in each subgenome. Only one condition, the change from green to white achene, seems to have subgenome selection different from what would be expected at random when considering the differentially expresed genes which have an homeolog in each subgenome. Nonetheless, no multiple testing correction has been considered, so results may be taken with caution.</t>
  </si>
  <si>
    <t>P-VALUES</t>
  </si>
  <si>
    <t>Observed</t>
  </si>
  <si>
    <t>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</si>
</sst>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sz val="10"/>
      <color theme="1"/>
      <name val="Open Sans"/>
      <family val="2"/>
    </font>
  </fonts>
  <fills count="8">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9" fontId="0" fillId="0" borderId="0" xfId="1" applyFont="1"/>
    <xf numFmtId="164" fontId="0" fillId="0" borderId="0" xfId="1" applyNumberFormat="1" applyFont="1"/>
    <xf numFmtId="0" fontId="0" fillId="0" borderId="0" xfId="0" applyAlignment="1">
      <alignment horizontal="center" vertical="center"/>
    </xf>
    <xf numFmtId="0" fontId="0" fillId="2" borderId="0" xfId="0" applyFill="1"/>
    <xf numFmtId="0" fontId="0" fillId="2" borderId="0" xfId="0" applyFill="1" applyAlignment="1"/>
    <xf numFmtId="0" fontId="0" fillId="0" borderId="0" xfId="0" applyProtection="1"/>
    <xf numFmtId="0" fontId="2" fillId="0" borderId="0" xfId="0" applyFont="1"/>
    <xf numFmtId="0" fontId="0" fillId="5" borderId="0" xfId="0" applyFill="1"/>
    <xf numFmtId="0" fontId="0" fillId="6" borderId="0" xfId="0" applyFill="1"/>
    <xf numFmtId="0" fontId="0" fillId="3" borderId="0" xfId="0"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center"/>
    </xf>
    <xf numFmtId="0" fontId="0" fillId="4" borderId="0" xfId="0" applyFill="1" applyAlignment="1" applyProtection="1">
      <alignment horizontal="center"/>
    </xf>
    <xf numFmtId="0" fontId="0" fillId="2" borderId="0" xfId="0" applyFill="1" applyAlignment="1" applyProtection="1">
      <alignment horizontal="center"/>
    </xf>
    <xf numFmtId="164" fontId="0" fillId="0" borderId="0" xfId="1" applyNumberFormat="1" applyFont="1" applyAlignment="1">
      <alignment horizontal="center"/>
    </xf>
    <xf numFmtId="1" fontId="0" fillId="0" borderId="0" xfId="0" applyNumberFormat="1"/>
    <xf numFmtId="0" fontId="0" fillId="4" borderId="0" xfId="0" applyFill="1" applyAlignment="1">
      <alignment horizontal="center" vertical="center"/>
    </xf>
    <xf numFmtId="0" fontId="0" fillId="4" borderId="0" xfId="0" applyFill="1" applyAlignment="1">
      <alignment horizontal="center" vertical="center"/>
    </xf>
    <xf numFmtId="0" fontId="0" fillId="7" borderId="0" xfId="0" applyFill="1" applyAlignment="1">
      <alignment horizontal="center" vertical="center"/>
    </xf>
    <xf numFmtId="0" fontId="0" fillId="5" borderId="0" xfId="0" applyFill="1" applyAlignment="1">
      <alignment horizontal="center" vertical="center"/>
    </xf>
    <xf numFmtId="0" fontId="0" fillId="0" borderId="0" xfId="0" applyFill="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 featureCounts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comparison'!$C$4</c:f>
              <c:strCache>
                <c:ptCount val="1"/>
                <c:pt idx="0">
                  <c:v>up</c:v>
                </c:pt>
              </c:strCache>
            </c:strRef>
          </c:tx>
          <c:spPr>
            <a:solidFill>
              <a:schemeClr val="accent1"/>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comparison'!$C$5:$C$10</c:f>
              <c:numCache>
                <c:formatCode>General</c:formatCode>
                <c:ptCount val="6"/>
                <c:pt idx="0">
                  <c:v>4480</c:v>
                </c:pt>
                <c:pt idx="1">
                  <c:v>763</c:v>
                </c:pt>
                <c:pt idx="2">
                  <c:v>269</c:v>
                </c:pt>
                <c:pt idx="3">
                  <c:v>989</c:v>
                </c:pt>
                <c:pt idx="4">
                  <c:v>683</c:v>
                </c:pt>
                <c:pt idx="5">
                  <c:v>641</c:v>
                </c:pt>
              </c:numCache>
            </c:numRef>
          </c:val>
          <c:extLst>
            <c:ext xmlns:c16="http://schemas.microsoft.com/office/drawing/2014/chart" uri="{C3380CC4-5D6E-409C-BE32-E72D297353CC}">
              <c16:uniqueId val="{00000000-0F5B-4464-B66E-CDAE72B5E8C8}"/>
            </c:ext>
          </c:extLst>
        </c:ser>
        <c:ser>
          <c:idx val="1"/>
          <c:order val="1"/>
          <c:tx>
            <c:strRef>
              <c:f>'DEG comparison'!$D$4</c:f>
              <c:strCache>
                <c:ptCount val="1"/>
                <c:pt idx="0">
                  <c:v>down</c:v>
                </c:pt>
              </c:strCache>
            </c:strRef>
          </c:tx>
          <c:spPr>
            <a:solidFill>
              <a:schemeClr val="accent2"/>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comparison'!$D$5:$D$10</c:f>
              <c:numCache>
                <c:formatCode>General</c:formatCode>
                <c:ptCount val="6"/>
                <c:pt idx="0">
                  <c:v>6974</c:v>
                </c:pt>
                <c:pt idx="1">
                  <c:v>965</c:v>
                </c:pt>
                <c:pt idx="2">
                  <c:v>351</c:v>
                </c:pt>
                <c:pt idx="3">
                  <c:v>4261</c:v>
                </c:pt>
                <c:pt idx="4">
                  <c:v>919</c:v>
                </c:pt>
                <c:pt idx="5">
                  <c:v>1417</c:v>
                </c:pt>
              </c:numCache>
            </c:numRef>
          </c:val>
          <c:extLst>
            <c:ext xmlns:c16="http://schemas.microsoft.com/office/drawing/2014/chart" uri="{C3380CC4-5D6E-409C-BE32-E72D297353CC}">
              <c16:uniqueId val="{00000001-0F5B-4464-B66E-CDAE72B5E8C8}"/>
            </c:ext>
          </c:extLst>
        </c:ser>
        <c:dLbls>
          <c:showLegendKey val="0"/>
          <c:showVal val="0"/>
          <c:showCatName val="0"/>
          <c:showSerName val="0"/>
          <c:showPercent val="0"/>
          <c:showBubbleSize val="0"/>
        </c:dLbls>
        <c:gapWidth val="219"/>
        <c:overlap val="-27"/>
        <c:axId val="1755632992"/>
        <c:axId val="1755633408"/>
      </c:barChart>
      <c:catAx>
        <c:axId val="17556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3408"/>
        <c:crosses val="autoZero"/>
        <c:auto val="1"/>
        <c:lblAlgn val="ctr"/>
        <c:lblOffset val="100"/>
        <c:noMultiLvlLbl val="0"/>
      </c:catAx>
      <c:valAx>
        <c:axId val="17556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a:t>
            </a:r>
            <a:r>
              <a:rPr lang="es-ES" baseline="0"/>
              <a:t> kallisto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comparison'!$G$4</c:f>
              <c:strCache>
                <c:ptCount val="1"/>
                <c:pt idx="0">
                  <c:v>up</c:v>
                </c:pt>
              </c:strCache>
            </c:strRef>
          </c:tx>
          <c:spPr>
            <a:solidFill>
              <a:schemeClr val="accent1"/>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comparison'!$G$5:$G$10</c:f>
              <c:numCache>
                <c:formatCode>General</c:formatCode>
                <c:ptCount val="6"/>
                <c:pt idx="0">
                  <c:v>4350</c:v>
                </c:pt>
                <c:pt idx="1">
                  <c:v>788</c:v>
                </c:pt>
                <c:pt idx="2">
                  <c:v>126</c:v>
                </c:pt>
                <c:pt idx="3">
                  <c:v>980</c:v>
                </c:pt>
                <c:pt idx="4">
                  <c:v>726</c:v>
                </c:pt>
                <c:pt idx="5">
                  <c:v>521</c:v>
                </c:pt>
              </c:numCache>
            </c:numRef>
          </c:val>
          <c:extLst>
            <c:ext xmlns:c16="http://schemas.microsoft.com/office/drawing/2014/chart" uri="{C3380CC4-5D6E-409C-BE32-E72D297353CC}">
              <c16:uniqueId val="{00000000-3CCD-4F63-AC7E-F25A4B9A301D}"/>
            </c:ext>
          </c:extLst>
        </c:ser>
        <c:ser>
          <c:idx val="1"/>
          <c:order val="1"/>
          <c:tx>
            <c:strRef>
              <c:f>'DEG comparison'!$H$4</c:f>
              <c:strCache>
                <c:ptCount val="1"/>
                <c:pt idx="0">
                  <c:v>down</c:v>
                </c:pt>
              </c:strCache>
            </c:strRef>
          </c:tx>
          <c:spPr>
            <a:solidFill>
              <a:schemeClr val="accent2"/>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comparison'!$H$5:$H$10</c:f>
              <c:numCache>
                <c:formatCode>General</c:formatCode>
                <c:ptCount val="6"/>
                <c:pt idx="0">
                  <c:v>5559</c:v>
                </c:pt>
                <c:pt idx="1">
                  <c:v>735</c:v>
                </c:pt>
                <c:pt idx="2">
                  <c:v>258</c:v>
                </c:pt>
                <c:pt idx="3">
                  <c:v>3579</c:v>
                </c:pt>
                <c:pt idx="4">
                  <c:v>721</c:v>
                </c:pt>
                <c:pt idx="5">
                  <c:v>1370</c:v>
                </c:pt>
              </c:numCache>
            </c:numRef>
          </c:val>
          <c:extLst>
            <c:ext xmlns:c16="http://schemas.microsoft.com/office/drawing/2014/chart" uri="{C3380CC4-5D6E-409C-BE32-E72D297353CC}">
              <c16:uniqueId val="{00000001-3CCD-4F63-AC7E-F25A4B9A301D}"/>
            </c:ext>
          </c:extLst>
        </c:ser>
        <c:dLbls>
          <c:showLegendKey val="0"/>
          <c:showVal val="0"/>
          <c:showCatName val="0"/>
          <c:showSerName val="0"/>
          <c:showPercent val="0"/>
          <c:showBubbleSize val="0"/>
        </c:dLbls>
        <c:gapWidth val="219"/>
        <c:overlap val="-27"/>
        <c:axId val="1759747216"/>
        <c:axId val="1759747632"/>
      </c:barChart>
      <c:catAx>
        <c:axId val="175974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632"/>
        <c:crosses val="autoZero"/>
        <c:auto val="1"/>
        <c:lblAlgn val="ctr"/>
        <c:lblOffset val="100"/>
        <c:noMultiLvlLbl val="0"/>
      </c:catAx>
      <c:valAx>
        <c:axId val="1759747632"/>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_rels/drawing3.xml.rels><?xml version="1.0" encoding="UTF-8" standalone="yes"?>
<Relationships xmlns="http://schemas.openxmlformats.org/package/2006/relationships"><Relationship Id="rId1" Type="http://schemas.openxmlformats.org/officeDocument/2006/relationships/image" Target="../media/image2.tmp"/></Relationships>
</file>

<file path=xl/drawings/drawing1.xml><?xml version="1.0" encoding="utf-8"?>
<xdr:wsDr xmlns:xdr="http://schemas.openxmlformats.org/drawingml/2006/spreadsheetDrawing" xmlns:a="http://schemas.openxmlformats.org/drawingml/2006/main">
  <xdr:twoCellAnchor>
    <xdr:from>
      <xdr:col>8</xdr:col>
      <xdr:colOff>104775</xdr:colOff>
      <xdr:row>0</xdr:row>
      <xdr:rowOff>104775</xdr:rowOff>
    </xdr:from>
    <xdr:to>
      <xdr:col>14</xdr:col>
      <xdr:colOff>104775</xdr:colOff>
      <xdr:row>14</xdr:row>
      <xdr:rowOff>180975</xdr:rowOff>
    </xdr:to>
    <xdr:graphicFrame macro="">
      <xdr:nvGraphicFramePr>
        <xdr:cNvPr id="2" name="Gráfico 1">
          <a:extLst>
            <a:ext uri="{FF2B5EF4-FFF2-40B4-BE49-F238E27FC236}">
              <a16:creationId xmlns:a16="http://schemas.microsoft.com/office/drawing/2014/main" id="{AB7F0125-A2E0-447E-B0CC-D97716F05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14</xdr:row>
      <xdr:rowOff>138112</xdr:rowOff>
    </xdr:from>
    <xdr:to>
      <xdr:col>14</xdr:col>
      <xdr:colOff>95250</xdr:colOff>
      <xdr:row>29</xdr:row>
      <xdr:rowOff>23812</xdr:rowOff>
    </xdr:to>
    <xdr:graphicFrame macro="">
      <xdr:nvGraphicFramePr>
        <xdr:cNvPr id="3" name="Gráfico 2">
          <a:extLst>
            <a:ext uri="{FF2B5EF4-FFF2-40B4-BE49-F238E27FC236}">
              <a16:creationId xmlns:a16="http://schemas.microsoft.com/office/drawing/2014/main" id="{F6FCDC0F-4693-46D7-8D36-EA11F612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92</xdr:row>
      <xdr:rowOff>0</xdr:rowOff>
    </xdr:from>
    <xdr:to>
      <xdr:col>7</xdr:col>
      <xdr:colOff>304800</xdr:colOff>
      <xdr:row>93</xdr:row>
      <xdr:rowOff>114300</xdr:rowOff>
    </xdr:to>
    <xdr:sp macro="" textlink="">
      <xdr:nvSpPr>
        <xdr:cNvPr id="2052" name="AutoShape 4" descr="Test statistic for comparing two population proportions">
          <a:extLst>
            <a:ext uri="{FF2B5EF4-FFF2-40B4-BE49-F238E27FC236}">
              <a16:creationId xmlns:a16="http://schemas.microsoft.com/office/drawing/2014/main" id="{DBDDCB21-79BF-4523-B16F-B7FE70736855}"/>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92</xdr:row>
      <xdr:rowOff>0</xdr:rowOff>
    </xdr:from>
    <xdr:to>
      <xdr:col>7</xdr:col>
      <xdr:colOff>304800</xdr:colOff>
      <xdr:row>93</xdr:row>
      <xdr:rowOff>114300</xdr:rowOff>
    </xdr:to>
    <xdr:sp macro="" textlink="">
      <xdr:nvSpPr>
        <xdr:cNvPr id="2053" name="AutoShape 5" descr="Test statistic for comparing two population proportions">
          <a:extLst>
            <a:ext uri="{FF2B5EF4-FFF2-40B4-BE49-F238E27FC236}">
              <a16:creationId xmlns:a16="http://schemas.microsoft.com/office/drawing/2014/main" id="{28274FD8-A516-457F-BEB1-9EECFB3F2BC6}"/>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495300</xdr:colOff>
      <xdr:row>90</xdr:row>
      <xdr:rowOff>28575</xdr:rowOff>
    </xdr:from>
    <xdr:to>
      <xdr:col>10</xdr:col>
      <xdr:colOff>420090</xdr:colOff>
      <xdr:row>96</xdr:row>
      <xdr:rowOff>170459</xdr:rowOff>
    </xdr:to>
    <xdr:pic>
      <xdr:nvPicPr>
        <xdr:cNvPr id="3" name="Imagen 2">
          <a:extLst>
            <a:ext uri="{FF2B5EF4-FFF2-40B4-BE49-F238E27FC236}">
              <a16:creationId xmlns:a16="http://schemas.microsoft.com/office/drawing/2014/main" id="{EAC92C4F-B735-4040-B475-D123A2AA0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95875" y="17192625"/>
          <a:ext cx="2972790" cy="12848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733425</xdr:colOff>
      <xdr:row>17</xdr:row>
      <xdr:rowOff>123825</xdr:rowOff>
    </xdr:from>
    <xdr:to>
      <xdr:col>22</xdr:col>
      <xdr:colOff>38428</xdr:colOff>
      <xdr:row>22</xdr:row>
      <xdr:rowOff>28695</xdr:rowOff>
    </xdr:to>
    <xdr:pic>
      <xdr:nvPicPr>
        <xdr:cNvPr id="3" name="Imagen 2">
          <a:extLst>
            <a:ext uri="{FF2B5EF4-FFF2-40B4-BE49-F238E27FC236}">
              <a16:creationId xmlns:a16="http://schemas.microsoft.com/office/drawing/2014/main" id="{B4C9C35B-5BB9-4BAD-B7E2-376D255526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525625" y="3362325"/>
          <a:ext cx="2353003" cy="85737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2F255-5DB2-474A-9ADB-702B5C4421D0}">
  <dimension ref="B3:H12"/>
  <sheetViews>
    <sheetView workbookViewId="0">
      <selection activeCell="H10" sqref="H10"/>
    </sheetView>
  </sheetViews>
  <sheetFormatPr baseColWidth="10" defaultRowHeight="15" x14ac:dyDescent="0.25"/>
  <sheetData>
    <row r="3" spans="2:8" x14ac:dyDescent="0.25">
      <c r="B3" s="10" t="s">
        <v>5</v>
      </c>
      <c r="C3" s="10"/>
      <c r="D3" s="10"/>
      <c r="F3" s="4"/>
      <c r="G3" s="5" t="s">
        <v>9</v>
      </c>
      <c r="H3" s="5"/>
    </row>
    <row r="4" spans="2:8" x14ac:dyDescent="0.25">
      <c r="C4" t="s">
        <v>0</v>
      </c>
      <c r="D4" t="s">
        <v>1</v>
      </c>
      <c r="G4" t="s">
        <v>0</v>
      </c>
      <c r="H4" t="s">
        <v>1</v>
      </c>
    </row>
    <row r="5" spans="2:8" x14ac:dyDescent="0.25">
      <c r="B5" t="s">
        <v>2</v>
      </c>
      <c r="C5">
        <v>4480</v>
      </c>
      <c r="D5">
        <v>6974</v>
      </c>
      <c r="F5" t="s">
        <v>2</v>
      </c>
      <c r="G5">
        <v>4350</v>
      </c>
      <c r="H5">
        <v>5559</v>
      </c>
    </row>
    <row r="6" spans="2:8" x14ac:dyDescent="0.25">
      <c r="B6" t="s">
        <v>3</v>
      </c>
      <c r="C6">
        <v>763</v>
      </c>
      <c r="D6">
        <v>965</v>
      </c>
      <c r="F6" t="s">
        <v>3</v>
      </c>
      <c r="G6">
        <v>788</v>
      </c>
      <c r="H6">
        <v>735</v>
      </c>
    </row>
    <row r="7" spans="2:8" x14ac:dyDescent="0.25">
      <c r="B7" t="s">
        <v>4</v>
      </c>
      <c r="C7">
        <v>269</v>
      </c>
      <c r="D7">
        <v>351</v>
      </c>
      <c r="F7" t="s">
        <v>4</v>
      </c>
      <c r="G7">
        <v>126</v>
      </c>
      <c r="H7">
        <v>258</v>
      </c>
    </row>
    <row r="8" spans="2:8" x14ac:dyDescent="0.25">
      <c r="B8" t="s">
        <v>6</v>
      </c>
      <c r="C8">
        <v>989</v>
      </c>
      <c r="D8">
        <v>4261</v>
      </c>
      <c r="F8" t="s">
        <v>6</v>
      </c>
      <c r="G8">
        <v>980</v>
      </c>
      <c r="H8">
        <v>3579</v>
      </c>
    </row>
    <row r="9" spans="2:8" x14ac:dyDescent="0.25">
      <c r="B9" t="s">
        <v>7</v>
      </c>
      <c r="C9">
        <v>683</v>
      </c>
      <c r="D9">
        <v>919</v>
      </c>
      <c r="F9" t="s">
        <v>7</v>
      </c>
      <c r="G9">
        <v>726</v>
      </c>
      <c r="H9">
        <v>721</v>
      </c>
    </row>
    <row r="10" spans="2:8" x14ac:dyDescent="0.25">
      <c r="B10" t="s">
        <v>8</v>
      </c>
      <c r="C10">
        <v>641</v>
      </c>
      <c r="D10">
        <v>1417</v>
      </c>
      <c r="F10" t="s">
        <v>8</v>
      </c>
      <c r="G10">
        <v>521</v>
      </c>
      <c r="H10">
        <v>1370</v>
      </c>
    </row>
    <row r="11" spans="2:8" x14ac:dyDescent="0.25">
      <c r="C11">
        <f>SUM(C5:C10)</f>
        <v>7825</v>
      </c>
      <c r="D11">
        <f>SUM(D5:D10)</f>
        <v>14887</v>
      </c>
      <c r="G11">
        <f>SUM(G5:G10)</f>
        <v>7491</v>
      </c>
      <c r="H11">
        <f>SUM(H5:H10)</f>
        <v>12222</v>
      </c>
    </row>
    <row r="12" spans="2:8" x14ac:dyDescent="0.25">
      <c r="D12">
        <f>SUM(C11:D11)</f>
        <v>22712</v>
      </c>
      <c r="H12">
        <f>SUM(G11:H11)</f>
        <v>19713</v>
      </c>
    </row>
  </sheetData>
  <mergeCells count="1">
    <mergeCell ref="B3:D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7947-A5E6-4AD3-B18A-6B6ACE256D32}">
  <dimension ref="A1:W97"/>
  <sheetViews>
    <sheetView topLeftCell="A73" workbookViewId="0">
      <selection activeCell="B4" sqref="B4:I25"/>
    </sheetView>
  </sheetViews>
  <sheetFormatPr baseColWidth="10" defaultRowHeight="15" x14ac:dyDescent="0.25"/>
  <cols>
    <col min="6" max="6" width="11.85546875" bestFit="1" customWidth="1"/>
    <col min="11" max="11" width="11.85546875" bestFit="1" customWidth="1"/>
    <col min="18" max="18" width="11.85546875" bestFit="1" customWidth="1"/>
  </cols>
  <sheetData>
    <row r="1" spans="2:16" s="6" customFormat="1" ht="14.25" customHeight="1" x14ac:dyDescent="0.25">
      <c r="B1" s="14" t="s">
        <v>16</v>
      </c>
      <c r="C1" s="14"/>
      <c r="D1" s="14"/>
      <c r="E1" s="14"/>
      <c r="F1" s="14"/>
      <c r="G1" s="14"/>
      <c r="H1" s="14"/>
      <c r="I1" s="14"/>
      <c r="K1" s="15" t="s">
        <v>17</v>
      </c>
      <c r="L1" s="15"/>
      <c r="M1" s="15"/>
      <c r="N1" s="15"/>
      <c r="O1" s="15"/>
      <c r="P1" s="15"/>
    </row>
    <row r="4" spans="2:16" x14ac:dyDescent="0.25">
      <c r="D4" s="11" t="s">
        <v>2</v>
      </c>
      <c r="E4" s="11"/>
      <c r="F4" s="11" t="s">
        <v>3</v>
      </c>
      <c r="G4" s="11"/>
      <c r="H4" s="11" t="s">
        <v>4</v>
      </c>
      <c r="I4" s="11"/>
      <c r="K4" s="11" t="s">
        <v>2</v>
      </c>
      <c r="L4" s="11"/>
      <c r="M4" s="11" t="s">
        <v>3</v>
      </c>
      <c r="N4" s="11"/>
      <c r="O4" s="11" t="s">
        <v>4</v>
      </c>
      <c r="P4" s="11"/>
    </row>
    <row r="5" spans="2:16" x14ac:dyDescent="0.25">
      <c r="B5" s="13" t="s">
        <v>14</v>
      </c>
      <c r="C5" t="s">
        <v>10</v>
      </c>
      <c r="D5" s="11">
        <v>1288</v>
      </c>
      <c r="E5" s="11"/>
      <c r="F5" s="11">
        <v>247</v>
      </c>
      <c r="G5" s="11"/>
      <c r="H5" s="11">
        <v>36</v>
      </c>
      <c r="I5" s="11"/>
      <c r="K5" s="16">
        <f>D5/SUM(D$5:E$8)</f>
        <v>0.29609195402298849</v>
      </c>
      <c r="L5" s="16"/>
      <c r="M5" s="16">
        <f t="shared" ref="M5" si="0">F5/SUM(F$5:G$8)</f>
        <v>0.31345177664974622</v>
      </c>
      <c r="N5" s="16"/>
      <c r="O5" s="16">
        <f t="shared" ref="O5" si="1">H5/SUM(H$5:I$8)</f>
        <v>0.2857142857142857</v>
      </c>
      <c r="P5" s="16"/>
    </row>
    <row r="6" spans="2:16" x14ac:dyDescent="0.25">
      <c r="B6" s="13"/>
      <c r="C6" t="s">
        <v>11</v>
      </c>
      <c r="D6" s="11">
        <v>1100</v>
      </c>
      <c r="E6" s="11"/>
      <c r="F6" s="11">
        <v>194</v>
      </c>
      <c r="G6" s="11"/>
      <c r="H6" s="11">
        <v>31</v>
      </c>
      <c r="I6" s="11"/>
      <c r="K6" s="16">
        <f t="shared" ref="K6:K12" si="2">D6/SUM(D$5:E$8)</f>
        <v>0.25287356321839083</v>
      </c>
      <c r="L6" s="16"/>
      <c r="M6" s="16">
        <f t="shared" ref="M6:M12" si="3">F6/SUM(F$5:G$8)</f>
        <v>0.24619289340101522</v>
      </c>
      <c r="N6" s="16"/>
      <c r="O6" s="16">
        <f t="shared" ref="O6:O12" si="4">H6/SUM(H$5:I$8)</f>
        <v>0.24603174603174602</v>
      </c>
      <c r="P6" s="16"/>
    </row>
    <row r="7" spans="2:16" x14ac:dyDescent="0.25">
      <c r="B7" s="13"/>
      <c r="C7" t="s">
        <v>12</v>
      </c>
      <c r="D7" s="11">
        <v>1003</v>
      </c>
      <c r="E7" s="11"/>
      <c r="F7" s="11">
        <v>178</v>
      </c>
      <c r="G7" s="11"/>
      <c r="H7" s="11">
        <v>33</v>
      </c>
      <c r="I7" s="11"/>
      <c r="K7" s="16">
        <f t="shared" si="2"/>
        <v>0.23057471264367815</v>
      </c>
      <c r="L7" s="16"/>
      <c r="M7" s="16">
        <f t="shared" si="3"/>
        <v>0.22588832487309646</v>
      </c>
      <c r="N7" s="16"/>
      <c r="O7" s="16">
        <f t="shared" si="4"/>
        <v>0.26190476190476192</v>
      </c>
      <c r="P7" s="16"/>
    </row>
    <row r="8" spans="2:16" x14ac:dyDescent="0.25">
      <c r="B8" s="13"/>
      <c r="C8" t="s">
        <v>13</v>
      </c>
      <c r="D8" s="11">
        <v>959</v>
      </c>
      <c r="E8" s="11"/>
      <c r="F8" s="11">
        <v>169</v>
      </c>
      <c r="G8" s="11"/>
      <c r="H8" s="11">
        <v>26</v>
      </c>
      <c r="I8" s="11"/>
      <c r="K8" s="16">
        <f t="shared" si="2"/>
        <v>0.22045977011494253</v>
      </c>
      <c r="L8" s="16"/>
      <c r="M8" s="16">
        <f t="shared" si="3"/>
        <v>0.21446700507614214</v>
      </c>
      <c r="N8" s="16"/>
      <c r="O8" s="16">
        <f t="shared" si="4"/>
        <v>0.20634920634920634</v>
      </c>
      <c r="P8" s="16"/>
    </row>
    <row r="9" spans="2:16" x14ac:dyDescent="0.25">
      <c r="B9" s="13" t="s">
        <v>15</v>
      </c>
      <c r="C9" t="s">
        <v>10</v>
      </c>
      <c r="D9" s="11">
        <v>1575</v>
      </c>
      <c r="E9" s="11"/>
      <c r="F9" s="11">
        <v>230</v>
      </c>
      <c r="G9" s="11"/>
      <c r="H9" s="11">
        <v>81</v>
      </c>
      <c r="I9" s="11"/>
      <c r="K9" s="16">
        <f t="shared" si="2"/>
        <v>0.36206896551724138</v>
      </c>
      <c r="L9" s="16"/>
      <c r="M9" s="16">
        <f t="shared" si="3"/>
        <v>0.29187817258883247</v>
      </c>
      <c r="N9" s="16"/>
      <c r="O9" s="16">
        <f t="shared" si="4"/>
        <v>0.6428571428571429</v>
      </c>
      <c r="P9" s="16"/>
    </row>
    <row r="10" spans="2:16" x14ac:dyDescent="0.25">
      <c r="B10" s="13"/>
      <c r="C10" t="s">
        <v>11</v>
      </c>
      <c r="D10" s="11">
        <v>1462</v>
      </c>
      <c r="E10" s="11"/>
      <c r="F10" s="11">
        <v>183</v>
      </c>
      <c r="G10" s="11"/>
      <c r="H10" s="11">
        <v>62</v>
      </c>
      <c r="I10" s="11"/>
      <c r="K10" s="16">
        <f t="shared" si="2"/>
        <v>0.33609195402298853</v>
      </c>
      <c r="L10" s="16"/>
      <c r="M10" s="16">
        <f t="shared" si="3"/>
        <v>0.23223350253807107</v>
      </c>
      <c r="N10" s="16"/>
      <c r="O10" s="16">
        <f t="shared" si="4"/>
        <v>0.49206349206349204</v>
      </c>
      <c r="P10" s="16"/>
    </row>
    <row r="11" spans="2:16" x14ac:dyDescent="0.25">
      <c r="B11" s="13"/>
      <c r="C11" t="s">
        <v>12</v>
      </c>
      <c r="D11" s="11">
        <v>1294</v>
      </c>
      <c r="E11" s="11"/>
      <c r="F11" s="11">
        <v>167</v>
      </c>
      <c r="G11" s="11"/>
      <c r="H11" s="11">
        <v>62</v>
      </c>
      <c r="I11" s="11"/>
      <c r="K11" s="16">
        <f t="shared" si="2"/>
        <v>0.29747126436781607</v>
      </c>
      <c r="L11" s="16"/>
      <c r="M11" s="16">
        <f t="shared" si="3"/>
        <v>0.21192893401015228</v>
      </c>
      <c r="N11" s="16"/>
      <c r="O11" s="16">
        <f t="shared" si="4"/>
        <v>0.49206349206349204</v>
      </c>
      <c r="P11" s="16"/>
    </row>
    <row r="12" spans="2:16" x14ac:dyDescent="0.25">
      <c r="B12" s="13"/>
      <c r="C12" t="s">
        <v>13</v>
      </c>
      <c r="D12" s="11">
        <v>1228</v>
      </c>
      <c r="E12" s="11"/>
      <c r="F12" s="11">
        <v>155</v>
      </c>
      <c r="G12" s="11"/>
      <c r="H12" s="11">
        <v>53</v>
      </c>
      <c r="I12" s="11"/>
      <c r="K12" s="16">
        <f t="shared" si="2"/>
        <v>0.28229885057471266</v>
      </c>
      <c r="L12" s="16"/>
      <c r="M12" s="16">
        <f t="shared" si="3"/>
        <v>0.1967005076142132</v>
      </c>
      <c r="N12" s="16"/>
      <c r="O12" s="16">
        <f t="shared" si="4"/>
        <v>0.42063492063492064</v>
      </c>
      <c r="P12" s="16"/>
    </row>
    <row r="17" spans="2:16" x14ac:dyDescent="0.25">
      <c r="D17" s="11" t="s">
        <v>6</v>
      </c>
      <c r="E17" s="11"/>
      <c r="F17" s="11" t="s">
        <v>7</v>
      </c>
      <c r="G17" s="11"/>
      <c r="H17" s="11" t="s">
        <v>8</v>
      </c>
      <c r="I17" s="11"/>
      <c r="K17" s="11" t="s">
        <v>6</v>
      </c>
      <c r="L17" s="11"/>
      <c r="M17" s="11" t="s">
        <v>7</v>
      </c>
      <c r="N17" s="11"/>
      <c r="O17" s="11" t="s">
        <v>8</v>
      </c>
      <c r="P17" s="11"/>
    </row>
    <row r="18" spans="2:16" x14ac:dyDescent="0.25">
      <c r="B18" s="13" t="s">
        <v>14</v>
      </c>
      <c r="C18" t="s">
        <v>10</v>
      </c>
      <c r="D18" s="11">
        <v>300</v>
      </c>
      <c r="E18" s="11"/>
      <c r="F18" s="11">
        <v>221</v>
      </c>
      <c r="G18" s="11"/>
      <c r="H18" s="11">
        <v>150</v>
      </c>
      <c r="I18" s="11"/>
      <c r="K18" s="16">
        <f>D18/SUM(D$18:E$21)</f>
        <v>0.30612244897959184</v>
      </c>
      <c r="L18" s="16"/>
      <c r="M18" s="16">
        <f t="shared" ref="M18" si="5">F18/SUM(F$18:G$21)</f>
        <v>0.30440771349862261</v>
      </c>
      <c r="N18" s="16"/>
      <c r="O18" s="16">
        <f t="shared" ref="O18" si="6">H18/SUM(H$18:I$21)</f>
        <v>0.28790786948176583</v>
      </c>
      <c r="P18" s="16"/>
    </row>
    <row r="19" spans="2:16" x14ac:dyDescent="0.25">
      <c r="B19" s="13"/>
      <c r="C19" t="s">
        <v>11</v>
      </c>
      <c r="D19" s="11">
        <v>271</v>
      </c>
      <c r="E19" s="11"/>
      <c r="F19" s="11">
        <v>184</v>
      </c>
      <c r="G19" s="11"/>
      <c r="H19" s="11">
        <v>148</v>
      </c>
      <c r="I19" s="11"/>
      <c r="K19" s="16">
        <f t="shared" ref="K19:K21" si="7">D19/SUM(D$18:E$21)</f>
        <v>0.27653061224489794</v>
      </c>
      <c r="L19" s="16"/>
      <c r="M19" s="16">
        <f t="shared" ref="M19:M21" si="8">F19/SUM(F$18:G$21)</f>
        <v>0.25344352617079891</v>
      </c>
      <c r="N19" s="16"/>
      <c r="O19" s="16">
        <f t="shared" ref="O19:O21" si="9">H19/SUM(H$18:I$21)</f>
        <v>0.28406909788867563</v>
      </c>
      <c r="P19" s="16"/>
    </row>
    <row r="20" spans="2:16" x14ac:dyDescent="0.25">
      <c r="B20" s="13"/>
      <c r="C20" t="s">
        <v>12</v>
      </c>
      <c r="D20" s="11">
        <v>203</v>
      </c>
      <c r="E20" s="11"/>
      <c r="F20" s="11">
        <v>152</v>
      </c>
      <c r="G20" s="11"/>
      <c r="H20" s="11">
        <v>112</v>
      </c>
      <c r="I20" s="11"/>
      <c r="K20" s="16">
        <f t="shared" si="7"/>
        <v>0.20714285714285716</v>
      </c>
      <c r="L20" s="16"/>
      <c r="M20" s="16">
        <f t="shared" si="8"/>
        <v>0.20936639118457301</v>
      </c>
      <c r="N20" s="16"/>
      <c r="O20" s="16">
        <f t="shared" si="9"/>
        <v>0.21497120921305182</v>
      </c>
      <c r="P20" s="16"/>
    </row>
    <row r="21" spans="2:16" x14ac:dyDescent="0.25">
      <c r="B21" s="13"/>
      <c r="C21" t="s">
        <v>13</v>
      </c>
      <c r="D21" s="11">
        <v>206</v>
      </c>
      <c r="E21" s="11"/>
      <c r="F21" s="11">
        <v>169</v>
      </c>
      <c r="G21" s="11"/>
      <c r="H21" s="11">
        <v>111</v>
      </c>
      <c r="I21" s="11"/>
      <c r="K21" s="16">
        <f t="shared" si="7"/>
        <v>0.21020408163265306</v>
      </c>
      <c r="L21" s="16"/>
      <c r="M21" s="16">
        <f t="shared" si="8"/>
        <v>0.2327823691460055</v>
      </c>
      <c r="N21" s="16"/>
      <c r="O21" s="16">
        <f t="shared" si="9"/>
        <v>0.21305182341650672</v>
      </c>
      <c r="P21" s="16"/>
    </row>
    <row r="22" spans="2:16" x14ac:dyDescent="0.25">
      <c r="B22" s="13" t="s">
        <v>15</v>
      </c>
      <c r="C22" t="s">
        <v>10</v>
      </c>
      <c r="D22" s="11">
        <v>1044</v>
      </c>
      <c r="E22" s="11"/>
      <c r="F22" s="11">
        <v>204</v>
      </c>
      <c r="G22" s="11"/>
      <c r="H22" s="11">
        <v>395</v>
      </c>
      <c r="I22" s="11"/>
      <c r="K22" s="16">
        <f>D22/SUM(D$22:E$25)</f>
        <v>0.29170159262363787</v>
      </c>
      <c r="L22" s="16"/>
      <c r="M22" s="16">
        <f t="shared" ref="M22:M25" si="10">F22/SUM(F$22:G$25)</f>
        <v>0.28294036061026351</v>
      </c>
      <c r="N22" s="16"/>
      <c r="O22" s="16">
        <f t="shared" ref="O22:O25" si="11">H22/SUM(H$22:I$25)</f>
        <v>0.28832116788321166</v>
      </c>
      <c r="P22" s="16"/>
    </row>
    <row r="23" spans="2:16" x14ac:dyDescent="0.25">
      <c r="B23" s="13"/>
      <c r="C23" t="s">
        <v>11</v>
      </c>
      <c r="D23" s="11">
        <v>907</v>
      </c>
      <c r="E23" s="11"/>
      <c r="F23" s="11">
        <v>158</v>
      </c>
      <c r="G23" s="11"/>
      <c r="H23" s="11">
        <v>361</v>
      </c>
      <c r="I23" s="11"/>
      <c r="K23" s="16">
        <f t="shared" ref="K23:K25" si="12">D23/SUM(D$22:E$25)</f>
        <v>0.25342274378317964</v>
      </c>
      <c r="L23" s="16"/>
      <c r="M23" s="16">
        <f t="shared" si="10"/>
        <v>0.21914008321775313</v>
      </c>
      <c r="N23" s="16"/>
      <c r="O23" s="16">
        <f t="shared" si="11"/>
        <v>0.26350364963503647</v>
      </c>
      <c r="P23" s="16"/>
    </row>
    <row r="24" spans="2:16" x14ac:dyDescent="0.25">
      <c r="B24" s="13"/>
      <c r="C24" t="s">
        <v>12</v>
      </c>
      <c r="D24" s="11">
        <v>827</v>
      </c>
      <c r="E24" s="11"/>
      <c r="F24" s="11">
        <v>184</v>
      </c>
      <c r="G24" s="11"/>
      <c r="H24" s="11">
        <v>315</v>
      </c>
      <c r="I24" s="11"/>
      <c r="K24" s="16">
        <f t="shared" si="12"/>
        <v>0.2310701313215982</v>
      </c>
      <c r="L24" s="16"/>
      <c r="M24" s="16">
        <f t="shared" si="10"/>
        <v>0.25520110957004161</v>
      </c>
      <c r="N24" s="16"/>
      <c r="O24" s="16">
        <f t="shared" si="11"/>
        <v>0.22992700729927007</v>
      </c>
      <c r="P24" s="16"/>
    </row>
    <row r="25" spans="2:16" x14ac:dyDescent="0.25">
      <c r="B25" s="13"/>
      <c r="C25" t="s">
        <v>13</v>
      </c>
      <c r="D25" s="11">
        <v>801</v>
      </c>
      <c r="E25" s="11"/>
      <c r="F25" s="11">
        <v>175</v>
      </c>
      <c r="G25" s="11"/>
      <c r="H25" s="11">
        <v>299</v>
      </c>
      <c r="I25" s="11"/>
      <c r="K25" s="16">
        <f t="shared" si="12"/>
        <v>0.22380553227158423</v>
      </c>
      <c r="L25" s="16"/>
      <c r="M25" s="16">
        <f t="shared" si="10"/>
        <v>0.24271844660194175</v>
      </c>
      <c r="N25" s="16"/>
      <c r="O25" s="16">
        <f t="shared" si="11"/>
        <v>0.21824817518248174</v>
      </c>
      <c r="P25" s="16"/>
    </row>
    <row r="45" spans="2:23" x14ac:dyDescent="0.25">
      <c r="B45" s="14" t="s">
        <v>16</v>
      </c>
      <c r="C45" s="14"/>
      <c r="D45" s="14"/>
      <c r="E45" s="14"/>
      <c r="F45" s="14"/>
      <c r="G45" s="14"/>
      <c r="H45" s="14"/>
      <c r="I45" s="14"/>
      <c r="J45" s="6"/>
      <c r="K45" s="15" t="s">
        <v>17</v>
      </c>
      <c r="L45" s="15"/>
      <c r="M45" s="15"/>
      <c r="N45" s="15"/>
      <c r="O45" s="15"/>
      <c r="P45" s="15"/>
    </row>
    <row r="46" spans="2:23" x14ac:dyDescent="0.25">
      <c r="D46" s="11" t="s">
        <v>18</v>
      </c>
      <c r="E46" s="11"/>
      <c r="F46" s="11"/>
      <c r="G46" s="11"/>
      <c r="H46" s="11"/>
      <c r="I46" s="11"/>
    </row>
    <row r="47" spans="2:23" x14ac:dyDescent="0.25">
      <c r="D47" s="11" t="s">
        <v>2</v>
      </c>
      <c r="E47" s="11"/>
      <c r="F47" s="11" t="s">
        <v>3</v>
      </c>
      <c r="G47" s="11"/>
      <c r="H47" s="11" t="s">
        <v>4</v>
      </c>
      <c r="I47" s="11"/>
      <c r="K47" s="11" t="s">
        <v>2</v>
      </c>
      <c r="L47" s="11"/>
      <c r="M47" s="11" t="s">
        <v>3</v>
      </c>
      <c r="N47" s="11"/>
      <c r="O47" s="11" t="s">
        <v>4</v>
      </c>
      <c r="P47" s="11"/>
    </row>
    <row r="48" spans="2:23" x14ac:dyDescent="0.25">
      <c r="B48" s="13" t="s">
        <v>14</v>
      </c>
      <c r="C48" t="s">
        <v>10</v>
      </c>
      <c r="D48" s="11">
        <v>444</v>
      </c>
      <c r="E48" s="11"/>
      <c r="F48" s="11">
        <v>87</v>
      </c>
      <c r="G48" s="11"/>
      <c r="H48" s="11">
        <v>13</v>
      </c>
      <c r="I48" s="11"/>
      <c r="K48" s="16">
        <f>D48/SUM(D$48:E$51)</f>
        <v>0.2735674676524954</v>
      </c>
      <c r="L48" s="16"/>
      <c r="M48" s="16">
        <f>F48/SUM(F$48:G$51)</f>
        <v>0.28064516129032258</v>
      </c>
      <c r="N48" s="16"/>
      <c r="O48" s="16">
        <f>H48/SUM(H$48:I$51)</f>
        <v>0.28888888888888886</v>
      </c>
      <c r="P48" s="16"/>
      <c r="R48" s="11">
        <f>SUM(D48:E51)</f>
        <v>1623</v>
      </c>
      <c r="S48" s="11"/>
      <c r="T48" s="11">
        <f t="shared" ref="T48" si="13">SUM(F48:G51)</f>
        <v>310</v>
      </c>
      <c r="U48" s="11"/>
      <c r="V48" s="11">
        <f t="shared" ref="V48" si="14">SUM(H48:I51)</f>
        <v>45</v>
      </c>
      <c r="W48" s="11"/>
    </row>
    <row r="49" spans="2:23" x14ac:dyDescent="0.25">
      <c r="B49" s="13"/>
      <c r="C49" t="s">
        <v>11</v>
      </c>
      <c r="D49" s="11">
        <v>400</v>
      </c>
      <c r="E49" s="11"/>
      <c r="F49" s="11">
        <v>79</v>
      </c>
      <c r="G49" s="11"/>
      <c r="H49" s="11">
        <v>10</v>
      </c>
      <c r="I49" s="11"/>
      <c r="K49" s="16">
        <f>D49/SUM(D$48:E$51)</f>
        <v>0.24645717806531114</v>
      </c>
      <c r="L49" s="16"/>
      <c r="M49" s="16">
        <f>F49/SUM(F$48:G$51)</f>
        <v>0.25483870967741934</v>
      </c>
      <c r="N49" s="16"/>
      <c r="O49" s="16">
        <f>H49/SUM(H$48:I$51)</f>
        <v>0.22222222222222221</v>
      </c>
      <c r="P49" s="16"/>
    </row>
    <row r="50" spans="2:23" x14ac:dyDescent="0.25">
      <c r="B50" s="13"/>
      <c r="C50" t="s">
        <v>12</v>
      </c>
      <c r="D50" s="11">
        <v>392</v>
      </c>
      <c r="E50" s="11"/>
      <c r="F50" s="11">
        <v>65</v>
      </c>
      <c r="G50" s="11"/>
      <c r="H50" s="11">
        <v>13</v>
      </c>
      <c r="I50" s="11"/>
      <c r="K50" s="16">
        <f>D50/SUM(D$48:E$51)</f>
        <v>0.24152803450400492</v>
      </c>
      <c r="L50" s="16"/>
      <c r="M50" s="16">
        <f>F50/SUM(F$48:G$51)</f>
        <v>0.20967741935483872</v>
      </c>
      <c r="N50" s="16"/>
      <c r="O50" s="16">
        <f>H50/SUM(H$48:I$51)</f>
        <v>0.28888888888888886</v>
      </c>
      <c r="P50" s="16"/>
    </row>
    <row r="51" spans="2:23" x14ac:dyDescent="0.25">
      <c r="B51" s="13"/>
      <c r="C51" t="s">
        <v>13</v>
      </c>
      <c r="D51" s="11">
        <v>387</v>
      </c>
      <c r="E51" s="11"/>
      <c r="F51" s="11">
        <v>79</v>
      </c>
      <c r="G51" s="11"/>
      <c r="H51" s="11">
        <v>9</v>
      </c>
      <c r="I51" s="11"/>
      <c r="K51" s="16">
        <f>D51/SUM(D$48:E$51)</f>
        <v>0.23844731977818853</v>
      </c>
      <c r="L51" s="16"/>
      <c r="M51" s="16">
        <f>F51/SUM(F$48:G$51)</f>
        <v>0.25483870967741934</v>
      </c>
      <c r="N51" s="16"/>
      <c r="O51" s="16">
        <f>H51/SUM(H$48:I$51)</f>
        <v>0.2</v>
      </c>
      <c r="P51" s="16"/>
    </row>
    <row r="52" spans="2:23" x14ac:dyDescent="0.25">
      <c r="B52" s="13" t="s">
        <v>15</v>
      </c>
      <c r="C52" t="s">
        <v>10</v>
      </c>
      <c r="D52" s="11">
        <v>636</v>
      </c>
      <c r="E52" s="11"/>
      <c r="F52" s="11">
        <v>97</v>
      </c>
      <c r="G52" s="11"/>
      <c r="H52" s="11">
        <v>31</v>
      </c>
      <c r="I52" s="11"/>
      <c r="K52" s="16">
        <f>D52/SUM(D$52:E$55)</f>
        <v>0.26622017580577645</v>
      </c>
      <c r="L52" s="16"/>
      <c r="M52" s="16">
        <f>F52/SUM(F$52:G$55)</f>
        <v>0.29573170731707316</v>
      </c>
      <c r="N52" s="16"/>
      <c r="O52" s="16">
        <f>H52/SUM(H$52:I$55)</f>
        <v>0.26956521739130435</v>
      </c>
      <c r="P52" s="16"/>
      <c r="R52" s="11">
        <f>SUM(D52:E55)</f>
        <v>2389</v>
      </c>
      <c r="S52" s="11"/>
      <c r="T52" s="11">
        <f t="shared" ref="T52" si="15">SUM(F52:G55)</f>
        <v>328</v>
      </c>
      <c r="U52" s="11"/>
      <c r="V52" s="11">
        <f t="shared" ref="V52" si="16">SUM(H52:I55)</f>
        <v>115</v>
      </c>
      <c r="W52" s="11"/>
    </row>
    <row r="53" spans="2:23" x14ac:dyDescent="0.25">
      <c r="B53" s="13"/>
      <c r="C53" t="s">
        <v>11</v>
      </c>
      <c r="D53" s="11">
        <v>608</v>
      </c>
      <c r="E53" s="11"/>
      <c r="F53" s="11">
        <v>82</v>
      </c>
      <c r="G53" s="11"/>
      <c r="H53" s="11">
        <v>29</v>
      </c>
      <c r="I53" s="11"/>
      <c r="K53" s="16">
        <f>D53/SUM(D$52:E$55)</f>
        <v>0.25449979070740897</v>
      </c>
      <c r="L53" s="16"/>
      <c r="M53" s="16">
        <f>F53/SUM(F$52:G$55)</f>
        <v>0.25</v>
      </c>
      <c r="N53" s="16"/>
      <c r="O53" s="16">
        <f>H53/SUM(H$52:I$55)</f>
        <v>0.25217391304347825</v>
      </c>
      <c r="P53" s="16"/>
    </row>
    <row r="54" spans="2:23" x14ac:dyDescent="0.25">
      <c r="B54" s="13"/>
      <c r="C54" t="s">
        <v>12</v>
      </c>
      <c r="D54" s="11">
        <v>577</v>
      </c>
      <c r="E54" s="11"/>
      <c r="F54" s="11">
        <v>72</v>
      </c>
      <c r="G54" s="11"/>
      <c r="H54" s="11">
        <v>28</v>
      </c>
      <c r="I54" s="11"/>
      <c r="K54" s="16">
        <f>D54/SUM(D$52:E$55)</f>
        <v>0.24152365006278778</v>
      </c>
      <c r="L54" s="16"/>
      <c r="M54" s="16">
        <f>F54/SUM(F$52:G$55)</f>
        <v>0.21951219512195122</v>
      </c>
      <c r="N54" s="16"/>
      <c r="O54" s="16">
        <f>H54/SUM(H$52:I$55)</f>
        <v>0.24347826086956523</v>
      </c>
      <c r="P54" s="16"/>
    </row>
    <row r="55" spans="2:23" x14ac:dyDescent="0.25">
      <c r="B55" s="13"/>
      <c r="C55" t="s">
        <v>13</v>
      </c>
      <c r="D55" s="11">
        <v>568</v>
      </c>
      <c r="E55" s="11"/>
      <c r="F55" s="11">
        <v>77</v>
      </c>
      <c r="G55" s="11"/>
      <c r="H55" s="11">
        <v>27</v>
      </c>
      <c r="I55" s="11"/>
      <c r="K55" s="16">
        <f>D55/SUM(D$52:E$55)</f>
        <v>0.2377563834240268</v>
      </c>
      <c r="L55" s="16"/>
      <c r="M55" s="16">
        <f>F55/SUM(F$52:G$55)</f>
        <v>0.2347560975609756</v>
      </c>
      <c r="N55" s="16"/>
      <c r="O55" s="16">
        <f>H55/SUM(H$52:I$55)</f>
        <v>0.23478260869565218</v>
      </c>
      <c r="P55" s="16"/>
    </row>
    <row r="56" spans="2:23" x14ac:dyDescent="0.25">
      <c r="K56" s="2"/>
      <c r="L56" s="2"/>
      <c r="M56" s="2"/>
      <c r="N56" s="2"/>
      <c r="O56" s="2"/>
    </row>
    <row r="57" spans="2:23" x14ac:dyDescent="0.25">
      <c r="K57" s="2"/>
      <c r="L57" s="2"/>
      <c r="M57" s="2"/>
      <c r="N57" s="2"/>
      <c r="O57" s="2"/>
    </row>
    <row r="58" spans="2:23" x14ac:dyDescent="0.25">
      <c r="K58" s="2"/>
      <c r="L58" s="2"/>
      <c r="M58" s="2"/>
      <c r="N58" s="2"/>
      <c r="O58" s="2"/>
    </row>
    <row r="59" spans="2:23" x14ac:dyDescent="0.25">
      <c r="D59" s="11" t="s">
        <v>19</v>
      </c>
      <c r="E59" s="11"/>
      <c r="F59" s="11"/>
      <c r="G59" s="11"/>
      <c r="H59" s="11"/>
      <c r="I59" s="11"/>
      <c r="K59" s="2"/>
      <c r="L59" s="2"/>
      <c r="M59" s="2"/>
      <c r="N59" s="2"/>
      <c r="O59" s="2"/>
    </row>
    <row r="60" spans="2:23" x14ac:dyDescent="0.25">
      <c r="D60" s="11" t="s">
        <v>6</v>
      </c>
      <c r="E60" s="11"/>
      <c r="F60" s="11" t="s">
        <v>7</v>
      </c>
      <c r="G60" s="11"/>
      <c r="H60" s="11" t="s">
        <v>8</v>
      </c>
      <c r="I60" s="11"/>
      <c r="K60" s="11" t="s">
        <v>6</v>
      </c>
      <c r="L60" s="11"/>
      <c r="M60" s="11" t="s">
        <v>7</v>
      </c>
      <c r="N60" s="11"/>
      <c r="O60" s="11" t="s">
        <v>8</v>
      </c>
      <c r="P60" s="11"/>
    </row>
    <row r="61" spans="2:23" x14ac:dyDescent="0.25">
      <c r="B61" s="13" t="s">
        <v>14</v>
      </c>
      <c r="C61" t="s">
        <v>10</v>
      </c>
      <c r="D61" s="11">
        <v>104</v>
      </c>
      <c r="E61" s="11"/>
      <c r="F61" s="11">
        <v>71</v>
      </c>
      <c r="G61" s="11"/>
      <c r="H61" s="11">
        <v>39</v>
      </c>
      <c r="I61" s="11"/>
      <c r="K61" s="16">
        <f>D61/SUM(D$61:E$64)</f>
        <v>0.28493150684931506</v>
      </c>
      <c r="L61" s="16"/>
      <c r="M61" s="16">
        <f>F61/SUM(F$61:G$64)</f>
        <v>0.29098360655737704</v>
      </c>
      <c r="N61" s="16"/>
      <c r="O61" s="16">
        <f>H61/SUM(H$61:I$64)</f>
        <v>0.22807017543859648</v>
      </c>
      <c r="P61" s="16"/>
      <c r="R61" s="11">
        <f>SUM(D61:E64)</f>
        <v>365</v>
      </c>
      <c r="S61" s="11"/>
      <c r="T61" s="11">
        <f t="shared" ref="T61" si="17">SUM(F61:G64)</f>
        <v>244</v>
      </c>
      <c r="U61" s="11"/>
      <c r="V61" s="11">
        <f t="shared" ref="V61" si="18">SUM(H61:I64)</f>
        <v>171</v>
      </c>
      <c r="W61" s="11"/>
    </row>
    <row r="62" spans="2:23" x14ac:dyDescent="0.25">
      <c r="B62" s="13"/>
      <c r="C62" t="s">
        <v>11</v>
      </c>
      <c r="D62" s="11">
        <v>109</v>
      </c>
      <c r="E62" s="11"/>
      <c r="F62" s="11">
        <v>67</v>
      </c>
      <c r="G62" s="11"/>
      <c r="H62" s="11">
        <v>48</v>
      </c>
      <c r="I62" s="11"/>
      <c r="K62" s="16">
        <f>D62/SUM(D$61:E$64)</f>
        <v>0.29863013698630136</v>
      </c>
      <c r="L62" s="16"/>
      <c r="M62" s="16">
        <f>F62/SUM(F$61:G$64)</f>
        <v>0.27459016393442626</v>
      </c>
      <c r="N62" s="16"/>
      <c r="O62" s="16">
        <f>H62/SUM(H$61:I$64)</f>
        <v>0.2807017543859649</v>
      </c>
      <c r="P62" s="16"/>
    </row>
    <row r="63" spans="2:23" x14ac:dyDescent="0.25">
      <c r="B63" s="13"/>
      <c r="C63" t="s">
        <v>12</v>
      </c>
      <c r="D63" s="11">
        <v>79</v>
      </c>
      <c r="E63" s="11"/>
      <c r="F63" s="11">
        <v>51</v>
      </c>
      <c r="G63" s="11"/>
      <c r="H63" s="11">
        <v>40</v>
      </c>
      <c r="I63" s="11"/>
      <c r="K63" s="16">
        <f>D63/SUM(D$61:E$64)</f>
        <v>0.21643835616438356</v>
      </c>
      <c r="L63" s="16"/>
      <c r="M63" s="16">
        <f>F63/SUM(F$61:G$64)</f>
        <v>0.20901639344262296</v>
      </c>
      <c r="N63" s="16"/>
      <c r="O63" s="16">
        <f>H63/SUM(H$61:I$64)</f>
        <v>0.23391812865497075</v>
      </c>
      <c r="P63" s="16"/>
    </row>
    <row r="64" spans="2:23" x14ac:dyDescent="0.25">
      <c r="B64" s="13"/>
      <c r="C64" t="s">
        <v>13</v>
      </c>
      <c r="D64" s="11">
        <v>73</v>
      </c>
      <c r="E64" s="11"/>
      <c r="F64" s="11">
        <v>55</v>
      </c>
      <c r="G64" s="11"/>
      <c r="H64" s="11">
        <v>44</v>
      </c>
      <c r="I64" s="11"/>
      <c r="K64" s="16">
        <f>D64/SUM(D$61:E$64)</f>
        <v>0.2</v>
      </c>
      <c r="L64" s="16"/>
      <c r="M64" s="16">
        <f>F64/SUM(F$61:G$64)</f>
        <v>0.22540983606557377</v>
      </c>
      <c r="N64" s="16"/>
      <c r="O64" s="16">
        <f>H64/SUM(H$61:I$64)</f>
        <v>0.25730994152046782</v>
      </c>
      <c r="P64" s="16"/>
    </row>
    <row r="65" spans="2:23" x14ac:dyDescent="0.25">
      <c r="B65" s="13" t="s">
        <v>15</v>
      </c>
      <c r="C65" t="s">
        <v>10</v>
      </c>
      <c r="D65" s="11">
        <v>415</v>
      </c>
      <c r="E65" s="11"/>
      <c r="F65" s="11">
        <v>96</v>
      </c>
      <c r="G65" s="11"/>
      <c r="H65" s="11">
        <v>154</v>
      </c>
      <c r="I65" s="11"/>
      <c r="K65" s="16">
        <f>D65/SUM(D$65:E$68)</f>
        <v>0.27284681130834976</v>
      </c>
      <c r="L65" s="16"/>
      <c r="M65" s="16">
        <f>F65/SUM(F$65:G$68)</f>
        <v>0.2831858407079646</v>
      </c>
      <c r="N65" s="16"/>
      <c r="O65" s="16">
        <f>H65/SUM(H$65:I$68)</f>
        <v>0.26101694915254237</v>
      </c>
      <c r="P65" s="16"/>
      <c r="R65" s="11">
        <f>SUM(D65:E68)</f>
        <v>1521</v>
      </c>
      <c r="S65" s="11"/>
      <c r="T65" s="11">
        <f t="shared" ref="T65" si="19">SUM(F65:G68)</f>
        <v>339</v>
      </c>
      <c r="U65" s="11"/>
      <c r="V65" s="11">
        <f t="shared" ref="V65" si="20">SUM(H65:I68)</f>
        <v>590</v>
      </c>
      <c r="W65" s="11"/>
    </row>
    <row r="66" spans="2:23" x14ac:dyDescent="0.25">
      <c r="B66" s="13"/>
      <c r="C66" t="s">
        <v>11</v>
      </c>
      <c r="D66" s="11">
        <v>371</v>
      </c>
      <c r="E66" s="11"/>
      <c r="F66" s="11">
        <v>72</v>
      </c>
      <c r="G66" s="11"/>
      <c r="H66" s="11">
        <v>156</v>
      </c>
      <c r="I66" s="11"/>
      <c r="K66" s="16">
        <f>D66/SUM(D$65:E$68)</f>
        <v>0.24391847468770544</v>
      </c>
      <c r="L66" s="16"/>
      <c r="M66" s="16">
        <f>F66/SUM(F$65:G$68)</f>
        <v>0.21238938053097345</v>
      </c>
      <c r="N66" s="16"/>
      <c r="O66" s="16">
        <f>H66/SUM(H$65:I$68)</f>
        <v>0.26440677966101694</v>
      </c>
      <c r="P66" s="16"/>
    </row>
    <row r="67" spans="2:23" x14ac:dyDescent="0.25">
      <c r="B67" s="13"/>
      <c r="C67" t="s">
        <v>12</v>
      </c>
      <c r="D67" s="11">
        <v>372</v>
      </c>
      <c r="E67" s="11"/>
      <c r="F67" s="11">
        <v>89</v>
      </c>
      <c r="G67" s="11"/>
      <c r="H67" s="11">
        <v>135</v>
      </c>
      <c r="I67" s="11"/>
      <c r="K67" s="16">
        <f>D67/SUM(D$65:E$68)</f>
        <v>0.24457593688362919</v>
      </c>
      <c r="L67" s="16"/>
      <c r="M67" s="16">
        <f>F67/SUM(F$65:G$68)</f>
        <v>0.26253687315634217</v>
      </c>
      <c r="N67" s="16"/>
      <c r="O67" s="16">
        <f>H67/SUM(H$65:I$68)</f>
        <v>0.2288135593220339</v>
      </c>
      <c r="P67" s="16"/>
    </row>
    <row r="68" spans="2:23" x14ac:dyDescent="0.25">
      <c r="B68" s="13"/>
      <c r="C68" t="s">
        <v>13</v>
      </c>
      <c r="D68" s="11">
        <v>363</v>
      </c>
      <c r="E68" s="11"/>
      <c r="F68" s="11">
        <v>82</v>
      </c>
      <c r="G68" s="11"/>
      <c r="H68" s="11">
        <v>145</v>
      </c>
      <c r="I68" s="11"/>
      <c r="K68" s="16">
        <f>D68/SUM(D$65:E$68)</f>
        <v>0.23865877712031558</v>
      </c>
      <c r="L68" s="16"/>
      <c r="M68" s="16">
        <f>F68/SUM(F$65:G$68)</f>
        <v>0.24188790560471976</v>
      </c>
      <c r="N68" s="16"/>
      <c r="O68" s="16">
        <f>H68/SUM(H$65:I$68)</f>
        <v>0.24576271186440679</v>
      </c>
      <c r="P68" s="16"/>
    </row>
    <row r="69" spans="2:23" x14ac:dyDescent="0.25">
      <c r="K69" s="1"/>
      <c r="L69" s="1"/>
      <c r="M69" s="1"/>
      <c r="N69" s="1"/>
      <c r="O69" s="1"/>
    </row>
    <row r="72" spans="2:23" x14ac:dyDescent="0.25">
      <c r="G72" s="11" t="s">
        <v>22</v>
      </c>
      <c r="H72" s="11"/>
      <c r="I72" s="11"/>
    </row>
    <row r="73" spans="2:23" x14ac:dyDescent="0.25">
      <c r="G73" t="s">
        <v>10</v>
      </c>
      <c r="H73">
        <v>36559</v>
      </c>
      <c r="I73" s="2">
        <f>H73/$H$77</f>
        <v>0.28616492505185709</v>
      </c>
    </row>
    <row r="74" spans="2:23" x14ac:dyDescent="0.25">
      <c r="G74" t="s">
        <v>11</v>
      </c>
      <c r="H74">
        <v>32105</v>
      </c>
      <c r="I74" s="2">
        <f t="shared" ref="I74:I76" si="21">H74/$H$77</f>
        <v>0.2513013189307659</v>
      </c>
    </row>
    <row r="75" spans="2:23" x14ac:dyDescent="0.25">
      <c r="G75" t="s">
        <v>12</v>
      </c>
      <c r="H75">
        <v>30932</v>
      </c>
      <c r="I75" s="2">
        <f t="shared" si="21"/>
        <v>0.24211968220421901</v>
      </c>
    </row>
    <row r="76" spans="2:23" x14ac:dyDescent="0.25">
      <c r="G76" t="s">
        <v>13</v>
      </c>
      <c r="H76">
        <v>28159</v>
      </c>
      <c r="I76" s="2">
        <f t="shared" si="21"/>
        <v>0.220414073813158</v>
      </c>
    </row>
    <row r="77" spans="2:23" x14ac:dyDescent="0.25">
      <c r="G77" t="s">
        <v>23</v>
      </c>
      <c r="H77">
        <f>SUM(H73:H76)</f>
        <v>127755</v>
      </c>
    </row>
    <row r="80" spans="2:23" x14ac:dyDescent="0.25">
      <c r="D80" t="s">
        <v>2</v>
      </c>
      <c r="E80" t="s">
        <v>3</v>
      </c>
      <c r="F80" t="s">
        <v>4</v>
      </c>
      <c r="G80" t="s">
        <v>6</v>
      </c>
      <c r="H80" t="s">
        <v>7</v>
      </c>
      <c r="I80" t="s">
        <v>8</v>
      </c>
      <c r="N80" t="s">
        <v>2</v>
      </c>
      <c r="O80" t="s">
        <v>3</v>
      </c>
      <c r="P80" t="s">
        <v>4</v>
      </c>
      <c r="Q80" t="s">
        <v>6</v>
      </c>
      <c r="R80" t="s">
        <v>7</v>
      </c>
      <c r="S80" t="s">
        <v>8</v>
      </c>
    </row>
    <row r="81" spans="1:19" ht="15.75" x14ac:dyDescent="0.3">
      <c r="B81" s="13" t="s">
        <v>20</v>
      </c>
      <c r="C81" t="s">
        <v>10</v>
      </c>
      <c r="D81" s="7">
        <v>0.84899999999999998</v>
      </c>
      <c r="E81" s="8">
        <v>2.2020000000000001E-2</v>
      </c>
      <c r="F81">
        <v>0.99199999999999999</v>
      </c>
      <c r="G81">
        <v>0.16700000000000001</v>
      </c>
      <c r="H81">
        <v>0.28000000000000003</v>
      </c>
      <c r="I81">
        <v>0.92800000000000005</v>
      </c>
      <c r="L81" s="13" t="s">
        <v>20</v>
      </c>
      <c r="M81" t="s">
        <v>10</v>
      </c>
      <c r="N81">
        <v>0.26200000000000001</v>
      </c>
      <c r="O81">
        <v>0.83299999999999996</v>
      </c>
      <c r="P81">
        <v>0.96799999999999997</v>
      </c>
      <c r="Q81">
        <v>0.96</v>
      </c>
      <c r="R81">
        <v>0.86499999999999999</v>
      </c>
      <c r="S81">
        <v>9.1999999999999998E-2</v>
      </c>
    </row>
    <row r="82" spans="1:19" ht="15.75" x14ac:dyDescent="0.3">
      <c r="B82" s="13"/>
      <c r="C82" t="s">
        <v>11</v>
      </c>
      <c r="D82">
        <v>0.38400000000000001</v>
      </c>
      <c r="E82">
        <v>0.84899999999999998</v>
      </c>
      <c r="F82">
        <v>0.88600000000000001</v>
      </c>
      <c r="G82">
        <v>7.0000000000000007E-2</v>
      </c>
      <c r="H82" s="7">
        <v>0.89600000000000002</v>
      </c>
      <c r="I82">
        <v>8.5000000000000006E-2</v>
      </c>
      <c r="L82" s="13"/>
      <c r="M82" t="s">
        <v>11</v>
      </c>
      <c r="N82">
        <v>0.65200000000000002</v>
      </c>
      <c r="O82">
        <v>0.88800000000000001</v>
      </c>
      <c r="P82">
        <v>0.65200000000000002</v>
      </c>
      <c r="Q82" s="8">
        <v>3.6999999999999998E-2</v>
      </c>
      <c r="R82">
        <v>0.4</v>
      </c>
      <c r="S82">
        <v>0.373</v>
      </c>
    </row>
    <row r="83" spans="1:19" x14ac:dyDescent="0.25">
      <c r="B83" s="13"/>
      <c r="C83" t="s">
        <v>12</v>
      </c>
      <c r="D83" s="8">
        <v>5.1200000000000004E-3</v>
      </c>
      <c r="E83">
        <v>0.56867999999999996</v>
      </c>
      <c r="F83">
        <v>0.60299999999999998</v>
      </c>
      <c r="G83">
        <v>1.0699999999999999E-2</v>
      </c>
      <c r="H83" s="8">
        <v>0.04</v>
      </c>
      <c r="I83">
        <v>0.14899999999999999</v>
      </c>
      <c r="L83" s="13"/>
      <c r="M83" t="s">
        <v>12</v>
      </c>
      <c r="N83">
        <v>0.95199999999999996</v>
      </c>
      <c r="O83">
        <v>0.183</v>
      </c>
      <c r="P83">
        <v>0.46500000000000002</v>
      </c>
      <c r="Q83">
        <v>0.254</v>
      </c>
      <c r="R83">
        <v>0.22600000000000001</v>
      </c>
      <c r="S83">
        <v>0.80200000000000005</v>
      </c>
    </row>
    <row r="84" spans="1:19" x14ac:dyDescent="0.25">
      <c r="B84" s="13"/>
      <c r="C84" t="s">
        <v>13</v>
      </c>
      <c r="D84">
        <v>0.3125</v>
      </c>
      <c r="E84">
        <v>0.94420000000000004</v>
      </c>
      <c r="F84">
        <v>0.70389999999999997</v>
      </c>
      <c r="G84">
        <v>0.441</v>
      </c>
      <c r="H84">
        <v>0.42299999999999999</v>
      </c>
      <c r="I84">
        <v>0.68899999999999995</v>
      </c>
      <c r="L84" s="13"/>
      <c r="M84" t="s">
        <v>13</v>
      </c>
      <c r="N84">
        <v>8.1000000000000003E-2</v>
      </c>
      <c r="O84">
        <v>0.14399999999999999</v>
      </c>
      <c r="P84">
        <v>0.74099999999999999</v>
      </c>
      <c r="Q84">
        <v>0.34699999999999998</v>
      </c>
      <c r="R84">
        <v>0.84899999999999998</v>
      </c>
      <c r="S84">
        <v>0.246</v>
      </c>
    </row>
    <row r="85" spans="1:19" x14ac:dyDescent="0.25">
      <c r="B85" s="13" t="s">
        <v>21</v>
      </c>
      <c r="C85" t="s">
        <v>10</v>
      </c>
      <c r="D85">
        <v>0.64500000000000002</v>
      </c>
      <c r="E85">
        <v>0.109</v>
      </c>
      <c r="F85">
        <v>0.32200000000000001</v>
      </c>
      <c r="G85">
        <v>0.47099999999999997</v>
      </c>
      <c r="H85">
        <v>0.84899999999999998</v>
      </c>
      <c r="I85">
        <v>0.85699999999999998</v>
      </c>
      <c r="L85" s="13" t="s">
        <v>21</v>
      </c>
      <c r="M85" t="s">
        <v>10</v>
      </c>
      <c r="N85" s="8">
        <v>3.2000000000000001E-2</v>
      </c>
      <c r="O85">
        <v>0.70299999999999996</v>
      </c>
      <c r="P85">
        <v>0.69599999999999995</v>
      </c>
      <c r="Q85">
        <v>0.254</v>
      </c>
      <c r="R85">
        <v>0.90400000000000003</v>
      </c>
      <c r="S85">
        <v>0.17699999999999999</v>
      </c>
    </row>
    <row r="86" spans="1:19" x14ac:dyDescent="0.25">
      <c r="B86" s="13"/>
      <c r="C86" t="s">
        <v>11</v>
      </c>
      <c r="D86" s="8">
        <v>4.8000000000000001E-2</v>
      </c>
      <c r="E86">
        <v>0.88800000000000001</v>
      </c>
      <c r="F86">
        <v>0.68100000000000005</v>
      </c>
      <c r="G86">
        <v>0.77100000000000002</v>
      </c>
      <c r="H86" s="8">
        <v>4.5999999999999999E-2</v>
      </c>
      <c r="I86">
        <v>0.29799999999999999</v>
      </c>
      <c r="L86" s="13"/>
      <c r="M86" t="s">
        <v>11</v>
      </c>
      <c r="N86">
        <v>0.71799999999999997</v>
      </c>
      <c r="O86">
        <v>0.96</v>
      </c>
      <c r="P86">
        <v>0.98399999999999999</v>
      </c>
      <c r="Q86">
        <v>0.50900000000000001</v>
      </c>
      <c r="R86">
        <v>9.8000000000000004E-2</v>
      </c>
      <c r="S86">
        <v>0.46500000000000002</v>
      </c>
    </row>
    <row r="87" spans="1:19" x14ac:dyDescent="0.25">
      <c r="B87" s="13"/>
      <c r="C87" t="s">
        <v>12</v>
      </c>
      <c r="D87">
        <v>0.111</v>
      </c>
      <c r="E87">
        <v>0.34699999999999998</v>
      </c>
      <c r="F87">
        <v>0.94399999999999995</v>
      </c>
      <c r="G87">
        <v>0.128</v>
      </c>
      <c r="H87">
        <v>0.41199999999999998</v>
      </c>
      <c r="I87">
        <v>0.29299999999999998</v>
      </c>
      <c r="L87" s="13"/>
      <c r="M87" t="s">
        <v>12</v>
      </c>
      <c r="N87">
        <v>0.94399999999999995</v>
      </c>
      <c r="O87">
        <v>0.34200000000000003</v>
      </c>
      <c r="P87">
        <v>0.97599999999999998</v>
      </c>
      <c r="Q87">
        <v>0.82499999999999996</v>
      </c>
      <c r="R87">
        <v>0.378</v>
      </c>
      <c r="S87">
        <v>0.45300000000000001</v>
      </c>
    </row>
    <row r="88" spans="1:19" ht="15.75" x14ac:dyDescent="0.3">
      <c r="B88" s="13"/>
      <c r="C88" t="s">
        <v>13</v>
      </c>
      <c r="D88">
        <v>0.92800000000000005</v>
      </c>
      <c r="E88">
        <v>0.53500000000000003</v>
      </c>
      <c r="F88">
        <v>0.56100000000000005</v>
      </c>
      <c r="G88">
        <v>0.63100000000000001</v>
      </c>
      <c r="H88">
        <v>0.14899999999999999</v>
      </c>
      <c r="I88" s="7">
        <v>0.84899999999999998</v>
      </c>
      <c r="L88" s="13"/>
      <c r="M88" t="s">
        <v>13</v>
      </c>
      <c r="N88" s="8">
        <v>4.2999999999999997E-2</v>
      </c>
      <c r="O88">
        <v>0.52800000000000002</v>
      </c>
      <c r="P88">
        <v>0.71099999999999997</v>
      </c>
      <c r="Q88">
        <v>8.6999999999999994E-2</v>
      </c>
      <c r="R88">
        <v>0.34200000000000003</v>
      </c>
      <c r="S88">
        <v>0.13800000000000001</v>
      </c>
    </row>
    <row r="91" spans="1:19" ht="15" customHeight="1" x14ac:dyDescent="0.25">
      <c r="A91" s="9" t="s">
        <v>29</v>
      </c>
      <c r="B91" s="9"/>
      <c r="C91" s="9"/>
      <c r="D91" s="9"/>
      <c r="E91" s="9"/>
      <c r="F91" s="9"/>
      <c r="H91" s="11"/>
      <c r="I91" s="11"/>
      <c r="L91" s="12" t="s">
        <v>30</v>
      </c>
      <c r="M91" s="12"/>
      <c r="N91" s="12"/>
      <c r="O91" s="12"/>
      <c r="P91" s="12"/>
    </row>
    <row r="92" spans="1:19" x14ac:dyDescent="0.25">
      <c r="A92" s="9"/>
      <c r="B92" s="9">
        <v>36559</v>
      </c>
      <c r="C92" s="9">
        <v>127755</v>
      </c>
      <c r="D92" s="9">
        <v>104</v>
      </c>
      <c r="E92" s="9">
        <v>365</v>
      </c>
      <c r="F92" s="9"/>
      <c r="L92" s="12"/>
      <c r="M92" s="12"/>
      <c r="N92" s="12"/>
      <c r="O92" s="12"/>
      <c r="P92" s="12"/>
    </row>
    <row r="93" spans="1:19" x14ac:dyDescent="0.25">
      <c r="A93" s="9"/>
      <c r="B93" s="9"/>
      <c r="C93" s="9"/>
      <c r="D93" s="9"/>
      <c r="E93" s="9"/>
      <c r="F93" s="9"/>
      <c r="L93" s="12"/>
      <c r="M93" s="12"/>
      <c r="N93" s="12"/>
      <c r="O93" s="12"/>
      <c r="P93" s="12"/>
    </row>
    <row r="94" spans="1:19" x14ac:dyDescent="0.25">
      <c r="A94" s="9"/>
      <c r="B94" s="9" t="s">
        <v>24</v>
      </c>
      <c r="C94" s="9" t="s">
        <v>25</v>
      </c>
      <c r="D94" s="9" t="s">
        <v>26</v>
      </c>
      <c r="E94" s="9" t="s">
        <v>27</v>
      </c>
      <c r="F94" s="9" t="s">
        <v>28</v>
      </c>
      <c r="L94" s="12"/>
      <c r="M94" s="12"/>
      <c r="N94" s="12"/>
      <c r="O94" s="12"/>
      <c r="P94" s="12"/>
    </row>
    <row r="95" spans="1:19" x14ac:dyDescent="0.25">
      <c r="A95" s="9"/>
      <c r="B95" s="9">
        <f>(D92/E92)-(B92/C92)</f>
        <v>-1.2334182025420248E-3</v>
      </c>
      <c r="C95" s="9">
        <f>(B92+D92)/(C92+E92)</f>
        <v>0.28616141117702154</v>
      </c>
      <c r="D95" s="9">
        <f>1-C95</f>
        <v>0.71383858882297846</v>
      </c>
      <c r="E95" s="9">
        <f>(1/C92+1/E92)</f>
        <v>2.7475535096875814E-3</v>
      </c>
      <c r="F95" s="9">
        <f>B95/SQRT(C95*D95*E95)</f>
        <v>-5.2063304374757334E-2</v>
      </c>
      <c r="L95" s="12"/>
      <c r="M95" s="12"/>
      <c r="N95" s="12"/>
      <c r="O95" s="12"/>
      <c r="P95" s="12"/>
    </row>
    <row r="96" spans="1:19" x14ac:dyDescent="0.25">
      <c r="L96" s="12"/>
      <c r="M96" s="12"/>
      <c r="N96" s="12"/>
      <c r="O96" s="12"/>
      <c r="P96" s="12"/>
    </row>
    <row r="97" spans="12:16" x14ac:dyDescent="0.25">
      <c r="L97" s="12"/>
      <c r="M97" s="12"/>
      <c r="N97" s="12"/>
      <c r="O97" s="12"/>
      <c r="P97" s="12"/>
    </row>
  </sheetData>
  <mergeCells count="249">
    <mergeCell ref="D64:E64"/>
    <mergeCell ref="D65:E65"/>
    <mergeCell ref="D66:E66"/>
    <mergeCell ref="D67:E67"/>
    <mergeCell ref="D68:E68"/>
    <mergeCell ref="F63:G63"/>
    <mergeCell ref="F64:G64"/>
    <mergeCell ref="D52:E52"/>
    <mergeCell ref="D53:E53"/>
    <mergeCell ref="D54:E54"/>
    <mergeCell ref="D55:E55"/>
    <mergeCell ref="F52:G52"/>
    <mergeCell ref="F53:G53"/>
    <mergeCell ref="F54:G54"/>
    <mergeCell ref="F55:G55"/>
    <mergeCell ref="D63:E63"/>
    <mergeCell ref="F25:G25"/>
    <mergeCell ref="H25:I25"/>
    <mergeCell ref="D25:E25"/>
    <mergeCell ref="D47:E47"/>
    <mergeCell ref="D48:E48"/>
    <mergeCell ref="D49:E49"/>
    <mergeCell ref="D50:E50"/>
    <mergeCell ref="D51:E51"/>
    <mergeCell ref="F47:G47"/>
    <mergeCell ref="F48:G48"/>
    <mergeCell ref="F49:G49"/>
    <mergeCell ref="F50:G50"/>
    <mergeCell ref="F51:G51"/>
    <mergeCell ref="H47:I47"/>
    <mergeCell ref="H48:I48"/>
    <mergeCell ref="H49:I49"/>
    <mergeCell ref="H50:I50"/>
    <mergeCell ref="H51:I51"/>
    <mergeCell ref="D9:E9"/>
    <mergeCell ref="D10:E10"/>
    <mergeCell ref="D11:E11"/>
    <mergeCell ref="D12:E12"/>
    <mergeCell ref="F22:G22"/>
    <mergeCell ref="H22:I22"/>
    <mergeCell ref="F23:G23"/>
    <mergeCell ref="H23:I23"/>
    <mergeCell ref="F24:G24"/>
    <mergeCell ref="H24:I24"/>
    <mergeCell ref="D22:E22"/>
    <mergeCell ref="D23:E23"/>
    <mergeCell ref="D24:E24"/>
    <mergeCell ref="F18:G18"/>
    <mergeCell ref="H18:I18"/>
    <mergeCell ref="F19:G19"/>
    <mergeCell ref="H19:I19"/>
    <mergeCell ref="F20:G20"/>
    <mergeCell ref="H20:I20"/>
    <mergeCell ref="F12:G12"/>
    <mergeCell ref="H12:I12"/>
    <mergeCell ref="F21:G21"/>
    <mergeCell ref="H21:I21"/>
    <mergeCell ref="F9:G9"/>
    <mergeCell ref="B9:B12"/>
    <mergeCell ref="D17:E17"/>
    <mergeCell ref="F17:G17"/>
    <mergeCell ref="H17:I17"/>
    <mergeCell ref="F5:G5"/>
    <mergeCell ref="H5:I5"/>
    <mergeCell ref="B18:B21"/>
    <mergeCell ref="B22:B25"/>
    <mergeCell ref="D5:E5"/>
    <mergeCell ref="D6:E6"/>
    <mergeCell ref="D7:E7"/>
    <mergeCell ref="D8:E8"/>
    <mergeCell ref="D18:E18"/>
    <mergeCell ref="D19:E19"/>
    <mergeCell ref="D20:E20"/>
    <mergeCell ref="D21:E21"/>
    <mergeCell ref="H9:I9"/>
    <mergeCell ref="F10:G10"/>
    <mergeCell ref="H10:I10"/>
    <mergeCell ref="F11:G11"/>
    <mergeCell ref="H11:I11"/>
    <mergeCell ref="F6:G6"/>
    <mergeCell ref="H6:I6"/>
    <mergeCell ref="F7:G7"/>
    <mergeCell ref="B1:I1"/>
    <mergeCell ref="K4:L4"/>
    <mergeCell ref="M4:N4"/>
    <mergeCell ref="O4:P4"/>
    <mergeCell ref="K5:L5"/>
    <mergeCell ref="M5:N5"/>
    <mergeCell ref="O5:P5"/>
    <mergeCell ref="K6:L6"/>
    <mergeCell ref="M6:N6"/>
    <mergeCell ref="O6:P6"/>
    <mergeCell ref="D4:E4"/>
    <mergeCell ref="F4:G4"/>
    <mergeCell ref="H4:I4"/>
    <mergeCell ref="B5:B8"/>
    <mergeCell ref="H7:I7"/>
    <mergeCell ref="F8:G8"/>
    <mergeCell ref="H8:I8"/>
    <mergeCell ref="K7:L7"/>
    <mergeCell ref="M7:N7"/>
    <mergeCell ref="O7:P7"/>
    <mergeCell ref="K8:L8"/>
    <mergeCell ref="M8:N8"/>
    <mergeCell ref="O8:P8"/>
    <mergeCell ref="K9:L9"/>
    <mergeCell ref="M9:N9"/>
    <mergeCell ref="O9:P9"/>
    <mergeCell ref="K10:L10"/>
    <mergeCell ref="M10:N10"/>
    <mergeCell ref="O10:P10"/>
    <mergeCell ref="K11:L11"/>
    <mergeCell ref="M11:N11"/>
    <mergeCell ref="O11:P11"/>
    <mergeCell ref="K12:L12"/>
    <mergeCell ref="M12:N12"/>
    <mergeCell ref="O12:P12"/>
    <mergeCell ref="K17:L17"/>
    <mergeCell ref="M17:N17"/>
    <mergeCell ref="O17:P17"/>
    <mergeCell ref="K18:L18"/>
    <mergeCell ref="M18:N18"/>
    <mergeCell ref="O18:P18"/>
    <mergeCell ref="K19:L19"/>
    <mergeCell ref="M19:N19"/>
    <mergeCell ref="O19:P19"/>
    <mergeCell ref="K20:L20"/>
    <mergeCell ref="M20:N20"/>
    <mergeCell ref="O20:P20"/>
    <mergeCell ref="K21:L21"/>
    <mergeCell ref="M21:N21"/>
    <mergeCell ref="O21:P21"/>
    <mergeCell ref="K22:L22"/>
    <mergeCell ref="M22:N22"/>
    <mergeCell ref="O22:P22"/>
    <mergeCell ref="K23:L23"/>
    <mergeCell ref="M23:N23"/>
    <mergeCell ref="O23:P23"/>
    <mergeCell ref="K24:L24"/>
    <mergeCell ref="M24:N24"/>
    <mergeCell ref="O24:P24"/>
    <mergeCell ref="K25:L25"/>
    <mergeCell ref="M25:N25"/>
    <mergeCell ref="O25:P25"/>
    <mergeCell ref="O55:P55"/>
    <mergeCell ref="K48:L48"/>
    <mergeCell ref="K49:L49"/>
    <mergeCell ref="K50:L50"/>
    <mergeCell ref="K51:L51"/>
    <mergeCell ref="M48:N48"/>
    <mergeCell ref="O48:P48"/>
    <mergeCell ref="M49:N49"/>
    <mergeCell ref="O49:P49"/>
    <mergeCell ref="M50:N50"/>
    <mergeCell ref="O50:P50"/>
    <mergeCell ref="M51:N51"/>
    <mergeCell ref="O51:P51"/>
    <mergeCell ref="K61:L61"/>
    <mergeCell ref="K62:L62"/>
    <mergeCell ref="K63:L63"/>
    <mergeCell ref="K64:L64"/>
    <mergeCell ref="K1:P1"/>
    <mergeCell ref="M61:N61"/>
    <mergeCell ref="O61:P61"/>
    <mergeCell ref="M62:N62"/>
    <mergeCell ref="O62:P62"/>
    <mergeCell ref="M63:N63"/>
    <mergeCell ref="O63:P63"/>
    <mergeCell ref="M64:N64"/>
    <mergeCell ref="O64:P64"/>
    <mergeCell ref="K52:L52"/>
    <mergeCell ref="K53:L53"/>
    <mergeCell ref="K54:L54"/>
    <mergeCell ref="K55:L55"/>
    <mergeCell ref="M52:N52"/>
    <mergeCell ref="O52:P52"/>
    <mergeCell ref="M53:N53"/>
    <mergeCell ref="O53:P53"/>
    <mergeCell ref="M54:N54"/>
    <mergeCell ref="O54:P54"/>
    <mergeCell ref="M55:N55"/>
    <mergeCell ref="K68:L68"/>
    <mergeCell ref="M65:N65"/>
    <mergeCell ref="O65:P65"/>
    <mergeCell ref="M66:N66"/>
    <mergeCell ref="O66:P66"/>
    <mergeCell ref="M67:N67"/>
    <mergeCell ref="O67:P67"/>
    <mergeCell ref="M68:N68"/>
    <mergeCell ref="O68:P68"/>
    <mergeCell ref="B45:I45"/>
    <mergeCell ref="K45:P45"/>
    <mergeCell ref="F65:G65"/>
    <mergeCell ref="F66:G66"/>
    <mergeCell ref="F67:G67"/>
    <mergeCell ref="F68:G68"/>
    <mergeCell ref="H61:I61"/>
    <mergeCell ref="H62:I62"/>
    <mergeCell ref="H63:I63"/>
    <mergeCell ref="H64:I64"/>
    <mergeCell ref="H65:I65"/>
    <mergeCell ref="H66:I66"/>
    <mergeCell ref="H67:I67"/>
    <mergeCell ref="H68:I68"/>
    <mergeCell ref="K47:L47"/>
    <mergeCell ref="M47:N47"/>
    <mergeCell ref="O47:P47"/>
    <mergeCell ref="K60:L60"/>
    <mergeCell ref="M60:N60"/>
    <mergeCell ref="O60:P60"/>
    <mergeCell ref="D46:I46"/>
    <mergeCell ref="D59:I59"/>
    <mergeCell ref="B48:B51"/>
    <mergeCell ref="B52:B55"/>
    <mergeCell ref="T48:U48"/>
    <mergeCell ref="V48:W48"/>
    <mergeCell ref="R52:S52"/>
    <mergeCell ref="T52:U52"/>
    <mergeCell ref="V52:W52"/>
    <mergeCell ref="R61:S61"/>
    <mergeCell ref="T61:U61"/>
    <mergeCell ref="V61:W61"/>
    <mergeCell ref="R65:S65"/>
    <mergeCell ref="T65:U65"/>
    <mergeCell ref="V65:W65"/>
    <mergeCell ref="H91:I91"/>
    <mergeCell ref="L91:P97"/>
    <mergeCell ref="B61:B64"/>
    <mergeCell ref="B65:B68"/>
    <mergeCell ref="B81:B84"/>
    <mergeCell ref="B85:B88"/>
    <mergeCell ref="L81:L84"/>
    <mergeCell ref="L85:L88"/>
    <mergeCell ref="R48:S48"/>
    <mergeCell ref="G72:I72"/>
    <mergeCell ref="H52:I52"/>
    <mergeCell ref="H53:I53"/>
    <mergeCell ref="H54:I54"/>
    <mergeCell ref="H55:I55"/>
    <mergeCell ref="D60:E60"/>
    <mergeCell ref="D61:E61"/>
    <mergeCell ref="D62:E62"/>
    <mergeCell ref="F60:G60"/>
    <mergeCell ref="H60:I60"/>
    <mergeCell ref="F61:G61"/>
    <mergeCell ref="F62:G62"/>
    <mergeCell ref="K65:L65"/>
    <mergeCell ref="K66:L66"/>
    <mergeCell ref="K67:L6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5808-D78A-4885-B64E-AAB35404429D}">
  <dimension ref="B3:Z53"/>
  <sheetViews>
    <sheetView tabSelected="1" topLeftCell="I4" workbookViewId="0">
      <selection activeCell="P50" sqref="P50:Q50"/>
    </sheetView>
  </sheetViews>
  <sheetFormatPr baseColWidth="10" defaultRowHeight="15" x14ac:dyDescent="0.25"/>
  <cols>
    <col min="13" max="13" width="12.5703125" bestFit="1" customWidth="1"/>
  </cols>
  <sheetData>
    <row r="3" spans="2:23" x14ac:dyDescent="0.25">
      <c r="B3" s="14" t="s">
        <v>16</v>
      </c>
      <c r="C3" s="14"/>
      <c r="D3" s="14"/>
      <c r="E3" s="14"/>
      <c r="F3" s="14"/>
      <c r="G3" s="14"/>
      <c r="H3" s="14"/>
      <c r="I3" s="14"/>
      <c r="M3" s="11" t="s">
        <v>22</v>
      </c>
      <c r="N3" s="11"/>
      <c r="O3" s="11"/>
      <c r="S3" s="12" t="s">
        <v>37</v>
      </c>
      <c r="T3" s="12"/>
      <c r="U3" s="12"/>
      <c r="V3" s="12"/>
      <c r="W3" s="12"/>
    </row>
    <row r="4" spans="2:23" x14ac:dyDescent="0.25">
      <c r="D4" s="11" t="s">
        <v>18</v>
      </c>
      <c r="E4" s="11"/>
      <c r="F4" s="11"/>
      <c r="G4" s="11"/>
      <c r="H4" s="11"/>
      <c r="I4" s="11"/>
      <c r="M4" t="s">
        <v>10</v>
      </c>
      <c r="N4">
        <v>36559</v>
      </c>
      <c r="O4" s="2">
        <f>N4/N8</f>
        <v>0.28616492505185709</v>
      </c>
      <c r="S4" s="12"/>
      <c r="T4" s="12"/>
      <c r="U4" s="12"/>
      <c r="V4" s="12"/>
      <c r="W4" s="12"/>
    </row>
    <row r="5" spans="2:23" x14ac:dyDescent="0.25">
      <c r="D5" s="11" t="s">
        <v>2</v>
      </c>
      <c r="E5" s="11"/>
      <c r="F5" s="11" t="s">
        <v>3</v>
      </c>
      <c r="G5" s="11"/>
      <c r="H5" s="11" t="s">
        <v>4</v>
      </c>
      <c r="I5" s="11"/>
      <c r="M5" t="s">
        <v>11</v>
      </c>
      <c r="N5">
        <v>32105</v>
      </c>
      <c r="O5" s="2">
        <f>N5/N8</f>
        <v>0.2513013189307659</v>
      </c>
      <c r="S5" s="12"/>
      <c r="T5" s="12"/>
      <c r="U5" s="12"/>
      <c r="V5" s="12"/>
      <c r="W5" s="12"/>
    </row>
    <row r="6" spans="2:23" x14ac:dyDescent="0.25">
      <c r="B6" s="13" t="s">
        <v>14</v>
      </c>
      <c r="C6" t="s">
        <v>10</v>
      </c>
      <c r="D6" s="11">
        <v>1288</v>
      </c>
      <c r="E6" s="11"/>
      <c r="F6" s="11">
        <v>247</v>
      </c>
      <c r="G6" s="11"/>
      <c r="H6" s="11">
        <v>36</v>
      </c>
      <c r="I6" s="11"/>
      <c r="M6" t="s">
        <v>12</v>
      </c>
      <c r="N6">
        <v>30932</v>
      </c>
      <c r="O6" s="2">
        <f>N6/N8</f>
        <v>0.24211968220421901</v>
      </c>
      <c r="S6" s="12"/>
      <c r="T6" s="12"/>
      <c r="U6" s="12"/>
      <c r="V6" s="12"/>
      <c r="W6" s="12"/>
    </row>
    <row r="7" spans="2:23" x14ac:dyDescent="0.25">
      <c r="B7" s="13"/>
      <c r="C7" t="s">
        <v>11</v>
      </c>
      <c r="D7" s="11">
        <v>1100</v>
      </c>
      <c r="E7" s="11"/>
      <c r="F7" s="11">
        <v>194</v>
      </c>
      <c r="G7" s="11"/>
      <c r="H7" s="11">
        <v>31</v>
      </c>
      <c r="I7" s="11"/>
      <c r="M7" t="s">
        <v>13</v>
      </c>
      <c r="N7">
        <v>28159</v>
      </c>
      <c r="O7" s="2">
        <f>N7/N8</f>
        <v>0.220414073813158</v>
      </c>
      <c r="S7" s="12"/>
      <c r="T7" s="12"/>
      <c r="U7" s="12"/>
      <c r="V7" s="12"/>
      <c r="W7" s="12"/>
    </row>
    <row r="8" spans="2:23" x14ac:dyDescent="0.25">
      <c r="B8" s="13"/>
      <c r="C8" t="s">
        <v>12</v>
      </c>
      <c r="D8" s="11">
        <v>1003</v>
      </c>
      <c r="E8" s="11"/>
      <c r="F8" s="11">
        <v>178</v>
      </c>
      <c r="G8" s="11"/>
      <c r="H8" s="11">
        <v>33</v>
      </c>
      <c r="I8" s="11"/>
      <c r="M8" t="s">
        <v>23</v>
      </c>
      <c r="N8">
        <f>SUM(N4:N7)</f>
        <v>127755</v>
      </c>
      <c r="S8" s="12"/>
      <c r="T8" s="12"/>
      <c r="U8" s="12"/>
      <c r="V8" s="12"/>
      <c r="W8" s="12"/>
    </row>
    <row r="9" spans="2:23" x14ac:dyDescent="0.25">
      <c r="B9" s="13"/>
      <c r="C9" t="s">
        <v>13</v>
      </c>
      <c r="D9" s="11">
        <v>959</v>
      </c>
      <c r="E9" s="11"/>
      <c r="F9" s="11">
        <v>169</v>
      </c>
      <c r="G9" s="11"/>
      <c r="H9" s="11">
        <v>26</v>
      </c>
      <c r="I9" s="11"/>
      <c r="S9" s="12"/>
      <c r="T9" s="12"/>
      <c r="U9" s="12"/>
      <c r="V9" s="12"/>
      <c r="W9" s="12"/>
    </row>
    <row r="10" spans="2:23" x14ac:dyDescent="0.25">
      <c r="B10" s="13" t="s">
        <v>15</v>
      </c>
      <c r="C10" t="s">
        <v>10</v>
      </c>
      <c r="D10" s="11">
        <v>1575</v>
      </c>
      <c r="E10" s="11"/>
      <c r="F10" s="11">
        <v>230</v>
      </c>
      <c r="G10" s="11"/>
      <c r="H10" s="11">
        <v>81</v>
      </c>
      <c r="I10" s="11"/>
      <c r="S10" s="12"/>
      <c r="T10" s="12"/>
      <c r="U10" s="12"/>
      <c r="V10" s="12"/>
      <c r="W10" s="12"/>
    </row>
    <row r="11" spans="2:23" x14ac:dyDescent="0.25">
      <c r="B11" s="13"/>
      <c r="C11" t="s">
        <v>11</v>
      </c>
      <c r="D11" s="11">
        <v>1462</v>
      </c>
      <c r="E11" s="11"/>
      <c r="F11" s="11">
        <v>183</v>
      </c>
      <c r="G11" s="11"/>
      <c r="H11" s="11">
        <v>62</v>
      </c>
      <c r="I11" s="11"/>
      <c r="L11" s="11" t="s">
        <v>18</v>
      </c>
      <c r="M11" s="11"/>
      <c r="N11" s="11"/>
      <c r="O11" s="11"/>
      <c r="P11" s="11"/>
      <c r="Q11" s="11"/>
      <c r="S11" s="12"/>
      <c r="T11" s="12"/>
      <c r="U11" s="12"/>
      <c r="V11" s="12"/>
      <c r="W11" s="12"/>
    </row>
    <row r="12" spans="2:23" x14ac:dyDescent="0.25">
      <c r="B12" s="13"/>
      <c r="C12" t="s">
        <v>12</v>
      </c>
      <c r="D12" s="11">
        <v>1294</v>
      </c>
      <c r="E12" s="11"/>
      <c r="F12" s="11">
        <v>167</v>
      </c>
      <c r="G12" s="11"/>
      <c r="H12" s="11">
        <v>62</v>
      </c>
      <c r="I12" s="11"/>
      <c r="L12" s="11" t="s">
        <v>2</v>
      </c>
      <c r="M12" s="11"/>
      <c r="N12" s="11" t="s">
        <v>3</v>
      </c>
      <c r="O12" s="11"/>
      <c r="P12" s="11" t="s">
        <v>4</v>
      </c>
      <c r="Q12" s="11"/>
      <c r="S12" s="12"/>
      <c r="T12" s="12"/>
      <c r="U12" s="12"/>
      <c r="V12" s="12"/>
      <c r="W12" s="12"/>
    </row>
    <row r="13" spans="2:23" x14ac:dyDescent="0.25">
      <c r="B13" s="13"/>
      <c r="C13" t="s">
        <v>13</v>
      </c>
      <c r="D13" s="11">
        <v>1228</v>
      </c>
      <c r="E13" s="11"/>
      <c r="F13" s="11">
        <v>155</v>
      </c>
      <c r="G13" s="11"/>
      <c r="H13" s="11">
        <v>53</v>
      </c>
      <c r="I13" s="11"/>
      <c r="K13" t="s">
        <v>10</v>
      </c>
      <c r="L13">
        <f>D6+D10</f>
        <v>2863</v>
      </c>
      <c r="M13" s="17">
        <f>SUM(L$13:L$16)*$O4</f>
        <v>2835.6082423388521</v>
      </c>
      <c r="N13">
        <f>F6+F10</f>
        <v>477</v>
      </c>
      <c r="O13" s="17">
        <f>SUM(N$13:N$16)*$O4</f>
        <v>435.82918085397836</v>
      </c>
      <c r="P13">
        <f>H6+H10</f>
        <v>117</v>
      </c>
      <c r="Q13" s="17">
        <f>SUM(P$13:P$16)*$O4</f>
        <v>109.88733121991312</v>
      </c>
      <c r="S13" s="12"/>
      <c r="T13" s="12"/>
      <c r="U13" s="12"/>
      <c r="V13" s="12"/>
      <c r="W13" s="12"/>
    </row>
    <row r="14" spans="2:23" x14ac:dyDescent="0.25">
      <c r="K14" t="s">
        <v>11</v>
      </c>
      <c r="L14">
        <f t="shared" ref="L14:P16" si="0">D7+D11</f>
        <v>2562</v>
      </c>
      <c r="M14" s="17">
        <f t="shared" ref="M14:O16" si="1">SUM(L$13:L$16)*$O5</f>
        <v>2490.1447692849592</v>
      </c>
      <c r="N14">
        <f t="shared" si="0"/>
        <v>377</v>
      </c>
      <c r="O14" s="17">
        <f t="shared" si="1"/>
        <v>382.73190873155647</v>
      </c>
      <c r="P14">
        <f t="shared" si="0"/>
        <v>93</v>
      </c>
      <c r="Q14" s="17">
        <f t="shared" ref="Q14" si="2">SUM(P$13:P$16)*$O5</f>
        <v>96.499706469414107</v>
      </c>
      <c r="S14" s="12"/>
      <c r="T14" s="12"/>
      <c r="U14" s="12"/>
      <c r="V14" s="12"/>
      <c r="W14" s="12"/>
    </row>
    <row r="15" spans="2:23" x14ac:dyDescent="0.25">
      <c r="K15" t="s">
        <v>12</v>
      </c>
      <c r="L15">
        <f t="shared" si="0"/>
        <v>2297</v>
      </c>
      <c r="M15" s="17">
        <f t="shared" si="1"/>
        <v>2399.1639309616062</v>
      </c>
      <c r="N15">
        <f t="shared" si="0"/>
        <v>345</v>
      </c>
      <c r="O15" s="17">
        <f t="shared" si="1"/>
        <v>368.74827599702553</v>
      </c>
      <c r="P15">
        <f t="shared" si="0"/>
        <v>95</v>
      </c>
      <c r="Q15" s="17">
        <f t="shared" ref="Q15" si="3">SUM(P$13:P$16)*$O6</f>
        <v>92.973957966420102</v>
      </c>
      <c r="S15" s="12"/>
      <c r="T15" s="12"/>
      <c r="U15" s="12"/>
      <c r="V15" s="12"/>
      <c r="W15" s="12"/>
    </row>
    <row r="16" spans="2:23" x14ac:dyDescent="0.25">
      <c r="K16" t="s">
        <v>13</v>
      </c>
      <c r="L16">
        <f t="shared" si="0"/>
        <v>2187</v>
      </c>
      <c r="M16" s="17">
        <f t="shared" si="1"/>
        <v>2184.0830574145825</v>
      </c>
      <c r="N16">
        <f t="shared" si="0"/>
        <v>324</v>
      </c>
      <c r="O16" s="17">
        <f t="shared" si="1"/>
        <v>335.69063441743964</v>
      </c>
      <c r="P16">
        <f t="shared" si="0"/>
        <v>79</v>
      </c>
      <c r="Q16" s="17">
        <f t="shared" ref="Q16" si="4">SUM(P$13:P$16)*$O7</f>
        <v>84.639004344252669</v>
      </c>
      <c r="S16" s="12"/>
      <c r="T16" s="12"/>
      <c r="U16" s="12"/>
      <c r="V16" s="12"/>
      <c r="W16" s="12"/>
    </row>
    <row r="17" spans="2:26" x14ac:dyDescent="0.25">
      <c r="L17" t="s">
        <v>39</v>
      </c>
      <c r="M17" t="s">
        <v>40</v>
      </c>
      <c r="N17" t="s">
        <v>39</v>
      </c>
      <c r="O17" t="s">
        <v>40</v>
      </c>
      <c r="P17" t="s">
        <v>39</v>
      </c>
      <c r="Q17" t="s">
        <v>40</v>
      </c>
      <c r="S17" s="12"/>
      <c r="T17" s="12"/>
      <c r="U17" s="12"/>
      <c r="V17" s="12"/>
      <c r="W17" s="12"/>
    </row>
    <row r="18" spans="2:26" x14ac:dyDescent="0.25">
      <c r="D18" s="11" t="s">
        <v>6</v>
      </c>
      <c r="E18" s="11"/>
      <c r="F18" s="11" t="s">
        <v>7</v>
      </c>
      <c r="G18" s="11"/>
      <c r="H18" s="11" t="s">
        <v>8</v>
      </c>
      <c r="I18" s="11"/>
    </row>
    <row r="19" spans="2:26" x14ac:dyDescent="0.25">
      <c r="B19" s="13" t="s">
        <v>14</v>
      </c>
      <c r="C19" t="s">
        <v>10</v>
      </c>
      <c r="D19" s="11">
        <v>300</v>
      </c>
      <c r="E19" s="11"/>
      <c r="F19" s="11">
        <v>221</v>
      </c>
      <c r="G19" s="11"/>
      <c r="H19" s="11">
        <v>150</v>
      </c>
      <c r="I19" s="11"/>
      <c r="L19" s="11" t="s">
        <v>19</v>
      </c>
      <c r="M19" s="11"/>
      <c r="N19" s="11"/>
      <c r="O19" s="11"/>
      <c r="P19" s="11"/>
      <c r="Q19" s="11"/>
    </row>
    <row r="20" spans="2:26" x14ac:dyDescent="0.25">
      <c r="B20" s="13"/>
      <c r="C20" t="s">
        <v>11</v>
      </c>
      <c r="D20" s="11">
        <v>271</v>
      </c>
      <c r="E20" s="11"/>
      <c r="F20" s="11">
        <v>184</v>
      </c>
      <c r="G20" s="11"/>
      <c r="H20" s="11">
        <v>148</v>
      </c>
      <c r="I20" s="11"/>
      <c r="L20" s="11" t="s">
        <v>6</v>
      </c>
      <c r="M20" s="11"/>
      <c r="N20" s="11" t="s">
        <v>7</v>
      </c>
      <c r="O20" s="11"/>
      <c r="P20" s="11" t="s">
        <v>8</v>
      </c>
      <c r="Q20" s="11"/>
    </row>
    <row r="21" spans="2:26" x14ac:dyDescent="0.25">
      <c r="B21" s="13"/>
      <c r="C21" t="s">
        <v>12</v>
      </c>
      <c r="D21" s="11">
        <v>203</v>
      </c>
      <c r="E21" s="11"/>
      <c r="F21" s="11">
        <v>152</v>
      </c>
      <c r="G21" s="11"/>
      <c r="H21" s="11">
        <v>112</v>
      </c>
      <c r="I21" s="11"/>
      <c r="K21" t="s">
        <v>10</v>
      </c>
      <c r="L21">
        <f>SUM(D19,D23)</f>
        <v>1344</v>
      </c>
      <c r="M21" s="17">
        <f>SUM(L$21:L$24)*$O4</f>
        <v>1304.6258933114166</v>
      </c>
      <c r="N21">
        <f>SUM(F19,F23)</f>
        <v>425</v>
      </c>
      <c r="O21" s="17">
        <f>SUM(N$21:N$24)*$O4</f>
        <v>414.08064655003722</v>
      </c>
      <c r="P21">
        <f>SUM(H19,H23)</f>
        <v>545</v>
      </c>
      <c r="Q21" s="17">
        <f>SUM(P$21:P$24)*$O4</f>
        <v>541.1378732730617</v>
      </c>
    </row>
    <row r="22" spans="2:26" x14ac:dyDescent="0.25">
      <c r="B22" s="13"/>
      <c r="C22" t="s">
        <v>13</v>
      </c>
      <c r="D22" s="11">
        <v>206</v>
      </c>
      <c r="E22" s="11"/>
      <c r="F22" s="11">
        <v>169</v>
      </c>
      <c r="G22" s="11"/>
      <c r="H22" s="11">
        <v>111</v>
      </c>
      <c r="I22" s="11"/>
      <c r="K22" t="s">
        <v>11</v>
      </c>
      <c r="L22">
        <f t="shared" ref="L22:P25" si="5">SUM(D20,D24)</f>
        <v>1178</v>
      </c>
      <c r="M22" s="17">
        <f t="shared" ref="M22:O24" si="6">SUM(L$21:L$24)*$O5</f>
        <v>1145.6827130053618</v>
      </c>
      <c r="N22">
        <f t="shared" si="5"/>
        <v>342</v>
      </c>
      <c r="O22" s="17">
        <f t="shared" si="6"/>
        <v>363.63300849281825</v>
      </c>
      <c r="P22">
        <f t="shared" si="5"/>
        <v>509</v>
      </c>
      <c r="Q22" s="17">
        <f t="shared" ref="Q22" si="7">SUM(P$21:P$24)*$O5</f>
        <v>475.21079409807834</v>
      </c>
    </row>
    <row r="23" spans="2:26" x14ac:dyDescent="0.25">
      <c r="B23" s="13" t="s">
        <v>15</v>
      </c>
      <c r="C23" t="s">
        <v>10</v>
      </c>
      <c r="D23" s="11">
        <v>1044</v>
      </c>
      <c r="E23" s="11"/>
      <c r="F23" s="11">
        <v>204</v>
      </c>
      <c r="G23" s="11"/>
      <c r="H23" s="11">
        <v>395</v>
      </c>
      <c r="I23" s="11"/>
      <c r="K23" t="s">
        <v>12</v>
      </c>
      <c r="L23">
        <f t="shared" si="5"/>
        <v>1030</v>
      </c>
      <c r="M23" s="17">
        <f t="shared" si="6"/>
        <v>1103.8236311690343</v>
      </c>
      <c r="N23">
        <f t="shared" si="5"/>
        <v>336</v>
      </c>
      <c r="O23" s="17">
        <f t="shared" si="6"/>
        <v>350.34718014950488</v>
      </c>
      <c r="P23">
        <f t="shared" si="5"/>
        <v>427</v>
      </c>
      <c r="Q23" s="17">
        <f t="shared" ref="Q23" si="8">SUM(P$21:P$24)*$O6</f>
        <v>457.84831904817815</v>
      </c>
    </row>
    <row r="24" spans="2:26" x14ac:dyDescent="0.25">
      <c r="B24" s="13"/>
      <c r="C24" t="s">
        <v>11</v>
      </c>
      <c r="D24" s="11">
        <v>907</v>
      </c>
      <c r="E24" s="11"/>
      <c r="F24" s="11">
        <v>158</v>
      </c>
      <c r="G24" s="11"/>
      <c r="H24" s="11">
        <v>361</v>
      </c>
      <c r="I24" s="11"/>
      <c r="K24" t="s">
        <v>13</v>
      </c>
      <c r="L24">
        <f t="shared" si="5"/>
        <v>1007</v>
      </c>
      <c r="M24" s="17">
        <f t="shared" si="6"/>
        <v>1004.8677625141873</v>
      </c>
      <c r="N24">
        <f t="shared" si="5"/>
        <v>344</v>
      </c>
      <c r="O24" s="17">
        <f t="shared" si="6"/>
        <v>318.9391648076396</v>
      </c>
      <c r="P24">
        <f t="shared" si="5"/>
        <v>410</v>
      </c>
      <c r="Q24" s="17">
        <f t="shared" ref="Q24" si="9">SUM(P$21:P$24)*$O7</f>
        <v>416.80301358068181</v>
      </c>
    </row>
    <row r="25" spans="2:26" x14ac:dyDescent="0.25">
      <c r="B25" s="13"/>
      <c r="C25" t="s">
        <v>12</v>
      </c>
      <c r="D25" s="11">
        <v>827</v>
      </c>
      <c r="E25" s="11"/>
      <c r="F25" s="11">
        <v>184</v>
      </c>
      <c r="G25" s="11"/>
      <c r="H25" s="11">
        <v>315</v>
      </c>
      <c r="I25" s="11"/>
      <c r="L25" t="s">
        <v>39</v>
      </c>
      <c r="M25" t="s">
        <v>40</v>
      </c>
      <c r="N25" t="s">
        <v>39</v>
      </c>
      <c r="O25" t="s">
        <v>40</v>
      </c>
      <c r="P25" t="s">
        <v>39</v>
      </c>
      <c r="Q25" t="s">
        <v>40</v>
      </c>
      <c r="U25" s="13" t="s">
        <v>38</v>
      </c>
      <c r="V25" s="13"/>
      <c r="W25" s="13"/>
      <c r="X25" s="13"/>
      <c r="Y25" s="13"/>
      <c r="Z25" s="13"/>
    </row>
    <row r="26" spans="2:26" x14ac:dyDescent="0.25">
      <c r="B26" s="13"/>
      <c r="C26" t="s">
        <v>13</v>
      </c>
      <c r="D26" s="11">
        <v>801</v>
      </c>
      <c r="E26" s="11"/>
      <c r="F26" s="11">
        <v>175</v>
      </c>
      <c r="G26" s="11"/>
      <c r="H26" s="11">
        <v>299</v>
      </c>
      <c r="I26" s="11"/>
      <c r="U26" s="13"/>
      <c r="V26" s="13"/>
      <c r="W26" s="13"/>
      <c r="X26" s="13"/>
      <c r="Y26" s="13"/>
      <c r="Z26" s="13"/>
    </row>
    <row r="27" spans="2:26" x14ac:dyDescent="0.25">
      <c r="T27" s="3"/>
      <c r="U27" s="18" t="s">
        <v>18</v>
      </c>
      <c r="V27" s="18"/>
      <c r="W27" s="18"/>
      <c r="X27" s="18" t="s">
        <v>31</v>
      </c>
      <c r="Y27" s="18"/>
      <c r="Z27" s="18"/>
    </row>
    <row r="28" spans="2:26" x14ac:dyDescent="0.25">
      <c r="T28" s="3"/>
      <c r="U28" s="19" t="s">
        <v>32</v>
      </c>
      <c r="V28" s="19" t="s">
        <v>33</v>
      </c>
      <c r="W28" s="19" t="s">
        <v>34</v>
      </c>
      <c r="X28" s="19" t="s">
        <v>32</v>
      </c>
      <c r="Y28" s="19" t="s">
        <v>33</v>
      </c>
      <c r="Z28" s="19" t="s">
        <v>34</v>
      </c>
    </row>
    <row r="29" spans="2:26" x14ac:dyDescent="0.25">
      <c r="T29" s="20" t="s">
        <v>35</v>
      </c>
      <c r="U29" s="22">
        <v>8.2799999999999999E-2</v>
      </c>
      <c r="V29" s="13">
        <v>0.114</v>
      </c>
      <c r="W29" s="13">
        <v>0.79900000000000004</v>
      </c>
      <c r="X29" s="13">
        <v>7.1099999999999997E-2</v>
      </c>
      <c r="Y29" s="13">
        <v>0.246</v>
      </c>
      <c r="Z29" s="13">
        <v>0.19700000000000001</v>
      </c>
    </row>
    <row r="30" spans="2:26" x14ac:dyDescent="0.25">
      <c r="B30" s="14" t="s">
        <v>16</v>
      </c>
      <c r="C30" s="14"/>
      <c r="D30" s="14"/>
      <c r="E30" s="14"/>
      <c r="F30" s="14"/>
      <c r="G30" s="14"/>
      <c r="H30" s="14"/>
      <c r="I30" s="14"/>
      <c r="L30" s="11" t="s">
        <v>18</v>
      </c>
      <c r="M30" s="11"/>
      <c r="N30" s="11"/>
      <c r="O30" s="11"/>
      <c r="P30" s="11"/>
      <c r="Q30" s="11"/>
      <c r="T30" s="20"/>
      <c r="U30" s="22"/>
      <c r="V30" s="13"/>
      <c r="W30" s="13"/>
      <c r="X30" s="13"/>
      <c r="Y30" s="13"/>
      <c r="Z30" s="13"/>
    </row>
    <row r="31" spans="2:26" x14ac:dyDescent="0.25">
      <c r="D31" s="11" t="s">
        <v>18</v>
      </c>
      <c r="E31" s="11"/>
      <c r="F31" s="11"/>
      <c r="G31" s="11"/>
      <c r="H31" s="11"/>
      <c r="I31" s="11"/>
      <c r="L31" s="11" t="s">
        <v>2</v>
      </c>
      <c r="M31" s="11"/>
      <c r="N31" s="11" t="s">
        <v>3</v>
      </c>
      <c r="O31" s="11"/>
      <c r="P31" s="11" t="s">
        <v>4</v>
      </c>
      <c r="Q31" s="11"/>
      <c r="T31" s="20" t="s">
        <v>36</v>
      </c>
      <c r="U31" s="21">
        <v>0.02</v>
      </c>
      <c r="V31" s="13">
        <v>0.32200000000000001</v>
      </c>
      <c r="W31" s="13">
        <v>0.97</v>
      </c>
      <c r="X31" s="13">
        <v>0.58599999999999997</v>
      </c>
      <c r="Y31" s="13">
        <v>0.81599999999999995</v>
      </c>
      <c r="Z31" s="13">
        <v>7.8E-2</v>
      </c>
    </row>
    <row r="32" spans="2:26" x14ac:dyDescent="0.25">
      <c r="D32" s="11" t="s">
        <v>2</v>
      </c>
      <c r="E32" s="11"/>
      <c r="F32" s="11" t="s">
        <v>3</v>
      </c>
      <c r="G32" s="11"/>
      <c r="H32" s="11" t="s">
        <v>4</v>
      </c>
      <c r="I32" s="11"/>
      <c r="K32" t="s">
        <v>10</v>
      </c>
      <c r="L32">
        <f>D33+D37</f>
        <v>1080</v>
      </c>
      <c r="M32" s="17">
        <f>SUM(L$32:L$35)*$O4</f>
        <v>1148.0936793080507</v>
      </c>
      <c r="N32">
        <f>F33+F37</f>
        <v>184</v>
      </c>
      <c r="O32" s="17">
        <f>SUM(N$32:N$35)*$O4</f>
        <v>182.57322218308482</v>
      </c>
      <c r="P32">
        <f>H33+H37</f>
        <v>44</v>
      </c>
      <c r="Q32" s="17">
        <f>SUM(P$32:P$35)*$O4</f>
        <v>45.786388008297138</v>
      </c>
      <c r="T32" s="20"/>
      <c r="U32" s="21"/>
      <c r="V32" s="13"/>
      <c r="W32" s="13"/>
      <c r="X32" s="13"/>
      <c r="Y32" s="13"/>
      <c r="Z32" s="13"/>
    </row>
    <row r="33" spans="2:17" x14ac:dyDescent="0.25">
      <c r="B33" s="13" t="s">
        <v>14</v>
      </c>
      <c r="C33" t="s">
        <v>10</v>
      </c>
      <c r="D33" s="11">
        <v>444</v>
      </c>
      <c r="E33" s="11"/>
      <c r="F33" s="11">
        <v>87</v>
      </c>
      <c r="G33" s="11"/>
      <c r="H33" s="11">
        <v>13</v>
      </c>
      <c r="I33" s="11"/>
      <c r="K33" t="s">
        <v>11</v>
      </c>
      <c r="L33">
        <f t="shared" ref="L33:P35" si="10">D34+D38</f>
        <v>1008</v>
      </c>
      <c r="M33" s="17">
        <f t="shared" ref="M33:O35" si="11">SUM(L$32:L$35)*$O5</f>
        <v>1008.2208915502329</v>
      </c>
      <c r="N33">
        <f t="shared" si="10"/>
        <v>161</v>
      </c>
      <c r="O33" s="17">
        <f t="shared" si="11"/>
        <v>160.33024147782865</v>
      </c>
      <c r="P33">
        <f t="shared" si="10"/>
        <v>39</v>
      </c>
      <c r="Q33" s="17">
        <f t="shared" ref="Q33" si="12">SUM(P$32:P$35)*$O5</f>
        <v>40.208211028922548</v>
      </c>
    </row>
    <row r="34" spans="2:17" x14ac:dyDescent="0.25">
      <c r="B34" s="13"/>
      <c r="C34" t="s">
        <v>11</v>
      </c>
      <c r="D34" s="11">
        <v>400</v>
      </c>
      <c r="E34" s="11"/>
      <c r="F34" s="11">
        <v>79</v>
      </c>
      <c r="G34" s="11"/>
      <c r="H34" s="11">
        <v>10</v>
      </c>
      <c r="I34" s="11"/>
      <c r="K34" t="s">
        <v>12</v>
      </c>
      <c r="L34">
        <f t="shared" si="10"/>
        <v>969</v>
      </c>
      <c r="M34" s="17">
        <f t="shared" si="11"/>
        <v>971.38416500332664</v>
      </c>
      <c r="N34">
        <f t="shared" si="10"/>
        <v>137</v>
      </c>
      <c r="O34" s="17">
        <f t="shared" si="11"/>
        <v>154.47235724629172</v>
      </c>
      <c r="P34">
        <f t="shared" si="10"/>
        <v>41</v>
      </c>
      <c r="Q34" s="17">
        <f t="shared" ref="Q34" si="13">SUM(P$32:P$35)*$O6</f>
        <v>38.73914915267504</v>
      </c>
    </row>
    <row r="35" spans="2:17" x14ac:dyDescent="0.25">
      <c r="B35" s="13"/>
      <c r="C35" t="s">
        <v>12</v>
      </c>
      <c r="D35" s="11">
        <v>392</v>
      </c>
      <c r="E35" s="11"/>
      <c r="F35" s="11">
        <v>65</v>
      </c>
      <c r="G35" s="11"/>
      <c r="H35" s="11">
        <v>13</v>
      </c>
      <c r="I35" s="11"/>
      <c r="K35" t="s">
        <v>13</v>
      </c>
      <c r="L35">
        <f t="shared" si="10"/>
        <v>955</v>
      </c>
      <c r="M35" s="17">
        <f t="shared" si="11"/>
        <v>884.30126413838991</v>
      </c>
      <c r="N35">
        <f t="shared" si="10"/>
        <v>156</v>
      </c>
      <c r="O35" s="17">
        <f t="shared" si="11"/>
        <v>140.6241790927948</v>
      </c>
      <c r="P35">
        <f t="shared" si="10"/>
        <v>36</v>
      </c>
      <c r="Q35" s="17">
        <f t="shared" ref="Q35" si="14">SUM(P$32:P$35)*$O7</f>
        <v>35.266251810105281</v>
      </c>
    </row>
    <row r="36" spans="2:17" x14ac:dyDescent="0.25">
      <c r="B36" s="13"/>
      <c r="C36" t="s">
        <v>13</v>
      </c>
      <c r="D36" s="11">
        <v>387</v>
      </c>
      <c r="E36" s="11"/>
      <c r="F36" s="11">
        <v>79</v>
      </c>
      <c r="G36" s="11"/>
      <c r="H36" s="11">
        <v>9</v>
      </c>
      <c r="I36" s="11"/>
      <c r="L36" t="s">
        <v>39</v>
      </c>
      <c r="M36" t="s">
        <v>40</v>
      </c>
      <c r="N36" t="s">
        <v>39</v>
      </c>
      <c r="O36" t="s">
        <v>40</v>
      </c>
      <c r="P36" t="s">
        <v>39</v>
      </c>
      <c r="Q36" t="s">
        <v>40</v>
      </c>
    </row>
    <row r="37" spans="2:17" x14ac:dyDescent="0.25">
      <c r="B37" s="13" t="s">
        <v>15</v>
      </c>
      <c r="C37" t="s">
        <v>10</v>
      </c>
      <c r="D37" s="11">
        <v>636</v>
      </c>
      <c r="E37" s="11"/>
      <c r="F37" s="11">
        <v>97</v>
      </c>
      <c r="G37" s="11"/>
      <c r="H37" s="11">
        <v>31</v>
      </c>
      <c r="I37" s="11"/>
    </row>
    <row r="38" spans="2:17" x14ac:dyDescent="0.25">
      <c r="B38" s="13"/>
      <c r="C38" t="s">
        <v>11</v>
      </c>
      <c r="D38" s="11">
        <v>608</v>
      </c>
      <c r="E38" s="11"/>
      <c r="F38" s="11">
        <v>82</v>
      </c>
      <c r="G38" s="11"/>
      <c r="H38" s="11">
        <v>29</v>
      </c>
      <c r="I38" s="11"/>
    </row>
    <row r="39" spans="2:17" x14ac:dyDescent="0.25">
      <c r="B39" s="13"/>
      <c r="C39" t="s">
        <v>12</v>
      </c>
      <c r="D39" s="11">
        <v>577</v>
      </c>
      <c r="E39" s="11"/>
      <c r="F39" s="11">
        <v>72</v>
      </c>
      <c r="G39" s="11"/>
      <c r="H39" s="11">
        <v>28</v>
      </c>
      <c r="I39" s="11"/>
    </row>
    <row r="40" spans="2:17" x14ac:dyDescent="0.25">
      <c r="B40" s="13"/>
      <c r="C40" t="s">
        <v>13</v>
      </c>
      <c r="D40" s="11">
        <v>568</v>
      </c>
      <c r="E40" s="11"/>
      <c r="F40" s="11">
        <v>77</v>
      </c>
      <c r="G40" s="11"/>
      <c r="H40" s="11">
        <v>27</v>
      </c>
      <c r="I40" s="11"/>
    </row>
    <row r="44" spans="2:17" x14ac:dyDescent="0.25">
      <c r="D44" s="11" t="s">
        <v>19</v>
      </c>
      <c r="E44" s="11"/>
      <c r="F44" s="11"/>
      <c r="G44" s="11"/>
      <c r="H44" s="11"/>
      <c r="I44" s="11"/>
      <c r="L44" s="11" t="s">
        <v>19</v>
      </c>
      <c r="M44" s="11"/>
      <c r="N44" s="11"/>
      <c r="O44" s="11"/>
      <c r="P44" s="11"/>
      <c r="Q44" s="11"/>
    </row>
    <row r="45" spans="2:17" x14ac:dyDescent="0.25">
      <c r="D45" s="11" t="s">
        <v>6</v>
      </c>
      <c r="E45" s="11"/>
      <c r="F45" s="11" t="s">
        <v>7</v>
      </c>
      <c r="G45" s="11"/>
      <c r="H45" s="11" t="s">
        <v>8</v>
      </c>
      <c r="I45" s="11"/>
      <c r="L45" s="11" t="s">
        <v>6</v>
      </c>
      <c r="M45" s="11"/>
      <c r="N45" s="11" t="s">
        <v>7</v>
      </c>
      <c r="O45" s="11"/>
      <c r="P45" s="11" t="s">
        <v>8</v>
      </c>
      <c r="Q45" s="11"/>
    </row>
    <row r="46" spans="2:17" x14ac:dyDescent="0.25">
      <c r="B46" s="13" t="s">
        <v>14</v>
      </c>
      <c r="C46" t="s">
        <v>10</v>
      </c>
      <c r="D46" s="11">
        <v>104</v>
      </c>
      <c r="E46" s="11"/>
      <c r="F46" s="11">
        <v>71</v>
      </c>
      <c r="G46" s="11"/>
      <c r="H46" s="11">
        <v>39</v>
      </c>
      <c r="I46" s="11"/>
      <c r="K46" t="s">
        <v>10</v>
      </c>
      <c r="L46">
        <f>SUM(D46,D50)</f>
        <v>519</v>
      </c>
      <c r="M46" s="17">
        <f>SUM(L$46:L$49)*$O4</f>
        <v>539.70704864780248</v>
      </c>
      <c r="N46">
        <f>SUM(F46,F50)</f>
        <v>167</v>
      </c>
      <c r="O46" s="17">
        <f>SUM(N$46:N$49)*$O4</f>
        <v>166.83415130523269</v>
      </c>
      <c r="P46">
        <f>SUM(H46,H50)</f>
        <v>193</v>
      </c>
      <c r="Q46" s="17">
        <f>SUM(P$46:P$49)*$O4</f>
        <v>217.77150796446324</v>
      </c>
    </row>
    <row r="47" spans="2:17" x14ac:dyDescent="0.25">
      <c r="B47" s="13"/>
      <c r="C47" t="s">
        <v>11</v>
      </c>
      <c r="D47" s="11">
        <v>109</v>
      </c>
      <c r="E47" s="11"/>
      <c r="F47" s="11">
        <v>67</v>
      </c>
      <c r="G47" s="11"/>
      <c r="H47" s="11">
        <v>48</v>
      </c>
      <c r="I47" s="11"/>
      <c r="K47" t="s">
        <v>11</v>
      </c>
      <c r="L47">
        <f t="shared" ref="L47:P49" si="15">SUM(D47,D51)</f>
        <v>480</v>
      </c>
      <c r="M47" s="17">
        <f t="shared" ref="M47:O49" si="16">SUM(L$46:L$49)*$O5</f>
        <v>473.9542875034245</v>
      </c>
      <c r="N47">
        <f t="shared" si="15"/>
        <v>139</v>
      </c>
      <c r="O47" s="17">
        <f t="shared" si="16"/>
        <v>146.50866893663652</v>
      </c>
      <c r="P47">
        <f t="shared" si="15"/>
        <v>204</v>
      </c>
      <c r="Q47" s="17">
        <f t="shared" ref="Q47" si="17">SUM(P$46:P$49)*$O5</f>
        <v>191.24030370631286</v>
      </c>
    </row>
    <row r="48" spans="2:17" x14ac:dyDescent="0.25">
      <c r="B48" s="13"/>
      <c r="C48" t="s">
        <v>12</v>
      </c>
      <c r="D48" s="11">
        <v>79</v>
      </c>
      <c r="E48" s="11"/>
      <c r="F48" s="11">
        <v>51</v>
      </c>
      <c r="G48" s="11"/>
      <c r="H48" s="11">
        <v>40</v>
      </c>
      <c r="I48" s="11"/>
      <c r="K48" t="s">
        <v>12</v>
      </c>
      <c r="L48">
        <f t="shared" si="15"/>
        <v>451</v>
      </c>
      <c r="M48" s="17">
        <f t="shared" si="16"/>
        <v>456.63772063715703</v>
      </c>
      <c r="N48">
        <f t="shared" si="15"/>
        <v>140</v>
      </c>
      <c r="O48" s="17">
        <f t="shared" si="16"/>
        <v>141.15577472505967</v>
      </c>
      <c r="P48">
        <f t="shared" si="15"/>
        <v>175</v>
      </c>
      <c r="Q48" s="17">
        <f t="shared" ref="Q48" si="18">SUM(P$46:P$49)*$O6</f>
        <v>184.25307815741067</v>
      </c>
    </row>
    <row r="49" spans="2:17" x14ac:dyDescent="0.25">
      <c r="B49" s="13"/>
      <c r="C49" t="s">
        <v>13</v>
      </c>
      <c r="D49" s="11">
        <v>73</v>
      </c>
      <c r="E49" s="11"/>
      <c r="F49" s="11">
        <v>55</v>
      </c>
      <c r="G49" s="11"/>
      <c r="H49" s="11">
        <v>44</v>
      </c>
      <c r="I49" s="11"/>
      <c r="K49" t="s">
        <v>13</v>
      </c>
      <c r="L49">
        <f t="shared" si="15"/>
        <v>436</v>
      </c>
      <c r="M49" s="17">
        <f t="shared" si="16"/>
        <v>415.70094321161599</v>
      </c>
      <c r="N49">
        <f t="shared" si="15"/>
        <v>137</v>
      </c>
      <c r="O49" s="17">
        <f t="shared" si="16"/>
        <v>128.50140503307111</v>
      </c>
      <c r="P49">
        <f t="shared" si="15"/>
        <v>189</v>
      </c>
      <c r="Q49" s="17">
        <f t="shared" ref="Q49" si="19">SUM(P$46:P$49)*$O7</f>
        <v>167.73511017181323</v>
      </c>
    </row>
    <row r="50" spans="2:17" x14ac:dyDescent="0.25">
      <c r="B50" s="13" t="s">
        <v>15</v>
      </c>
      <c r="C50" t="s">
        <v>10</v>
      </c>
      <c r="D50" s="11">
        <v>415</v>
      </c>
      <c r="E50" s="11"/>
      <c r="F50" s="11">
        <v>96</v>
      </c>
      <c r="G50" s="11"/>
      <c r="H50" s="11">
        <v>154</v>
      </c>
      <c r="I50" s="11"/>
      <c r="L50" t="s">
        <v>39</v>
      </c>
      <c r="M50" t="s">
        <v>40</v>
      </c>
      <c r="N50" t="s">
        <v>39</v>
      </c>
      <c r="O50" t="s">
        <v>40</v>
      </c>
      <c r="P50" t="s">
        <v>39</v>
      </c>
      <c r="Q50" t="s">
        <v>40</v>
      </c>
    </row>
    <row r="51" spans="2:17" x14ac:dyDescent="0.25">
      <c r="B51" s="13"/>
      <c r="C51" t="s">
        <v>11</v>
      </c>
      <c r="D51" s="11">
        <v>371</v>
      </c>
      <c r="E51" s="11"/>
      <c r="F51" s="11">
        <v>72</v>
      </c>
      <c r="G51" s="11"/>
      <c r="H51" s="11">
        <v>156</v>
      </c>
      <c r="I51" s="11"/>
    </row>
    <row r="52" spans="2:17" x14ac:dyDescent="0.25">
      <c r="B52" s="13"/>
      <c r="C52" t="s">
        <v>12</v>
      </c>
      <c r="D52" s="11">
        <v>372</v>
      </c>
      <c r="E52" s="11"/>
      <c r="F52" s="11">
        <v>89</v>
      </c>
      <c r="G52" s="11"/>
      <c r="H52" s="11">
        <v>135</v>
      </c>
      <c r="I52" s="11"/>
    </row>
    <row r="53" spans="2:17" x14ac:dyDescent="0.25">
      <c r="B53" s="13"/>
      <c r="C53" t="s">
        <v>13</v>
      </c>
      <c r="D53" s="11">
        <v>363</v>
      </c>
      <c r="E53" s="11"/>
      <c r="F53" s="11">
        <v>82</v>
      </c>
      <c r="G53" s="11"/>
      <c r="H53" s="11">
        <v>145</v>
      </c>
      <c r="I53" s="11"/>
    </row>
  </sheetData>
  <autoFilter ref="T37:T60" xr:uid="{63585808-D78A-4885-B64E-AAB35404429D}">
    <sortState xmlns:xlrd2="http://schemas.microsoft.com/office/spreadsheetml/2017/richdata2" ref="T38:T60">
      <sortCondition ref="T37:T60"/>
    </sortState>
  </autoFilter>
  <sortState xmlns:xlrd2="http://schemas.microsoft.com/office/spreadsheetml/2017/richdata2" ref="T37:T62">
    <sortCondition descending="1" ref="T37:T62"/>
  </sortState>
  <mergeCells count="156">
    <mergeCell ref="U25:Z26"/>
    <mergeCell ref="Y29:Y30"/>
    <mergeCell ref="Z29:Z30"/>
    <mergeCell ref="S3:W17"/>
    <mergeCell ref="U29:U30"/>
    <mergeCell ref="V29:V30"/>
    <mergeCell ref="W29:W30"/>
    <mergeCell ref="X29:X30"/>
    <mergeCell ref="Z31:Z32"/>
    <mergeCell ref="P45:Q45"/>
    <mergeCell ref="U27:W27"/>
    <mergeCell ref="X27:Z27"/>
    <mergeCell ref="T29:T30"/>
    <mergeCell ref="T31:T32"/>
    <mergeCell ref="U31:U32"/>
    <mergeCell ref="V31:V32"/>
    <mergeCell ref="W31:W32"/>
    <mergeCell ref="X31:X32"/>
    <mergeCell ref="Y31:Y32"/>
    <mergeCell ref="D53:E53"/>
    <mergeCell ref="F53:G53"/>
    <mergeCell ref="H53:I53"/>
    <mergeCell ref="L30:Q30"/>
    <mergeCell ref="L31:M31"/>
    <mergeCell ref="N31:O31"/>
    <mergeCell ref="P31:Q31"/>
    <mergeCell ref="L44:Q44"/>
    <mergeCell ref="L45:M45"/>
    <mergeCell ref="N45:O45"/>
    <mergeCell ref="B50:B53"/>
    <mergeCell ref="D50:E50"/>
    <mergeCell ref="F50:G50"/>
    <mergeCell ref="H50:I50"/>
    <mergeCell ref="D51:E51"/>
    <mergeCell ref="F51:G51"/>
    <mergeCell ref="H51:I51"/>
    <mergeCell ref="D52:E52"/>
    <mergeCell ref="F52:G52"/>
    <mergeCell ref="H52:I52"/>
    <mergeCell ref="H47:I47"/>
    <mergeCell ref="D48:E48"/>
    <mergeCell ref="F48:G48"/>
    <mergeCell ref="H48:I48"/>
    <mergeCell ref="D49:E49"/>
    <mergeCell ref="F49:G49"/>
    <mergeCell ref="H49:I49"/>
    <mergeCell ref="D44:I44"/>
    <mergeCell ref="D45:E45"/>
    <mergeCell ref="F45:G45"/>
    <mergeCell ref="H45:I45"/>
    <mergeCell ref="B46:B49"/>
    <mergeCell ref="D46:E46"/>
    <mergeCell ref="F46:G46"/>
    <mergeCell ref="H46:I46"/>
    <mergeCell ref="D47:E47"/>
    <mergeCell ref="F47:G47"/>
    <mergeCell ref="D39:E39"/>
    <mergeCell ref="F39:G39"/>
    <mergeCell ref="H39:I39"/>
    <mergeCell ref="D40:E40"/>
    <mergeCell ref="F40:G40"/>
    <mergeCell ref="H40:I40"/>
    <mergeCell ref="D36:E36"/>
    <mergeCell ref="F36:G36"/>
    <mergeCell ref="H36:I36"/>
    <mergeCell ref="B37:B40"/>
    <mergeCell ref="D37:E37"/>
    <mergeCell ref="F37:G37"/>
    <mergeCell ref="H37:I37"/>
    <mergeCell ref="D38:E38"/>
    <mergeCell ref="F38:G38"/>
    <mergeCell ref="H38:I38"/>
    <mergeCell ref="B33:B36"/>
    <mergeCell ref="D33:E33"/>
    <mergeCell ref="F33:G33"/>
    <mergeCell ref="H33:I33"/>
    <mergeCell ref="D34:E34"/>
    <mergeCell ref="F34:G34"/>
    <mergeCell ref="H34:I34"/>
    <mergeCell ref="D35:E35"/>
    <mergeCell ref="F35:G35"/>
    <mergeCell ref="H35:I35"/>
    <mergeCell ref="L20:M20"/>
    <mergeCell ref="N20:O20"/>
    <mergeCell ref="P20:Q20"/>
    <mergeCell ref="B30:I30"/>
    <mergeCell ref="D31:I31"/>
    <mergeCell ref="D32:E32"/>
    <mergeCell ref="F32:G32"/>
    <mergeCell ref="H32:I32"/>
    <mergeCell ref="M3:O3"/>
    <mergeCell ref="L11:Q11"/>
    <mergeCell ref="L12:M12"/>
    <mergeCell ref="N12:O12"/>
    <mergeCell ref="P12:Q12"/>
    <mergeCell ref="L19:Q19"/>
    <mergeCell ref="D25:E25"/>
    <mergeCell ref="F25:G25"/>
    <mergeCell ref="H25:I25"/>
    <mergeCell ref="D26:E26"/>
    <mergeCell ref="F26:G26"/>
    <mergeCell ref="H26:I26"/>
    <mergeCell ref="D22:E22"/>
    <mergeCell ref="F22:G22"/>
    <mergeCell ref="H22:I22"/>
    <mergeCell ref="B23:B26"/>
    <mergeCell ref="D23:E23"/>
    <mergeCell ref="F23:G23"/>
    <mergeCell ref="H23:I23"/>
    <mergeCell ref="D24:E24"/>
    <mergeCell ref="F24:G24"/>
    <mergeCell ref="H24:I24"/>
    <mergeCell ref="B19:B22"/>
    <mergeCell ref="D19:E19"/>
    <mergeCell ref="F19:G19"/>
    <mergeCell ref="H19:I19"/>
    <mergeCell ref="D20:E20"/>
    <mergeCell ref="F20:G20"/>
    <mergeCell ref="H20:I20"/>
    <mergeCell ref="D21:E21"/>
    <mergeCell ref="F21:G21"/>
    <mergeCell ref="H21:I21"/>
    <mergeCell ref="D13:E13"/>
    <mergeCell ref="F13:G13"/>
    <mergeCell ref="H13:I13"/>
    <mergeCell ref="D18:E18"/>
    <mergeCell ref="F18:G18"/>
    <mergeCell ref="H18:I18"/>
    <mergeCell ref="B10:B13"/>
    <mergeCell ref="D10:E10"/>
    <mergeCell ref="F10:G10"/>
    <mergeCell ref="H10:I10"/>
    <mergeCell ref="D11:E11"/>
    <mergeCell ref="F11:G11"/>
    <mergeCell ref="H11:I11"/>
    <mergeCell ref="D12:E12"/>
    <mergeCell ref="F12:G12"/>
    <mergeCell ref="H12:I12"/>
    <mergeCell ref="F7:G7"/>
    <mergeCell ref="H7:I7"/>
    <mergeCell ref="D8:E8"/>
    <mergeCell ref="F8:G8"/>
    <mergeCell ref="H8:I8"/>
    <mergeCell ref="D9:E9"/>
    <mergeCell ref="F9:G9"/>
    <mergeCell ref="H9:I9"/>
    <mergeCell ref="B3:I3"/>
    <mergeCell ref="D4:I4"/>
    <mergeCell ref="D5:E5"/>
    <mergeCell ref="F5:G5"/>
    <mergeCell ref="H5:I5"/>
    <mergeCell ref="B6:B9"/>
    <mergeCell ref="D6:E6"/>
    <mergeCell ref="F6:G6"/>
    <mergeCell ref="H6:I6"/>
    <mergeCell ref="D7:E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DEG comparison</vt:lpstr>
      <vt:lpstr>Homeologs</vt:lpstr>
      <vt:lpstr>Chi2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dc:creator>
  <cp:lastModifiedBy>Antonio</cp:lastModifiedBy>
  <dcterms:created xsi:type="dcterms:W3CDTF">2021-12-24T05:33:20Z</dcterms:created>
  <dcterms:modified xsi:type="dcterms:W3CDTF">2021-12-29T23:50:10Z</dcterms:modified>
</cp:coreProperties>
</file>