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mv\Downloads\"/>
    </mc:Choice>
  </mc:AlternateContent>
  <xr:revisionPtr revIDLastSave="0" documentId="13_ncr:1_{1439CD5A-F687-4830-A848-4BA736924CE1}" xr6:coauthVersionLast="45" xr6:coauthVersionMax="45" xr10:uidLastSave="{00000000-0000-0000-0000-000000000000}"/>
  <bookViews>
    <workbookView xWindow="2907" yWindow="2907" windowWidth="19200" windowHeight="10586" activeTab="1" xr2:uid="{00000000-000D-0000-FFFF-FFFF00000000}"/>
  </bookViews>
  <sheets>
    <sheet name="Link Budget (UHF)" sheetId="3" r:id="rId1"/>
    <sheet name="Link Budget (S-Band)" sheetId="1" r:id="rId2"/>
  </sheets>
  <definedNames>
    <definedName name="_xlnm.Print_Area" localSheetId="1">'Link Budget (S-Band)'!$A$1:$I$48</definedName>
    <definedName name="_xlnm.Print_Area" localSheetId="0">'Link Budget (UHF)'!$A$1:$I$48</definedName>
  </definedNames>
  <calcPr calcId="181029"/>
  <customWorkbookViews>
    <customWorkbookView name="Justin Atchison - Personal View" guid="{DF438D20-ED32-4502-BBF3-1338727B4A2A}" mergeInterval="0" personalView="1" maximized="1" xWindow="1" yWindow="1" windowWidth="1011" windowHeight="646" activeSheetId="1"/>
    <customWorkbookView name="P - Personal View" guid="{56B56577-359B-4FEF-8511-5634C3B3AD8C}" mergeInterval="0" personalView="1" maximized="1" windowWidth="1017" windowHeight="62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3" l="1"/>
  <c r="E32" i="3" s="1"/>
  <c r="C30" i="3"/>
  <c r="C32" i="3" s="1"/>
  <c r="C28" i="3"/>
  <c r="E27" i="3"/>
  <c r="C26" i="3"/>
  <c r="E25" i="3"/>
  <c r="C24" i="3"/>
  <c r="C22" i="3"/>
  <c r="C17" i="3"/>
  <c r="C18" i="3" s="1"/>
  <c r="C19" i="3" s="1"/>
  <c r="C16" i="3"/>
  <c r="C15" i="3"/>
  <c r="C11" i="3"/>
  <c r="C21" i="3" s="1"/>
  <c r="E5" i="3"/>
  <c r="E28" i="3" s="1"/>
  <c r="C36" i="3" l="1"/>
  <c r="C37" i="3" s="1"/>
  <c r="C38" i="3" s="1"/>
  <c r="E38" i="3" s="1"/>
  <c r="E21" i="3"/>
  <c r="E36" i="3" s="1"/>
  <c r="G36" i="3" s="1"/>
  <c r="C28" i="1"/>
  <c r="E5" i="1"/>
  <c r="C11" i="1"/>
  <c r="C24" i="1"/>
  <c r="C15" i="1"/>
  <c r="C26" i="1"/>
  <c r="C22" i="1"/>
  <c r="C30" i="1"/>
  <c r="C32" i="1" s="1"/>
  <c r="E31" i="1"/>
  <c r="E32" i="1" s="1"/>
  <c r="E27" i="1"/>
  <c r="C16" i="1"/>
  <c r="C17" i="1"/>
  <c r="C18" i="1" s="1"/>
  <c r="C19" i="1" s="1"/>
  <c r="E25" i="1"/>
  <c r="E37" i="3" l="1"/>
  <c r="E21" i="1"/>
  <c r="E36" i="1" s="1"/>
  <c r="G36" i="1" s="1"/>
  <c r="C21" i="1"/>
  <c r="C36" i="1" s="1"/>
  <c r="C37" i="1" s="1"/>
  <c r="C38" i="1" s="1"/>
  <c r="E28" i="1"/>
  <c r="E38" i="1" l="1"/>
  <c r="E37" i="1" l="1"/>
</calcChain>
</file>

<file path=xl/sharedStrings.xml><?xml version="1.0" encoding="utf-8"?>
<sst xmlns="http://schemas.openxmlformats.org/spreadsheetml/2006/main" count="170" uniqueCount="69">
  <si>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</si>
  <si>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</si>
  <si>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</si>
  <si>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</si>
  <si>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</si>
  <si>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</si>
  <si>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</si>
  <si>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</si>
  <si>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</si>
  <si>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</si>
  <si>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</si>
  <si>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</si>
  <si>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</si>
  <si>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</si>
  <si>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</si>
  <si>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</si>
  <si>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</si>
  <si>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</si>
  <si>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</si>
  <si>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</si>
  <si>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</si>
  <si>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</si>
  <si>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</si>
  <si>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</si>
  <si>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</si>
  <si>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</si>
  <si>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</si>
  <si>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</si>
  <si>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</si>
  <si>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</si>
  <si>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Margin, M</t>
  </si>
  <si>
    <t>Transmitter Power, P</t>
  </si>
  <si>
    <t>Signal to Noise, S/N</t>
  </si>
  <si>
    <t>Standard</t>
  </si>
  <si>
    <t>Polarization Losses, Lp</t>
  </si>
  <si>
    <t>dBK</t>
  </si>
  <si>
    <t>Transmitter</t>
  </si>
  <si>
    <t>Link Quality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</si>
  <si>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</si>
  <si>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</si>
  <si>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</si>
  <si>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</si>
  <si>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</si>
  <si>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</si>
  <si>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</si>
  <si>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</si>
  <si>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</si>
  <si>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</si>
  <si>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</si>
  <si>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</si>
  <si>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</si>
  <si>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</si>
  <si>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Elevation Angle of Receiver from Horizon, φ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</si>
  <si>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</si>
  <si>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</si>
  <si>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</si>
  <si>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</si>
  <si>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Receiver system noise temperature (thermal + reciever total) goes here</t>
  </si>
  <si>
    <t>&lt;- Reciever bandwidth goes here</t>
  </si>
  <si>
    <t>&lt;- Transmitter antenna gain goes here</t>
  </si>
  <si>
    <t>&lt;- Transmitter power goes here</t>
  </si>
  <si>
    <t>This stuff only really matters for LEO.  For interplanetary missions, just get rid of these two rows and fill in "Line of Sight Range"</t>
  </si>
  <si>
    <t>*Boxes with black outlines are inputs</t>
  </si>
  <si>
    <t>Bit Rate, R</t>
  </si>
  <si>
    <t>dBi</t>
  </si>
  <si>
    <t>Received Power, S</t>
  </si>
  <si>
    <t>Basic Link Budget</t>
  </si>
  <si>
    <t>AA131 Spaceflight</t>
  </si>
  <si>
    <t>Eb/N0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</si>
</sst>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17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14" fontId="7" fillId="0" borderId="0" xfId="0" applyNumberFormat="1" applyFont="1" applyBorder="1" applyAlignment="1"/>
    <xf numFmtId="0" fontId="7" fillId="0" borderId="0" xfId="0" applyFont="1" applyBorder="1" applyAlignment="1">
      <alignment horizontal="center"/>
    </xf>
    <xf numFmtId="0" fontId="8" fillId="0" borderId="0" xfId="0" applyFont="1" applyBorder="1"/>
    <xf numFmtId="11" fontId="3" fillId="0" borderId="0" xfId="0" applyNumberFormat="1" applyFont="1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2" fontId="3" fillId="0" borderId="0" xfId="0" applyNumberFormat="1" applyFont="1" applyBorder="1"/>
    <xf numFmtId="167" fontId="8" fillId="0" borderId="0" xfId="0" applyNumberFormat="1" applyFont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9" fillId="0" borderId="0" xfId="0" applyFont="1" applyBorder="1"/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12" fillId="0" borderId="6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14" fontId="12" fillId="0" borderId="8" xfId="0" applyNumberFormat="1" applyFont="1" applyBorder="1" applyAlignment="1"/>
    <xf numFmtId="14" fontId="12" fillId="0" borderId="9" xfId="0" applyNumberFormat="1" applyFont="1" applyBorder="1" applyAlignment="1"/>
    <xf numFmtId="0" fontId="13" fillId="0" borderId="10" xfId="0" applyFont="1" applyBorder="1" applyAlignment="1">
      <alignment horizontal="left"/>
    </xf>
    <xf numFmtId="164" fontId="13" fillId="0" borderId="2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2" fontId="13" fillId="0" borderId="2" xfId="0" applyNumberFormat="1" applyFont="1" applyFill="1" applyBorder="1" applyAlignment="1">
      <alignment horizontal="center"/>
    </xf>
    <xf numFmtId="11" fontId="13" fillId="0" borderId="2" xfId="0" applyNumberFormat="1" applyFont="1" applyFill="1" applyBorder="1" applyAlignment="1">
      <alignment horizontal="center"/>
    </xf>
    <xf numFmtId="0" fontId="13" fillId="0" borderId="2" xfId="0" applyNumberFormat="1" applyFont="1" applyFill="1" applyBorder="1" applyAlignment="1">
      <alignment horizontal="center"/>
    </xf>
    <xf numFmtId="1" fontId="13" fillId="0" borderId="7" xfId="0" applyNumberFormat="1" applyFont="1" applyFill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66" fontId="13" fillId="0" borderId="2" xfId="0" applyNumberFormat="1" applyFont="1" applyFill="1" applyBorder="1" applyAlignment="1">
      <alignment horizontal="center"/>
    </xf>
    <xf numFmtId="0" fontId="13" fillId="0" borderId="7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Fill="1" applyBorder="1" applyAlignment="1">
      <alignment horizontal="center"/>
    </xf>
    <xf numFmtId="168" fontId="13" fillId="0" borderId="2" xfId="0" applyNumberFormat="1" applyFont="1" applyFill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165" fontId="13" fillId="0" borderId="7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4" fontId="14" fillId="0" borderId="3" xfId="0" applyNumberFormat="1" applyFont="1" applyBorder="1" applyAlignment="1">
      <alignment horizontal="center"/>
    </xf>
    <xf numFmtId="165" fontId="13" fillId="0" borderId="1" xfId="0" applyNumberFormat="1" applyFont="1" applyFill="1" applyBorder="1" applyAlignment="1">
      <alignment horizontal="center"/>
    </xf>
    <xf numFmtId="11" fontId="13" fillId="0" borderId="0" xfId="0" applyNumberFormat="1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166" fontId="13" fillId="0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10" xfId="0" applyFont="1" applyBorder="1" applyAlignment="1">
      <alignment horizontal="left"/>
    </xf>
    <xf numFmtId="11" fontId="15" fillId="0" borderId="0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14" fontId="14" fillId="0" borderId="5" xfId="0" applyNumberFormat="1" applyFont="1" applyBorder="1" applyAlignment="1">
      <alignment horizontal="center"/>
    </xf>
    <xf numFmtId="2" fontId="15" fillId="0" borderId="4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14" fontId="5" fillId="0" borderId="0" xfId="0" applyNumberFormat="1" applyFont="1" applyBorder="1" applyAlignment="1">
      <alignment horizontal="left"/>
    </xf>
    <xf numFmtId="167" fontId="8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0" fontId="1" fillId="0" borderId="0" xfId="0" applyFont="1"/>
    <xf numFmtId="2" fontId="16" fillId="0" borderId="1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A057-A91B-4109-8194-C8C6BBD9797F}">
  <sheetPr>
    <pageSetUpPr fitToPage="1"/>
  </sheetPr>
  <dimension ref="B1:P86"/>
  <sheetViews>
    <sheetView topLeftCell="B4" zoomScale="85" workbookViewId="0">
      <selection activeCell="G36" sqref="G36"/>
    </sheetView>
  </sheetViews>
  <sheetFormatPr defaultColWidth="8.8203125" defaultRowHeight="13" x14ac:dyDescent="0.45"/>
  <cols>
    <col min="1" max="1" width="3.3515625" customWidth="1"/>
    <col min="2" max="2" width="45.17578125" style="1" bestFit="1" customWidth="1"/>
    <col min="3" max="3" width="7.46875" style="2" bestFit="1" customWidth="1"/>
    <col min="4" max="4" width="7.8203125" style="1" bestFit="1" customWidth="1"/>
    <col min="5" max="5" width="6.46875" style="3" bestFit="1" customWidth="1"/>
    <col min="6" max="6" width="4.3515625" style="3" bestFit="1" customWidth="1"/>
    <col min="7" max="7" width="29" style="1" customWidth="1"/>
    <col min="8" max="8" width="88" style="6" bestFit="1" customWidth="1"/>
    <col min="9" max="9" width="11.46875" style="3" customWidth="1"/>
    <col min="10" max="10" width="13" style="3" customWidth="1"/>
    <col min="11" max="11" width="9.17578125" style="3" customWidth="1"/>
    <col min="12" max="12" width="6" style="6" customWidth="1"/>
    <col min="13" max="13" width="47" style="3" bestFit="1" customWidth="1"/>
  </cols>
  <sheetData>
    <row r="1" spans="2:16" ht="15.7" x14ac:dyDescent="0.55000000000000004">
      <c r="B1" s="92" t="s">
        <v>67</v>
      </c>
      <c r="C1" s="7"/>
      <c r="D1" s="5"/>
      <c r="G1" s="1" t="s">
        <v>62</v>
      </c>
    </row>
    <row r="2" spans="2:16" ht="15.7" x14ac:dyDescent="0.55000000000000004">
      <c r="B2" s="92" t="s">
        <v>66</v>
      </c>
      <c r="C2" s="7"/>
      <c r="D2" s="5"/>
    </row>
    <row r="3" spans="2:16" ht="15" customHeight="1" thickBot="1" x14ac:dyDescent="0.5">
      <c r="B3" s="19"/>
      <c r="C3" s="8"/>
      <c r="D3" s="18"/>
      <c r="E3" s="18"/>
      <c r="F3" s="18"/>
      <c r="G3" s="31"/>
      <c r="H3" s="15"/>
      <c r="I3" s="16"/>
      <c r="J3" s="16"/>
      <c r="K3" s="16"/>
      <c r="L3" s="15"/>
      <c r="M3" s="17"/>
      <c r="N3" s="14"/>
      <c r="O3" s="14"/>
      <c r="P3" s="14"/>
    </row>
    <row r="4" spans="2:16" ht="13.35" thickBot="1" x14ac:dyDescent="0.5">
      <c r="B4" s="41" t="s">
        <v>14</v>
      </c>
      <c r="C4" s="42" t="s">
        <v>33</v>
      </c>
      <c r="D4" s="43"/>
      <c r="E4" s="44" t="s">
        <v>22</v>
      </c>
      <c r="F4" s="45"/>
      <c r="G4" s="31"/>
      <c r="H4" s="15"/>
      <c r="I4" s="16"/>
      <c r="J4" s="18"/>
      <c r="K4" s="18"/>
      <c r="L4" s="18"/>
      <c r="M4" s="16"/>
    </row>
    <row r="5" spans="2:16" x14ac:dyDescent="0.45">
      <c r="B5" s="46" t="s">
        <v>0</v>
      </c>
      <c r="C5" s="47">
        <v>1.3806503000000001E-23</v>
      </c>
      <c r="D5" s="48" t="s">
        <v>1</v>
      </c>
      <c r="E5" s="49">
        <f>10*LOG10(C5)</f>
        <v>-228.59916308396282</v>
      </c>
      <c r="F5" s="48" t="s">
        <v>2</v>
      </c>
      <c r="G5" s="4"/>
      <c r="H5" s="15"/>
      <c r="I5" s="16"/>
      <c r="J5" s="15"/>
      <c r="K5" s="15"/>
      <c r="L5" s="15"/>
      <c r="M5" s="20"/>
    </row>
    <row r="6" spans="2:16" x14ac:dyDescent="0.45">
      <c r="B6" s="46" t="s">
        <v>3</v>
      </c>
      <c r="C6" s="50">
        <v>300000000</v>
      </c>
      <c r="D6" s="48" t="s">
        <v>4</v>
      </c>
      <c r="E6" s="49"/>
      <c r="F6" s="48"/>
      <c r="G6" s="4"/>
      <c r="H6" s="15"/>
      <c r="J6" s="15"/>
      <c r="K6" s="15"/>
      <c r="L6" s="15"/>
      <c r="M6" s="20"/>
    </row>
    <row r="7" spans="2:16" x14ac:dyDescent="0.45">
      <c r="B7" s="46" t="s">
        <v>16</v>
      </c>
      <c r="C7" s="51">
        <v>6378</v>
      </c>
      <c r="D7" s="48" t="s">
        <v>12</v>
      </c>
      <c r="E7" s="49"/>
      <c r="F7" s="48"/>
      <c r="G7" s="4"/>
      <c r="H7" s="15"/>
      <c r="J7" s="15"/>
      <c r="K7" s="15"/>
      <c r="L7" s="15"/>
      <c r="M7" s="20"/>
    </row>
    <row r="8" spans="2:16" ht="13.35" thickBot="1" x14ac:dyDescent="0.5">
      <c r="B8" s="46" t="s">
        <v>41</v>
      </c>
      <c r="C8" s="50">
        <v>398600</v>
      </c>
      <c r="D8" s="48" t="s">
        <v>42</v>
      </c>
      <c r="E8" s="49"/>
      <c r="F8" s="48"/>
      <c r="G8" s="4"/>
      <c r="H8" s="15"/>
      <c r="J8" s="15"/>
      <c r="K8" s="15"/>
      <c r="L8" s="15"/>
      <c r="M8" s="20"/>
    </row>
    <row r="9" spans="2:16" ht="13.35" thickBot="1" x14ac:dyDescent="0.5">
      <c r="B9" s="41" t="s">
        <v>39</v>
      </c>
      <c r="C9" s="42"/>
      <c r="D9" s="43"/>
      <c r="E9" s="44"/>
      <c r="F9" s="45"/>
      <c r="G9" s="31"/>
      <c r="H9" s="15"/>
      <c r="I9" s="16"/>
      <c r="J9" s="15"/>
      <c r="K9" s="15"/>
      <c r="L9" s="15"/>
      <c r="M9" s="20"/>
    </row>
    <row r="10" spans="2:16" x14ac:dyDescent="0.45">
      <c r="B10" s="46" t="s">
        <v>5</v>
      </c>
      <c r="C10" s="52">
        <v>433</v>
      </c>
      <c r="D10" s="48" t="s">
        <v>11</v>
      </c>
      <c r="E10" s="53"/>
      <c r="F10" s="48"/>
      <c r="G10" s="4"/>
      <c r="H10" s="15"/>
      <c r="I10" s="16"/>
      <c r="J10" s="12"/>
      <c r="K10" s="12"/>
      <c r="L10" s="15"/>
      <c r="M10" s="20"/>
    </row>
    <row r="11" spans="2:16" ht="13.35" thickBot="1" x14ac:dyDescent="0.5">
      <c r="B11" s="46" t="s">
        <v>25</v>
      </c>
      <c r="C11" s="54">
        <f>C6/(C10*1000000)</f>
        <v>0.69284064665127021</v>
      </c>
      <c r="D11" s="48" t="s">
        <v>19</v>
      </c>
      <c r="E11" s="53"/>
      <c r="F11" s="48"/>
      <c r="G11" s="4"/>
      <c r="H11" s="15"/>
      <c r="J11" s="15"/>
      <c r="K11" s="15"/>
      <c r="L11" s="15"/>
      <c r="M11" s="20"/>
    </row>
    <row r="12" spans="2:16" ht="13.35" thickBot="1" x14ac:dyDescent="0.5">
      <c r="B12" s="41" t="s">
        <v>40</v>
      </c>
      <c r="C12" s="42"/>
      <c r="D12" s="43"/>
      <c r="E12" s="44"/>
      <c r="F12" s="45"/>
      <c r="G12" s="4"/>
      <c r="H12" s="15"/>
      <c r="I12" s="16"/>
      <c r="J12" s="15"/>
      <c r="K12" s="15"/>
      <c r="L12" s="15"/>
      <c r="M12" s="20"/>
    </row>
    <row r="13" spans="2:16" x14ac:dyDescent="0.45">
      <c r="B13" s="46" t="s">
        <v>18</v>
      </c>
      <c r="C13" s="55">
        <v>300</v>
      </c>
      <c r="D13" s="48" t="s">
        <v>12</v>
      </c>
      <c r="E13" s="53"/>
      <c r="F13" s="48"/>
      <c r="G13" s="81" t="s">
        <v>55</v>
      </c>
      <c r="H13" s="94" t="s">
        <v>61</v>
      </c>
      <c r="I13" s="16"/>
      <c r="J13" s="15"/>
      <c r="K13" s="15"/>
      <c r="L13" s="15"/>
      <c r="M13" s="20"/>
    </row>
    <row r="14" spans="2:16" x14ac:dyDescent="0.45">
      <c r="B14" s="46" t="s">
        <v>52</v>
      </c>
      <c r="C14" s="56">
        <v>30</v>
      </c>
      <c r="D14" s="48" t="s">
        <v>17</v>
      </c>
      <c r="E14" s="57"/>
      <c r="F14" s="48"/>
      <c r="G14" s="4" t="s">
        <v>54</v>
      </c>
      <c r="H14" s="94"/>
      <c r="I14" s="16"/>
      <c r="J14" s="15"/>
      <c r="K14" s="15"/>
      <c r="L14" s="15"/>
      <c r="M14" s="20"/>
    </row>
    <row r="15" spans="2:16" x14ac:dyDescent="0.45">
      <c r="B15" s="46" t="s">
        <v>23</v>
      </c>
      <c r="C15" s="58">
        <f>C7*(((((C7+C13)^2/C7^2)-(COS(C14/57.2958))^2)^0.5)-SIN(C14/57.2958))</f>
        <v>564.20158889652384</v>
      </c>
      <c r="D15" s="48" t="s">
        <v>12</v>
      </c>
      <c r="E15" s="53"/>
      <c r="F15" s="48"/>
      <c r="G15" s="4"/>
      <c r="H15" s="15"/>
      <c r="I15" s="16"/>
      <c r="J15" s="15"/>
      <c r="K15" s="15"/>
      <c r="L15" s="15"/>
      <c r="M15" s="20"/>
    </row>
    <row r="16" spans="2:16" x14ac:dyDescent="0.45">
      <c r="B16" s="46" t="s">
        <v>49</v>
      </c>
      <c r="C16" s="58">
        <f>2*PI()*SQRT((C7+C13)^3/C8)/60</f>
        <v>90.516883522183917</v>
      </c>
      <c r="D16" s="48" t="s">
        <v>50</v>
      </c>
      <c r="E16" s="57"/>
      <c r="F16" s="48"/>
      <c r="G16" s="4"/>
      <c r="H16" s="15"/>
      <c r="J16" s="15"/>
      <c r="K16" s="15"/>
      <c r="L16" s="15"/>
      <c r="M16" s="20"/>
    </row>
    <row r="17" spans="2:13" x14ac:dyDescent="0.45">
      <c r="B17" s="46" t="s">
        <v>48</v>
      </c>
      <c r="C17" s="58">
        <f>SQRT(C8/(C7+C13))</f>
        <v>7.725835197559566</v>
      </c>
      <c r="D17" s="48" t="s">
        <v>43</v>
      </c>
      <c r="E17" s="53"/>
      <c r="F17" s="48"/>
      <c r="G17" s="4"/>
      <c r="H17" s="15"/>
      <c r="I17" s="16"/>
      <c r="J17" s="15"/>
      <c r="K17" s="15"/>
      <c r="L17" s="15"/>
      <c r="M17" s="20"/>
    </row>
    <row r="18" spans="2:13" x14ac:dyDescent="0.45">
      <c r="B18" s="46" t="s">
        <v>47</v>
      </c>
      <c r="C18" s="58">
        <f>C17*COS(C14*PI()/180)</f>
        <v>6.6907695465385517</v>
      </c>
      <c r="D18" s="48" t="s">
        <v>43</v>
      </c>
      <c r="E18" s="53"/>
      <c r="F18" s="48"/>
      <c r="G18" s="4"/>
      <c r="H18" s="15"/>
      <c r="I18" s="16"/>
      <c r="J18" s="15"/>
      <c r="K18" s="15"/>
      <c r="L18" s="15"/>
      <c r="M18" s="20"/>
    </row>
    <row r="19" spans="2:13" ht="13.35" thickBot="1" x14ac:dyDescent="0.5">
      <c r="B19" s="46" t="s">
        <v>46</v>
      </c>
      <c r="C19" s="58">
        <f>C18/(C6/1000)*(C10*1000000)/1000</f>
        <v>9.6570107121706439</v>
      </c>
      <c r="D19" s="48" t="s">
        <v>44</v>
      </c>
      <c r="E19" s="53"/>
      <c r="F19" s="48"/>
      <c r="G19" s="4"/>
      <c r="H19" s="15"/>
      <c r="J19" s="15"/>
      <c r="K19" s="15"/>
      <c r="L19" s="15"/>
      <c r="M19" s="20"/>
    </row>
    <row r="20" spans="2:13" ht="13.35" thickBot="1" x14ac:dyDescent="0.5">
      <c r="B20" s="41" t="s">
        <v>24</v>
      </c>
      <c r="C20" s="42"/>
      <c r="D20" s="43"/>
      <c r="E20" s="44"/>
      <c r="F20" s="45"/>
      <c r="G20" s="4"/>
      <c r="H20" s="15"/>
      <c r="J20" s="15"/>
      <c r="K20" s="15"/>
      <c r="L20" s="15"/>
      <c r="M20" s="20"/>
    </row>
    <row r="21" spans="2:13" x14ac:dyDescent="0.45">
      <c r="B21" s="46" t="s">
        <v>10</v>
      </c>
      <c r="C21" s="59">
        <f>C11^2/(16*PI()^2*(C15*1000)^2)</f>
        <v>9.54945043534716E-15</v>
      </c>
      <c r="D21" s="48"/>
      <c r="E21" s="60">
        <f>-(22+20*LOG10(C15*1000/C11))</f>
        <v>-140.21601893017484</v>
      </c>
      <c r="F21" s="48" t="s">
        <v>2</v>
      </c>
      <c r="G21" s="4"/>
      <c r="H21" s="15"/>
      <c r="I21" s="16"/>
      <c r="J21" s="15"/>
      <c r="K21" s="15"/>
      <c r="L21" s="15"/>
      <c r="M21" s="20"/>
    </row>
    <row r="22" spans="2:13" ht="13.35" thickBot="1" x14ac:dyDescent="0.5">
      <c r="B22" s="46" t="s">
        <v>27</v>
      </c>
      <c r="C22" s="54">
        <f>10^(E22/10)</f>
        <v>0.63095734448019325</v>
      </c>
      <c r="D22" s="61"/>
      <c r="E22" s="62">
        <v>-2</v>
      </c>
      <c r="F22" s="48" t="s">
        <v>2</v>
      </c>
      <c r="G22" s="81" t="s">
        <v>56</v>
      </c>
      <c r="H22" s="15"/>
      <c r="I22" s="15"/>
      <c r="J22" s="16"/>
      <c r="K22" s="15"/>
      <c r="L22" s="15"/>
      <c r="M22" s="20"/>
    </row>
    <row r="23" spans="2:13" ht="13.35" thickBot="1" x14ac:dyDescent="0.5">
      <c r="B23" s="41" t="s">
        <v>13</v>
      </c>
      <c r="C23" s="42"/>
      <c r="D23" s="43"/>
      <c r="E23" s="44"/>
      <c r="F23" s="45"/>
      <c r="G23" s="28"/>
      <c r="I23" s="16"/>
      <c r="J23" s="16"/>
      <c r="K23" s="12"/>
      <c r="L23" s="15"/>
      <c r="M23" s="20"/>
    </row>
    <row r="24" spans="2:13" x14ac:dyDescent="0.45">
      <c r="B24" s="46" t="s">
        <v>9</v>
      </c>
      <c r="C24" s="63">
        <f>10^(E24/10)</f>
        <v>63.095734448019364</v>
      </c>
      <c r="D24" s="86"/>
      <c r="E24" s="90">
        <v>18</v>
      </c>
      <c r="F24" s="87" t="s">
        <v>64</v>
      </c>
      <c r="G24" s="4" t="s">
        <v>53</v>
      </c>
      <c r="H24" s="15"/>
      <c r="I24" s="10"/>
      <c r="J24" s="16"/>
      <c r="K24" s="15"/>
      <c r="L24" s="15"/>
      <c r="M24" s="20"/>
    </row>
    <row r="25" spans="2:13" x14ac:dyDescent="0.45">
      <c r="B25" s="46" t="s">
        <v>21</v>
      </c>
      <c r="C25" s="67">
        <v>300</v>
      </c>
      <c r="D25" s="85" t="s">
        <v>20</v>
      </c>
      <c r="E25" s="60">
        <f>10*LOG10(C25)</f>
        <v>24.771212547196626</v>
      </c>
      <c r="F25" s="48" t="s">
        <v>35</v>
      </c>
      <c r="G25" s="81" t="s">
        <v>57</v>
      </c>
      <c r="H25" s="15"/>
      <c r="I25" s="15"/>
      <c r="J25" s="15"/>
      <c r="K25" s="15"/>
      <c r="L25" s="16"/>
      <c r="M25" s="20"/>
    </row>
    <row r="26" spans="2:13" x14ac:dyDescent="0.45">
      <c r="B26" s="46" t="s">
        <v>34</v>
      </c>
      <c r="C26" s="63">
        <f>10^(E26/10)</f>
        <v>0.50118723362727224</v>
      </c>
      <c r="D26" s="85"/>
      <c r="E26" s="91">
        <v>-3</v>
      </c>
      <c r="F26" s="48" t="s">
        <v>2</v>
      </c>
      <c r="H26" s="15"/>
      <c r="I26" s="15"/>
      <c r="J26" s="15"/>
      <c r="K26" s="15"/>
      <c r="L26" s="16"/>
      <c r="M26" s="20"/>
    </row>
    <row r="27" spans="2:13" x14ac:dyDescent="0.45">
      <c r="B27" s="46" t="s">
        <v>28</v>
      </c>
      <c r="C27" s="65">
        <v>100</v>
      </c>
      <c r="D27" s="85" t="s">
        <v>44</v>
      </c>
      <c r="E27" s="60">
        <f>10*LOG10(C27*1000)</f>
        <v>50</v>
      </c>
      <c r="F27" s="48" t="s">
        <v>8</v>
      </c>
      <c r="G27" s="81" t="s">
        <v>58</v>
      </c>
      <c r="H27" s="15"/>
      <c r="I27" s="15"/>
      <c r="J27" s="15"/>
      <c r="K27" s="15"/>
      <c r="L27" s="16"/>
      <c r="M27" s="20"/>
    </row>
    <row r="28" spans="2:13" ht="13.35" thickBot="1" x14ac:dyDescent="0.5">
      <c r="B28" s="46" t="s">
        <v>29</v>
      </c>
      <c r="C28" s="66">
        <f>C5*C25*(C27*1000)</f>
        <v>4.1419509000000005E-16</v>
      </c>
      <c r="D28" s="85" t="s">
        <v>7</v>
      </c>
      <c r="E28" s="88">
        <f>$E$5+E27+E25</f>
        <v>-153.8279505367662</v>
      </c>
      <c r="F28" s="89" t="s">
        <v>6</v>
      </c>
      <c r="G28" s="31"/>
      <c r="H28" s="15"/>
      <c r="I28" s="15"/>
      <c r="J28" s="15"/>
      <c r="K28" s="15"/>
      <c r="L28" s="16"/>
      <c r="M28" s="20"/>
    </row>
    <row r="29" spans="2:13" ht="13.35" thickBot="1" x14ac:dyDescent="0.5">
      <c r="B29" s="41" t="s">
        <v>36</v>
      </c>
      <c r="C29" s="42"/>
      <c r="D29" s="43"/>
      <c r="E29" s="44"/>
      <c r="F29" s="45"/>
      <c r="G29" s="29"/>
      <c r="H29" s="15"/>
      <c r="I29" s="15"/>
      <c r="J29" s="15"/>
      <c r="K29" s="15"/>
      <c r="L29" s="16"/>
      <c r="M29" s="20"/>
    </row>
    <row r="30" spans="2:13" x14ac:dyDescent="0.45">
      <c r="B30" s="46" t="s">
        <v>26</v>
      </c>
      <c r="C30" s="63">
        <f>10^(E30/10)</f>
        <v>1</v>
      </c>
      <c r="D30" s="64"/>
      <c r="E30" s="67">
        <v>0</v>
      </c>
      <c r="F30" s="48" t="s">
        <v>2</v>
      </c>
      <c r="G30" s="81" t="s">
        <v>59</v>
      </c>
      <c r="H30" s="15"/>
      <c r="I30" s="15"/>
      <c r="J30" s="15"/>
      <c r="K30" s="15"/>
      <c r="L30" s="16"/>
      <c r="M30" s="20"/>
    </row>
    <row r="31" spans="2:13" x14ac:dyDescent="0.45">
      <c r="B31" s="46" t="s">
        <v>31</v>
      </c>
      <c r="C31" s="68">
        <v>0.1</v>
      </c>
      <c r="D31" s="48" t="s">
        <v>7</v>
      </c>
      <c r="E31" s="57">
        <f>10*LOG10(C31)</f>
        <v>-10</v>
      </c>
      <c r="F31" s="48" t="s">
        <v>15</v>
      </c>
      <c r="G31" s="81" t="s">
        <v>60</v>
      </c>
      <c r="H31" s="15"/>
      <c r="I31" s="15"/>
      <c r="J31" s="15"/>
      <c r="K31" s="15"/>
      <c r="L31" s="16"/>
      <c r="M31" s="20"/>
    </row>
    <row r="32" spans="2:13" ht="13.35" thickBot="1" x14ac:dyDescent="0.5">
      <c r="B32" s="46" t="s">
        <v>38</v>
      </c>
      <c r="C32" s="54">
        <f>C30*C31</f>
        <v>0.1</v>
      </c>
      <c r="D32" s="48" t="s">
        <v>7</v>
      </c>
      <c r="E32" s="53">
        <f>E30+E31</f>
        <v>-10</v>
      </c>
      <c r="F32" s="48" t="s">
        <v>15</v>
      </c>
      <c r="G32" s="31"/>
      <c r="H32" s="15"/>
      <c r="I32" s="15"/>
      <c r="J32" s="15"/>
      <c r="K32" s="15"/>
      <c r="L32" s="16"/>
      <c r="M32" s="20"/>
    </row>
    <row r="33" spans="2:13" ht="13.35" thickBot="1" x14ac:dyDescent="0.5">
      <c r="B33" s="41" t="s">
        <v>51</v>
      </c>
      <c r="C33" s="42"/>
      <c r="D33" s="43"/>
      <c r="E33" s="44"/>
      <c r="F33" s="45"/>
      <c r="G33" s="31"/>
      <c r="H33" s="15"/>
      <c r="I33" s="15"/>
      <c r="J33" s="15"/>
      <c r="K33" s="15"/>
      <c r="L33" s="16"/>
      <c r="M33" s="20"/>
    </row>
    <row r="34" spans="2:13" ht="13.35" thickBot="1" x14ac:dyDescent="0.5">
      <c r="B34" s="46" t="s">
        <v>63</v>
      </c>
      <c r="C34" s="49">
        <v>20</v>
      </c>
      <c r="D34" s="69" t="s">
        <v>45</v>
      </c>
      <c r="E34" s="49"/>
      <c r="F34" s="48"/>
      <c r="G34" s="31"/>
      <c r="H34" s="15"/>
      <c r="I34" s="10"/>
      <c r="J34" s="16"/>
      <c r="K34" s="15"/>
      <c r="L34" s="15"/>
      <c r="M34" s="20"/>
    </row>
    <row r="35" spans="2:13" ht="13.35" thickBot="1" x14ac:dyDescent="0.5">
      <c r="B35" s="41" t="s">
        <v>37</v>
      </c>
      <c r="C35" s="42"/>
      <c r="D35" s="43"/>
      <c r="E35" s="44"/>
      <c r="F35" s="45"/>
      <c r="G35" s="29"/>
      <c r="H35" s="15"/>
      <c r="I35" s="10"/>
      <c r="J35" s="16"/>
      <c r="K35" s="15"/>
      <c r="L35" s="15"/>
      <c r="M35" s="20"/>
    </row>
    <row r="36" spans="2:13" x14ac:dyDescent="0.45">
      <c r="B36" s="70" t="s">
        <v>65</v>
      </c>
      <c r="C36" s="71">
        <f>$C$31*$C$21*C26*$C$22*C24*C30</f>
        <v>1.9053658582311362E-14</v>
      </c>
      <c r="D36" s="72" t="s">
        <v>7</v>
      </c>
      <c r="E36" s="73">
        <f>$E$31+$E$21+$E$22+E26+E24+E30</f>
        <v>-137.21601893017484</v>
      </c>
      <c r="F36" s="72" t="s">
        <v>6</v>
      </c>
      <c r="G36" s="95">
        <f>E36+30</f>
        <v>-107.21601893017484</v>
      </c>
      <c r="H36" s="15"/>
      <c r="I36" s="10"/>
      <c r="J36" s="16"/>
      <c r="K36" s="15"/>
      <c r="L36" s="15"/>
      <c r="M36" s="20"/>
    </row>
    <row r="37" spans="2:13" x14ac:dyDescent="0.45">
      <c r="B37" s="70" t="s">
        <v>32</v>
      </c>
      <c r="C37" s="74">
        <f>C36/C28</f>
        <v>46.001652463604429</v>
      </c>
      <c r="D37" s="72"/>
      <c r="E37" s="73">
        <f>10*LOG10(C37)</f>
        <v>16.627734326149447</v>
      </c>
      <c r="F37" s="72" t="s">
        <v>2</v>
      </c>
      <c r="G37" s="31"/>
      <c r="H37" s="15"/>
      <c r="I37" s="10"/>
      <c r="J37" s="16"/>
      <c r="K37" s="15"/>
      <c r="L37" s="15"/>
      <c r="M37" s="20"/>
    </row>
    <row r="38" spans="2:13" x14ac:dyDescent="0.45">
      <c r="B38" s="70" t="s">
        <v>68</v>
      </c>
      <c r="C38" s="75">
        <f>C37*C27/C34</f>
        <v>230.00826231802216</v>
      </c>
      <c r="D38" s="72"/>
      <c r="E38" s="73">
        <f>10*LOG10(C38)</f>
        <v>23.617434369509631</v>
      </c>
      <c r="F38" s="76" t="s">
        <v>2</v>
      </c>
      <c r="H38" s="15"/>
      <c r="I38" s="10"/>
      <c r="J38" s="16"/>
      <c r="K38" s="15"/>
      <c r="L38" s="15"/>
      <c r="M38" s="20"/>
    </row>
    <row r="39" spans="2:13" ht="13.35" thickBot="1" x14ac:dyDescent="0.5">
      <c r="B39" s="77" t="s">
        <v>30</v>
      </c>
      <c r="C39" s="93"/>
      <c r="D39" s="78"/>
      <c r="E39" s="79"/>
      <c r="F39" s="80" t="s">
        <v>2</v>
      </c>
      <c r="H39" s="15"/>
      <c r="I39" s="10"/>
      <c r="J39" s="16"/>
      <c r="K39" s="15"/>
      <c r="L39" s="15"/>
      <c r="M39" s="20"/>
    </row>
    <row r="40" spans="2:13" x14ac:dyDescent="0.45">
      <c r="B40"/>
      <c r="C40"/>
      <c r="D40"/>
      <c r="E40"/>
      <c r="F40"/>
      <c r="G40" s="29"/>
      <c r="H40" s="15"/>
      <c r="I40" s="10"/>
      <c r="J40" s="16"/>
      <c r="K40" s="15"/>
      <c r="L40" s="15"/>
      <c r="M40" s="20"/>
    </row>
    <row r="41" spans="2:13" x14ac:dyDescent="0.45">
      <c r="B41"/>
      <c r="C41"/>
      <c r="D41"/>
      <c r="E41"/>
      <c r="F41"/>
      <c r="G41" s="82"/>
      <c r="H41" s="15"/>
      <c r="I41" s="10"/>
      <c r="J41" s="16"/>
      <c r="K41" s="15"/>
      <c r="L41" s="15"/>
      <c r="M41" s="20"/>
    </row>
    <row r="42" spans="2:13" x14ac:dyDescent="0.45">
      <c r="B42"/>
      <c r="C42"/>
      <c r="D42"/>
      <c r="E42"/>
      <c r="F42"/>
      <c r="H42" s="15"/>
      <c r="I42" s="10"/>
      <c r="J42" s="16"/>
      <c r="K42" s="15"/>
      <c r="L42" s="15"/>
      <c r="M42" s="20"/>
    </row>
    <row r="43" spans="2:13" x14ac:dyDescent="0.45">
      <c r="B43"/>
      <c r="C43"/>
      <c r="D43"/>
      <c r="E43"/>
      <c r="F43"/>
      <c r="G43" s="31"/>
      <c r="H43" s="15"/>
      <c r="I43" s="10"/>
      <c r="J43" s="16"/>
      <c r="K43" s="15"/>
      <c r="L43" s="15"/>
      <c r="M43" s="20"/>
    </row>
    <row r="44" spans="2:13" x14ac:dyDescent="0.45">
      <c r="G44" s="4"/>
      <c r="H44" s="15"/>
      <c r="I44" s="10"/>
      <c r="J44" s="16"/>
      <c r="K44" s="15"/>
      <c r="L44" s="15"/>
      <c r="M44" s="20"/>
    </row>
    <row r="45" spans="2:13" x14ac:dyDescent="0.45">
      <c r="G45" s="4"/>
      <c r="H45" s="15"/>
      <c r="I45" s="10"/>
      <c r="J45" s="16"/>
      <c r="K45" s="15"/>
      <c r="L45" s="15"/>
      <c r="M45" s="20"/>
    </row>
    <row r="46" spans="2:13" x14ac:dyDescent="0.45">
      <c r="G46" s="4"/>
      <c r="H46" s="15"/>
      <c r="I46" s="10"/>
      <c r="J46" s="16"/>
      <c r="K46" s="15"/>
      <c r="L46" s="15"/>
      <c r="M46" s="20"/>
    </row>
    <row r="47" spans="2:13" x14ac:dyDescent="0.45">
      <c r="H47" s="15"/>
      <c r="I47" s="10"/>
      <c r="J47" s="16"/>
      <c r="K47" s="15"/>
      <c r="L47" s="15"/>
      <c r="M47" s="20"/>
    </row>
    <row r="48" spans="2:13" x14ac:dyDescent="0.45">
      <c r="B48" s="35"/>
      <c r="C48" s="34"/>
      <c r="D48" s="37"/>
      <c r="E48" s="24"/>
      <c r="F48" s="37"/>
      <c r="G48" s="4"/>
      <c r="H48" s="15"/>
      <c r="I48" s="10"/>
      <c r="J48" s="16"/>
      <c r="K48" s="15"/>
      <c r="L48" s="15"/>
      <c r="M48" s="20"/>
    </row>
    <row r="49" spans="2:14" x14ac:dyDescent="0.45">
      <c r="B49" s="4"/>
      <c r="C49" s="32"/>
      <c r="D49" s="15"/>
      <c r="E49" s="12"/>
      <c r="F49" s="15"/>
      <c r="G49" s="4"/>
      <c r="H49" s="15"/>
      <c r="I49" s="10"/>
      <c r="J49" s="16"/>
      <c r="K49" s="15"/>
      <c r="L49" s="15"/>
      <c r="M49" s="20"/>
      <c r="N49" s="36"/>
    </row>
    <row r="50" spans="2:14" x14ac:dyDescent="0.45">
      <c r="B50" s="4"/>
      <c r="C50" s="32"/>
      <c r="D50" s="15"/>
      <c r="E50" s="12"/>
      <c r="F50" s="15"/>
      <c r="G50" s="4"/>
      <c r="H50" s="15"/>
      <c r="I50" s="10"/>
      <c r="J50" s="16"/>
      <c r="K50" s="15"/>
      <c r="L50" s="15"/>
      <c r="M50" s="20"/>
      <c r="N50" s="36"/>
    </row>
    <row r="51" spans="2:14" x14ac:dyDescent="0.45">
      <c r="B51" s="9"/>
      <c r="C51" s="12"/>
      <c r="D51" s="10"/>
      <c r="E51" s="10"/>
      <c r="F51" s="12"/>
      <c r="G51" s="4"/>
      <c r="H51" s="12"/>
      <c r="I51" s="10"/>
      <c r="J51" s="10"/>
      <c r="K51" s="12"/>
      <c r="L51" s="15"/>
      <c r="M51" s="20"/>
      <c r="N51" s="36"/>
    </row>
    <row r="52" spans="2:14" x14ac:dyDescent="0.45">
      <c r="B52" s="4"/>
      <c r="C52" s="15"/>
      <c r="D52" s="13"/>
      <c r="E52" s="16"/>
      <c r="F52" s="15"/>
      <c r="G52" s="4"/>
      <c r="H52" s="11"/>
      <c r="I52" s="11"/>
      <c r="J52" s="16"/>
      <c r="K52" s="11"/>
      <c r="L52" s="15"/>
      <c r="M52" s="20"/>
      <c r="N52" s="36"/>
    </row>
    <row r="53" spans="2:14" x14ac:dyDescent="0.45">
      <c r="B53" s="4"/>
      <c r="C53" s="21"/>
      <c r="D53" s="21"/>
      <c r="E53" s="16"/>
      <c r="F53" s="21"/>
      <c r="G53" s="4"/>
      <c r="H53" s="12"/>
      <c r="I53" s="12"/>
      <c r="J53" s="16"/>
      <c r="K53" s="12"/>
      <c r="L53" s="15"/>
      <c r="M53" s="16"/>
      <c r="N53" s="36"/>
    </row>
    <row r="54" spans="2:14" x14ac:dyDescent="0.45">
      <c r="B54" s="4"/>
      <c r="C54" s="21"/>
      <c r="D54" s="21"/>
      <c r="E54" s="21"/>
      <c r="F54" s="21"/>
      <c r="G54" s="4"/>
      <c r="H54" s="12"/>
      <c r="I54" s="12"/>
      <c r="J54" s="12"/>
      <c r="K54" s="12"/>
      <c r="L54" s="15"/>
      <c r="M54" s="20"/>
      <c r="N54" s="36"/>
    </row>
    <row r="55" spans="2:14" x14ac:dyDescent="0.45">
      <c r="B55" s="9"/>
      <c r="C55" s="15"/>
      <c r="D55" s="13"/>
      <c r="E55" s="16"/>
      <c r="F55" s="15"/>
      <c r="G55" s="83"/>
      <c r="H55" s="15"/>
      <c r="I55" s="13"/>
      <c r="J55" s="16"/>
      <c r="K55" s="15"/>
      <c r="L55" s="15"/>
      <c r="M55" s="20"/>
      <c r="N55" s="36"/>
    </row>
    <row r="56" spans="2:14" x14ac:dyDescent="0.45">
      <c r="B56" s="4"/>
      <c r="C56" s="10"/>
      <c r="D56" s="10"/>
      <c r="E56" s="16"/>
      <c r="F56" s="10"/>
      <c r="G56" s="83"/>
      <c r="H56" s="12"/>
      <c r="I56" s="10"/>
      <c r="J56" s="16"/>
      <c r="K56" s="12"/>
      <c r="L56" s="15"/>
      <c r="M56" s="27"/>
      <c r="N56" s="36"/>
    </row>
    <row r="57" spans="2:14" x14ac:dyDescent="0.45">
      <c r="B57" s="4"/>
      <c r="C57" s="22"/>
      <c r="D57" s="22"/>
      <c r="E57" s="16"/>
      <c r="F57" s="22"/>
      <c r="G57" s="4"/>
      <c r="H57" s="24"/>
      <c r="I57" s="24"/>
      <c r="J57" s="16"/>
      <c r="K57" s="24"/>
      <c r="L57" s="15"/>
      <c r="M57" s="16"/>
      <c r="N57" s="36"/>
    </row>
    <row r="58" spans="2:14" x14ac:dyDescent="0.45">
      <c r="B58" s="4"/>
      <c r="C58" s="22"/>
      <c r="D58" s="22"/>
      <c r="E58" s="16"/>
      <c r="F58" s="22"/>
      <c r="G58" s="4"/>
      <c r="H58" s="24"/>
      <c r="I58" s="24"/>
      <c r="J58" s="16"/>
      <c r="K58" s="24"/>
      <c r="L58" s="15"/>
      <c r="M58" s="16"/>
      <c r="N58" s="36"/>
    </row>
    <row r="59" spans="2:14" x14ac:dyDescent="0.45">
      <c r="B59" s="4"/>
      <c r="C59" s="34"/>
      <c r="D59" s="34"/>
      <c r="E59" s="16"/>
      <c r="F59" s="34"/>
      <c r="G59" s="35"/>
      <c r="H59" s="24"/>
      <c r="I59" s="24"/>
      <c r="J59" s="16"/>
      <c r="K59" s="24"/>
      <c r="L59" s="15"/>
      <c r="M59" s="16"/>
      <c r="N59" s="36"/>
    </row>
    <row r="60" spans="2:14" x14ac:dyDescent="0.45">
      <c r="B60" s="4"/>
      <c r="C60" s="23"/>
      <c r="D60" s="23"/>
      <c r="E60" s="16"/>
      <c r="F60" s="23"/>
      <c r="G60" s="84"/>
      <c r="H60" s="23"/>
      <c r="I60" s="23"/>
      <c r="J60" s="16"/>
      <c r="K60" s="23"/>
      <c r="L60" s="15"/>
      <c r="M60" s="16"/>
      <c r="N60" s="36"/>
    </row>
    <row r="61" spans="2:14" x14ac:dyDescent="0.45">
      <c r="B61" s="4"/>
      <c r="C61" s="23"/>
      <c r="D61" s="23"/>
      <c r="E61" s="16"/>
      <c r="F61" s="23"/>
      <c r="G61" s="35"/>
      <c r="H61" s="24"/>
      <c r="I61" s="24"/>
      <c r="J61" s="16"/>
      <c r="K61" s="24"/>
      <c r="L61" s="15"/>
      <c r="M61" s="16"/>
      <c r="N61" s="36"/>
    </row>
    <row r="62" spans="2:14" x14ac:dyDescent="0.45">
      <c r="B62" s="35"/>
      <c r="C62" s="38"/>
      <c r="D62" s="38"/>
      <c r="E62" s="38"/>
      <c r="F62" s="38"/>
      <c r="G62" s="35"/>
      <c r="H62" s="38"/>
      <c r="I62" s="38"/>
      <c r="J62" s="38"/>
      <c r="K62" s="38"/>
      <c r="L62" s="37"/>
      <c r="M62" s="16"/>
      <c r="N62" s="36"/>
    </row>
    <row r="63" spans="2:14" x14ac:dyDescent="0.45">
      <c r="B63" s="39"/>
      <c r="C63" s="8"/>
      <c r="D63" s="4"/>
      <c r="E63" s="15"/>
      <c r="F63" s="15"/>
      <c r="G63" s="4"/>
      <c r="H63" s="15"/>
      <c r="I63" s="16"/>
      <c r="J63" s="16"/>
      <c r="K63" s="16"/>
      <c r="L63" s="15"/>
      <c r="M63" s="16"/>
      <c r="N63" s="36"/>
    </row>
    <row r="64" spans="2:14" x14ac:dyDescent="0.45">
      <c r="B64" s="33"/>
      <c r="C64" s="15"/>
      <c r="D64" s="13"/>
      <c r="E64" s="16"/>
      <c r="F64" s="15"/>
      <c r="G64" s="4"/>
      <c r="H64" s="15"/>
      <c r="I64" s="13"/>
      <c r="J64" s="16"/>
      <c r="K64" s="15"/>
      <c r="L64" s="15"/>
      <c r="M64" s="20"/>
      <c r="N64" s="36"/>
    </row>
    <row r="65" spans="2:14" x14ac:dyDescent="0.45">
      <c r="B65" s="9"/>
      <c r="C65" s="15"/>
      <c r="D65" s="8"/>
      <c r="E65" s="16"/>
      <c r="F65" s="15"/>
      <c r="G65" s="4"/>
      <c r="H65" s="30"/>
      <c r="I65" s="15"/>
      <c r="J65" s="16"/>
      <c r="K65" s="15"/>
      <c r="L65" s="15"/>
      <c r="M65" s="20"/>
      <c r="N65" s="36"/>
    </row>
    <row r="66" spans="2:14" x14ac:dyDescent="0.45">
      <c r="B66" s="4"/>
      <c r="C66" s="15"/>
      <c r="D66" s="4"/>
      <c r="E66" s="16"/>
      <c r="F66" s="15"/>
      <c r="G66" s="4"/>
      <c r="H66" s="15"/>
      <c r="I66" s="16"/>
      <c r="J66" s="16"/>
      <c r="K66" s="15"/>
      <c r="L66" s="15"/>
      <c r="M66" s="20"/>
      <c r="N66" s="36"/>
    </row>
    <row r="67" spans="2:14" x14ac:dyDescent="0.45">
      <c r="B67" s="4"/>
      <c r="C67" s="8"/>
      <c r="D67" s="4"/>
      <c r="E67" s="16"/>
      <c r="F67" s="16"/>
      <c r="G67" s="4"/>
      <c r="H67" s="15"/>
      <c r="I67" s="16"/>
      <c r="J67" s="16"/>
      <c r="K67" s="16"/>
      <c r="L67" s="15"/>
      <c r="M67" s="16"/>
      <c r="N67" s="36"/>
    </row>
    <row r="68" spans="2:14" x14ac:dyDescent="0.45">
      <c r="B68" s="25"/>
      <c r="C68" s="8"/>
      <c r="D68" s="15"/>
      <c r="E68" s="15"/>
      <c r="F68" s="15"/>
      <c r="G68" s="4"/>
      <c r="H68" s="15"/>
      <c r="I68" s="15"/>
      <c r="J68" s="16"/>
      <c r="K68" s="15"/>
      <c r="L68" s="15"/>
      <c r="M68" s="20"/>
      <c r="N68" s="36"/>
    </row>
    <row r="69" spans="2:14" x14ac:dyDescent="0.45">
      <c r="B69" s="25"/>
      <c r="C69" s="8"/>
      <c r="D69" s="15"/>
      <c r="E69" s="15"/>
      <c r="F69" s="15"/>
      <c r="G69" s="4"/>
      <c r="H69" s="15"/>
      <c r="I69" s="15"/>
      <c r="J69" s="16"/>
      <c r="K69" s="15"/>
      <c r="L69" s="15"/>
      <c r="M69" s="20"/>
      <c r="N69" s="36"/>
    </row>
    <row r="70" spans="2:14" x14ac:dyDescent="0.45">
      <c r="B70" s="25"/>
      <c r="C70" s="26"/>
      <c r="D70" s="26"/>
      <c r="E70" s="26"/>
      <c r="F70" s="26"/>
      <c r="G70" s="4"/>
      <c r="H70" s="15"/>
      <c r="I70" s="16"/>
      <c r="J70" s="16"/>
      <c r="K70" s="16"/>
      <c r="L70" s="15"/>
      <c r="M70" s="20"/>
      <c r="N70" s="36"/>
    </row>
    <row r="71" spans="2:14" x14ac:dyDescent="0.45">
      <c r="B71" s="4"/>
      <c r="C71" s="8"/>
      <c r="D71" s="4"/>
      <c r="E71" s="16"/>
      <c r="F71" s="16"/>
      <c r="G71" s="4"/>
      <c r="H71" s="15"/>
      <c r="I71" s="16"/>
      <c r="J71" s="16"/>
      <c r="K71" s="16"/>
      <c r="L71" s="15"/>
      <c r="M71" s="20"/>
      <c r="N71" s="36"/>
    </row>
    <row r="72" spans="2:14" x14ac:dyDescent="0.45">
      <c r="B72" s="4"/>
      <c r="C72" s="8"/>
      <c r="D72" s="4"/>
      <c r="E72" s="16"/>
      <c r="F72" s="16"/>
      <c r="G72" s="4"/>
      <c r="H72" s="15"/>
      <c r="I72" s="16"/>
      <c r="J72" s="16"/>
      <c r="K72" s="16"/>
      <c r="L72" s="15"/>
      <c r="M72" s="16"/>
      <c r="N72" s="36"/>
    </row>
    <row r="73" spans="2:14" x14ac:dyDescent="0.45">
      <c r="B73" s="4"/>
      <c r="C73" s="8"/>
      <c r="D73" s="4"/>
      <c r="E73" s="16"/>
      <c r="F73" s="16"/>
      <c r="G73" s="4"/>
      <c r="H73" s="40"/>
      <c r="I73" s="40"/>
      <c r="J73" s="40"/>
      <c r="K73" s="40"/>
      <c r="L73" s="15"/>
      <c r="M73" s="16"/>
      <c r="N73" s="36"/>
    </row>
    <row r="74" spans="2:14" x14ac:dyDescent="0.45">
      <c r="B74" s="4"/>
      <c r="C74" s="8"/>
      <c r="D74" s="4"/>
      <c r="E74" s="16"/>
      <c r="F74" s="16"/>
      <c r="G74" s="4"/>
      <c r="H74" s="15"/>
      <c r="I74" s="16"/>
      <c r="J74" s="16"/>
      <c r="K74" s="16"/>
      <c r="L74" s="15"/>
      <c r="M74" s="16"/>
      <c r="N74" s="36"/>
    </row>
    <row r="75" spans="2:14" x14ac:dyDescent="0.45">
      <c r="B75" s="4"/>
      <c r="C75" s="8"/>
      <c r="D75" s="4"/>
      <c r="E75" s="16"/>
      <c r="F75" s="16"/>
      <c r="G75" s="4"/>
      <c r="H75" s="15"/>
      <c r="I75" s="16"/>
      <c r="J75" s="16"/>
      <c r="K75" s="16"/>
      <c r="L75" s="15"/>
      <c r="M75" s="16"/>
      <c r="N75" s="36"/>
    </row>
    <row r="76" spans="2:14" x14ac:dyDescent="0.45">
      <c r="B76" s="4"/>
      <c r="C76" s="8"/>
      <c r="D76" s="4"/>
      <c r="E76" s="16"/>
      <c r="F76" s="16"/>
      <c r="G76" s="4"/>
      <c r="H76" s="15"/>
      <c r="I76" s="16"/>
      <c r="J76" s="16"/>
      <c r="K76" s="16"/>
      <c r="L76" s="15"/>
      <c r="M76" s="16"/>
      <c r="N76" s="36"/>
    </row>
    <row r="77" spans="2:14" x14ac:dyDescent="0.45">
      <c r="B77" s="4"/>
      <c r="C77" s="8"/>
      <c r="D77" s="4"/>
      <c r="E77" s="16"/>
      <c r="F77" s="16"/>
      <c r="G77" s="4"/>
      <c r="H77" s="15"/>
      <c r="I77" s="16"/>
      <c r="J77" s="16"/>
      <c r="K77" s="16"/>
      <c r="L77" s="15"/>
      <c r="M77" s="16"/>
      <c r="N77" s="36"/>
    </row>
    <row r="78" spans="2:14" x14ac:dyDescent="0.45">
      <c r="B78" s="4"/>
      <c r="C78" s="8"/>
      <c r="D78" s="4"/>
      <c r="E78" s="16"/>
      <c r="F78" s="16"/>
      <c r="G78" s="4"/>
      <c r="H78" s="15"/>
      <c r="I78" s="16"/>
      <c r="J78" s="16"/>
      <c r="K78" s="16"/>
      <c r="L78" s="15"/>
      <c r="M78" s="16"/>
      <c r="N78" s="36"/>
    </row>
    <row r="79" spans="2:14" x14ac:dyDescent="0.45">
      <c r="B79" s="4"/>
      <c r="C79" s="8"/>
      <c r="D79" s="4"/>
      <c r="E79" s="16"/>
      <c r="F79" s="16"/>
      <c r="G79" s="4"/>
      <c r="H79" s="15"/>
      <c r="I79" s="16"/>
      <c r="J79" s="16"/>
      <c r="K79" s="16"/>
      <c r="L79" s="15"/>
      <c r="M79" s="16"/>
      <c r="N79" s="36"/>
    </row>
    <row r="80" spans="2:14" x14ac:dyDescent="0.45">
      <c r="B80" s="4"/>
      <c r="C80" s="8"/>
      <c r="D80" s="4"/>
      <c r="E80" s="16"/>
      <c r="F80" s="16"/>
      <c r="G80" s="4"/>
      <c r="H80" s="15"/>
      <c r="I80" s="16"/>
      <c r="J80" s="16"/>
      <c r="K80" s="16"/>
      <c r="L80" s="15"/>
      <c r="M80" s="16"/>
      <c r="N80" s="36"/>
    </row>
    <row r="81" spans="2:14" x14ac:dyDescent="0.45">
      <c r="B81" s="4"/>
      <c r="C81" s="8"/>
      <c r="D81" s="4"/>
      <c r="E81" s="16"/>
      <c r="F81" s="16"/>
      <c r="G81" s="4"/>
      <c r="H81" s="15"/>
      <c r="I81" s="16"/>
      <c r="J81" s="16"/>
      <c r="K81" s="16"/>
      <c r="L81" s="15"/>
      <c r="M81" s="16"/>
      <c r="N81" s="36"/>
    </row>
    <row r="82" spans="2:14" x14ac:dyDescent="0.45">
      <c r="B82" s="4"/>
      <c r="C82" s="8"/>
      <c r="D82" s="4"/>
      <c r="E82" s="16"/>
      <c r="F82" s="16"/>
      <c r="G82" s="4"/>
      <c r="H82" s="15"/>
      <c r="I82" s="16"/>
      <c r="J82" s="16"/>
      <c r="K82" s="16"/>
      <c r="L82" s="15"/>
      <c r="M82" s="16"/>
      <c r="N82" s="36"/>
    </row>
    <row r="83" spans="2:14" x14ac:dyDescent="0.45">
      <c r="B83" s="4"/>
      <c r="C83" s="8"/>
      <c r="D83" s="4"/>
      <c r="E83" s="16"/>
      <c r="F83" s="16"/>
      <c r="G83" s="4"/>
      <c r="H83" s="15"/>
      <c r="I83" s="16"/>
      <c r="J83" s="16"/>
      <c r="K83" s="16"/>
      <c r="L83" s="15"/>
      <c r="M83" s="16"/>
      <c r="N83" s="36"/>
    </row>
    <row r="84" spans="2:14" x14ac:dyDescent="0.45">
      <c r="B84" s="4"/>
      <c r="C84" s="8"/>
      <c r="D84" s="4"/>
      <c r="E84" s="16"/>
      <c r="F84" s="16"/>
      <c r="G84" s="4"/>
      <c r="H84" s="15"/>
      <c r="I84" s="16"/>
      <c r="J84" s="16"/>
      <c r="K84" s="16"/>
      <c r="L84" s="15"/>
      <c r="M84" s="16"/>
      <c r="N84" s="36"/>
    </row>
    <row r="85" spans="2:14" x14ac:dyDescent="0.45">
      <c r="B85" s="4"/>
      <c r="C85" s="8"/>
      <c r="D85" s="4"/>
      <c r="E85" s="16"/>
      <c r="F85" s="16"/>
      <c r="G85" s="4"/>
      <c r="H85" s="15"/>
      <c r="I85" s="16"/>
      <c r="J85" s="16"/>
      <c r="K85" s="16"/>
      <c r="L85" s="15"/>
      <c r="M85" s="16"/>
      <c r="N85" s="36"/>
    </row>
    <row r="86" spans="2:14" x14ac:dyDescent="0.45">
      <c r="B86" s="4"/>
      <c r="C86" s="8"/>
      <c r="D86" s="4"/>
      <c r="E86" s="16"/>
      <c r="F86" s="16"/>
      <c r="G86" s="4"/>
      <c r="H86" s="15"/>
      <c r="I86" s="16"/>
      <c r="J86" s="16"/>
      <c r="K86" s="16"/>
      <c r="L86" s="15"/>
      <c r="M86" s="16"/>
      <c r="N86" s="36"/>
    </row>
  </sheetData>
  <mergeCells count="1">
    <mergeCell ref="H13:H14"/>
  </mergeCells>
  <conditionalFormatting sqref="C57:D59 F57:F59 H57:I59 K57:K59 H61:I61 K61 E48 C48 C36 E36:E38">
    <cfRule type="cellIs" dxfId="2" priority="2" operator="lessThan">
      <formula>0</formula>
    </cfRule>
  </conditionalFormatting>
  <conditionalFormatting sqref="C59:D61 F59:F61 C48 C38">
    <cfRule type="cellIs" dxfId="1" priority="1" operator="lessThan">
      <formula>5</formula>
    </cfRule>
  </conditionalFormatting>
  <conditionalFormatting sqref="C27">
    <cfRule type="cellIs" dxfId="0" priority="3" operator="lessThan">
      <formula>2*(#REF!)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86"/>
  <sheetViews>
    <sheetView tabSelected="1" topLeftCell="A3" workbookViewId="0">
      <selection activeCell="G37" sqref="G37"/>
    </sheetView>
  </sheetViews>
  <sheetFormatPr defaultColWidth="8.8203125" defaultRowHeight="13" x14ac:dyDescent="0.45"/>
  <cols>
    <col min="1" max="1" width="3.3515625" customWidth="1"/>
    <col min="2" max="2" width="45.17578125" style="1" bestFit="1" customWidth="1"/>
    <col min="3" max="3" width="7.46875" style="2" bestFit="1" customWidth="1"/>
    <col min="4" max="4" width="7.8203125" style="1" bestFit="1" customWidth="1"/>
    <col min="5" max="5" width="6.46875" style="3" bestFit="1" customWidth="1"/>
    <col min="6" max="6" width="4.3515625" style="3" bestFit="1" customWidth="1"/>
    <col min="7" max="7" width="29" style="1" customWidth="1"/>
    <col min="8" max="8" width="88" style="6" bestFit="1" customWidth="1"/>
    <col min="9" max="9" width="11.46875" style="3" customWidth="1"/>
    <col min="10" max="10" width="13" style="3" customWidth="1"/>
    <col min="11" max="11" width="9.17578125" style="3" customWidth="1"/>
    <col min="12" max="12" width="6" style="6" customWidth="1"/>
    <col min="13" max="13" width="47" style="3" bestFit="1" customWidth="1"/>
  </cols>
  <sheetData>
    <row r="1" spans="2:16" ht="15.7" x14ac:dyDescent="0.55000000000000004">
      <c r="B1" s="92" t="s">
        <v>67</v>
      </c>
      <c r="C1" s="7"/>
      <c r="D1" s="5"/>
      <c r="G1" s="1" t="s">
        <v>62</v>
      </c>
    </row>
    <row r="2" spans="2:16" ht="15.7" x14ac:dyDescent="0.55000000000000004">
      <c r="B2" s="92" t="s">
        <v>66</v>
      </c>
      <c r="C2" s="7"/>
      <c r="D2" s="5"/>
    </row>
    <row r="3" spans="2:16" ht="15" customHeight="1" thickBot="1" x14ac:dyDescent="0.5">
      <c r="B3" s="19"/>
      <c r="C3" s="8"/>
      <c r="D3" s="18"/>
      <c r="E3" s="18"/>
      <c r="F3" s="18"/>
      <c r="G3" s="31"/>
      <c r="H3" s="15"/>
      <c r="I3" s="16"/>
      <c r="J3" s="16"/>
      <c r="K3" s="16"/>
      <c r="L3" s="15"/>
      <c r="M3" s="17"/>
      <c r="N3" s="14"/>
      <c r="O3" s="14"/>
      <c r="P3" s="14"/>
    </row>
    <row r="4" spans="2:16" ht="13.35" thickBot="1" x14ac:dyDescent="0.5">
      <c r="B4" s="41" t="s">
        <v>14</v>
      </c>
      <c r="C4" s="42" t="s">
        <v>33</v>
      </c>
      <c r="D4" s="43"/>
      <c r="E4" s="44" t="s">
        <v>22</v>
      </c>
      <c r="F4" s="45"/>
      <c r="G4" s="31"/>
      <c r="H4" s="15"/>
      <c r="I4" s="16"/>
      <c r="J4" s="18"/>
      <c r="K4" s="18"/>
      <c r="L4" s="18"/>
      <c r="M4" s="16"/>
    </row>
    <row r="5" spans="2:16" x14ac:dyDescent="0.45">
      <c r="B5" s="46" t="s">
        <v>0</v>
      </c>
      <c r="C5" s="47">
        <v>1.3806503000000001E-23</v>
      </c>
      <c r="D5" s="48" t="s">
        <v>1</v>
      </c>
      <c r="E5" s="49">
        <f>10*LOG10(C5)</f>
        <v>-228.59916308396282</v>
      </c>
      <c r="F5" s="48" t="s">
        <v>2</v>
      </c>
      <c r="G5" s="4"/>
      <c r="H5" s="15"/>
      <c r="I5" s="16"/>
      <c r="J5" s="15"/>
      <c r="K5" s="15"/>
      <c r="L5" s="15"/>
      <c r="M5" s="20"/>
    </row>
    <row r="6" spans="2:16" x14ac:dyDescent="0.45">
      <c r="B6" s="46" t="s">
        <v>3</v>
      </c>
      <c r="C6" s="50">
        <v>300000000</v>
      </c>
      <c r="D6" s="48" t="s">
        <v>4</v>
      </c>
      <c r="E6" s="49"/>
      <c r="F6" s="48"/>
      <c r="G6" s="4"/>
      <c r="H6" s="15"/>
      <c r="J6" s="15"/>
      <c r="K6" s="15"/>
      <c r="L6" s="15"/>
      <c r="M6" s="20"/>
    </row>
    <row r="7" spans="2:16" x14ac:dyDescent="0.45">
      <c r="B7" s="46" t="s">
        <v>16</v>
      </c>
      <c r="C7" s="51">
        <v>6378</v>
      </c>
      <c r="D7" s="48" t="s">
        <v>12</v>
      </c>
      <c r="E7" s="49"/>
      <c r="F7" s="48"/>
      <c r="G7" s="4"/>
      <c r="H7" s="15"/>
      <c r="J7" s="15"/>
      <c r="K7" s="15"/>
      <c r="L7" s="15"/>
      <c r="M7" s="20"/>
    </row>
    <row r="8" spans="2:16" ht="13.35" thickBot="1" x14ac:dyDescent="0.5">
      <c r="B8" s="46" t="s">
        <v>41</v>
      </c>
      <c r="C8" s="50">
        <v>398600</v>
      </c>
      <c r="D8" s="48" t="s">
        <v>42</v>
      </c>
      <c r="E8" s="49"/>
      <c r="F8" s="48"/>
      <c r="G8" s="4"/>
      <c r="H8" s="15"/>
      <c r="J8" s="15"/>
      <c r="K8" s="15"/>
      <c r="L8" s="15"/>
      <c r="M8" s="20"/>
    </row>
    <row r="9" spans="2:16" ht="13.35" thickBot="1" x14ac:dyDescent="0.5">
      <c r="B9" s="41" t="s">
        <v>39</v>
      </c>
      <c r="C9" s="42"/>
      <c r="D9" s="43"/>
      <c r="E9" s="44"/>
      <c r="F9" s="45"/>
      <c r="G9" s="31"/>
      <c r="H9" s="15"/>
      <c r="I9" s="16"/>
      <c r="J9" s="15"/>
      <c r="K9" s="15"/>
      <c r="L9" s="15"/>
      <c r="M9" s="20"/>
    </row>
    <row r="10" spans="2:16" x14ac:dyDescent="0.45">
      <c r="B10" s="46" t="s">
        <v>5</v>
      </c>
      <c r="C10" s="52">
        <v>2425</v>
      </c>
      <c r="D10" s="48" t="s">
        <v>11</v>
      </c>
      <c r="E10" s="53"/>
      <c r="F10" s="48"/>
      <c r="G10" s="4"/>
      <c r="H10" s="15"/>
      <c r="I10" s="16"/>
      <c r="J10" s="12"/>
      <c r="K10" s="12"/>
      <c r="L10" s="15"/>
      <c r="M10" s="20"/>
    </row>
    <row r="11" spans="2:16" ht="13.35" thickBot="1" x14ac:dyDescent="0.5">
      <c r="B11" s="46" t="s">
        <v>25</v>
      </c>
      <c r="C11" s="54">
        <f>C6/(C10*1000000)</f>
        <v>0.12371134020618557</v>
      </c>
      <c r="D11" s="48" t="s">
        <v>19</v>
      </c>
      <c r="E11" s="53"/>
      <c r="F11" s="48"/>
      <c r="G11" s="4"/>
      <c r="H11" s="15"/>
      <c r="J11" s="15"/>
      <c r="K11" s="15"/>
      <c r="L11" s="15"/>
      <c r="M11" s="20"/>
    </row>
    <row r="12" spans="2:16" ht="13.35" thickBot="1" x14ac:dyDescent="0.5">
      <c r="B12" s="41" t="s">
        <v>40</v>
      </c>
      <c r="C12" s="42"/>
      <c r="D12" s="43"/>
      <c r="E12" s="44"/>
      <c r="F12" s="45"/>
      <c r="G12" s="4"/>
      <c r="H12" s="15"/>
      <c r="I12" s="16"/>
      <c r="J12" s="15"/>
      <c r="K12" s="15"/>
      <c r="L12" s="15"/>
      <c r="M12" s="20"/>
    </row>
    <row r="13" spans="2:16" x14ac:dyDescent="0.45">
      <c r="B13" s="46" t="s">
        <v>18</v>
      </c>
      <c r="C13" s="55">
        <v>300</v>
      </c>
      <c r="D13" s="48" t="s">
        <v>12</v>
      </c>
      <c r="E13" s="53"/>
      <c r="F13" s="48"/>
      <c r="G13" s="81" t="s">
        <v>55</v>
      </c>
      <c r="H13" s="94" t="s">
        <v>61</v>
      </c>
      <c r="I13" s="16"/>
      <c r="J13" s="15"/>
      <c r="K13" s="15"/>
      <c r="L13" s="15"/>
      <c r="M13" s="20"/>
    </row>
    <row r="14" spans="2:16" x14ac:dyDescent="0.45">
      <c r="B14" s="46" t="s">
        <v>52</v>
      </c>
      <c r="C14" s="56">
        <v>30</v>
      </c>
      <c r="D14" s="48" t="s">
        <v>17</v>
      </c>
      <c r="E14" s="57"/>
      <c r="F14" s="48"/>
      <c r="G14" s="4" t="s">
        <v>54</v>
      </c>
      <c r="H14" s="94"/>
      <c r="I14" s="16"/>
      <c r="J14" s="15"/>
      <c r="K14" s="15"/>
      <c r="L14" s="15"/>
      <c r="M14" s="20"/>
    </row>
    <row r="15" spans="2:16" x14ac:dyDescent="0.45">
      <c r="B15" s="46" t="s">
        <v>23</v>
      </c>
      <c r="C15" s="58">
        <f>C7*(((((C7+C13)^2/C7^2)-(COS(C14/57.2958))^2)^0.5)-SIN(C14/57.2958))</f>
        <v>564.20158889652384</v>
      </c>
      <c r="D15" s="48" t="s">
        <v>12</v>
      </c>
      <c r="E15" s="53"/>
      <c r="F15" s="48"/>
      <c r="G15" s="4"/>
      <c r="H15" s="15"/>
      <c r="I15" s="16"/>
      <c r="J15" s="15"/>
      <c r="K15" s="15"/>
      <c r="L15" s="15"/>
      <c r="M15" s="20"/>
    </row>
    <row r="16" spans="2:16" x14ac:dyDescent="0.45">
      <c r="B16" s="46" t="s">
        <v>49</v>
      </c>
      <c r="C16" s="58">
        <f>2*PI()*SQRT((C7+C13)^3/C8)/60</f>
        <v>90.516883522183917</v>
      </c>
      <c r="D16" s="48" t="s">
        <v>50</v>
      </c>
      <c r="E16" s="57"/>
      <c r="F16" s="48"/>
      <c r="G16" s="4"/>
      <c r="H16" s="15"/>
      <c r="J16" s="15"/>
      <c r="K16" s="15"/>
      <c r="L16" s="15"/>
      <c r="M16" s="20"/>
    </row>
    <row r="17" spans="2:13" x14ac:dyDescent="0.45">
      <c r="B17" s="46" t="s">
        <v>48</v>
      </c>
      <c r="C17" s="58">
        <f>SQRT(C8/(C7+C13))</f>
        <v>7.725835197559566</v>
      </c>
      <c r="D17" s="48" t="s">
        <v>43</v>
      </c>
      <c r="E17" s="53"/>
      <c r="F17" s="48"/>
      <c r="G17" s="4"/>
      <c r="H17" s="15"/>
      <c r="I17" s="16"/>
      <c r="J17" s="15"/>
      <c r="K17" s="15"/>
      <c r="L17" s="15"/>
      <c r="M17" s="20"/>
    </row>
    <row r="18" spans="2:13" x14ac:dyDescent="0.45">
      <c r="B18" s="46" t="s">
        <v>47</v>
      </c>
      <c r="C18" s="58">
        <f>C17*COS(C14*PI()/180)</f>
        <v>6.6907695465385517</v>
      </c>
      <c r="D18" s="48" t="s">
        <v>43</v>
      </c>
      <c r="E18" s="53"/>
      <c r="F18" s="48"/>
      <c r="G18" s="4"/>
      <c r="H18" s="15"/>
      <c r="I18" s="16"/>
      <c r="J18" s="15"/>
      <c r="K18" s="15"/>
      <c r="L18" s="15"/>
      <c r="M18" s="20"/>
    </row>
    <row r="19" spans="2:13" ht="13.35" thickBot="1" x14ac:dyDescent="0.5">
      <c r="B19" s="46" t="s">
        <v>46</v>
      </c>
      <c r="C19" s="58">
        <f>C18/(C6/1000)*(C10*1000000)/1000</f>
        <v>54.083720501186633</v>
      </c>
      <c r="D19" s="48" t="s">
        <v>44</v>
      </c>
      <c r="E19" s="53"/>
      <c r="F19" s="48"/>
      <c r="G19" s="4"/>
      <c r="H19" s="15"/>
      <c r="J19" s="15"/>
      <c r="K19" s="15"/>
      <c r="L19" s="15"/>
      <c r="M19" s="20"/>
    </row>
    <row r="20" spans="2:13" ht="13.35" thickBot="1" x14ac:dyDescent="0.5">
      <c r="B20" s="41" t="s">
        <v>24</v>
      </c>
      <c r="C20" s="42"/>
      <c r="D20" s="43"/>
      <c r="E20" s="44"/>
      <c r="F20" s="45"/>
      <c r="G20" s="4"/>
      <c r="H20" s="15"/>
      <c r="J20" s="15"/>
      <c r="K20" s="15"/>
      <c r="L20" s="15"/>
      <c r="M20" s="20"/>
    </row>
    <row r="21" spans="2:13" x14ac:dyDescent="0.45">
      <c r="B21" s="46" t="s">
        <v>10</v>
      </c>
      <c r="C21" s="59">
        <f>C11^2/(16*PI()^2*(C15*1000)^2)</f>
        <v>3.0446031037054795E-16</v>
      </c>
      <c r="D21" s="48"/>
      <c r="E21" s="60">
        <f>-(22+20*LOG10(C15*1000/C11))</f>
        <v>-155.18049586187317</v>
      </c>
      <c r="F21" s="48" t="s">
        <v>2</v>
      </c>
      <c r="G21" s="4"/>
      <c r="H21" s="15"/>
      <c r="I21" s="16"/>
      <c r="J21" s="15"/>
      <c r="K21" s="15"/>
      <c r="L21" s="15"/>
      <c r="M21" s="20"/>
    </row>
    <row r="22" spans="2:13" ht="13.35" thickBot="1" x14ac:dyDescent="0.5">
      <c r="B22" s="46" t="s">
        <v>27</v>
      </c>
      <c r="C22" s="54">
        <f>10^(E22/10)</f>
        <v>0.63095734448019325</v>
      </c>
      <c r="D22" s="61"/>
      <c r="E22" s="62">
        <v>-2</v>
      </c>
      <c r="F22" s="48" t="s">
        <v>2</v>
      </c>
      <c r="G22" s="81" t="s">
        <v>56</v>
      </c>
      <c r="H22" s="15"/>
      <c r="I22" s="15"/>
      <c r="J22" s="16"/>
      <c r="K22" s="15"/>
      <c r="L22" s="15"/>
      <c r="M22" s="20"/>
    </row>
    <row r="23" spans="2:13" ht="13.35" thickBot="1" x14ac:dyDescent="0.5">
      <c r="B23" s="41" t="s">
        <v>13</v>
      </c>
      <c r="C23" s="42"/>
      <c r="D23" s="43"/>
      <c r="E23" s="44"/>
      <c r="F23" s="45"/>
      <c r="G23" s="28"/>
      <c r="I23" s="16"/>
      <c r="J23" s="16"/>
      <c r="K23" s="12"/>
      <c r="L23" s="15"/>
      <c r="M23" s="20"/>
    </row>
    <row r="24" spans="2:13" x14ac:dyDescent="0.45">
      <c r="B24" s="46" t="s">
        <v>9</v>
      </c>
      <c r="C24" s="63">
        <f>10^(E24/10)</f>
        <v>63.095734448019364</v>
      </c>
      <c r="D24" s="86"/>
      <c r="E24" s="90">
        <v>18</v>
      </c>
      <c r="F24" s="87" t="s">
        <v>64</v>
      </c>
      <c r="G24" s="4" t="s">
        <v>53</v>
      </c>
      <c r="H24" s="15"/>
      <c r="I24" s="10"/>
      <c r="J24" s="16"/>
      <c r="K24" s="15"/>
      <c r="L24" s="15"/>
      <c r="M24" s="20"/>
    </row>
    <row r="25" spans="2:13" x14ac:dyDescent="0.45">
      <c r="B25" s="46" t="s">
        <v>21</v>
      </c>
      <c r="C25" s="67">
        <v>300</v>
      </c>
      <c r="D25" s="85" t="s">
        <v>20</v>
      </c>
      <c r="E25" s="60">
        <f>10*LOG10(C25)</f>
        <v>24.771212547196626</v>
      </c>
      <c r="F25" s="48" t="s">
        <v>35</v>
      </c>
      <c r="G25" s="81" t="s">
        <v>57</v>
      </c>
      <c r="H25" s="15"/>
      <c r="I25" s="15"/>
      <c r="J25" s="15"/>
      <c r="K25" s="15"/>
      <c r="L25" s="16"/>
      <c r="M25" s="20"/>
    </row>
    <row r="26" spans="2:13" x14ac:dyDescent="0.45">
      <c r="B26" s="46" t="s">
        <v>34</v>
      </c>
      <c r="C26" s="63">
        <f>10^(E26/10)</f>
        <v>0.50118723362727224</v>
      </c>
      <c r="D26" s="85"/>
      <c r="E26" s="91">
        <v>-3</v>
      </c>
      <c r="F26" s="48" t="s">
        <v>2</v>
      </c>
      <c r="H26" s="15"/>
      <c r="I26" s="15"/>
      <c r="J26" s="15"/>
      <c r="K26" s="15"/>
      <c r="L26" s="16"/>
      <c r="M26" s="20"/>
    </row>
    <row r="27" spans="2:13" x14ac:dyDescent="0.45">
      <c r="B27" s="46" t="s">
        <v>28</v>
      </c>
      <c r="C27" s="65">
        <v>100</v>
      </c>
      <c r="D27" s="85" t="s">
        <v>44</v>
      </c>
      <c r="E27" s="60">
        <f>10*LOG10(C27*1000)</f>
        <v>50</v>
      </c>
      <c r="F27" s="48" t="s">
        <v>8</v>
      </c>
      <c r="G27" s="81" t="s">
        <v>58</v>
      </c>
      <c r="H27" s="15"/>
      <c r="I27" s="15"/>
      <c r="J27" s="15"/>
      <c r="K27" s="15"/>
      <c r="L27" s="16"/>
      <c r="M27" s="20"/>
    </row>
    <row r="28" spans="2:13" ht="13.35" thickBot="1" x14ac:dyDescent="0.5">
      <c r="B28" s="46" t="s">
        <v>29</v>
      </c>
      <c r="C28" s="66">
        <f>C5*C25*(C27*1000)</f>
        <v>4.1419509000000005E-16</v>
      </c>
      <c r="D28" s="85" t="s">
        <v>7</v>
      </c>
      <c r="E28" s="88">
        <f>$E$5+E27+E25</f>
        <v>-153.8279505367662</v>
      </c>
      <c r="F28" s="89" t="s">
        <v>6</v>
      </c>
      <c r="G28" s="31"/>
      <c r="H28" s="15"/>
      <c r="I28" s="15"/>
      <c r="J28" s="15"/>
      <c r="K28" s="15"/>
      <c r="L28" s="16"/>
      <c r="M28" s="20"/>
    </row>
    <row r="29" spans="2:13" ht="13.35" thickBot="1" x14ac:dyDescent="0.5">
      <c r="B29" s="41" t="s">
        <v>36</v>
      </c>
      <c r="C29" s="42"/>
      <c r="D29" s="43"/>
      <c r="E29" s="44"/>
      <c r="F29" s="45"/>
      <c r="G29" s="29"/>
      <c r="H29" s="15"/>
      <c r="I29" s="15"/>
      <c r="J29" s="15"/>
      <c r="K29" s="15"/>
      <c r="L29" s="16"/>
      <c r="M29" s="20"/>
    </row>
    <row r="30" spans="2:13" x14ac:dyDescent="0.45">
      <c r="B30" s="46" t="s">
        <v>26</v>
      </c>
      <c r="C30" s="63">
        <f>10^(E30/10)</f>
        <v>1</v>
      </c>
      <c r="D30" s="64"/>
      <c r="E30" s="67">
        <v>0</v>
      </c>
      <c r="F30" s="48" t="s">
        <v>2</v>
      </c>
      <c r="G30" s="81" t="s">
        <v>59</v>
      </c>
      <c r="H30" s="15"/>
      <c r="I30" s="15"/>
      <c r="J30" s="15"/>
      <c r="K30" s="15"/>
      <c r="L30" s="16"/>
      <c r="M30" s="20"/>
    </row>
    <row r="31" spans="2:13" x14ac:dyDescent="0.45">
      <c r="B31" s="46" t="s">
        <v>31</v>
      </c>
      <c r="C31" s="68">
        <v>1.7999999999999999E-2</v>
      </c>
      <c r="D31" s="48" t="s">
        <v>7</v>
      </c>
      <c r="E31" s="57">
        <f>10*LOG10(C31)</f>
        <v>-17.447274948966939</v>
      </c>
      <c r="F31" s="48" t="s">
        <v>15</v>
      </c>
      <c r="G31" s="81" t="s">
        <v>60</v>
      </c>
      <c r="H31" s="15"/>
      <c r="I31" s="15"/>
      <c r="J31" s="15"/>
      <c r="K31" s="15"/>
      <c r="L31" s="16"/>
      <c r="M31" s="20"/>
    </row>
    <row r="32" spans="2:13" ht="13.35" thickBot="1" x14ac:dyDescent="0.5">
      <c r="B32" s="46" t="s">
        <v>38</v>
      </c>
      <c r="C32" s="54">
        <f>C30*C31</f>
        <v>1.7999999999999999E-2</v>
      </c>
      <c r="D32" s="48" t="s">
        <v>7</v>
      </c>
      <c r="E32" s="53">
        <f>E30+E31</f>
        <v>-17.447274948966939</v>
      </c>
      <c r="F32" s="48" t="s">
        <v>15</v>
      </c>
      <c r="G32" s="31"/>
      <c r="H32" s="15"/>
      <c r="I32" s="15"/>
      <c r="J32" s="15"/>
      <c r="K32" s="15"/>
      <c r="L32" s="16"/>
      <c r="M32" s="20"/>
    </row>
    <row r="33" spans="2:13" ht="13.35" thickBot="1" x14ac:dyDescent="0.5">
      <c r="B33" s="41" t="s">
        <v>51</v>
      </c>
      <c r="C33" s="42"/>
      <c r="D33" s="43"/>
      <c r="E33" s="44"/>
      <c r="F33" s="45"/>
      <c r="G33" s="31"/>
      <c r="H33" s="15"/>
      <c r="I33" s="15"/>
      <c r="J33" s="15"/>
      <c r="K33" s="15"/>
      <c r="L33" s="16"/>
      <c r="M33" s="20"/>
    </row>
    <row r="34" spans="2:13" ht="13.35" thickBot="1" x14ac:dyDescent="0.5">
      <c r="B34" s="46" t="s">
        <v>63</v>
      </c>
      <c r="C34" s="49">
        <v>20</v>
      </c>
      <c r="D34" s="69" t="s">
        <v>45</v>
      </c>
      <c r="E34" s="49"/>
      <c r="F34" s="48"/>
      <c r="G34" s="31"/>
      <c r="H34" s="15"/>
      <c r="I34" s="10"/>
      <c r="J34" s="16"/>
      <c r="K34" s="15"/>
      <c r="L34" s="15"/>
      <c r="M34" s="20"/>
    </row>
    <row r="35" spans="2:13" ht="13.35" thickBot="1" x14ac:dyDescent="0.5">
      <c r="B35" s="41" t="s">
        <v>37</v>
      </c>
      <c r="C35" s="42"/>
      <c r="D35" s="43"/>
      <c r="E35" s="44"/>
      <c r="F35" s="45"/>
      <c r="G35" s="29"/>
      <c r="H35" s="15"/>
      <c r="I35" s="10"/>
      <c r="J35" s="16"/>
      <c r="K35" s="15"/>
      <c r="L35" s="15"/>
      <c r="M35" s="20"/>
    </row>
    <row r="36" spans="2:13" x14ac:dyDescent="0.45">
      <c r="B36" s="70" t="s">
        <v>65</v>
      </c>
      <c r="C36" s="71">
        <f>$C$31*$C$21*C26*$C$22*C24*C30</f>
        <v>1.0934607306349501E-16</v>
      </c>
      <c r="D36" s="72" t="s">
        <v>7</v>
      </c>
      <c r="E36" s="73">
        <f>$E$31+$E$21+$E$22+E26+E24+E30</f>
        <v>-159.6277708108401</v>
      </c>
      <c r="F36" s="72" t="s">
        <v>6</v>
      </c>
      <c r="G36" s="95">
        <f>E36+30</f>
        <v>-129.6277708108401</v>
      </c>
      <c r="H36" s="15"/>
      <c r="I36" s="10"/>
      <c r="J36" s="16"/>
      <c r="K36" s="15"/>
      <c r="L36" s="15"/>
      <c r="M36" s="20"/>
    </row>
    <row r="37" spans="2:13" x14ac:dyDescent="0.45">
      <c r="B37" s="70" t="s">
        <v>32</v>
      </c>
      <c r="C37" s="74">
        <f>C36/C28</f>
        <v>0.26399654583905136</v>
      </c>
      <c r="D37" s="72"/>
      <c r="E37" s="73">
        <f>10*LOG10(C37)</f>
        <v>-5.7840175545158354</v>
      </c>
      <c r="F37" s="72" t="s">
        <v>2</v>
      </c>
      <c r="G37" s="31"/>
      <c r="H37" s="15"/>
      <c r="I37" s="10"/>
      <c r="J37" s="16"/>
      <c r="K37" s="15"/>
      <c r="L37" s="15"/>
      <c r="M37" s="20"/>
    </row>
    <row r="38" spans="2:13" x14ac:dyDescent="0.45">
      <c r="B38" s="70" t="s">
        <v>68</v>
      </c>
      <c r="C38" s="75">
        <f>C37*C27/C34</f>
        <v>1.3199827291952568</v>
      </c>
      <c r="D38" s="72"/>
      <c r="E38" s="73">
        <f>10*LOG10(C38)</f>
        <v>1.2056824888443531</v>
      </c>
      <c r="F38" s="76" t="s">
        <v>2</v>
      </c>
      <c r="H38" s="15"/>
      <c r="I38" s="10"/>
      <c r="J38" s="16"/>
      <c r="K38" s="15"/>
      <c r="L38" s="15"/>
      <c r="M38" s="20"/>
    </row>
    <row r="39" spans="2:13" ht="13.35" thickBot="1" x14ac:dyDescent="0.5">
      <c r="B39" s="77" t="s">
        <v>30</v>
      </c>
      <c r="C39" s="93"/>
      <c r="D39" s="78"/>
      <c r="E39" s="79"/>
      <c r="F39" s="80" t="s">
        <v>2</v>
      </c>
      <c r="H39" s="15"/>
      <c r="I39" s="10"/>
      <c r="J39" s="16"/>
      <c r="K39" s="15"/>
      <c r="L39" s="15"/>
      <c r="M39" s="20"/>
    </row>
    <row r="40" spans="2:13" x14ac:dyDescent="0.45">
      <c r="B40"/>
      <c r="C40"/>
      <c r="D40"/>
      <c r="E40"/>
      <c r="F40"/>
      <c r="G40" s="29"/>
      <c r="H40" s="15"/>
      <c r="I40" s="10"/>
      <c r="J40" s="16"/>
      <c r="K40" s="15"/>
      <c r="L40" s="15"/>
      <c r="M40" s="20"/>
    </row>
    <row r="41" spans="2:13" x14ac:dyDescent="0.45">
      <c r="B41"/>
      <c r="C41"/>
      <c r="D41"/>
      <c r="E41"/>
      <c r="F41"/>
      <c r="G41" s="82"/>
      <c r="H41" s="15"/>
      <c r="I41" s="10"/>
      <c r="J41" s="16"/>
      <c r="K41" s="15"/>
      <c r="L41" s="15"/>
      <c r="M41" s="20"/>
    </row>
    <row r="42" spans="2:13" x14ac:dyDescent="0.45">
      <c r="B42"/>
      <c r="C42"/>
      <c r="D42"/>
      <c r="E42"/>
      <c r="F42"/>
      <c r="H42" s="15"/>
      <c r="I42" s="10"/>
      <c r="J42" s="16"/>
      <c r="K42" s="15"/>
      <c r="L42" s="15"/>
      <c r="M42" s="20"/>
    </row>
    <row r="43" spans="2:13" x14ac:dyDescent="0.45">
      <c r="B43"/>
      <c r="C43"/>
      <c r="D43"/>
      <c r="E43"/>
      <c r="F43"/>
      <c r="G43" s="31"/>
      <c r="H43" s="15"/>
      <c r="I43" s="10"/>
      <c r="J43" s="16"/>
      <c r="K43" s="15"/>
      <c r="L43" s="15"/>
      <c r="M43" s="20"/>
    </row>
    <row r="44" spans="2:13" x14ac:dyDescent="0.45">
      <c r="G44" s="4"/>
      <c r="H44" s="15"/>
      <c r="I44" s="10"/>
      <c r="J44" s="16"/>
      <c r="K44" s="15"/>
      <c r="L44" s="15"/>
      <c r="M44" s="20"/>
    </row>
    <row r="45" spans="2:13" x14ac:dyDescent="0.45">
      <c r="G45" s="4"/>
      <c r="H45" s="15"/>
      <c r="I45" s="10"/>
      <c r="J45" s="16"/>
      <c r="K45" s="15"/>
      <c r="L45" s="15"/>
      <c r="M45" s="20"/>
    </row>
    <row r="46" spans="2:13" x14ac:dyDescent="0.45">
      <c r="G46" s="4"/>
      <c r="H46" s="15"/>
      <c r="I46" s="10"/>
      <c r="J46" s="16"/>
      <c r="K46" s="15"/>
      <c r="L46" s="15"/>
      <c r="M46" s="20"/>
    </row>
    <row r="47" spans="2:13" x14ac:dyDescent="0.45">
      <c r="H47" s="15"/>
      <c r="I47" s="10"/>
      <c r="J47" s="16"/>
      <c r="K47" s="15"/>
      <c r="L47" s="15"/>
      <c r="M47" s="20"/>
    </row>
    <row r="48" spans="2:13" x14ac:dyDescent="0.45">
      <c r="B48" s="35"/>
      <c r="C48" s="34"/>
      <c r="D48" s="37"/>
      <c r="E48" s="24"/>
      <c r="F48" s="37"/>
      <c r="G48" s="4"/>
      <c r="H48" s="15"/>
      <c r="I48" s="10"/>
      <c r="J48" s="16"/>
      <c r="K48" s="15"/>
      <c r="L48" s="15"/>
      <c r="M48" s="20"/>
    </row>
    <row r="49" spans="2:14" x14ac:dyDescent="0.45">
      <c r="B49" s="4"/>
      <c r="C49" s="32"/>
      <c r="D49" s="15"/>
      <c r="E49" s="12"/>
      <c r="F49" s="15"/>
      <c r="G49" s="4"/>
      <c r="H49" s="15"/>
      <c r="I49" s="10"/>
      <c r="J49" s="16"/>
      <c r="K49" s="15"/>
      <c r="L49" s="15"/>
      <c r="M49" s="20"/>
      <c r="N49" s="36"/>
    </row>
    <row r="50" spans="2:14" x14ac:dyDescent="0.45">
      <c r="B50" s="4"/>
      <c r="C50" s="32"/>
      <c r="D50" s="15"/>
      <c r="E50" s="12"/>
      <c r="F50" s="15"/>
      <c r="G50" s="4"/>
      <c r="H50" s="15"/>
      <c r="I50" s="10"/>
      <c r="J50" s="16"/>
      <c r="K50" s="15"/>
      <c r="L50" s="15"/>
      <c r="M50" s="20"/>
      <c r="N50" s="36"/>
    </row>
    <row r="51" spans="2:14" x14ac:dyDescent="0.45">
      <c r="B51" s="9"/>
      <c r="C51" s="12"/>
      <c r="D51" s="10"/>
      <c r="E51" s="10"/>
      <c r="F51" s="12"/>
      <c r="G51" s="4"/>
      <c r="H51" s="12"/>
      <c r="I51" s="10"/>
      <c r="J51" s="10"/>
      <c r="K51" s="12"/>
      <c r="L51" s="15"/>
      <c r="M51" s="20"/>
      <c r="N51" s="36"/>
    </row>
    <row r="52" spans="2:14" x14ac:dyDescent="0.45">
      <c r="B52" s="4"/>
      <c r="C52" s="15"/>
      <c r="D52" s="13"/>
      <c r="E52" s="16"/>
      <c r="F52" s="15"/>
      <c r="G52" s="4"/>
      <c r="H52" s="11"/>
      <c r="I52" s="11"/>
      <c r="J52" s="16"/>
      <c r="K52" s="11"/>
      <c r="L52" s="15"/>
      <c r="M52" s="20"/>
      <c r="N52" s="36"/>
    </row>
    <row r="53" spans="2:14" x14ac:dyDescent="0.45">
      <c r="B53" s="4"/>
      <c r="C53" s="21"/>
      <c r="D53" s="21"/>
      <c r="E53" s="16"/>
      <c r="F53" s="21"/>
      <c r="G53" s="4"/>
      <c r="H53" s="12"/>
      <c r="I53" s="12"/>
      <c r="J53" s="16"/>
      <c r="K53" s="12"/>
      <c r="L53" s="15"/>
      <c r="M53" s="16"/>
      <c r="N53" s="36"/>
    </row>
    <row r="54" spans="2:14" x14ac:dyDescent="0.45">
      <c r="B54" s="4"/>
      <c r="C54" s="21"/>
      <c r="D54" s="21"/>
      <c r="E54" s="21"/>
      <c r="F54" s="21"/>
      <c r="G54" s="4"/>
      <c r="H54" s="12"/>
      <c r="I54" s="12"/>
      <c r="J54" s="12"/>
      <c r="K54" s="12"/>
      <c r="L54" s="15"/>
      <c r="M54" s="20"/>
      <c r="N54" s="36"/>
    </row>
    <row r="55" spans="2:14" x14ac:dyDescent="0.45">
      <c r="B55" s="9"/>
      <c r="C55" s="15"/>
      <c r="D55" s="13"/>
      <c r="E55" s="16"/>
      <c r="F55" s="15"/>
      <c r="G55" s="83"/>
      <c r="H55" s="15"/>
      <c r="I55" s="13"/>
      <c r="J55" s="16"/>
      <c r="K55" s="15"/>
      <c r="L55" s="15"/>
      <c r="M55" s="20"/>
      <c r="N55" s="36"/>
    </row>
    <row r="56" spans="2:14" x14ac:dyDescent="0.45">
      <c r="B56" s="4"/>
      <c r="C56" s="10"/>
      <c r="D56" s="10"/>
      <c r="E56" s="16"/>
      <c r="F56" s="10"/>
      <c r="G56" s="83"/>
      <c r="H56" s="12"/>
      <c r="I56" s="10"/>
      <c r="J56" s="16"/>
      <c r="K56" s="12"/>
      <c r="L56" s="15"/>
      <c r="M56" s="27"/>
      <c r="N56" s="36"/>
    </row>
    <row r="57" spans="2:14" x14ac:dyDescent="0.45">
      <c r="B57" s="4"/>
      <c r="C57" s="22"/>
      <c r="D57" s="22"/>
      <c r="E57" s="16"/>
      <c r="F57" s="22"/>
      <c r="G57" s="4"/>
      <c r="H57" s="24"/>
      <c r="I57" s="24"/>
      <c r="J57" s="16"/>
      <c r="K57" s="24"/>
      <c r="L57" s="15"/>
      <c r="M57" s="16"/>
      <c r="N57" s="36"/>
    </row>
    <row r="58" spans="2:14" x14ac:dyDescent="0.45">
      <c r="B58" s="4"/>
      <c r="C58" s="22"/>
      <c r="D58" s="22"/>
      <c r="E58" s="16"/>
      <c r="F58" s="22"/>
      <c r="G58" s="4"/>
      <c r="H58" s="24"/>
      <c r="I58" s="24"/>
      <c r="J58" s="16"/>
      <c r="K58" s="24"/>
      <c r="L58" s="15"/>
      <c r="M58" s="16"/>
      <c r="N58" s="36"/>
    </row>
    <row r="59" spans="2:14" x14ac:dyDescent="0.45">
      <c r="B59" s="4"/>
      <c r="C59" s="34"/>
      <c r="D59" s="34"/>
      <c r="E59" s="16"/>
      <c r="F59" s="34"/>
      <c r="G59" s="35"/>
      <c r="H59" s="24"/>
      <c r="I59" s="24"/>
      <c r="J59" s="16"/>
      <c r="K59" s="24"/>
      <c r="L59" s="15"/>
      <c r="M59" s="16"/>
      <c r="N59" s="36"/>
    </row>
    <row r="60" spans="2:14" x14ac:dyDescent="0.45">
      <c r="B60" s="4"/>
      <c r="C60" s="23"/>
      <c r="D60" s="23"/>
      <c r="E60" s="16"/>
      <c r="F60" s="23"/>
      <c r="G60" s="84"/>
      <c r="H60" s="23"/>
      <c r="I60" s="23"/>
      <c r="J60" s="16"/>
      <c r="K60" s="23"/>
      <c r="L60" s="15"/>
      <c r="M60" s="16"/>
      <c r="N60" s="36"/>
    </row>
    <row r="61" spans="2:14" x14ac:dyDescent="0.45">
      <c r="B61" s="4"/>
      <c r="C61" s="23"/>
      <c r="D61" s="23"/>
      <c r="E61" s="16"/>
      <c r="F61" s="23"/>
      <c r="G61" s="35"/>
      <c r="H61" s="24"/>
      <c r="I61" s="24"/>
      <c r="J61" s="16"/>
      <c r="K61" s="24"/>
      <c r="L61" s="15"/>
      <c r="M61" s="16"/>
      <c r="N61" s="36"/>
    </row>
    <row r="62" spans="2:14" x14ac:dyDescent="0.45">
      <c r="B62" s="35"/>
      <c r="C62" s="38"/>
      <c r="D62" s="38"/>
      <c r="E62" s="38"/>
      <c r="F62" s="38"/>
      <c r="G62" s="35"/>
      <c r="H62" s="38"/>
      <c r="I62" s="38"/>
      <c r="J62" s="38"/>
      <c r="K62" s="38"/>
      <c r="L62" s="37"/>
      <c r="M62" s="16"/>
      <c r="N62" s="36"/>
    </row>
    <row r="63" spans="2:14" x14ac:dyDescent="0.45">
      <c r="B63" s="39"/>
      <c r="C63" s="8"/>
      <c r="D63" s="4"/>
      <c r="E63" s="15"/>
      <c r="F63" s="15"/>
      <c r="G63" s="4"/>
      <c r="H63" s="15"/>
      <c r="I63" s="16"/>
      <c r="J63" s="16"/>
      <c r="K63" s="16"/>
      <c r="L63" s="15"/>
      <c r="M63" s="16"/>
      <c r="N63" s="36"/>
    </row>
    <row r="64" spans="2:14" x14ac:dyDescent="0.45">
      <c r="B64" s="33"/>
      <c r="C64" s="15"/>
      <c r="D64" s="13"/>
      <c r="E64" s="16"/>
      <c r="F64" s="15"/>
      <c r="G64" s="4"/>
      <c r="H64" s="15"/>
      <c r="I64" s="13"/>
      <c r="J64" s="16"/>
      <c r="K64" s="15"/>
      <c r="L64" s="15"/>
      <c r="M64" s="20"/>
      <c r="N64" s="36"/>
    </row>
    <row r="65" spans="2:14" x14ac:dyDescent="0.45">
      <c r="B65" s="9"/>
      <c r="C65" s="15"/>
      <c r="D65" s="8"/>
      <c r="E65" s="16"/>
      <c r="F65" s="15"/>
      <c r="G65" s="4"/>
      <c r="H65" s="30"/>
      <c r="I65" s="15"/>
      <c r="J65" s="16"/>
      <c r="K65" s="15"/>
      <c r="L65" s="15"/>
      <c r="M65" s="20"/>
      <c r="N65" s="36"/>
    </row>
    <row r="66" spans="2:14" x14ac:dyDescent="0.45">
      <c r="B66" s="4"/>
      <c r="C66" s="15"/>
      <c r="D66" s="4"/>
      <c r="E66" s="16"/>
      <c r="F66" s="15"/>
      <c r="G66" s="4"/>
      <c r="H66" s="15"/>
      <c r="I66" s="16"/>
      <c r="J66" s="16"/>
      <c r="K66" s="15"/>
      <c r="L66" s="15"/>
      <c r="M66" s="20"/>
      <c r="N66" s="36"/>
    </row>
    <row r="67" spans="2:14" x14ac:dyDescent="0.45">
      <c r="B67" s="4"/>
      <c r="C67" s="8"/>
      <c r="D67" s="4"/>
      <c r="E67" s="16"/>
      <c r="F67" s="16"/>
      <c r="G67" s="4"/>
      <c r="H67" s="15"/>
      <c r="I67" s="16"/>
      <c r="J67" s="16"/>
      <c r="K67" s="16"/>
      <c r="L67" s="15"/>
      <c r="M67" s="16"/>
      <c r="N67" s="36"/>
    </row>
    <row r="68" spans="2:14" x14ac:dyDescent="0.45">
      <c r="B68" s="25"/>
      <c r="C68" s="8"/>
      <c r="D68" s="15"/>
      <c r="E68" s="15"/>
      <c r="F68" s="15"/>
      <c r="G68" s="4"/>
      <c r="H68" s="15"/>
      <c r="I68" s="15"/>
      <c r="J68" s="16"/>
      <c r="K68" s="15"/>
      <c r="L68" s="15"/>
      <c r="M68" s="20"/>
      <c r="N68" s="36"/>
    </row>
    <row r="69" spans="2:14" x14ac:dyDescent="0.45">
      <c r="B69" s="25"/>
      <c r="C69" s="8"/>
      <c r="D69" s="15"/>
      <c r="E69" s="15"/>
      <c r="F69" s="15"/>
      <c r="G69" s="4"/>
      <c r="H69" s="15"/>
      <c r="I69" s="15"/>
      <c r="J69" s="16"/>
      <c r="K69" s="15"/>
      <c r="L69" s="15"/>
      <c r="M69" s="20"/>
      <c r="N69" s="36"/>
    </row>
    <row r="70" spans="2:14" x14ac:dyDescent="0.45">
      <c r="B70" s="25"/>
      <c r="C70" s="26"/>
      <c r="D70" s="26"/>
      <c r="E70" s="26"/>
      <c r="F70" s="26"/>
      <c r="G70" s="4"/>
      <c r="H70" s="15"/>
      <c r="I70" s="16"/>
      <c r="J70" s="16"/>
      <c r="K70" s="16"/>
      <c r="L70" s="15"/>
      <c r="M70" s="20"/>
      <c r="N70" s="36"/>
    </row>
    <row r="71" spans="2:14" x14ac:dyDescent="0.45">
      <c r="B71" s="4"/>
      <c r="C71" s="8"/>
      <c r="D71" s="4"/>
      <c r="E71" s="16"/>
      <c r="F71" s="16"/>
      <c r="G71" s="4"/>
      <c r="H71" s="15"/>
      <c r="I71" s="16"/>
      <c r="J71" s="16"/>
      <c r="K71" s="16"/>
      <c r="L71" s="15"/>
      <c r="M71" s="20"/>
      <c r="N71" s="36"/>
    </row>
    <row r="72" spans="2:14" x14ac:dyDescent="0.45">
      <c r="B72" s="4"/>
      <c r="C72" s="8"/>
      <c r="D72" s="4"/>
      <c r="E72" s="16"/>
      <c r="F72" s="16"/>
      <c r="G72" s="4"/>
      <c r="H72" s="15"/>
      <c r="I72" s="16"/>
      <c r="J72" s="16"/>
      <c r="K72" s="16"/>
      <c r="L72" s="15"/>
      <c r="M72" s="16"/>
      <c r="N72" s="36"/>
    </row>
    <row r="73" spans="2:14" x14ac:dyDescent="0.45">
      <c r="B73" s="4"/>
      <c r="C73" s="8"/>
      <c r="D73" s="4"/>
      <c r="E73" s="16"/>
      <c r="F73" s="16"/>
      <c r="G73" s="4"/>
      <c r="H73" s="40"/>
      <c r="I73" s="40"/>
      <c r="J73" s="40"/>
      <c r="K73" s="40"/>
      <c r="L73" s="15"/>
      <c r="M73" s="16"/>
      <c r="N73" s="36"/>
    </row>
    <row r="74" spans="2:14" x14ac:dyDescent="0.45">
      <c r="B74" s="4"/>
      <c r="C74" s="8"/>
      <c r="D74" s="4"/>
      <c r="E74" s="16"/>
      <c r="F74" s="16"/>
      <c r="G74" s="4"/>
      <c r="H74" s="15"/>
      <c r="I74" s="16"/>
      <c r="J74" s="16"/>
      <c r="K74" s="16"/>
      <c r="L74" s="15"/>
      <c r="M74" s="16"/>
      <c r="N74" s="36"/>
    </row>
    <row r="75" spans="2:14" x14ac:dyDescent="0.45">
      <c r="B75" s="4"/>
      <c r="C75" s="8"/>
      <c r="D75" s="4"/>
      <c r="E75" s="16"/>
      <c r="F75" s="16"/>
      <c r="G75" s="4"/>
      <c r="H75" s="15"/>
      <c r="I75" s="16"/>
      <c r="J75" s="16"/>
      <c r="K75" s="16"/>
      <c r="L75" s="15"/>
      <c r="M75" s="16"/>
      <c r="N75" s="36"/>
    </row>
    <row r="76" spans="2:14" x14ac:dyDescent="0.45">
      <c r="B76" s="4"/>
      <c r="C76" s="8"/>
      <c r="D76" s="4"/>
      <c r="E76" s="16"/>
      <c r="F76" s="16"/>
      <c r="G76" s="4"/>
      <c r="H76" s="15"/>
      <c r="I76" s="16"/>
      <c r="J76" s="16"/>
      <c r="K76" s="16"/>
      <c r="L76" s="15"/>
      <c r="M76" s="16"/>
      <c r="N76" s="36"/>
    </row>
    <row r="77" spans="2:14" x14ac:dyDescent="0.45">
      <c r="B77" s="4"/>
      <c r="C77" s="8"/>
      <c r="D77" s="4"/>
      <c r="E77" s="16"/>
      <c r="F77" s="16"/>
      <c r="G77" s="4"/>
      <c r="H77" s="15"/>
      <c r="I77" s="16"/>
      <c r="J77" s="16"/>
      <c r="K77" s="16"/>
      <c r="L77" s="15"/>
      <c r="M77" s="16"/>
      <c r="N77" s="36"/>
    </row>
    <row r="78" spans="2:14" x14ac:dyDescent="0.45">
      <c r="B78" s="4"/>
      <c r="C78" s="8"/>
      <c r="D78" s="4"/>
      <c r="E78" s="16"/>
      <c r="F78" s="16"/>
      <c r="G78" s="4"/>
      <c r="H78" s="15"/>
      <c r="I78" s="16"/>
      <c r="J78" s="16"/>
      <c r="K78" s="16"/>
      <c r="L78" s="15"/>
      <c r="M78" s="16"/>
      <c r="N78" s="36"/>
    </row>
    <row r="79" spans="2:14" x14ac:dyDescent="0.45">
      <c r="B79" s="4"/>
      <c r="C79" s="8"/>
      <c r="D79" s="4"/>
      <c r="E79" s="16"/>
      <c r="F79" s="16"/>
      <c r="G79" s="4"/>
      <c r="H79" s="15"/>
      <c r="I79" s="16"/>
      <c r="J79" s="16"/>
      <c r="K79" s="16"/>
      <c r="L79" s="15"/>
      <c r="M79" s="16"/>
      <c r="N79" s="36"/>
    </row>
    <row r="80" spans="2:14" x14ac:dyDescent="0.45">
      <c r="B80" s="4"/>
      <c r="C80" s="8"/>
      <c r="D80" s="4"/>
      <c r="E80" s="16"/>
      <c r="F80" s="16"/>
      <c r="G80" s="4"/>
      <c r="H80" s="15"/>
      <c r="I80" s="16"/>
      <c r="J80" s="16"/>
      <c r="K80" s="16"/>
      <c r="L80" s="15"/>
      <c r="M80" s="16"/>
      <c r="N80" s="36"/>
    </row>
    <row r="81" spans="2:14" x14ac:dyDescent="0.45">
      <c r="B81" s="4"/>
      <c r="C81" s="8"/>
      <c r="D81" s="4"/>
      <c r="E81" s="16"/>
      <c r="F81" s="16"/>
      <c r="G81" s="4"/>
      <c r="H81" s="15"/>
      <c r="I81" s="16"/>
      <c r="J81" s="16"/>
      <c r="K81" s="16"/>
      <c r="L81" s="15"/>
      <c r="M81" s="16"/>
      <c r="N81" s="36"/>
    </row>
    <row r="82" spans="2:14" x14ac:dyDescent="0.45">
      <c r="B82" s="4"/>
      <c r="C82" s="8"/>
      <c r="D82" s="4"/>
      <c r="E82" s="16"/>
      <c r="F82" s="16"/>
      <c r="G82" s="4"/>
      <c r="H82" s="15"/>
      <c r="I82" s="16"/>
      <c r="J82" s="16"/>
      <c r="K82" s="16"/>
      <c r="L82" s="15"/>
      <c r="M82" s="16"/>
      <c r="N82" s="36"/>
    </row>
    <row r="83" spans="2:14" x14ac:dyDescent="0.45">
      <c r="B83" s="4"/>
      <c r="C83" s="8"/>
      <c r="D83" s="4"/>
      <c r="E83" s="16"/>
      <c r="F83" s="16"/>
      <c r="G83" s="4"/>
      <c r="H83" s="15"/>
      <c r="I83" s="16"/>
      <c r="J83" s="16"/>
      <c r="K83" s="16"/>
      <c r="L83" s="15"/>
      <c r="M83" s="16"/>
      <c r="N83" s="36"/>
    </row>
    <row r="84" spans="2:14" x14ac:dyDescent="0.45">
      <c r="B84" s="4"/>
      <c r="C84" s="8"/>
      <c r="D84" s="4"/>
      <c r="E84" s="16"/>
      <c r="F84" s="16"/>
      <c r="G84" s="4"/>
      <c r="H84" s="15"/>
      <c r="I84" s="16"/>
      <c r="J84" s="16"/>
      <c r="K84" s="16"/>
      <c r="L84" s="15"/>
      <c r="M84" s="16"/>
      <c r="N84" s="36"/>
    </row>
    <row r="85" spans="2:14" x14ac:dyDescent="0.45">
      <c r="B85" s="4"/>
      <c r="C85" s="8"/>
      <c r="D85" s="4"/>
      <c r="E85" s="16"/>
      <c r="F85" s="16"/>
      <c r="G85" s="4"/>
      <c r="H85" s="15"/>
      <c r="I85" s="16"/>
      <c r="J85" s="16"/>
      <c r="K85" s="16"/>
      <c r="L85" s="15"/>
      <c r="M85" s="16"/>
      <c r="N85" s="36"/>
    </row>
    <row r="86" spans="2:14" x14ac:dyDescent="0.45">
      <c r="B86" s="4"/>
      <c r="C86" s="8"/>
      <c r="D86" s="4"/>
      <c r="E86" s="16"/>
      <c r="F86" s="16"/>
      <c r="G86" s="4"/>
      <c r="H86" s="15"/>
      <c r="I86" s="16"/>
      <c r="J86" s="16"/>
      <c r="K86" s="16"/>
      <c r="L86" s="15"/>
      <c r="M86" s="16"/>
      <c r="N86" s="36"/>
    </row>
  </sheetData>
  <customSheetViews>
    <customSheetView guid="{DF438D20-ED32-4502-BBF3-1338727B4A2A}" showRuler="0">
      <selection activeCell="D24" sqref="D24"/>
      <pageMargins left="0.7" right="0.7" top="0.75" bottom="0.75" header="0.3" footer="0.3"/>
      <pageSetup orientation="portrait"/>
      <headerFooter alignWithMargins="0"/>
    </customSheetView>
    <customSheetView guid="{56B56577-359B-4FEF-8511-5634C3B3AD8C}" showRuler="0">
      <selection activeCell="L18" sqref="L18"/>
      <pageMargins left="0.7" right="0.7" top="0.75" bottom="0.75" header="0.3" footer="0.3"/>
      <pageSetup orientation="portrait"/>
      <headerFooter alignWithMargins="0"/>
    </customSheetView>
  </customSheetViews>
  <mergeCells count="1">
    <mergeCell ref="H13:H14"/>
  </mergeCells>
  <phoneticPr fontId="2" type="noConversion"/>
  <conditionalFormatting sqref="C57:D59 F57:F59 H57:I59 K57:K59 H61:I61 K61 E48 C48 C36 E36:E38">
    <cfRule type="cellIs" dxfId="5" priority="15" operator="lessThan">
      <formula>0</formula>
    </cfRule>
  </conditionalFormatting>
  <conditionalFormatting sqref="C59:D61 F59:F61 C48 C38">
    <cfRule type="cellIs" dxfId="4" priority="8" operator="lessThan">
      <formula>5</formula>
    </cfRule>
  </conditionalFormatting>
  <conditionalFormatting sqref="C27">
    <cfRule type="cellIs" dxfId="3" priority="33" operator="lessThan">
      <formula>2*(#REF!)</formula>
    </cfRule>
  </conditionalFormatting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Link Budget (UHF)</vt:lpstr>
      <vt:lpstr>Link Budget (S-Band)</vt:lpstr>
      <vt:lpstr>'Link Budget (S-Band)'!Print_Area</vt:lpstr>
      <vt:lpstr>'Link Budget (UHF)'!Print_Area</vt:lpstr>
    </vt:vector>
  </TitlesOfParts>
  <Company>Cornell University - Peck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timv</cp:lastModifiedBy>
  <cp:lastPrinted>2010-03-10T20:26:08Z</cp:lastPrinted>
  <dcterms:created xsi:type="dcterms:W3CDTF">2007-02-13T01:57:35Z</dcterms:created>
  <dcterms:modified xsi:type="dcterms:W3CDTF">2019-10-29T01:24:15Z</dcterms:modified>
</cp:coreProperties>
</file>