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adminuser/Documents/Coding/TransitionZero/technology-data/inputs/"/>
    </mc:Choice>
  </mc:AlternateContent>
  <xr:revisionPtr revIDLastSave="0" documentId="8_{A3989884-BEAA-374C-BA63-A91C7B8CB36D}" xr6:coauthVersionLast="47" xr6:coauthVersionMax="47" xr10:uidLastSave="{00000000-0000-0000-0000-000000000000}"/>
  <bookViews>
    <workbookView xWindow="1680" yWindow="760" windowWidth="23260" windowHeight="12580" tabRatio="803" firstSheet="17" activeTab="23" xr2:uid="{00000000-000D-0000-FFFF-FFFF00000000}"/>
  </bookViews>
  <sheets>
    <sheet name="1 Coal supercritical" sheetId="4" r:id="rId1"/>
    <sheet name="1 Coal ultra-supercrital" sheetId="10" r:id="rId2"/>
    <sheet name="2 Coal CFB" sheetId="33" r:id="rId3"/>
    <sheet name="3 SCGT" sheetId="13" r:id="rId4"/>
    <sheet name="3 CCGT" sheetId="15" r:id="rId5"/>
    <sheet name="4 CCS coal supercritical" sheetId="34" r:id="rId6"/>
    <sheet name="4 CCS CCGT" sheetId="35" r:id="rId7"/>
    <sheet name="5 Cogeneration sugar" sheetId="38" r:id="rId8"/>
    <sheet name="5 Cogeneration cement" sheetId="37" r:id="rId9"/>
    <sheet name="6 Small hydro" sheetId="18" r:id="rId10"/>
    <sheet name="6 Large hydro" sheetId="19" r:id="rId11"/>
    <sheet name="7 Ground-mounted PV" sheetId="20" r:id="rId12"/>
    <sheet name="7 Rooftop PV" sheetId="39" r:id="rId13"/>
    <sheet name="8 Wind onshore" sheetId="21" r:id="rId14"/>
    <sheet name="8 Wind offshore Nearshore" sheetId="44" r:id="rId15"/>
    <sheet name="Nearshore investment cost" sheetId="46" state="hidden" r:id="rId16"/>
    <sheet name="8 Wind offshore fixed" sheetId="22" r:id="rId17"/>
    <sheet name="8 Wind offshore floating" sheetId="32" r:id="rId18"/>
    <sheet name="9 Tidal power impoundment" sheetId="42" r:id="rId19"/>
    <sheet name="9 Tidal power stream" sheetId="41" r:id="rId20"/>
    <sheet name="10 Wave power" sheetId="40" r:id="rId21"/>
    <sheet name="11 Biomass power plant (small)" sheetId="23" r:id="rId22"/>
    <sheet name="12 MSW incineration" sheetId="24" r:id="rId23"/>
    <sheet name="12 Landfill gas" sheetId="25" r:id="rId24"/>
    <sheet name="13 Biogas power plant (small)" sheetId="26" r:id="rId25"/>
    <sheet name="14 ICE - Diesel" sheetId="27" r:id="rId26"/>
    <sheet name="14 ICE - natural gas" sheetId="45" r:id="rId27"/>
    <sheet name="15 Geothermal - small" sheetId="28" r:id="rId28"/>
    <sheet name="15 Geothermal - large" sheetId="29" r:id="rId29"/>
    <sheet name="16 Hydro pumped storage" sheetId="30" r:id="rId30"/>
    <sheet name="17 Batteries" sheetId="43" r:id="rId31"/>
  </sheets>
  <externalReferences>
    <externalReference r:id="rId32"/>
    <externalReference r:id="rId33"/>
  </externalReferences>
  <definedNames>
    <definedName name="_Toc319151884" localSheetId="0">'1 Coal supercritical'!$B$1</definedName>
    <definedName name="_Toc319151884" localSheetId="1">'1 Coal ultra-supercrital'!$B$1</definedName>
    <definedName name="_Toc319151884" localSheetId="21">'11 Biomass power plant (small)'!$B$1</definedName>
    <definedName name="_Toc319151884" localSheetId="23">'12 Landfill gas'!$B$1</definedName>
    <definedName name="_Toc319151884" localSheetId="22">'12 MSW incineration'!$B$1</definedName>
    <definedName name="_Toc319151884" localSheetId="24">'13 Biogas power plant (small)'!$B$1</definedName>
    <definedName name="_Toc319151884" localSheetId="25">'14 ICE - Diesel'!$B$1</definedName>
    <definedName name="_Toc319151884" localSheetId="26">'14 ICE - natural gas'!$B$1</definedName>
    <definedName name="_Toc319151884" localSheetId="28">'15 Geothermal - large'!$B$1</definedName>
    <definedName name="_Toc319151884" localSheetId="27">'15 Geothermal - small'!$B$1</definedName>
    <definedName name="_Toc319151884" localSheetId="29">'16 Hydro pumped storage'!$B$1</definedName>
    <definedName name="_Toc319151884" localSheetId="2">'2 Coal CFB'!$B$1</definedName>
    <definedName name="_Toc319151884" localSheetId="4">'3 CCGT'!$B$1</definedName>
    <definedName name="_Toc319151884" localSheetId="3">'3 SCGT'!$B$1</definedName>
    <definedName name="_Toc319151884" localSheetId="6">'4 CCS CCGT'!$B$1</definedName>
    <definedName name="_Toc319151884" localSheetId="5">'4 CCS coal supercritical'!$B$1</definedName>
    <definedName name="_Toc319151884" localSheetId="10">'6 Large hydro'!$B$1</definedName>
    <definedName name="_Toc319151884" localSheetId="9">'6 Small hydro'!$B$1</definedName>
    <definedName name="_Toc319151884" localSheetId="11">'7 Ground-mounted PV'!$B$1</definedName>
    <definedName name="_Toc319151884" localSheetId="16">'8 Wind offshore fixed'!$B$1</definedName>
    <definedName name="_Toc319151884" localSheetId="13">'8 Wind onshore'!$B$1</definedName>
    <definedName name="_Toc423599101" localSheetId="0">'1 Coal supercritical'!$B$18</definedName>
    <definedName name="_Toc423599101" localSheetId="1">'1 Coal ultra-supercrital'!$B$18</definedName>
    <definedName name="_Toc423599101" localSheetId="21">'11 Biomass power plant (small)'!$B$18</definedName>
    <definedName name="_Toc423599101" localSheetId="23">'12 Landfill gas'!$B$18</definedName>
    <definedName name="_Toc423599101" localSheetId="22">'12 MSW incineration'!$B$18</definedName>
    <definedName name="_Toc423599101" localSheetId="24">'13 Biogas power plant (small)'!$B$18</definedName>
    <definedName name="_Toc423599101" localSheetId="25">'14 ICE - Diesel'!$B$18</definedName>
    <definedName name="_Toc423599101" localSheetId="26">'14 ICE - natural gas'!$B$18</definedName>
    <definedName name="_Toc423599101" localSheetId="28">'15 Geothermal - large'!$B$18</definedName>
    <definedName name="_Toc423599101" localSheetId="27">'15 Geothermal - small'!$B$18</definedName>
    <definedName name="_Toc423599101" localSheetId="29">'16 Hydro pumped storage'!$B$18</definedName>
    <definedName name="_Toc423599101" localSheetId="2">'2 Coal CFB'!$B$18</definedName>
    <definedName name="_Toc423599101" localSheetId="4">'3 CCGT'!$B$18</definedName>
    <definedName name="_Toc423599101" localSheetId="3">'3 SCGT'!$B$18</definedName>
    <definedName name="_Toc423599101" localSheetId="6">'4 CCS CCGT'!$B$16</definedName>
    <definedName name="_Toc423599101" localSheetId="5">'4 CCS coal supercritical'!$B$16</definedName>
    <definedName name="_Toc423599101" localSheetId="10">'6 Large hydro'!$B$18</definedName>
    <definedName name="_Toc423599101" localSheetId="9">'6 Small hydro'!$B$18</definedName>
    <definedName name="_Toc423599101" localSheetId="11">'7 Ground-mounted PV'!$B$18</definedName>
    <definedName name="_Toc423599101" localSheetId="16">'8 Wind offshore fixed'!$B$18</definedName>
    <definedName name="_Toc423599101" localSheetId="13">'8 Wind onshore'!$B$18</definedName>
    <definedName name="BTV11_15">'[1]arbejds ark LARGE New'!$K$33</definedName>
    <definedName name="BVT17_15">'[1]arbejds ark LARGE New'!$S$67</definedName>
    <definedName name="dd">#REF!</definedName>
    <definedName name="ddd">#REF!</definedName>
    <definedName name="ddddd">#REF!</definedName>
    <definedName name="dddddd">#REF!</definedName>
    <definedName name="ee">#REF!</definedName>
    <definedName name="EUR16tilEUR15">'[1]22 Photovoltaics  LARGE Old'!$N$2</definedName>
    <definedName name="eurdkk" localSheetId="4">[2]Constants!$C$3</definedName>
    <definedName name="eurdkk" localSheetId="3">[2]Constants!$C$3</definedName>
    <definedName name="eurdkk" localSheetId="10">[2]Constants!$C$3</definedName>
    <definedName name="eurdkk" localSheetId="9">[2]Constants!$C$3</definedName>
    <definedName name="eurdkk">[2]Constants!$C$3</definedName>
    <definedName name="ff">#REF!</definedName>
    <definedName name="fff">#REF!</definedName>
    <definedName name="ffff">#REF!</definedName>
    <definedName name="fffffff">#REF!</definedName>
    <definedName name="fffffffffff">#REF!</definedName>
    <definedName name="hh">#REF!</definedName>
    <definedName name="hhhhh">#REF!</definedName>
    <definedName name="hhhhhhhhhhhh">#REF!</definedName>
    <definedName name="ii">#REF!</definedName>
    <definedName name="jjjjjj">#REF!</definedName>
    <definedName name="ooooooo">#REF!</definedName>
    <definedName name="oooooooooo">#REF!</definedName>
    <definedName name="ppppp">#REF!</definedName>
    <definedName name="pppppppppp">#REF!</definedName>
    <definedName name="pppppppppppp">#REF!</definedName>
    <definedName name="_xlnm.Print_Area" localSheetId="0">'1 Coal supercritical'!$A$1:$K$43</definedName>
    <definedName name="_xlnm.Print_Area" localSheetId="1">'1 Coal ultra-supercrital'!$A$1:$K$43</definedName>
    <definedName name="_xlnm.Print_Area" localSheetId="21">'11 Biomass power plant (small)'!$A$1:$K$46</definedName>
    <definedName name="_xlnm.Print_Area" localSheetId="23">'12 Landfill gas'!$A$1:$K$41</definedName>
    <definedName name="_xlnm.Print_Area" localSheetId="22">'12 MSW incineration'!$A$1:$K$39</definedName>
    <definedName name="_xlnm.Print_Area" localSheetId="24">'13 Biogas power plant (small)'!$A$1:$K$48</definedName>
    <definedName name="_xlnm.Print_Area" localSheetId="25">'14 ICE - Diesel'!$A$1:$K$46</definedName>
    <definedName name="_xlnm.Print_Area" localSheetId="26">'14 ICE - natural gas'!$A$1:$K$46</definedName>
    <definedName name="_xlnm.Print_Area" localSheetId="28">'15 Geothermal - large'!$A$1:$K$47</definedName>
    <definedName name="_xlnm.Print_Area" localSheetId="27">'15 Geothermal - small'!$A$1:$K$47</definedName>
    <definedName name="_xlnm.Print_Area" localSheetId="29">'16 Hydro pumped storage'!$A$1:$K$46</definedName>
    <definedName name="_xlnm.Print_Area" localSheetId="2">'2 Coal CFB'!$A$1:$K$48</definedName>
    <definedName name="_xlnm.Print_Area" localSheetId="4">'3 CCGT'!$A$1:$K$46</definedName>
    <definedName name="_xlnm.Print_Area" localSheetId="3">'3 SCGT'!$A$1:$K$45</definedName>
    <definedName name="_xlnm.Print_Area" localSheetId="6">'4 CCS CCGT'!$A$1:$K$47</definedName>
    <definedName name="_xlnm.Print_Area" localSheetId="5">'4 CCS coal supercritical'!$A$1:$K$45</definedName>
    <definedName name="_xlnm.Print_Area" localSheetId="10">'6 Large hydro'!$A$1:$K$48</definedName>
    <definedName name="_xlnm.Print_Area" localSheetId="9">'6 Small hydro'!$A$1:$K$47</definedName>
    <definedName name="_xlnm.Print_Area" localSheetId="11">'7 Ground-mounted PV'!$A$1:$K$57</definedName>
    <definedName name="_xlnm.Print_Area" localSheetId="16">'8 Wind offshore fixed'!$A$1:$K$45</definedName>
    <definedName name="_xlnm.Print_Area" localSheetId="13">'8 Wind onshore'!$A$1:$K$44</definedName>
    <definedName name="qq">#REF!</definedName>
    <definedName name="rr">#REF!</definedName>
    <definedName name="Start100">#REF!</definedName>
    <definedName name="Start101">#REF!</definedName>
    <definedName name="Start102">#REF!</definedName>
    <definedName name="Start103">#REF!</definedName>
    <definedName name="Start105">#REF!</definedName>
    <definedName name="Start106">#REF!</definedName>
    <definedName name="Start109">#REF!</definedName>
    <definedName name="Start110">#REF!</definedName>
    <definedName name="Start13" localSheetId="2">#REF!</definedName>
    <definedName name="Start13">#REF!</definedName>
    <definedName name="Start14" localSheetId="2">#REF!</definedName>
    <definedName name="Start14">#REF!</definedName>
    <definedName name="Start15" localSheetId="2">#REF!</definedName>
    <definedName name="Start15">#REF!</definedName>
    <definedName name="Start16" localSheetId="2">#REF!</definedName>
    <definedName name="Start16">#REF!</definedName>
    <definedName name="Start17" localSheetId="2">#REF!</definedName>
    <definedName name="Start17">#REF!</definedName>
    <definedName name="Start18" localSheetId="2">#REF!</definedName>
    <definedName name="Start18">#REF!</definedName>
    <definedName name="Start19" localSheetId="2">#REF!</definedName>
    <definedName name="Start19">#REF!</definedName>
    <definedName name="Start20" localSheetId="2">#REF!</definedName>
    <definedName name="Start20">#REF!</definedName>
    <definedName name="Start21" localSheetId="2">#REF!</definedName>
    <definedName name="Start21">#REF!</definedName>
    <definedName name="Start22" localSheetId="2">#REF!</definedName>
    <definedName name="Start22">#REF!</definedName>
    <definedName name="Start23" localSheetId="2">#REF!</definedName>
    <definedName name="Start23">#REF!</definedName>
    <definedName name="Start24" localSheetId="2">#REF!</definedName>
    <definedName name="Start24">#REF!</definedName>
    <definedName name="Start25" localSheetId="2">#REF!</definedName>
    <definedName name="Start25">#REF!</definedName>
    <definedName name="Start26" localSheetId="2">#REF!</definedName>
    <definedName name="Start26">#REF!</definedName>
    <definedName name="Start27" localSheetId="2">#REF!</definedName>
    <definedName name="Start27">#REF!</definedName>
    <definedName name="Start28" localSheetId="2">#REF!</definedName>
    <definedName name="Start28">#REF!</definedName>
    <definedName name="Start29" localSheetId="2">#REF!</definedName>
    <definedName name="Start29">#REF!</definedName>
    <definedName name="Start30" localSheetId="2">#REF!</definedName>
    <definedName name="Start30">#REF!</definedName>
    <definedName name="Start31" localSheetId="2">#REF!</definedName>
    <definedName name="Start31">#REF!</definedName>
    <definedName name="Start32" localSheetId="2">#REF!</definedName>
    <definedName name="Start32">#REF!</definedName>
    <definedName name="Start33" localSheetId="2">#REF!</definedName>
    <definedName name="Start33">#REF!</definedName>
    <definedName name="Start34" localSheetId="2">#REF!</definedName>
    <definedName name="Start34">#REF!</definedName>
    <definedName name="Start35" localSheetId="2">#REF!</definedName>
    <definedName name="Start35">#REF!</definedName>
    <definedName name="Start36" localSheetId="2">#REF!</definedName>
    <definedName name="Start36">#REF!</definedName>
    <definedName name="Start37" localSheetId="2">#REF!</definedName>
    <definedName name="Start37">#REF!</definedName>
    <definedName name="Start38" localSheetId="2">#REF!</definedName>
    <definedName name="Start38">#REF!</definedName>
    <definedName name="Start39" localSheetId="2">#REF!</definedName>
    <definedName name="Start39">#REF!</definedName>
    <definedName name="Start40" localSheetId="2">#REF!</definedName>
    <definedName name="Start40">#REF!</definedName>
    <definedName name="Start41" localSheetId="2">#REF!</definedName>
    <definedName name="Start41">#REF!</definedName>
    <definedName name="Start42" localSheetId="2">#REF!</definedName>
    <definedName name="Start42">#REF!</definedName>
    <definedName name="Start43" localSheetId="2">#REF!</definedName>
    <definedName name="Start43">#REF!</definedName>
    <definedName name="Start44" localSheetId="2">#REF!</definedName>
    <definedName name="Start44">#REF!</definedName>
    <definedName name="Start45" localSheetId="2">#REF!</definedName>
    <definedName name="Start45">#REF!</definedName>
    <definedName name="Start46" localSheetId="2">#REF!</definedName>
    <definedName name="Start46">#REF!</definedName>
    <definedName name="Start47" localSheetId="2">#REF!</definedName>
    <definedName name="Start47">#REF!</definedName>
    <definedName name="tt">#REF!</definedName>
    <definedName name="uu">#REF!</definedName>
    <definedName name="uuuuuuuuuuuuu">#REF!</definedName>
    <definedName name="ww">#REF!</definedName>
    <definedName name="yy">#REF!</definedName>
    <definedName name="Z_FBE4F0C3_CBBF_4CF0_8D5E_05EE5C056A7A_.wvu.Cols" localSheetId="0" hidden="1">'1 Coal supercritical'!#REF!</definedName>
    <definedName name="Z_FBE4F0C3_CBBF_4CF0_8D5E_05EE5C056A7A_.wvu.Cols" localSheetId="1" hidden="1">'1 Coal ultra-supercrital'!#REF!</definedName>
    <definedName name="Z_FBE4F0C3_CBBF_4CF0_8D5E_05EE5C056A7A_.wvu.Cols" localSheetId="21" hidden="1">'11 Biomass power plant (small)'!#REF!</definedName>
    <definedName name="Z_FBE4F0C3_CBBF_4CF0_8D5E_05EE5C056A7A_.wvu.Cols" localSheetId="23" hidden="1">'12 Landfill gas'!#REF!</definedName>
    <definedName name="Z_FBE4F0C3_CBBF_4CF0_8D5E_05EE5C056A7A_.wvu.Cols" localSheetId="22" hidden="1">'12 MSW incineration'!#REF!</definedName>
    <definedName name="Z_FBE4F0C3_CBBF_4CF0_8D5E_05EE5C056A7A_.wvu.Cols" localSheetId="24" hidden="1">'13 Biogas power plant (small)'!#REF!</definedName>
    <definedName name="Z_FBE4F0C3_CBBF_4CF0_8D5E_05EE5C056A7A_.wvu.Cols" localSheetId="25" hidden="1">'14 ICE - Diesel'!#REF!</definedName>
    <definedName name="Z_FBE4F0C3_CBBF_4CF0_8D5E_05EE5C056A7A_.wvu.Cols" localSheetId="26" hidden="1">'14 ICE - natural gas'!#REF!</definedName>
    <definedName name="Z_FBE4F0C3_CBBF_4CF0_8D5E_05EE5C056A7A_.wvu.Cols" localSheetId="28" hidden="1">'15 Geothermal - large'!#REF!</definedName>
    <definedName name="Z_FBE4F0C3_CBBF_4CF0_8D5E_05EE5C056A7A_.wvu.Cols" localSheetId="27" hidden="1">'15 Geothermal - small'!#REF!</definedName>
    <definedName name="Z_FBE4F0C3_CBBF_4CF0_8D5E_05EE5C056A7A_.wvu.Cols" localSheetId="29" hidden="1">'16 Hydro pumped storage'!#REF!</definedName>
    <definedName name="Z_FBE4F0C3_CBBF_4CF0_8D5E_05EE5C056A7A_.wvu.Cols" localSheetId="2" hidden="1">'2 Coal CFB'!#REF!</definedName>
    <definedName name="Z_FBE4F0C3_CBBF_4CF0_8D5E_05EE5C056A7A_.wvu.Cols" localSheetId="4" hidden="1">'3 CCGT'!#REF!</definedName>
    <definedName name="Z_FBE4F0C3_CBBF_4CF0_8D5E_05EE5C056A7A_.wvu.Cols" localSheetId="3" hidden="1">'3 SCGT'!#REF!</definedName>
    <definedName name="Z_FBE4F0C3_CBBF_4CF0_8D5E_05EE5C056A7A_.wvu.Cols" localSheetId="6" hidden="1">'4 CCS CCGT'!#REF!</definedName>
    <definedName name="Z_FBE4F0C3_CBBF_4CF0_8D5E_05EE5C056A7A_.wvu.Cols" localSheetId="5" hidden="1">'4 CCS coal supercritical'!#REF!</definedName>
    <definedName name="Z_FBE4F0C3_CBBF_4CF0_8D5E_05EE5C056A7A_.wvu.Cols" localSheetId="10" hidden="1">'6 Large hydro'!#REF!</definedName>
    <definedName name="Z_FBE4F0C3_CBBF_4CF0_8D5E_05EE5C056A7A_.wvu.Cols" localSheetId="9" hidden="1">'6 Small hydro'!#REF!</definedName>
    <definedName name="Z_FBE4F0C3_CBBF_4CF0_8D5E_05EE5C056A7A_.wvu.Cols" localSheetId="11" hidden="1">'7 Ground-mounted PV'!#REF!</definedName>
    <definedName name="Z_FBE4F0C3_CBBF_4CF0_8D5E_05EE5C056A7A_.wvu.Cols" localSheetId="16" hidden="1">'8 Wind offshore fixed'!#REF!</definedName>
    <definedName name="Z_FBE4F0C3_CBBF_4CF0_8D5E_05EE5C056A7A_.wvu.Cols" localSheetId="13" hidden="1">'8 Wind onshore'!#REF!</definedName>
    <definedName name="Z_FBE4F0C3_CBBF_4CF0_8D5E_05EE5C056A7A_.wvu.PrintArea" localSheetId="0" hidden="1">'1 Coal supercritical'!$A$1:$K$35</definedName>
    <definedName name="Z_FBE4F0C3_CBBF_4CF0_8D5E_05EE5C056A7A_.wvu.PrintArea" localSheetId="1" hidden="1">'1 Coal ultra-supercrital'!$A$1:$K$35</definedName>
    <definedName name="Z_FBE4F0C3_CBBF_4CF0_8D5E_05EE5C056A7A_.wvu.PrintArea" localSheetId="21" hidden="1">'11 Biomass power plant (small)'!$A$1:$K$35</definedName>
    <definedName name="Z_FBE4F0C3_CBBF_4CF0_8D5E_05EE5C056A7A_.wvu.PrintArea" localSheetId="23" hidden="1">'12 Landfill gas'!$A$1:$K$35</definedName>
    <definedName name="Z_FBE4F0C3_CBBF_4CF0_8D5E_05EE5C056A7A_.wvu.PrintArea" localSheetId="22" hidden="1">'12 MSW incineration'!$A$1:$K$37</definedName>
    <definedName name="Z_FBE4F0C3_CBBF_4CF0_8D5E_05EE5C056A7A_.wvu.PrintArea" localSheetId="24" hidden="1">'13 Biogas power plant (small)'!$A$1:$K$35</definedName>
    <definedName name="Z_FBE4F0C3_CBBF_4CF0_8D5E_05EE5C056A7A_.wvu.PrintArea" localSheetId="25" hidden="1">'14 ICE - Diesel'!$A$1:$K$35</definedName>
    <definedName name="Z_FBE4F0C3_CBBF_4CF0_8D5E_05EE5C056A7A_.wvu.PrintArea" localSheetId="26" hidden="1">'14 ICE - natural gas'!$A$1:$K$35</definedName>
    <definedName name="Z_FBE4F0C3_CBBF_4CF0_8D5E_05EE5C056A7A_.wvu.PrintArea" localSheetId="28" hidden="1">'15 Geothermal - large'!$A$1:$K$38</definedName>
    <definedName name="Z_FBE4F0C3_CBBF_4CF0_8D5E_05EE5C056A7A_.wvu.PrintArea" localSheetId="27" hidden="1">'15 Geothermal - small'!$A$1:$K$38</definedName>
    <definedName name="Z_FBE4F0C3_CBBF_4CF0_8D5E_05EE5C056A7A_.wvu.PrintArea" localSheetId="29" hidden="1">'16 Hydro pumped storage'!$A$1:$K$38</definedName>
    <definedName name="Z_FBE4F0C3_CBBF_4CF0_8D5E_05EE5C056A7A_.wvu.PrintArea" localSheetId="2" hidden="1">'2 Coal CFB'!$A$1:$K$35</definedName>
    <definedName name="Z_FBE4F0C3_CBBF_4CF0_8D5E_05EE5C056A7A_.wvu.PrintArea" localSheetId="4" hidden="1">'3 CCGT'!$A$1:$K$35</definedName>
    <definedName name="Z_FBE4F0C3_CBBF_4CF0_8D5E_05EE5C056A7A_.wvu.PrintArea" localSheetId="3" hidden="1">'3 SCGT'!$A$1:$K$35</definedName>
    <definedName name="Z_FBE4F0C3_CBBF_4CF0_8D5E_05EE5C056A7A_.wvu.PrintArea" localSheetId="6" hidden="1">'4 CCS CCGT'!$A$1:$K$34</definedName>
    <definedName name="Z_FBE4F0C3_CBBF_4CF0_8D5E_05EE5C056A7A_.wvu.PrintArea" localSheetId="5" hidden="1">'4 CCS coal supercritical'!$A$1:$K$34</definedName>
    <definedName name="Z_FBE4F0C3_CBBF_4CF0_8D5E_05EE5C056A7A_.wvu.PrintArea" localSheetId="10" hidden="1">'6 Large hydro'!$A$1:$K$35</definedName>
    <definedName name="Z_FBE4F0C3_CBBF_4CF0_8D5E_05EE5C056A7A_.wvu.PrintArea" localSheetId="9" hidden="1">'6 Small hydro'!$A$1:$K$37</definedName>
    <definedName name="Z_FBE4F0C3_CBBF_4CF0_8D5E_05EE5C056A7A_.wvu.PrintArea" localSheetId="11" hidden="1">'7 Ground-mounted PV'!$A$1:$K$46</definedName>
    <definedName name="Z_FBE4F0C3_CBBF_4CF0_8D5E_05EE5C056A7A_.wvu.PrintArea" localSheetId="16" hidden="1">'8 Wind offshore fixed'!$A$1:$K$40</definedName>
    <definedName name="Z_FBE4F0C3_CBBF_4CF0_8D5E_05EE5C056A7A_.wvu.PrintArea" localSheetId="13" hidden="1">'8 Wind onshore'!$A$1:$K$39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6" l="1"/>
  <c r="C30" i="20"/>
  <c r="C47" i="20"/>
  <c r="C49" i="20"/>
  <c r="D24" i="35"/>
  <c r="E24" i="35"/>
  <c r="C24" i="35"/>
  <c r="D22" i="34"/>
  <c r="E22" i="34"/>
  <c r="C22" i="34"/>
  <c r="E24" i="34"/>
  <c r="D24" i="34"/>
  <c r="C24" i="34"/>
  <c r="I31" i="33"/>
  <c r="H31" i="33"/>
  <c r="G31" i="33"/>
  <c r="F31" i="33"/>
  <c r="E31" i="33"/>
  <c r="D31" i="33"/>
  <c r="C31" i="33"/>
  <c r="C44" i="20"/>
  <c r="C43" i="20"/>
  <c r="E38" i="44"/>
  <c r="D38" i="44"/>
  <c r="C38" i="44"/>
  <c r="E37" i="44"/>
  <c r="D37" i="44"/>
  <c r="C37" i="44"/>
  <c r="E17" i="44"/>
  <c r="D17" i="44"/>
  <c r="C17" i="44"/>
  <c r="C32" i="20"/>
  <c r="E25" i="43"/>
  <c r="E21" i="43"/>
  <c r="D21" i="43"/>
  <c r="C21" i="43"/>
  <c r="E8" i="43"/>
  <c r="D8" i="43"/>
  <c r="C8" i="43"/>
  <c r="D25" i="43"/>
  <c r="I33" i="33"/>
  <c r="H33" i="33"/>
  <c r="G33" i="33"/>
  <c r="F33" i="33"/>
  <c r="E33" i="33"/>
  <c r="D33" i="33"/>
  <c r="C33" i="33"/>
  <c r="I32" i="33"/>
  <c r="H32" i="33"/>
  <c r="G32" i="33"/>
  <c r="F32" i="33"/>
  <c r="E32" i="33"/>
  <c r="D32" i="33"/>
  <c r="C32" i="33"/>
  <c r="I28" i="33"/>
  <c r="H28" i="33"/>
  <c r="G28" i="33"/>
  <c r="F28" i="33"/>
  <c r="E28" i="33"/>
  <c r="D28" i="33"/>
  <c r="C28" i="33"/>
  <c r="E49" i="39"/>
  <c r="D49" i="39"/>
  <c r="C49" i="39"/>
  <c r="E30" i="39"/>
  <c r="E31" i="39"/>
  <c r="D30" i="39"/>
  <c r="D31" i="39"/>
  <c r="C30" i="39"/>
  <c r="C31" i="39"/>
  <c r="I13" i="39"/>
  <c r="G13" i="39"/>
  <c r="F13" i="39"/>
  <c r="E48" i="20"/>
  <c r="E47" i="20"/>
  <c r="D48" i="20"/>
  <c r="D49" i="20"/>
  <c r="E44" i="20"/>
  <c r="D44" i="20"/>
  <c r="I32" i="20"/>
  <c r="H32" i="20"/>
  <c r="G32" i="20"/>
  <c r="F32" i="20"/>
  <c r="C31" i="20"/>
  <c r="C16" i="20"/>
  <c r="E43" i="20"/>
  <c r="D43" i="20"/>
  <c r="E49" i="20"/>
  <c r="D44" i="39"/>
  <c r="D43" i="39"/>
  <c r="D15" i="39"/>
  <c r="D16" i="39"/>
  <c r="E44" i="39"/>
  <c r="E43" i="39"/>
  <c r="E15" i="39"/>
  <c r="E16" i="39"/>
  <c r="C44" i="39"/>
  <c r="D30" i="20"/>
  <c r="D31" i="20"/>
  <c r="E30" i="20"/>
  <c r="E31" i="20"/>
  <c r="D47" i="20"/>
  <c r="C43" i="39"/>
  <c r="C15" i="39"/>
  <c r="C16" i="39"/>
  <c r="D38" i="21"/>
  <c r="E38" i="21"/>
  <c r="C38" i="21"/>
  <c r="D37" i="21"/>
  <c r="E37" i="21"/>
  <c r="C37" i="21"/>
  <c r="E38" i="32"/>
  <c r="D38" i="32"/>
  <c r="C38" i="32"/>
  <c r="E37" i="32"/>
  <c r="D37" i="32"/>
  <c r="C37" i="32"/>
  <c r="I31" i="32"/>
  <c r="H31" i="32"/>
  <c r="E17" i="32"/>
  <c r="D17" i="32"/>
  <c r="C17" i="32"/>
  <c r="D38" i="22"/>
  <c r="E38" i="22"/>
  <c r="C38" i="22"/>
  <c r="D37" i="22"/>
  <c r="E37" i="22"/>
  <c r="C37" i="22"/>
  <c r="D17" i="22"/>
  <c r="E17" i="22"/>
  <c r="C17"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tc={C9255327-B90D-45AA-BD96-4654758D691F}</author>
  </authors>
  <commentList>
    <comment ref="C29" authorId="0" shapeId="0" xr:uid="{C9255327-B90D-45AA-BD96-4654758D691F}">
      <text>
        <t>[Threaded comment]
Your version of Excel allows you to read this threaded comment; however, any edits to it will get removed if the file is opened in a newer version of Excel. Learn more: https://go.microsoft.com/fwlink/?linkid=870924
Comment:
    C29-I30 revised to % instead of M$/MWe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tc={C1D860C8-225F-4550-9114-FE50125D9B3B}</author>
    <author>tc={0A6166F4-9607-475C-91C8-3035D247E1D1}</author>
  </authors>
  <commentList>
    <comment ref="B31" authorId="0" shapeId="0" xr:uid="{C1D860C8-225F-4550-9114-FE50125D9B3B}">
      <text>
        <t>[Threaded comment]
Your version of Excel allows you to read this threaded comment; however, any edits to it will get removed if the file is opened in a newer version of Excel. Learn more: https://go.microsoft.com/fwlink/?linkid=870924
Comment:
    % signs incl</t>
      </text>
    </comment>
    <comment ref="I32" authorId="1" shapeId="0" xr:uid="{0A6166F4-9607-475C-91C8-3035D247E1D1}">
      <text>
        <t>[Threaded comment]
Your version of Excel allows you to read this threaded comment; however, any edits to it will get removed if the file is opened in a newer version of Excel. Learn more: https://go.microsoft.com/fwlink/?linkid=870924
Comment:
    changed to numbers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tc={9ABDC4B1-A0B0-49C1-9F61-9FC2AF4F5984}</author>
    <author>tc={63BAF609-17D7-4B3F-9EF1-F6CD5546B1F1}</author>
  </authors>
  <commentList>
    <comment ref="B32" authorId="0" shapeId="0" xr:uid="{9ABDC4B1-A0B0-49C1-9F61-9FC2AF4F5984}">
      <text>
        <t>[Threaded comment]
Your version of Excel allows you to read this threaded comment; however, any edits to it will get removed if the file is opened in a newer version of Excel. Learn more: https://go.microsoft.com/fwlink/?linkid=870924
Comment:
    % signs included</t>
      </text>
    </comment>
    <comment ref="I32" authorId="1" shapeId="0" xr:uid="{63BAF609-17D7-4B3F-9EF1-F6CD5546B1F1}">
      <text>
        <t>[Threaded comment]
Your version of Excel allows you to read this threaded comment; however, any edits to it will get removed if the file is opened in a newer version of Excel. Learn more: https://go.microsoft.com/fwlink/?linkid=870924
Comment:
    changed to numbers without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tc={3FDBD79B-A497-4EDE-9541-56830A20FFD0}</author>
  </authors>
  <commentList>
    <comment ref="C29" authorId="0" shapeId="0" xr:uid="{3FDBD79B-A497-4EDE-9541-56830A20FFD0}">
      <text>
        <t>[Threaded comment]
Your version of Excel allows you to read this threaded comment; however, any edits to it will get removed if the file is opened in a newer version of Excel. Learn more: https://go.microsoft.com/fwlink/?linkid=870924
Comment:
    Revised to be % instead of M$/MWe
Reply:
    C29 to E30</t>
      </text>
    </comment>
  </commentList>
</comments>
</file>

<file path=xl/sharedStrings.xml><?xml version="1.0" encoding="utf-8"?>
<sst xmlns="http://schemas.openxmlformats.org/spreadsheetml/2006/main" count="3077" uniqueCount="531">
  <si>
    <t xml:space="preserve">Technology </t>
  </si>
  <si>
    <t>Technology</t>
  </si>
  <si>
    <t>Uncertainty (2050)</t>
  </si>
  <si>
    <t>Note</t>
  </si>
  <si>
    <t>Ref</t>
  </si>
  <si>
    <t>Energy/technical data</t>
  </si>
  <si>
    <t>Lower</t>
  </si>
  <si>
    <t>Upper</t>
  </si>
  <si>
    <t>Generating capacity for one unit (MWe)</t>
  </si>
  <si>
    <t>A</t>
  </si>
  <si>
    <t>Electricity efficiency, net (%), name plate</t>
  </si>
  <si>
    <t>Electricity efficiency, net (%), annual average</t>
  </si>
  <si>
    <t>B</t>
  </si>
  <si>
    <t>Forced outage (%)</t>
  </si>
  <si>
    <t>Planned outage (weeks per year)</t>
  </si>
  <si>
    <t>Technical lifetime (years)</t>
  </si>
  <si>
    <t>Construction time (years)</t>
  </si>
  <si>
    <t>Minimum load (% of full load)</t>
  </si>
  <si>
    <t>Warm start-up time (hours)</t>
  </si>
  <si>
    <t>Cold start-up time (hours)</t>
  </si>
  <si>
    <t>Environment</t>
  </si>
  <si>
    <t xml:space="preserve">Financial data                                 </t>
  </si>
  <si>
    <t>References:</t>
  </si>
  <si>
    <t xml:space="preserve">Notes: </t>
  </si>
  <si>
    <t xml:space="preserve">Nominal investment (M$/MWe) </t>
  </si>
  <si>
    <t>Fixed O&amp;M ($/MWe/year)</t>
  </si>
  <si>
    <t>Generating capacity for total power plant (MWe)</t>
  </si>
  <si>
    <t xml:space="preserve">Variable O&amp;M ($/MWh) </t>
  </si>
  <si>
    <t>Additional data for non thermal plants</t>
  </si>
  <si>
    <t>Capacity factor (%), theoretical</t>
  </si>
  <si>
    <t>Capacity factor (%), incl. outages</t>
  </si>
  <si>
    <t>Start-up costs ($/MWe/start-up)</t>
  </si>
  <si>
    <t xml:space="preserve">- </t>
  </si>
  <si>
    <t>Uncertainty (2020)</t>
  </si>
  <si>
    <t>-</t>
  </si>
  <si>
    <t>1</t>
  </si>
  <si>
    <t>Learning curve approach for the development of financial parameters.</t>
  </si>
  <si>
    <t>D</t>
  </si>
  <si>
    <t>Assumed gradidual improvement to international standard in 2050.</t>
  </si>
  <si>
    <t>Maximum emission from Minister of Environment Regulation 21/2008</t>
  </si>
  <si>
    <t xml:space="preserve">Assumed no improvement for regulatory capability. </t>
  </si>
  <si>
    <t>C</t>
  </si>
  <si>
    <t>Calculated from a max of 750 mg/Nm3 to g/GJ (conversion factor 0.35 from Pollution Prevention and Abatement Handbook, 1998)</t>
  </si>
  <si>
    <t>E</t>
  </si>
  <si>
    <t>For economy of scale a proportionality factor, a, of 0.8 is suggested.</t>
  </si>
  <si>
    <t>5</t>
  </si>
  <si>
    <t>Deutsches Institut für Wirtschaftsforschung, On Start-up Costs of Thermal Power Plants in Markets with Increasing Shares of Fluctuating Renewables, 2016.</t>
  </si>
  <si>
    <t>Platts Utility Data Institute (UDI) World Electric Power Plant Database (WEPP)</t>
  </si>
  <si>
    <t>F</t>
  </si>
  <si>
    <t>Uncertainty Upper is from regulation. Lower is from current standards in Japan (2020) and South Korea (2050).</t>
  </si>
  <si>
    <t>G</t>
  </si>
  <si>
    <t>Uncertainty (Upper/Lower) is estimated as +/- 25%.</t>
  </si>
  <si>
    <t>Ultra-supercritical coal power plant</t>
  </si>
  <si>
    <t>Supercritical coal power plant</t>
  </si>
  <si>
    <t>IEA, Projected Costs of Generating Electricity, 2015.</t>
  </si>
  <si>
    <t>IEA, World Energy Outlook, 2015.</t>
  </si>
  <si>
    <t>Investment cost include the engineering, procurement and construction (EPC) cost. See description under Methodology.</t>
  </si>
  <si>
    <t>H</t>
  </si>
  <si>
    <t>Ramping configuration</t>
  </si>
  <si>
    <t>Ramping (% per minute)</t>
  </si>
  <si>
    <t>Simple Cycle Gas Turbine - large system</t>
  </si>
  <si>
    <t>Ramping configurations</t>
  </si>
  <si>
    <t>1-5</t>
  </si>
  <si>
    <t>Danish Energy Agency, 2015, "Technology Catalogue on Power and Heat Generation".</t>
  </si>
  <si>
    <t>Energy and Environmental Economics, 2014, "Capital Cost Review of Power Generation Technologies - Recommendations for WECC’s 10- and 20-Year Studies".</t>
  </si>
  <si>
    <t>Vuorinen, A., 2008, "Planning of Optimal Power Systems".</t>
  </si>
  <si>
    <t>Calculated from a max of 400 mg/Nm3 to g/GJ (conversion factor 0.27 from Pollution Prevention and Abatement Handbook, 1998)</t>
  </si>
  <si>
    <t>Commercialised natural gas is practically sulphur free and produces virtually no sulphur dioxide</t>
  </si>
  <si>
    <t>The investment cost of an aero-derivative gas turbine will be in the higher end than an industrial gas turbine (ref. 5) . Roughly 50% higher.</t>
  </si>
  <si>
    <t>Soares, 2008, "Gas Turbines: A Handbook of Air, Land and Sea Applications".</t>
  </si>
  <si>
    <t>Siemens, 2010, "Flexible future for combined cycle".</t>
  </si>
  <si>
    <t>1,5</t>
  </si>
  <si>
    <t>Combined Cycle Gas Turbine</t>
  </si>
  <si>
    <t>Hydro power plant - Small system</t>
  </si>
  <si>
    <t>Technology specific data</t>
  </si>
  <si>
    <t>Size of reservoir (MWh)</t>
  </si>
  <si>
    <t>Stepan, 2011, Workshop on Rehabilitation of Hydropower, “The 3-Phase Approach”.</t>
  </si>
  <si>
    <t>Prayogo, 2003, "Teknologi Mikrohidro dalam Pemanfaatan Sumber Daya Air untuk Menunjang Pembangunan Pedesaan. Semiloka Produk-produk Penelitian Departement Kimpraswill Makassar".</t>
  </si>
  <si>
    <t>Eurelectric, 2015, "Hydropower - Supporting a power system in transition".</t>
  </si>
  <si>
    <t>ASEAN, 2016, "Levelised cost of electricity of selected renewable technologies in the ASEAN member states".</t>
  </si>
  <si>
    <t>Branche, 2011, “Hydropower: the strongest performer in the CDM process, reflecting high quality of hydro in comparison to other renewable energy sources”.</t>
  </si>
  <si>
    <t>MEMR, 2016, "Handbook of Energy &amp; Economic Statistics of Indonesia 2016", Ministry of Energy and Mineral Resources, Jakarta, Indonesia.</t>
  </si>
  <si>
    <t>This is the efficiency of the utilization of the waters potential energy. This can not be compared with a thermal power plant that have to pay for its fuel.</t>
  </si>
  <si>
    <t>Numbers are very site sensitive. There will be an improvement by learning curve development, but this improvement will equalized because the best locations will be utilized first. The investment largely depends on civil work.</t>
  </si>
  <si>
    <t>Hydro power plant - large system</t>
  </si>
  <si>
    <t>General Electric, www.gerenewableenergy.com, Accessed: 20th July 2017</t>
  </si>
  <si>
    <t>Hydro power plants can have a very long lifetime is operated and mainted properbly. Hover Dam in USA is almost 100 years old.</t>
  </si>
  <si>
    <t>Q</t>
  </si>
  <si>
    <t>Global horizontal irradiance (kWh/m2/y)</t>
  </si>
  <si>
    <t>Transposition Factor for fixed tilt system</t>
  </si>
  <si>
    <t>I</t>
  </si>
  <si>
    <t>PV module conversion efficiency (%)</t>
  </si>
  <si>
    <t/>
  </si>
  <si>
    <t>Availability (%)</t>
  </si>
  <si>
    <t>Inverter lifetime (years)</t>
  </si>
  <si>
    <t>Output</t>
  </si>
  <si>
    <t>Peak power full load hours (kWh/kWp)</t>
  </si>
  <si>
    <t>PVGIS © Europeen Communitees 2001-2012.</t>
  </si>
  <si>
    <t>See "PV module conversion efficiency (%)". The improvement in technology development is also captured in capacity factor, investment costs and space requirement.</t>
  </si>
  <si>
    <t>The production from a PV system reflects the yearly and daily variation in solar irradiation. It is possible to curtail solar, and this can be done rapidly.</t>
  </si>
  <si>
    <t>Listed as MWe. The MWp will be around 10% higher.</t>
  </si>
  <si>
    <t>Assumptions described in the section "Assumptions and perspectives for further development"</t>
  </si>
  <si>
    <t>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In Indonesia the TF factor for fixed systems is very low, adding only 0-1 % to the production.</t>
  </si>
  <si>
    <t>J</t>
  </si>
  <si>
    <t>K</t>
  </si>
  <si>
    <t>Also known as the specific yearly energy production (kWh/kWp) of the PV modules. This value is calculated from this formula: Peak power full load hours = 1046 * transposition factor * (1-incident angle modifier loss) * (1-PV system losses etc.) * (1-inverter loss) * (1-AC grid loss).</t>
  </si>
  <si>
    <t>L</t>
  </si>
  <si>
    <t>Capacity factor = Full load hours / 8760.</t>
  </si>
  <si>
    <t>M</t>
  </si>
  <si>
    <t xml:space="preserve">P </t>
  </si>
  <si>
    <t>The “specific investment, total system per rated capacity W(AC)” is calculated as “specific investment, total system per Wp(DC)” multiplied by the sizing factor.</t>
  </si>
  <si>
    <t>R</t>
  </si>
  <si>
    <t>1.4</t>
  </si>
  <si>
    <t>2.0</t>
  </si>
  <si>
    <t>1.0</t>
  </si>
  <si>
    <t>1.5</t>
  </si>
  <si>
    <t>Rotor diameter (m)</t>
  </si>
  <si>
    <t>Hub height (m)</t>
  </si>
  <si>
    <t>Specific power (W/m2)</t>
  </si>
  <si>
    <t>IRENA (2015). Renewable Power Generation Cost in 2014</t>
  </si>
  <si>
    <t>The efficiency is defined as 100%. The improvement in technology development is captured in capacity factor, investment cost and space requirement.</t>
  </si>
  <si>
    <t>Equipment: Cost of turbines including transportation. Installation: Electricical infrastructure of turbine, civil works, grid connection, planning and management. The split of cost may vary considerably from project to project.</t>
  </si>
  <si>
    <t>With sufficient wind resource available (wind speed higher than 4-6 m/s and lower than 25-30 m/s) wind turbines can always provide down regulation, and in many cases also up regulation, provided the turbine is running in power-curtailed mode (i.e. with an output which is deliberately set below the possible power based on the available wind).</t>
  </si>
  <si>
    <t>Wind power - Offshore</t>
  </si>
  <si>
    <t>Planned outage (%)</t>
  </si>
  <si>
    <t>Specific power (W(m2)</t>
  </si>
  <si>
    <t>ASEAN Centre of Energy, 2016, "Levelised cost of electricity generation of selected renewable energy technologies in the ASEAN member states".</t>
  </si>
  <si>
    <t>IRENA, 2015, "Renewable power generation cost in 2014"</t>
  </si>
  <si>
    <t>IFC and BMF, 2017, "Converting biomass to energy - A guide for developmers and investors".</t>
  </si>
  <si>
    <t>OJK, 2014, "Clean Energy Handbook for Financial Service Institutions", Indonesia Financial Service Authority.</t>
  </si>
  <si>
    <t>IEA-ETSAP and IRENA, 2015, "Biomass for Heat and Power, Technology Brief".</t>
  </si>
  <si>
    <t>PKPPIM, 2014, "Analisis biaya dan manfaat pembiayaan investasi limbah menjadi energi melalui kredit program", Center for Climate Change and Multilateral
Policy Ministry of Finance Indonesia.</t>
  </si>
  <si>
    <t xml:space="preserve">India Central Electricity Authority, 2007, "Report on the Land Requirement of Thermal Power Stations". </t>
  </si>
  <si>
    <t>Danish Energy Agency and COWI, 2017, "Technology catalogue for biomass to energy".</t>
  </si>
  <si>
    <t>Incineration Power Plant - Municipal Solid Waste</t>
  </si>
  <si>
    <t>Waste treatment capacity (tonnes/h)</t>
  </si>
  <si>
    <t>Danish Technology Catalogue “Technology Data for Energy Plants, Danish Energy Agency 2107- update in progress</t>
  </si>
  <si>
    <t>Based on experience from the Netherlands where 30 % electric efficiency is achieve. 1 %-point efficiency subtracted to take into account higher temperature of cooling water in Indonesia (approx. +20 C).</t>
  </si>
  <si>
    <t xml:space="preserve">The investment cost is based on waste to energy CHP plant in Denmark, according to Ref 1. A waste treatment capacity of 27,7 tonnes/h is assumed and an energy content of 10,4 GJ/ton.  The specific finalcial data   is adjusted to reflect that the plant in Indonesia runs in condensing mode and hence the electric  capacity (MWe) is higher than for a combined heat and power, backpressure plant with the same treatment capacity. </t>
  </si>
  <si>
    <t>Calculated from size, fuel efficiency and an average calory value for waste of 9.7 GJ/ton.</t>
  </si>
  <si>
    <t>Landfill Gas Power Plant - Municipal Solid Waste</t>
  </si>
  <si>
    <t>OJK, 2014, "Clean Energy Handbook for Financial Service Institutions", Indonesia Financial Service Authority, Jakarta, Indonesia</t>
  </si>
  <si>
    <t>Renewables Academy" (RENAC) AG, 2014, "Biogas Technology and Biomass", Berlin, Germany.</t>
  </si>
  <si>
    <t>IEA-ETSAP and IRENA, 2015. "Biomass for Heat and Power, Technology Brief".</t>
  </si>
  <si>
    <t>MEMR, 2015, "Waste to Energy Guidebook", Jakarta, Indonesia.</t>
  </si>
  <si>
    <t>Biogas power plant</t>
  </si>
  <si>
    <t>ASEAN Centre of Energy (2016). Levelised cost of electricity generation of selected renewable energy technologies in the ASEAN member states.</t>
  </si>
  <si>
    <t>Winrock, 2015, "Buku Panduan Konversi POME Menjadi Biogas, Pengembangan Proyek di Indonesia", USAID – Winrock International.</t>
  </si>
  <si>
    <t xml:space="preserve">RENAC, 2014, "Biogas Technology and Biomass, Renewables Academy (RENAC)". </t>
  </si>
  <si>
    <t>IFC and BMF, 2017, Converting biomass to energy - A guide for developmers and investors".</t>
  </si>
  <si>
    <t>Chazaro Gerbang Internasional, 2004, "Utilization of Biogas Generated from the Anaerobic Treatment of Palm Oil Mills Effluent (POME) as Indigenous Energy Source for Rural Energy Supply and Electrification - A Pre-Feasibility Study Report"</t>
  </si>
  <si>
    <t xml:space="preserve"> </t>
  </si>
  <si>
    <t>0.05</t>
  </si>
  <si>
    <t xml:space="preserve">Wärtsila, 2011, "White paper Combustion engine power plants", Niklas Haga, General Manager, Marketing &amp; Business Development Power Plants </t>
  </si>
  <si>
    <t>Danish Energy Agency, 2016, "Technology Data for Energy Plants"</t>
  </si>
  <si>
    <t>Minister of Environment, Regulation 21/2008</t>
  </si>
  <si>
    <t>The International Council on Combustion Engines, 2008: Guide to diesel exhaust emissions control of NOx, SOx, particles, smoke and CO2</t>
  </si>
  <si>
    <t>http://www.bwsc.com/News---Press.aspx?ID=530&amp;PID=2281&amp;Action=1&amp;NewsId=206</t>
  </si>
  <si>
    <t>BWSC once again to deliver highly efficient power plant in the Faroe Islands.</t>
  </si>
  <si>
    <t>30 % minimum load per unit - corresponds to 6 % for total plant when consisting of 5 units</t>
  </si>
  <si>
    <t>Total particulate matter</t>
  </si>
  <si>
    <t>Typical diesel exhaut emission according to Ref 3 (average of interval) unless this number exceeds the maximum allowed emission according to Minister of Environment Regulation 21/2008. Both SO2 and particulates are dependant on the fuel composition.</t>
  </si>
  <si>
    <t>Geothermal power plant - small system (binary or condensing)</t>
  </si>
  <si>
    <t>Exploration costs (M$/MWe)</t>
  </si>
  <si>
    <t>Confirmation costs (M$/MWe)</t>
  </si>
  <si>
    <t>Budisulistyo &amp; Krumdieck , 2014, "Thermodynamic and economic analysis for the pre- feasibility study of a binary geothermal power plant"</t>
  </si>
  <si>
    <t>IRENA, 2015, Renewable Power Generation Costs in 2014.</t>
  </si>
  <si>
    <t>Moon &amp; Zarrouk, 2012, “Efficiency Of Geothermal Power Plants: A Worldwide Review”.</t>
  </si>
  <si>
    <t>Yuniarto, et. al., 2015. “Geothermal Power Plant Emissions in Indonesia”.</t>
  </si>
  <si>
    <t>Geothermal Energy Association, 2006, "A Handbook on the Externalities, Employment, and Economics of Geothermal Energy".</t>
  </si>
  <si>
    <t>Climate Policy Initiative, 2015, Using Private Finance to Accelerate Geothermal Deployment: Sarulla Geothermal Power Plant, Indonesia.</t>
  </si>
  <si>
    <t>The efficiency is the thermal efficiency - meaning the utilization of heat from the ground. Since the geothermal heat is renewable and considered free, then an increase in effciency will give a lower investment cost per MW. These smaller units are assumed to be binary units at medium source temperatures.</t>
  </si>
  <si>
    <r>
      <t>Geothermal do emit H</t>
    </r>
    <r>
      <rPr>
        <vertAlign val="subscript"/>
        <sz val="9"/>
        <rFont val="Times New Roman"/>
        <family val="1"/>
      </rPr>
      <t>2</t>
    </r>
    <r>
      <rPr>
        <sz val="9"/>
        <rFont val="Times New Roman"/>
        <family val="1"/>
      </rPr>
      <t>S. From Minister of Environment Regulation 21/2008 this shall be below 35 mg/Nm</t>
    </r>
    <r>
      <rPr>
        <vertAlign val="superscript"/>
        <sz val="9"/>
        <rFont val="Times New Roman"/>
        <family val="1"/>
      </rPr>
      <t>3</t>
    </r>
    <r>
      <rPr>
        <sz val="9"/>
        <rFont val="Times New Roman"/>
        <family val="1"/>
      </rPr>
      <t>.</t>
    </r>
  </si>
  <si>
    <t>Investment cost are including Exploration and Confirmation costs (see under Technology specific data).</t>
  </si>
  <si>
    <t>Geothermal power plant - large system (flash or dry)</t>
  </si>
  <si>
    <t>Geothermal Energy Association, 2015, "Geothermal Energy Association Issue Brief: Firm and Flexible Power Services Available from Geothermal Facilities"</t>
  </si>
  <si>
    <t>The efficiency is the thermal efficiency - meaning the utilization of heat from the ground. Since the geothermal heat is renewable and considered free, then an increase in effciency will give a lower investment cost per MW. These large units are assumed to be flach units at high source temperatures.</t>
  </si>
  <si>
    <t>Uncertainty (Upper/Lower) is estimated as +/- 25%, which is an estimate build upon cases from IRENA (ref. 3)</t>
  </si>
  <si>
    <t>The learning rate is assumed to impact the geothermal specific equipment and installation. The power plant units (i.e. the turbine and pump) is assumed to have very litle development. From Ref. 3 it is assumed that half of the investment cost are on the geothermal specific equipment.</t>
  </si>
  <si>
    <t>Hydro pumped storage</t>
  </si>
  <si>
    <t xml:space="preserve"> - of which equipment (%)</t>
  </si>
  <si>
    <t xml:space="preserve"> - of which installation (%)</t>
  </si>
  <si>
    <t>Load/unload time (hours)</t>
  </si>
  <si>
    <t>Lazard, 2016, “Lazard’s Levelised Cost of Storage – version 2.0”.</t>
  </si>
  <si>
    <t>MWH, 2009, Technical Analysis of Pumped Storage and Integration with Wind Power in the Pacific Northwest</t>
  </si>
  <si>
    <t>U.S. Department of Energy, 2015, “Hydropower Market Report”.</t>
  </si>
  <si>
    <t>Connolly, 2009, "A Review of Energy Storage Technologies - For the integration of fluctuating renewable energy".</t>
  </si>
  <si>
    <t>IRENA, 2012, "Renewable Energy Technologies: Cost Analysis Series - Hydropower".</t>
  </si>
  <si>
    <t xml:space="preserve">Size per turbine. </t>
  </si>
  <si>
    <t>Uncertainty (Upper/Lower) is estimated as +/- 50%.</t>
  </si>
  <si>
    <t>The size of the total power plant and not per unit (turbine).</t>
  </si>
  <si>
    <t>Biomass power plant (small plant)</t>
  </si>
  <si>
    <t>Ea Energy Analyses and Danish Energy Agency, 2017, "Technology Data for the Indonesian Power Sector - Catalogue for Generation and Storage of Electricity"</t>
  </si>
  <si>
    <t>Energy storage capacity for one unit (MWh)</t>
  </si>
  <si>
    <t>Financial data</t>
  </si>
  <si>
    <t>Samsung. ESS Batteries by Samsung SDI Top Safety &amp; Reliability Solutions, (2018). http://www.samsungsdi.com/upload/ess_brochure/201809_SamsungSDI ESS_EN.pdf</t>
  </si>
  <si>
    <t>L. Kokam Co. Total Energy Storage Solution Provider, (2018). http://kokam.com/data/2018_Kokam_ESS_Brochure_ver_5.0.pdf</t>
  </si>
  <si>
    <t>Samsung, Smart Battery Systems for Energy Storage, (2016). http://www.samsungsdi.com/upload/ess_brochure/Samsung SDI brochure_EN.pdf</t>
  </si>
  <si>
    <t>International Renewable Energy Agency. IRENA Battery Storage Report, (2015). http://www.irena.org/-/media/Files/IRENA/Agency/Publication/2015/IRENA_Battery_Storage_report_2015.pdf</t>
  </si>
  <si>
    <t>A,B</t>
  </si>
  <si>
    <t>N</t>
  </si>
  <si>
    <t>P</t>
  </si>
  <si>
    <t>S</t>
  </si>
  <si>
    <t>Assumed gradual improvement to international standard in 2050.</t>
  </si>
  <si>
    <t>Assumed no improvement for regulatory capability from 2030 to 2050</t>
  </si>
  <si>
    <t>2;4</t>
  </si>
  <si>
    <t>1;3</t>
  </si>
  <si>
    <t>1;3;6;7</t>
  </si>
  <si>
    <t>D;F;G</t>
  </si>
  <si>
    <t>1;2</t>
  </si>
  <si>
    <t>3;8</t>
  </si>
  <si>
    <t>A;D</t>
  </si>
  <si>
    <t>3;7</t>
  </si>
  <si>
    <t>F;G</t>
  </si>
  <si>
    <t>1;3;5;10</t>
  </si>
  <si>
    <t>1;5</t>
  </si>
  <si>
    <t>7;8</t>
  </si>
  <si>
    <t>1;3;10</t>
  </si>
  <si>
    <t>8;9</t>
  </si>
  <si>
    <t>C;D</t>
  </si>
  <si>
    <t>4;5;6;7</t>
  </si>
  <si>
    <t>4;5;7</t>
  </si>
  <si>
    <t>1;8;10</t>
  </si>
  <si>
    <t>2;12</t>
  </si>
  <si>
    <t>D;E</t>
  </si>
  <si>
    <t>1;4;5;6;9</t>
  </si>
  <si>
    <t>1;4;5;6</t>
  </si>
  <si>
    <t>1;6</t>
  </si>
  <si>
    <t>1;9</t>
  </si>
  <si>
    <t>1;3;4</t>
  </si>
  <si>
    <t>1;3;7</t>
  </si>
  <si>
    <t>3;5;8;9</t>
  </si>
  <si>
    <t>5;7;9</t>
  </si>
  <si>
    <t>6;9</t>
  </si>
  <si>
    <t>B; C</t>
  </si>
  <si>
    <t>3;4</t>
  </si>
  <si>
    <t>1;8</t>
  </si>
  <si>
    <t>C;D;E</t>
  </si>
  <si>
    <t>1;2;4;8</t>
  </si>
  <si>
    <t>1;4</t>
  </si>
  <si>
    <t>B;D;E</t>
  </si>
  <si>
    <t>1;2;3;4</t>
  </si>
  <si>
    <t>B;D</t>
  </si>
  <si>
    <t>1;3;5</t>
  </si>
  <si>
    <t>2;5</t>
  </si>
  <si>
    <t>C;E</t>
  </si>
  <si>
    <t>3;4;6.7</t>
  </si>
  <si>
    <t>1;7</t>
  </si>
  <si>
    <t>Nominal investment (M$/MWe)</t>
  </si>
  <si>
    <t>The wind farm size is indicative and can vary greatly from site to site</t>
  </si>
  <si>
    <t>1, 3</t>
  </si>
  <si>
    <t>1, 2</t>
  </si>
  <si>
    <r>
      <t xml:space="preserve">IRENA, </t>
    </r>
    <r>
      <rPr>
        <i/>
        <sz val="9"/>
        <rFont val="Times New Roman"/>
        <family val="1"/>
      </rPr>
      <t>Future of Wind</t>
    </r>
    <r>
      <rPr>
        <sz val="9"/>
        <rFont val="Times New Roman"/>
        <family val="1"/>
      </rPr>
      <t>, 2019.</t>
    </r>
  </si>
  <si>
    <r>
      <t xml:space="preserve">Danish Energy Agency, </t>
    </r>
    <r>
      <rPr>
        <i/>
        <sz val="9"/>
        <rFont val="Times New Roman"/>
        <family val="1"/>
      </rPr>
      <t>Technology Data on Energy Plants - Generation of Electricity and District Heat</t>
    </r>
    <r>
      <rPr>
        <sz val="9"/>
        <rFont val="Times New Roman"/>
        <family val="1"/>
      </rPr>
      <t>, 2020.</t>
    </r>
  </si>
  <si>
    <r>
      <t xml:space="preserve">IEA Wind Task 26, </t>
    </r>
    <r>
      <rPr>
        <i/>
        <sz val="9"/>
        <rFont val="Times New Roman"/>
        <family val="1"/>
      </rPr>
      <t>Wind Technology, Cost, and Performance Trends in Denmark, Germany, Ireland, Norway, the EU, and the USA: 2012–2018</t>
    </r>
    <r>
      <rPr>
        <sz val="9"/>
        <rFont val="Times New Roman"/>
        <family val="1"/>
      </rPr>
      <t>, 2019</t>
    </r>
  </si>
  <si>
    <t xml:space="preserve">Projections based on the learning rate approach </t>
  </si>
  <si>
    <r>
      <t xml:space="preserve">Ea Energy Analyses and Danish Energy Agency, </t>
    </r>
    <r>
      <rPr>
        <i/>
        <sz val="9"/>
        <rFont val="Times New Roman"/>
        <family val="1"/>
      </rPr>
      <t>Technology Data for the Indonesian Power Sector - Catalogue for Generation and Storage of Electricity</t>
    </r>
    <r>
      <rPr>
        <sz val="9"/>
        <rFont val="Times New Roman"/>
        <family val="1"/>
      </rPr>
      <t>, 2020</t>
    </r>
  </si>
  <si>
    <r>
      <t xml:space="preserve">Danish Energy Agency, </t>
    </r>
    <r>
      <rPr>
        <i/>
        <sz val="9"/>
        <rFont val="Times New Roman"/>
        <family val="1"/>
      </rPr>
      <t>Technology Data - Generation of Electricity and District Heating</t>
    </r>
    <r>
      <rPr>
        <sz val="9"/>
        <rFont val="Times New Roman"/>
        <family val="1"/>
      </rPr>
      <t>, 2020.</t>
    </r>
  </si>
  <si>
    <t>2, 3</t>
  </si>
  <si>
    <t>Wind power - Floating offshore</t>
  </si>
  <si>
    <t>1, 2, 5</t>
  </si>
  <si>
    <t>Generating capacity for total wind farm (MWe)</t>
  </si>
  <si>
    <t>1, 5</t>
  </si>
  <si>
    <t>3,4,5</t>
  </si>
  <si>
    <t xml:space="preserve"> 4; 5; 6</t>
  </si>
  <si>
    <t xml:space="preserve"> 4; 5</t>
  </si>
  <si>
    <t>Global Wind Energy Council, 2020, "Global Offshore Wind Report 2020"</t>
  </si>
  <si>
    <t>BVG Associates, 2020, "Offshore wind roadmap for Vietnam"</t>
  </si>
  <si>
    <r>
      <t xml:space="preserve">Borg M. et al., </t>
    </r>
    <r>
      <rPr>
        <i/>
        <sz val="9"/>
        <rFont val="Times New Roman"/>
        <family val="1"/>
      </rPr>
      <t>Qualification of innovative floating substructures for 10MW wind turbines and water depths greater than 50m</t>
    </r>
    <r>
      <rPr>
        <sz val="9"/>
        <rFont val="Times New Roman"/>
        <family val="1"/>
      </rPr>
      <t>, 2019</t>
    </r>
  </si>
  <si>
    <r>
      <t xml:space="preserve">World Bank, </t>
    </r>
    <r>
      <rPr>
        <i/>
        <sz val="9"/>
        <rFont val="Times New Roman"/>
        <family val="1"/>
      </rPr>
      <t>Offshore wind roadmap for Vietnam: Preliminary Findings,</t>
    </r>
    <r>
      <rPr>
        <sz val="9"/>
        <rFont val="Times New Roman"/>
        <family val="1"/>
      </rPr>
      <t xml:space="preserve"> 2020.</t>
    </r>
  </si>
  <si>
    <r>
      <t xml:space="preserve">AEGIR, </t>
    </r>
    <r>
      <rPr>
        <i/>
        <sz val="9"/>
        <rFont val="Times New Roman"/>
        <family val="1"/>
      </rPr>
      <t>Vietnam site LCOE screening</t>
    </r>
    <r>
      <rPr>
        <sz val="9"/>
        <rFont val="Times New Roman"/>
        <family val="1"/>
      </rPr>
      <t>, 2020.</t>
    </r>
  </si>
  <si>
    <t>M. Aquilina, 2014, "Cost Modelling of Floating Wind Farms with Upscaled Rotors in Maltese Waters"</t>
  </si>
  <si>
    <t>Operation and maintenance is entirely allotted to the fixed part</t>
  </si>
  <si>
    <t>In Vietnam, floating offshore sites - further from shore - have the same average wind speeds as fixed-bottom sites</t>
  </si>
  <si>
    <r>
      <t xml:space="preserve">IEA Wind Task 26, </t>
    </r>
    <r>
      <rPr>
        <i/>
        <sz val="9"/>
        <rFont val="Times New Roman"/>
        <family val="1"/>
      </rPr>
      <t>International Technology Catalogue for Wind Power</t>
    </r>
    <r>
      <rPr>
        <sz val="9"/>
        <rFont val="Times New Roman"/>
        <family val="1"/>
      </rPr>
      <t>, 2021.</t>
    </r>
  </si>
  <si>
    <t>3, 4</t>
  </si>
  <si>
    <t>8;7</t>
  </si>
  <si>
    <t>4-8;10</t>
  </si>
  <si>
    <t>4;5;8;10</t>
  </si>
  <si>
    <t>5;10</t>
  </si>
  <si>
    <t xml:space="preserve">1;2 </t>
  </si>
  <si>
    <t>1;2;3</t>
  </si>
  <si>
    <t>1,4</t>
  </si>
  <si>
    <t>3;6;7</t>
  </si>
  <si>
    <t>6;7;8</t>
  </si>
  <si>
    <t>1;7;9;10</t>
  </si>
  <si>
    <t xml:space="preserve"> IEA Clean Coal Centre, 2017, "The role of Circulating Fluidized Bed (CFB) Technology in Future Coal Power Generation" </t>
  </si>
  <si>
    <t>IEA Clean Coal Centre, 2013, "Techno-economic analysis of PC versus CFB combustion technology"</t>
  </si>
  <si>
    <t>Malgorzata Wiatros-Motyka, 2017, “The Lagisza Power Plant: The world’s First Supercritical CFB”, Link, Accessed 27th October 2020</t>
  </si>
  <si>
    <t>Prabir Basu, 2015, “Circulating Fluidized Bed Boilers. Design Operation and Maintenance”</t>
  </si>
  <si>
    <t>Fuel Processing technology, 2013, “Gas emissions from a large scale circulating fluidized bed boilers burning lignite and biomass”</t>
  </si>
  <si>
    <t>Research Fund for Coal &amp; Steel, 2008, “Utility scale CFB for competitive coal power“</t>
  </si>
  <si>
    <t>-90</t>
  </si>
  <si>
    <t>PM 2.5 (mg per Nm3)</t>
  </si>
  <si>
    <t>3,7</t>
  </si>
  <si>
    <t>2,5,9,10</t>
  </si>
  <si>
    <t>1,7,9</t>
  </si>
  <si>
    <t>1,5,9</t>
  </si>
  <si>
    <t>Global CCS Institute, Global costs of carbon capture and storage, 2017</t>
  </si>
  <si>
    <t>Zero emissions platform, The Costs of CO2 Capture, Transport and Storage</t>
  </si>
  <si>
    <t>Koornneef J., 2011, Carbon Dioxide Capture and Air Quality</t>
  </si>
  <si>
    <t>IEAGHG, Operating Flexibility of Power Plants with CCS</t>
  </si>
  <si>
    <t>EIA, 2016, Capital Cost Estimates for Utility Scale Electricity Generating Plants</t>
  </si>
  <si>
    <t>Utrecht University &amp; Energy Research Center of Netherlands, The flexibility requirements for power plants with CCS in a future energy system with a large share of intermitent renewable energy sources</t>
  </si>
  <si>
    <t>Danish Energy Agency, "Technology data - Generation of electricity and district heating", 2020</t>
  </si>
  <si>
    <t>NREL ATB 2020</t>
  </si>
  <si>
    <t>IEA, Energy Technology Perspectives - Special Report on Carbon Capture, Utilisation and Storage, 2020.</t>
  </si>
  <si>
    <t>The difference in ouput power represents the additional power required by the auxiliary equipment (with CCS, ~15% of the net output).</t>
  </si>
  <si>
    <t>This figure represents the efficiency of the capture process. New technologies might remove CO2 more efficiently in the future. CO2 can be already captured at higher rates, but costs to marginally increase capture rates beyond the reported values are relatively high.</t>
  </si>
  <si>
    <t>In principle, ramping is not affected by the presence/absence of CCS.</t>
  </si>
  <si>
    <t>Minimum load is not affected by CCS. However, the CO2 compressor requires higher loads for smooth operability.</t>
  </si>
  <si>
    <t>The regeneration in the post-combustion unit has a start-up time comparable to that of the power plant.</t>
  </si>
  <si>
    <t>3,6</t>
  </si>
  <si>
    <t>1,7,8</t>
  </si>
  <si>
    <t>The difference in ouput power represents the additional power required by the auxiliary equipment (with CCS, ~10-15% of the net output).</t>
  </si>
  <si>
    <t>Biomass-fired co-generation in a sugar mill</t>
  </si>
  <si>
    <t>Biomass-fired cogeneration</t>
  </si>
  <si>
    <t>1;5;12</t>
  </si>
  <si>
    <t>Total efficiency, net (%), name plate</t>
  </si>
  <si>
    <t>Total efficiency, net (%), annual average</t>
  </si>
  <si>
    <t>Siemens, 2018: "The powerful potential of sugarcane"</t>
  </si>
  <si>
    <t xml:space="preserve">Sugar production season is approximately half a year. </t>
  </si>
  <si>
    <t>CHP in a cement factory</t>
  </si>
  <si>
    <t>1,2,3</t>
  </si>
  <si>
    <t>Khurana, S., Banerjee, J., &amp; Gaitonde, U. (2006). Energy balance and cogeneration for a cement plant. Appl. Therm. Eng., 2479-2489.</t>
  </si>
  <si>
    <t>Irungu, S. N., &amp; Muchiri, P. &amp;. (2017). The generation of power from a cement kiln waste gases: a case study of a plant in Kenya. Energy Science &amp; Engineering, 90-99</t>
  </si>
  <si>
    <t>Paredes-Sánchez, J. P. (2015). Using waste energy from the Organic Rankine Cycle cogeneration in the Portland cement industry. DYNA, 15-20.</t>
  </si>
  <si>
    <t xml:space="preserve">Institute for Industrial Productivity. (2014). Waste Heat Recovery for the Cement Sector: Market and Supplier Analysis. </t>
  </si>
  <si>
    <t>Own estimate.</t>
  </si>
  <si>
    <t>Utility-scale Solar PV</t>
  </si>
  <si>
    <t>Generating capacity a typical power plant (MWe)</t>
  </si>
  <si>
    <t>1,6</t>
  </si>
  <si>
    <t>1,2</t>
  </si>
  <si>
    <t>Nominal investment (M$/MWe) </t>
  </si>
  <si>
    <t>D,R,S</t>
  </si>
  <si>
    <t>1,3,4,5</t>
  </si>
  <si>
    <t xml:space="preserve"> - of which equipment</t>
  </si>
  <si>
    <t xml:space="preserve"> - of which installation</t>
  </si>
  <si>
    <t>E,Q</t>
  </si>
  <si>
    <t>DC/AC sizing factor (Wp/W)</t>
  </si>
  <si>
    <t>Performance ratio [-]</t>
  </si>
  <si>
    <t>Full load hours (kWh/kW)</t>
  </si>
  <si>
    <t>K, L</t>
  </si>
  <si>
    <t>PV module &amp; inverter cost ($/Wp)</t>
  </si>
  <si>
    <t>Balance Of Plant cost ($/Wp)</t>
  </si>
  <si>
    <t>Specific investment, total system ($/Wp)</t>
  </si>
  <si>
    <t>5,6,9</t>
  </si>
  <si>
    <t>Specific investment, total system (M$/MW)</t>
  </si>
  <si>
    <t>Ea Energy Analyses and Danish Energy Agency, 2020, "Technology Data for the Indonesian Power Sector - Catalogue for Generation and Storage of Electricity"</t>
  </si>
  <si>
    <t>Data analysed from www.renewables.ninja for multiple locations.</t>
  </si>
  <si>
    <t>IEA, World Energy Outlook, 2019.</t>
  </si>
  <si>
    <t>Local cases data</t>
  </si>
  <si>
    <r>
      <t xml:space="preserve">The Danish Energy Agency, </t>
    </r>
    <r>
      <rPr>
        <i/>
        <sz val="9"/>
        <color theme="1"/>
        <rFont val="Times New Roman"/>
        <family val="1"/>
      </rPr>
      <t>Generation of electricity and district heating, 2020.</t>
    </r>
  </si>
  <si>
    <t>ENF Solar, directory of solar companies and products</t>
  </si>
  <si>
    <t>Learning curve based forecast of technology costs. Ea Energy Analyses, 2020</t>
  </si>
  <si>
    <t>The DC/AC shown in the table equals module peak capacity divided by plant capacity. The sizing factor is chosen according to the desired utilisation/loading of the inverter which can also reflect a desire to maximise the energy production from a given (restricted) AC-capacity.</t>
  </si>
  <si>
    <t xml:space="preserve">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
  </si>
  <si>
    <t>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 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t>
  </si>
  <si>
    <t>The number of full load hours is calculated based on the other values in the table. The formula is: Full load hours = Global horizontal irradiance * transposition factor * performance ratio.</t>
  </si>
  <si>
    <t>Current international market prices for utility scale PV systems have been estimated based on interviews with Danish developers and an assesment of the prices from Danish and Germany tenders for PV capacity in 2016 and the beginning of 2017. The forecasted internatinal price is based on estimated learning rates for the module and invester (20 % learning rate) and balance of plant (10 % learning rate) and a projection of the cumulated PV capacity based on the IEA's 450 ppm scenario. The share that the PV module and the invester accounts for decreases over time as the result of the higher learning rate compared to the balance of plant. Vietnamese prices are assumed to be somewhat higher in the first years thereafter approaching gradually the international level.</t>
  </si>
  <si>
    <t>The cost of O&amp;M includes insurance and regular replacement of inverters and land-lease. Annual O&amp;M is estimated to be 2 % of investment cost per MWp.</t>
  </si>
  <si>
    <t>For 2020, uncertainty ranges are based on cost spans of various sources. For 2050, we combine the base uncertainity in 2020 with an additional uncertainty span based on learning rates variying between 17.5-22.5% and capacity deployment from Stated Policies and Sustainable Development scenarios separately.</t>
  </si>
  <si>
    <t>Rooftop PV grid connected</t>
  </si>
  <si>
    <t>Generating capacity for total power plant (kW)</t>
  </si>
  <si>
    <t>1,5,6</t>
  </si>
  <si>
    <t>6</t>
  </si>
  <si>
    <t>Performance ratio</t>
  </si>
  <si>
    <t>Specific investment, total system (million $/MW)</t>
  </si>
  <si>
    <t>Permasalahan penetrasi solar pv pada sistem grid nasional, Dewan Energi Nasional, Juni 2017  PT Len Industri (Persero)</t>
  </si>
  <si>
    <t>The global horizontal irradiation is a measure of the energy resource potential available and depends on the exact geographical location.</t>
  </si>
  <si>
    <t>Current international market prices for utility scale PV systems have been estimated based on interviews with Danish developers and an assesment of the prices from Danish and Germany tenders for PV capacity in 2016 and the beginning of 2017. The forecasted internatinal price is based on estimated learning rates for the module and invester (20 % learning rate) and balance of plant (10 % learning rate) and a projection of the cumulated PV capacity based on the IEA's 450 ppm scenario. The share that the PV module and the invester accounts for decreases over time as the result of the higher learning rate compared to the balance of plant. Viatnamese prices are assumed to be somewhat higher in the first years thereafter approaching gradually the international level.</t>
  </si>
  <si>
    <t>Tidal power - Stream Type</t>
  </si>
  <si>
    <t>3,5</t>
  </si>
  <si>
    <t>2,3,5</t>
  </si>
  <si>
    <t>1,2,4</t>
  </si>
  <si>
    <t>Ernst &amp; Young, “Cost of and financial support for wave, tidal stream and tidal range generation in the UK,” 2010.</t>
  </si>
  <si>
    <t>Ocean Energy Systems - OES (IEA), “International Levelised Cost of Energy for Ocean Energy Technologies,” 2015.</t>
  </si>
  <si>
    <t>SIMEC Atlantis Energy, Projects</t>
  </si>
  <si>
    <t>UK Govt., Electricity Generation Costs 2020 (back calculation from LCOE values)</t>
  </si>
  <si>
    <t>Pacific Northwest National Laboratory (PNNL), Tethys</t>
  </si>
  <si>
    <t>Projects are in the early stages os turbines and capacities are smaller. Larger projects are expected to be executed in smaller capacity phases.</t>
  </si>
  <si>
    <t>The projections here are assuming that with increased deployment and improved technology the values will improve within the range estimated.</t>
  </si>
  <si>
    <t>Estimated based on MeyGen tidal stream project</t>
  </si>
  <si>
    <t>Tidal power - Impoundment Type</t>
  </si>
  <si>
    <t>1,2,3,4</t>
  </si>
  <si>
    <t>DECC GOV.UK, “The UK 2050 Calculator: Tidal Range Cost Data,” 2011.</t>
  </si>
  <si>
    <t>Ernst &amp; Young, “Cost of and financial support for wave, tidal stream and tidal range generation in the UK,” 2010</t>
  </si>
  <si>
    <t>IRENA, “Tidal Energy Technology Brief,” 2014</t>
  </si>
  <si>
    <t>Tatiana Montllonch Araquistain, Tidal Power: Economic and Technological assessment.</t>
  </si>
  <si>
    <t>Based on various projects and company datasheets. The turbine size can vary from project to project based on requirement. The Sihwa Lake project in Korea has 25.4 MW turbines.</t>
  </si>
  <si>
    <t>The capacity is strongly dependent on resources available and shape of coastline. Although a lot of proposed plants are much larger in size, with some being  over 2 GW as well, the capacity shown here is based on deployment of plants so far.</t>
  </si>
  <si>
    <t>Actual operational life can be upto 120 years. However, lifetime is taken as 40 years, since there can be significant re-fitting costs after 40 years and discounted cash flows are insignificant after 40 years.</t>
  </si>
  <si>
    <t>Based on information of proposed plants.</t>
  </si>
  <si>
    <t>Bulb type turbines are commonly used for tidal impoundment plants. The value here is estimated based on efficiencies of bulb type water turbines.</t>
  </si>
  <si>
    <t>Considered as similar to Hydro</t>
  </si>
  <si>
    <t>Wave power</t>
  </si>
  <si>
    <t>&lt;1</t>
  </si>
  <si>
    <t>1,5,7</t>
  </si>
  <si>
    <t>IRENA, "Wave Energy Technology Brief", 2014</t>
  </si>
  <si>
    <t>Aderinto and Li, Review on Power Performance and Efficiency of Wave Energy Converters, 2019</t>
  </si>
  <si>
    <t>Danish Energy Agency, 2012.Technology Data on Energy Plants - Generation of Electricity and District Heating.</t>
  </si>
  <si>
    <t>Carbon Trust, Future Marine Energy, 2010</t>
  </si>
  <si>
    <t>Intelligent Energy Systems (IES) and Mekong Economics (MKE), Alternatives for Power Generation in the Greater Mekong Sub-Region, 2014</t>
  </si>
  <si>
    <t>Many different types of converters and system designs are being researched and tested, and the industry has not converged on a specific design.</t>
  </si>
  <si>
    <t>Number of small units are combined to setup a large wave farm. With time it can be expected to have larger unit sizes and also large wave farm configurations.</t>
  </si>
  <si>
    <t>Depends on the power-take-off system. Many configurations are being explored and that is why there is a wide range.</t>
  </si>
  <si>
    <t>Ref.</t>
  </si>
  <si>
    <t>Investment costs include the engineering, procurement and construction (EPC) cost. See description under Methodology.</t>
  </si>
  <si>
    <t>Wind power - Onshore - Low-wind turbines</t>
  </si>
  <si>
    <t>The AEGIR report and the Danish TC (ref. 1 and 4 above) have been used to calculate best estimates for Vietnam.</t>
  </si>
  <si>
    <t>1, 3, 4</t>
  </si>
  <si>
    <t>AEGIR, Vietnam site LCOE screening, 2020.</t>
  </si>
  <si>
    <t xml:space="preserve">Nominal investment (M$19/MWe) </t>
  </si>
  <si>
    <t xml:space="preserve">Variable O&amp;M ($19/MWh) </t>
  </si>
  <si>
    <t>Start-up costs ($19/MWe/start-up)</t>
  </si>
  <si>
    <t>Fixed O&amp;M ($19/MWe/year)</t>
  </si>
  <si>
    <t>Batteries - Lithium-ion (utility-scale)</t>
  </si>
  <si>
    <t>Energy/Power ratio (hours)</t>
  </si>
  <si>
    <t>Discharge time (hours)</t>
  </si>
  <si>
    <t>Round-trip efficiency (%) AC</t>
  </si>
  <si>
    <t>3,12</t>
  </si>
  <si>
    <t>Round-trip efficiency (%) DC</t>
  </si>
  <si>
    <t>Self-discharge rate (%/day)</t>
  </si>
  <si>
    <t>Technical lifetime (cycles)</t>
  </si>
  <si>
    <t>Energy density (Wh/kg)</t>
  </si>
  <si>
    <t>Response time from idle to full-rated discharge (ms)</t>
  </si>
  <si>
    <t xml:space="preserve">Nominal investment (MUSD/MWh) </t>
  </si>
  <si>
    <t>- energy component (MUSD/MWh)</t>
  </si>
  <si>
    <t>7,8</t>
  </si>
  <si>
    <t>- power component (MUSD/MW)</t>
  </si>
  <si>
    <t>9,10,11</t>
  </si>
  <si>
    <t>- other project costs (MUSD/MWh)</t>
  </si>
  <si>
    <t>9,12</t>
  </si>
  <si>
    <t>Fixed O&amp;M (USD/MWh/year)</t>
  </si>
  <si>
    <t xml:space="preserve">Variable O&amp;M (USD/MWh) </t>
  </si>
  <si>
    <t>Energy storage expansion cost (MUSD/MWh)</t>
  </si>
  <si>
    <t>B,F</t>
  </si>
  <si>
    <t>Output capacity expansion cost (MUSD/MW)</t>
  </si>
  <si>
    <t>Fan Xiayue, "Battery technologies for grid-level large-scale electrical energy storage", Transactions of Tianjin University, Springer, 2020.</t>
  </si>
  <si>
    <t>Environmental end energy study institute, Energy storage factsheet, https://www.eesi.org/papers/view/energy-storage-2019.</t>
  </si>
  <si>
    <t>D.M. Greenwood, K.Y. Lim, C. Patsios, P.F. Lyons, Y.S. Lim, P.C. Taylor, Frequency response services designed for energy storage, Appl. Energy. 203 (2017) 115–127.</t>
  </si>
  <si>
    <t>Bloomberg New Energy Finance. New Energy Outlook 2019, 2019.</t>
  </si>
  <si>
    <t>R. Benato, G. Bruno, F. Palone, R.M. Polito, M. Rebolini, Large-scale electrochemical energy storage in high voltage grids: Overview of the Italian experience, Energies. 10 (2017) 1-17.</t>
  </si>
  <si>
    <t>B. Zakeri, S. Syri, Electrical energy storage systems: A comparative life cycle cost analysis, Renew. Sustain. Energy Rev. 42 (2015) 569–596.</t>
  </si>
  <si>
    <t>G. Huff, A.B. Currier, B.C. Kaun, D.M. Rastler, S.B. Chen, D.T. Bradshaw, W.D. Gauntlett, DOE/EPRI electricity storage handbook in collaboration with NRECA, (2015).</t>
  </si>
  <si>
    <t>Lazard, Lazard's Levelized Cost of Storage (2019).</t>
  </si>
  <si>
    <t>IEA, World Energy Outlook 2019, 2019.</t>
  </si>
  <si>
    <t>One unit defined as a 40 feet container including LIB system and excluding power conversion system. Values are taken from Samsung SDI brochures for grid-connected LIBs from 2016 and 2018 [2,14]. Units with C-rates below/above 1 are possible, depending on the system needs and cost of the energy and power rating components. A C-rate of 1 is here assumed for 2020, as it is close to several new installations.</t>
  </si>
  <si>
    <t xml:space="preserve">Power and energy output can be scaled linearly by utilizing many modules (up to 100MW has been demonstrated). Output capacity expansion can be done reprogramming the management unit without any new battery module. </t>
  </si>
  <si>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</si>
  <si>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Samsung SDI 2016 whitepaper on ESS solutions provide 15 year lifetime for current modules operating at C/2 to 3C. Steady improvement in battery lifetime due to better materials and battery management expected. Number of cycles can be a more meaningful lifetime indicator.</t>
  </si>
  <si>
    <t>The discharge time is the amount of hours the battery can discharge at rated output capacity. It equals the Energy/Power ratio corrected for the discharge efficiency.</t>
  </si>
  <si>
    <t>Since multi-MWh LIB systems are scalar, the energy and outputr capacity expansion costs are here estimated to be equal to the energy and output capacity components plus the “other costs”</t>
  </si>
  <si>
    <t>Power conversion cost is strongly dependent on scalability and application.</t>
  </si>
  <si>
    <t>Cost per MWh of energy discharged from the battery</t>
  </si>
  <si>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</si>
  <si>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</si>
  <si>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t>
  </si>
  <si>
    <t>The wind farm size is indicative and can vary greatly from site to site. In broad terms, the average size of offshore farms increases with distance from shore due to the impact assessment.</t>
  </si>
  <si>
    <t xml:space="preserve">4C Offshore project database. </t>
  </si>
  <si>
    <t xml:space="preserve">There is no substantial difference between intertidal and offshore wind outage and lifetime. However, towing is a less lengthy process. </t>
  </si>
  <si>
    <t>IEA Wind Task 26, International technology catalogue for wind energy, 2020 (draft report).</t>
  </si>
  <si>
    <t>1,4,6</t>
  </si>
  <si>
    <t>1, 3, 4,6</t>
  </si>
  <si>
    <t>Zhang S. Et al., Economy Comparison of Intertidal Zone Wind Farm and Normal Offshore Wind Farm, IEEE, 2011.</t>
  </si>
  <si>
    <t>CFB boiler power plant ultra-supercritical</t>
  </si>
  <si>
    <t>Supercritical coal power plant with CCS - Retrofit post-combustion</t>
  </si>
  <si>
    <t>Electricity efficiency, net (%-point), name plate</t>
  </si>
  <si>
    <t>Electricity efficiency, net (%-point), annual average</t>
  </si>
  <si>
    <t>Forced outage (%-point)</t>
  </si>
  <si>
    <t>US$2019</t>
  </si>
  <si>
    <t>Compression, transport and storage are not included in the figures</t>
  </si>
  <si>
    <t>Natural Gas Combined Cycle with CCS - Retrofit post-combustion</t>
  </si>
  <si>
    <t>J, L, T</t>
  </si>
  <si>
    <t>T</t>
  </si>
  <si>
    <t>Full load hours: Total hours in a year where the plant produces power at rated capacity.</t>
  </si>
  <si>
    <r>
      <t>Space requirement (1000 m</t>
    </r>
    <r>
      <rPr>
        <vertAlign val="superscript"/>
        <sz val="9"/>
        <rFont val="Times New Roman"/>
        <family val="1"/>
      </rPr>
      <t>2</t>
    </r>
    <r>
      <rPr>
        <sz val="9"/>
        <rFont val="Times New Roman"/>
        <family val="1"/>
      </rPr>
      <t>/MWp)</t>
    </r>
  </si>
  <si>
    <r>
      <t>PM 2.5 (gram per Nm</t>
    </r>
    <r>
      <rPr>
        <vertAlign val="superscript"/>
        <sz val="9"/>
        <rFont val="Times New Roman"/>
        <family val="1"/>
      </rPr>
      <t>3</t>
    </r>
    <r>
      <rPr>
        <sz val="9"/>
        <rFont val="Times New Roman"/>
        <family val="1"/>
      </rPr>
      <t>)</t>
    </r>
  </si>
  <si>
    <r>
      <t>SO</t>
    </r>
    <r>
      <rPr>
        <vertAlign val="subscript"/>
        <sz val="9"/>
        <rFont val="Times New Roman"/>
        <family val="1"/>
      </rPr>
      <t>2</t>
    </r>
    <r>
      <rPr>
        <sz val="9"/>
        <rFont val="Times New Roman"/>
        <family val="1"/>
      </rPr>
      <t xml:space="preserve"> (degree of desulphuring, %) </t>
    </r>
  </si>
  <si>
    <r>
      <t>NO</t>
    </r>
    <r>
      <rPr>
        <vertAlign val="subscript"/>
        <sz val="9"/>
        <rFont val="Times New Roman"/>
        <family val="1"/>
      </rPr>
      <t>X</t>
    </r>
    <r>
      <rPr>
        <sz val="9"/>
        <rFont val="Times New Roman"/>
        <family val="1"/>
      </rPr>
      <t xml:space="preserve"> (g per GJ fuel) </t>
    </r>
  </si>
  <si>
    <r>
      <t>CH</t>
    </r>
    <r>
      <rPr>
        <vertAlign val="subscript"/>
        <sz val="9"/>
        <rFont val="Times New Roman"/>
        <family val="1"/>
      </rPr>
      <t>4</t>
    </r>
    <r>
      <rPr>
        <sz val="9"/>
        <rFont val="Times New Roman"/>
        <family val="1"/>
      </rPr>
      <t xml:space="preserve"> (g per GJ fuel)</t>
    </r>
  </si>
  <si>
    <r>
      <t>N</t>
    </r>
    <r>
      <rPr>
        <vertAlign val="subscript"/>
        <sz val="9"/>
        <rFont val="Times New Roman"/>
        <family val="1"/>
      </rPr>
      <t>2</t>
    </r>
    <r>
      <rPr>
        <sz val="9"/>
        <rFont val="Times New Roman"/>
        <family val="1"/>
      </rPr>
      <t>O (g per GJ fuel)</t>
    </r>
  </si>
  <si>
    <r>
      <t>Space requirement (m</t>
    </r>
    <r>
      <rPr>
        <vertAlign val="superscript"/>
        <sz val="9"/>
        <rFont val="Times New Roman"/>
        <family val="1"/>
      </rPr>
      <t>2</t>
    </r>
    <r>
      <rPr>
        <sz val="9"/>
        <rFont val="Times New Roman"/>
        <family val="1"/>
      </rPr>
      <t>/kW)</t>
    </r>
  </si>
  <si>
    <r>
      <t>Space requirement (1000 m</t>
    </r>
    <r>
      <rPr>
        <vertAlign val="superscript"/>
        <sz val="8"/>
        <rFont val="Times New Roman"/>
        <family val="1"/>
      </rPr>
      <t>2</t>
    </r>
    <r>
      <rPr>
        <sz val="8"/>
        <rFont val="Times New Roman"/>
        <family val="1"/>
      </rPr>
      <t>/MWe)</t>
    </r>
  </si>
  <si>
    <r>
      <t>PM 2.5 (mg per Nm</t>
    </r>
    <r>
      <rPr>
        <vertAlign val="superscript"/>
        <sz val="8"/>
        <rFont val="Times New Roman"/>
        <family val="1"/>
      </rPr>
      <t>3</t>
    </r>
    <r>
      <rPr>
        <sz val="8"/>
        <rFont val="Times New Roman"/>
        <family val="1"/>
      </rPr>
      <t>)</t>
    </r>
  </si>
  <si>
    <r>
      <t>SO</t>
    </r>
    <r>
      <rPr>
        <vertAlign val="subscript"/>
        <sz val="8"/>
        <rFont val="Times New Roman"/>
        <family val="1"/>
      </rPr>
      <t>2</t>
    </r>
    <r>
      <rPr>
        <sz val="8"/>
        <rFont val="Times New Roman"/>
        <family val="1"/>
      </rPr>
      <t xml:space="preserve"> (degree of desulphuring, %) </t>
    </r>
  </si>
  <si>
    <r>
      <t>NO</t>
    </r>
    <r>
      <rPr>
        <vertAlign val="subscript"/>
        <sz val="8"/>
        <rFont val="Times New Roman"/>
        <family val="1"/>
      </rPr>
      <t>X</t>
    </r>
    <r>
      <rPr>
        <sz val="8"/>
        <rFont val="Times New Roman"/>
        <family val="1"/>
      </rPr>
      <t xml:space="preserve"> (g per GJ fuel) </t>
    </r>
  </si>
  <si>
    <r>
      <t>Space requirement (1000 m</t>
    </r>
    <r>
      <rPr>
        <vertAlign val="superscript"/>
        <sz val="9"/>
        <rFont val="Times New Roman"/>
        <family val="1"/>
      </rPr>
      <t>2</t>
    </r>
    <r>
      <rPr>
        <sz val="9"/>
        <rFont val="Times New Roman"/>
        <family val="1"/>
      </rPr>
      <t>/MWe)</t>
    </r>
  </si>
  <si>
    <r>
      <t>PM 2.5 (mg per Nm</t>
    </r>
    <r>
      <rPr>
        <vertAlign val="superscript"/>
        <sz val="9"/>
        <rFont val="Times New Roman"/>
        <family val="1"/>
      </rPr>
      <t>3</t>
    </r>
    <r>
      <rPr>
        <sz val="9"/>
        <rFont val="Times New Roman"/>
        <family val="1"/>
      </rPr>
      <t>)</t>
    </r>
  </si>
  <si>
    <r>
      <t>CO</t>
    </r>
    <r>
      <rPr>
        <vertAlign val="subscript"/>
        <sz val="9"/>
        <rFont val="Times New Roman"/>
        <family val="1"/>
      </rPr>
      <t>2</t>
    </r>
    <r>
      <rPr>
        <sz val="9"/>
        <rFont val="Times New Roman"/>
        <family val="1"/>
      </rPr>
      <t xml:space="preserve"> emission reduction (%)</t>
    </r>
  </si>
  <si>
    <r>
      <t>PM 2.5 (gram per Nm</t>
    </r>
    <r>
      <rPr>
        <vertAlign val="superscript"/>
        <sz val="8"/>
        <rFont val="Times New Roman"/>
        <family val="1"/>
      </rPr>
      <t>3</t>
    </r>
    <r>
      <rPr>
        <sz val="8"/>
        <rFont val="Times New Roman"/>
        <family val="1"/>
      </rPr>
      <t>)</t>
    </r>
  </si>
  <si>
    <r>
      <t>Space requirement (1000 m</t>
    </r>
    <r>
      <rPr>
        <vertAlign val="superscript"/>
        <sz val="8"/>
        <rFont val="Calibri"/>
        <family val="1"/>
        <scheme val="minor"/>
      </rPr>
      <t>2</t>
    </r>
    <r>
      <rPr>
        <sz val="8"/>
        <rFont val="Calibri"/>
        <family val="1"/>
        <scheme val="minor"/>
      </rPr>
      <t>/MWe)</t>
    </r>
  </si>
  <si>
    <r>
      <t>Space requirement (1000 m</t>
    </r>
    <r>
      <rPr>
        <vertAlign val="superscript"/>
        <sz val="9"/>
        <rFont val="Calibri"/>
        <family val="1"/>
        <scheme val="minor"/>
      </rPr>
      <t>2</t>
    </r>
    <r>
      <rPr>
        <sz val="9"/>
        <rFont val="Calibri"/>
        <family val="1"/>
        <scheme val="minor"/>
      </rPr>
      <t>/MWe)</t>
    </r>
  </si>
  <si>
    <t>Power efficiency is reduced by 5 %-points compared to condensing operation to reflect steam extraction at higher temperature for process heat</t>
  </si>
  <si>
    <t>IRENA, Flexibility in Conventional Power Plants, 2019. https://www.irena.org/-/media/Files/IRENA/Agency/Publication/2019/Sep/IRENA_Flexibility_in_CPPs_2019</t>
  </si>
  <si>
    <t>Danish Energy Agency, 2020, "Technology Data - Generation of Electricity and District Heating"</t>
  </si>
  <si>
    <t>Data delivered by Wartsila, January 2021</t>
  </si>
  <si>
    <t>8;9;10</t>
  </si>
  <si>
    <t>1;8;9;10</t>
  </si>
  <si>
    <t>0.2</t>
  </si>
  <si>
    <t>6;7;9;10</t>
  </si>
  <si>
    <t>2;9;10</t>
  </si>
  <si>
    <t>The global horizontal irradiation is a measure of the energy resource potential available and depends on the exact geographical location. Here the main value is taken based on a good location for a solar project, and the range is represented as an uncertainty.</t>
  </si>
  <si>
    <t>Assumed no improvement for regulatory capability from 2030 to 2050.</t>
  </si>
  <si>
    <t>Internal combustion engine (using fuel oil)</t>
  </si>
  <si>
    <t>Internal combustion engine (using natural gas)</t>
  </si>
  <si>
    <t>1;9;10</t>
  </si>
  <si>
    <t>3;4;9;10</t>
  </si>
  <si>
    <t>Tra Vinh</t>
  </si>
  <si>
    <t xml:space="preserve">Bac Lieu </t>
  </si>
  <si>
    <t>Nearshore wind projects</t>
  </si>
  <si>
    <t>Province</t>
  </si>
  <si>
    <t>Trung Nam - Tra Vinh (V3-6)</t>
  </si>
  <si>
    <t>2021-2025</t>
  </si>
  <si>
    <t>Marshal Ben Tre</t>
  </si>
  <si>
    <t>Ben  Tre</t>
  </si>
  <si>
    <t>Ca Mau 2</t>
  </si>
  <si>
    <t>Ca Mau</t>
  </si>
  <si>
    <t>Vinh Hai</t>
  </si>
  <si>
    <t>Soc Trang</t>
  </si>
  <si>
    <t>Dong Hai 5.1</t>
  </si>
  <si>
    <t>Dong Hai 5</t>
  </si>
  <si>
    <t>Phu Cuong Soc Trang 2</t>
  </si>
  <si>
    <t>2026-2030</t>
  </si>
  <si>
    <t>Period</t>
  </si>
  <si>
    <t>V1-2 Extend</t>
  </si>
  <si>
    <t>Average</t>
  </si>
  <si>
    <t>No.</t>
  </si>
  <si>
    <t>Capacity 
(MW)</t>
  </si>
  <si>
    <t>Investment cost 
(M$/MW)</t>
  </si>
  <si>
    <t xml:space="preserve">Wind power - Nearshore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</si>
</sst>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quot;kr.&quot;\ #,##0;[Red]&quot;kr.&quot;\ \-#,##0"/>
    <numFmt numFmtId="165" formatCode="&quot;kr.&quot;\ #,##0.00;[Red]&quot;kr.&quot;\ \-#,##0.00"/>
    <numFmt numFmtId="166" formatCode="0.0"/>
    <numFmt numFmtId="167" formatCode="#,##0.0"/>
    <numFmt numFmtId="168" formatCode="0.000"/>
    <numFmt numFmtId="169" formatCode="#,##0.000"/>
    <numFmt numFmtId="170" formatCode="0.0000"/>
    <numFmt numFmtId="171" formatCode="_(* #,##0.0_);_(* \(#,##0.0\);_(* &quot;-&quot;??_);_(@_)"/>
    <numFmt numFmtId="172" formatCode="_(* #,##0_);_(* \(#,##0\);_(* &quot;-&quot;??_);_(@_)"/>
    <numFmt numFmtId="173" formatCode="\+0;\-0;0"/>
    <numFmt numFmtId="174" formatCode="0.0%"/>
    <numFmt numFmtId="175" formatCode="\+0.00;\-0.00;0.00"/>
  </numFmts>
  <fonts count="43" x14ac:knownFonts="1">
    <font>
      <sz val="11"/>
      <color theme="1"/>
      <name val="Calibri"/>
      <family val="2"/>
      <scheme val="minor"/>
    </font>
    <font>
      <sz val="11"/>
      <color theme="1"/>
      <name val="Calibri"/>
      <family val="2"/>
      <scheme val="minor"/>
    </font>
    <font>
      <sz val="9"/>
      <name val="Times New Roman"/>
      <family val="1"/>
    </font>
    <font>
      <b/>
      <sz val="16"/>
      <name val="Times New Roman"/>
      <family val="1"/>
    </font>
    <font>
      <b/>
      <sz val="9"/>
      <name val="Times New Roman"/>
      <family val="1"/>
    </font>
    <font>
      <sz val="11"/>
      <color theme="1"/>
      <name val="Times New Roman"/>
      <family val="1"/>
    </font>
    <font>
      <b/>
      <sz val="10"/>
      <name val="Times New Roman"/>
      <family val="1"/>
    </font>
    <font>
      <sz val="10"/>
      <name val="Times New Roman"/>
      <family val="1"/>
    </font>
    <font>
      <vertAlign val="subscript"/>
      <sz val="9"/>
      <name val="Times New Roman"/>
      <family val="1"/>
    </font>
    <font>
      <vertAlign val="superscript"/>
      <sz val="9"/>
      <name val="Times New Roman"/>
      <family val="1"/>
    </font>
    <font>
      <sz val="12"/>
      <color theme="1"/>
      <name val="Calibri"/>
      <family val="2"/>
    </font>
    <font>
      <sz val="11"/>
      <color indexed="8"/>
      <name val="Calibri"/>
      <family val="2"/>
    </font>
    <font>
      <sz val="9"/>
      <color theme="1"/>
      <name val="Times New Roman"/>
      <family val="1"/>
    </font>
    <font>
      <sz val="11"/>
      <name val="Times New Roman"/>
      <family val="1"/>
    </font>
    <font>
      <i/>
      <sz val="9"/>
      <name val="Times New Roman"/>
      <family val="1"/>
    </font>
    <font>
      <sz val="7"/>
      <name val="Times New Roman"/>
      <family val="1"/>
    </font>
    <font>
      <b/>
      <sz val="7"/>
      <name val="Times New Roman"/>
      <family val="1"/>
    </font>
    <font>
      <u/>
      <sz val="11"/>
      <color theme="10"/>
      <name val="Calibri"/>
      <family val="2"/>
      <scheme val="minor"/>
    </font>
    <font>
      <b/>
      <sz val="11"/>
      <color theme="1"/>
      <name val="Times New Roman"/>
      <family val="1"/>
    </font>
    <font>
      <i/>
      <sz val="9"/>
      <color theme="1"/>
      <name val="Times New Roman"/>
      <family val="1"/>
    </font>
    <font>
      <sz val="9"/>
      <color theme="1"/>
      <name val="Calibri"/>
      <family val="2"/>
      <scheme val="minor"/>
    </font>
    <font>
      <b/>
      <sz val="8"/>
      <color theme="1"/>
      <name val="Arial"/>
      <family val="2"/>
    </font>
    <font>
      <sz val="8"/>
      <color theme="1"/>
      <name val="Arial"/>
      <family val="2"/>
    </font>
    <font>
      <sz val="8"/>
      <color rgb="FF000000"/>
      <name val="Arial"/>
      <family val="2"/>
    </font>
    <font>
      <b/>
      <i/>
      <sz val="9"/>
      <name val="Times New Roman"/>
      <family val="1"/>
    </font>
    <font>
      <sz val="9"/>
      <name val="Arial"/>
      <family val="2"/>
    </font>
    <font>
      <b/>
      <sz val="8"/>
      <name val="Times New Roman"/>
      <family val="1"/>
    </font>
    <font>
      <sz val="8"/>
      <name val="Times New Roman"/>
      <family val="1"/>
    </font>
    <font>
      <vertAlign val="superscript"/>
      <sz val="8"/>
      <name val="Times New Roman"/>
      <family val="1"/>
    </font>
    <font>
      <b/>
      <i/>
      <sz val="8"/>
      <name val="Times New Roman"/>
      <family val="1"/>
    </font>
    <font>
      <vertAlign val="subscript"/>
      <sz val="8"/>
      <name val="Times New Roman"/>
      <family val="1"/>
    </font>
    <font>
      <sz val="9"/>
      <color rgb="FF000000"/>
      <name val="Times New Roman"/>
      <family val="1"/>
    </font>
    <font>
      <vertAlign val="superscript"/>
      <sz val="8"/>
      <name val="Calibri"/>
      <family val="1"/>
      <scheme val="minor"/>
    </font>
    <font>
      <sz val="8"/>
      <name val="Calibri"/>
      <family val="1"/>
      <scheme val="minor"/>
    </font>
    <font>
      <vertAlign val="superscript"/>
      <sz val="9"/>
      <name val="Calibri"/>
      <family val="1"/>
      <scheme val="minor"/>
    </font>
    <font>
      <sz val="9"/>
      <name val="Calibri"/>
      <family val="1"/>
      <scheme val="minor"/>
    </font>
    <font>
      <sz val="8"/>
      <color rgb="FF000000"/>
      <name val="Times New Roman"/>
      <family val="1"/>
    </font>
    <font>
      <b/>
      <sz val="11"/>
      <color theme="1"/>
      <name val="Calibri"/>
      <family val="2"/>
      <scheme val="minor"/>
    </font>
    <font>
      <sz val="8"/>
      <name val="Calibri"/>
      <family val="2"/>
      <scheme val="minor"/>
    </font>
    <font>
      <sz val="8"/>
      <color rgb="FFFF0000"/>
      <name val="Times New Roman"/>
      <family val="1"/>
    </font>
    <font>
      <b/>
      <sz val="9"/>
      <color theme="1"/>
      <name val="Times New Roman"/>
      <family val="1"/>
    </font>
    <font>
      <sz val="8"/>
      <color theme="1"/>
      <name val="Times New Roman"/>
      <family val="1"/>
    </font>
    <font>
      <b/>
      <sz val="8"/>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FF"/>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8">
    <xf numFmtId="0" fontId="0"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7" fillId="0" borderId="0" applyNumberFormat="0" applyFill="0" applyBorder="0" applyAlignment="0" applyProtection="0"/>
  </cellStyleXfs>
  <cellXfs count="450">
    <xf numFmtId="0" fontId="0" fillId="0" borderId="0" xfId="0"/>
    <xf numFmtId="0" fontId="2" fillId="2" borderId="0" xfId="1" applyFont="1" applyFill="1"/>
    <xf numFmtId="0" fontId="3" fillId="2" borderId="0" xfId="1" applyFont="1" applyFill="1"/>
    <xf numFmtId="0" fontId="4" fillId="2" borderId="0" xfId="1" applyFont="1" applyFill="1"/>
    <xf numFmtId="0" fontId="5" fillId="2" borderId="0" xfId="1" applyFont="1" applyFill="1"/>
    <xf numFmtId="0" fontId="7" fillId="2" borderId="0" xfId="1" applyFont="1" applyFill="1" applyAlignment="1">
      <alignment vertical="top" wrapText="1"/>
    </xf>
    <xf numFmtId="0" fontId="2" fillId="2" borderId="0" xfId="1" applyFont="1" applyFill="1" applyAlignment="1">
      <alignment vertical="top" wrapText="1"/>
    </xf>
    <xf numFmtId="0" fontId="2" fillId="2" borderId="0" xfId="1" applyFont="1" applyFill="1" applyAlignment="1">
      <alignment horizontal="center" vertical="top" wrapText="1"/>
    </xf>
    <xf numFmtId="0" fontId="2" fillId="2" borderId="0" xfId="1" quotePrefix="1" applyFont="1" applyFill="1" applyAlignment="1">
      <alignment horizontal="center" vertical="top" wrapText="1"/>
    </xf>
    <xf numFmtId="2" fontId="2" fillId="2" borderId="0" xfId="1" applyNumberFormat="1" applyFont="1" applyFill="1" applyAlignment="1">
      <alignment horizontal="center" vertical="top" wrapText="1"/>
    </xf>
    <xf numFmtId="0" fontId="2" fillId="2" borderId="0" xfId="1" applyFont="1" applyFill="1" applyAlignment="1">
      <alignment horizontal="center"/>
    </xf>
    <xf numFmtId="0" fontId="2" fillId="2" borderId="0" xfId="1" applyFont="1" applyFill="1" applyAlignment="1">
      <alignment horizontal="right"/>
    </xf>
    <xf numFmtId="0" fontId="2" fillId="2" borderId="0" xfId="1" applyFont="1" applyFill="1" applyAlignment="1">
      <alignment horizontal="right" vertical="top"/>
    </xf>
    <xf numFmtId="0" fontId="2" fillId="2" borderId="0" xfId="1" applyFont="1" applyFill="1" applyAlignment="1">
      <alignment vertical="top"/>
    </xf>
    <xf numFmtId="0" fontId="6" fillId="2" borderId="0" xfId="1" applyFont="1" applyFill="1" applyAlignment="1">
      <alignment vertical="top" wrapText="1"/>
    </xf>
    <xf numFmtId="17" fontId="4" fillId="2" borderId="0" xfId="1" quotePrefix="1" applyNumberFormat="1" applyFont="1" applyFill="1" applyAlignment="1">
      <alignment horizontal="center" vertical="top" wrapText="1"/>
    </xf>
    <xf numFmtId="0" fontId="5" fillId="2" borderId="0" xfId="1" applyFont="1" applyFill="1" applyAlignment="1">
      <alignment vertical="top" wrapText="1"/>
    </xf>
    <xf numFmtId="0" fontId="6" fillId="2" borderId="0" xfId="1" applyFont="1" applyFill="1" applyAlignment="1">
      <alignment horizontal="center" vertical="top" wrapText="1"/>
    </xf>
    <xf numFmtId="0" fontId="2" fillId="2" borderId="0" xfId="1" applyFont="1" applyFill="1" applyAlignment="1">
      <alignment horizontal="left" vertical="top" wrapText="1"/>
    </xf>
    <xf numFmtId="0" fontId="5" fillId="2" borderId="0" xfId="1" applyFont="1" applyFill="1" applyAlignment="1">
      <alignment vertical="top"/>
    </xf>
    <xf numFmtId="3" fontId="2" fillId="2" borderId="0" xfId="1" applyNumberFormat="1" applyFont="1" applyFill="1" applyAlignment="1">
      <alignment horizontal="center" vertical="center" wrapText="1"/>
    </xf>
    <xf numFmtId="0" fontId="2" fillId="2" borderId="0" xfId="1" applyFont="1" applyFill="1" applyAlignment="1">
      <alignment horizontal="left" vertical="top"/>
    </xf>
    <xf numFmtId="0" fontId="2" fillId="2" borderId="0" xfId="1" applyFont="1" applyFill="1" applyAlignment="1">
      <alignment vertical="center" wrapText="1"/>
    </xf>
    <xf numFmtId="0" fontId="2" fillId="2" borderId="0" xfId="1" applyFont="1" applyFill="1" applyAlignment="1">
      <alignment horizontal="right" vertical="center"/>
    </xf>
    <xf numFmtId="17" fontId="2" fillId="2" borderId="0" xfId="1" applyNumberFormat="1" applyFont="1" applyFill="1" applyAlignment="1">
      <alignment vertical="top"/>
    </xf>
    <xf numFmtId="0" fontId="13" fillId="2" borderId="0" xfId="1" applyFont="1" applyFill="1"/>
    <xf numFmtId="0" fontId="13" fillId="2" borderId="0" xfId="1" applyFont="1" applyFill="1" applyAlignment="1">
      <alignment vertical="top" wrapText="1"/>
    </xf>
    <xf numFmtId="165" fontId="13" fillId="2" borderId="0" xfId="1" applyNumberFormat="1" applyFont="1" applyFill="1"/>
    <xf numFmtId="164" fontId="13" fillId="2" borderId="0" xfId="1" applyNumberFormat="1" applyFont="1" applyFill="1"/>
    <xf numFmtId="0" fontId="15" fillId="2" borderId="0" xfId="1" applyFont="1" applyFill="1"/>
    <xf numFmtId="0" fontId="16" fillId="2" borderId="0" xfId="1" applyFont="1" applyFill="1"/>
    <xf numFmtId="0" fontId="2" fillId="2" borderId="0" xfId="1" applyFont="1" applyFill="1" applyAlignment="1">
      <alignment horizontal="center" vertical="center"/>
    </xf>
    <xf numFmtId="0" fontId="2" fillId="0" borderId="0" xfId="7" applyFont="1"/>
    <xf numFmtId="0" fontId="12" fillId="0" borderId="0" xfId="0" applyFont="1" applyAlignment="1">
      <alignment horizontal="left" vertical="center"/>
    </xf>
    <xf numFmtId="0" fontId="2" fillId="2" borderId="1" xfId="1" applyFont="1" applyFill="1" applyBorder="1" applyAlignment="1">
      <alignment vertical="center" wrapText="1"/>
    </xf>
    <xf numFmtId="170" fontId="2" fillId="2" borderId="0" xfId="1" applyNumberFormat="1" applyFont="1" applyFill="1" applyAlignment="1">
      <alignment horizontal="center" vertical="top" wrapText="1"/>
    </xf>
    <xf numFmtId="166" fontId="2" fillId="2" borderId="0" xfId="1" applyNumberFormat="1" applyFont="1" applyFill="1" applyAlignment="1">
      <alignment horizontal="center" vertical="top" wrapText="1"/>
    </xf>
    <xf numFmtId="174" fontId="2" fillId="2" borderId="0" xfId="3" applyNumberFormat="1" applyFont="1" applyFill="1" applyAlignment="1">
      <alignment horizontal="center" vertical="top" wrapText="1"/>
    </xf>
    <xf numFmtId="0" fontId="4" fillId="2" borderId="0" xfId="1" applyFont="1" applyFill="1" applyAlignment="1">
      <alignment horizontal="left" vertical="center"/>
    </xf>
    <xf numFmtId="3" fontId="2" fillId="2" borderId="1" xfId="1" applyNumberFormat="1" applyFont="1" applyFill="1" applyBorder="1" applyAlignment="1">
      <alignment horizontal="center" vertical="center" wrapText="1"/>
    </xf>
    <xf numFmtId="0" fontId="18" fillId="2" borderId="0" xfId="1" applyFont="1" applyFill="1"/>
    <xf numFmtId="2" fontId="5" fillId="2" borderId="0" xfId="1" applyNumberFormat="1" applyFont="1" applyFill="1"/>
    <xf numFmtId="2" fontId="5" fillId="0" borderId="0" xfId="1" applyNumberFormat="1" applyFont="1"/>
    <xf numFmtId="0" fontId="2" fillId="0" borderId="0" xfId="0" applyFont="1" applyAlignment="1">
      <alignment horizontal="center" vertical="center"/>
    </xf>
    <xf numFmtId="3" fontId="2" fillId="2" borderId="6" xfId="1" applyNumberFormat="1" applyFont="1" applyFill="1" applyBorder="1" applyAlignment="1">
      <alignment horizontal="center" vertical="center" wrapText="1"/>
    </xf>
    <xf numFmtId="17" fontId="4" fillId="2" borderId="0" xfId="1" quotePrefix="1" applyNumberFormat="1" applyFont="1" applyFill="1" applyAlignment="1">
      <alignment vertical="top"/>
    </xf>
    <xf numFmtId="17" fontId="4" fillId="2" borderId="0" xfId="1" quotePrefix="1" applyNumberFormat="1" applyFont="1" applyFill="1" applyAlignment="1">
      <alignment horizontal="center" vertical="top"/>
    </xf>
    <xf numFmtId="0" fontId="2" fillId="2" borderId="0" xfId="1" applyFont="1" applyFill="1" applyAlignment="1">
      <alignment horizontal="center" vertical="top"/>
    </xf>
    <xf numFmtId="0" fontId="2" fillId="2" borderId="0" xfId="1" quotePrefix="1" applyFont="1" applyFill="1" applyAlignment="1">
      <alignment horizontal="center" vertical="top"/>
    </xf>
    <xf numFmtId="0" fontId="6" fillId="2" borderId="0" xfId="1" applyFont="1" applyFill="1" applyAlignment="1">
      <alignment vertical="top"/>
    </xf>
    <xf numFmtId="166" fontId="2" fillId="2" borderId="0" xfId="1" applyNumberFormat="1" applyFont="1" applyFill="1" applyAlignment="1">
      <alignment horizontal="center" vertical="top"/>
    </xf>
    <xf numFmtId="2" fontId="2" fillId="2" borderId="0" xfId="1" applyNumberFormat="1" applyFont="1" applyFill="1" applyAlignment="1">
      <alignment horizontal="center" vertical="top"/>
    </xf>
    <xf numFmtId="165" fontId="5" fillId="2" borderId="0" xfId="1" applyNumberFormat="1" applyFont="1" applyFill="1"/>
    <xf numFmtId="164" fontId="5" fillId="2" borderId="0" xfId="1" applyNumberFormat="1" applyFont="1" applyFill="1"/>
    <xf numFmtId="0" fontId="12" fillId="2" borderId="0" xfId="1" applyFont="1" applyFill="1" applyAlignment="1">
      <alignment vertical="top"/>
    </xf>
    <xf numFmtId="2" fontId="2" fillId="2" borderId="0" xfId="1" applyNumberFormat="1" applyFont="1" applyFill="1" applyAlignment="1">
      <alignment vertical="top" wrapText="1"/>
    </xf>
    <xf numFmtId="1" fontId="2" fillId="2" borderId="0" xfId="1" applyNumberFormat="1" applyFont="1" applyFill="1" applyAlignment="1">
      <alignment vertical="top" wrapText="1"/>
    </xf>
    <xf numFmtId="168" fontId="5" fillId="2" borderId="0" xfId="1" applyNumberFormat="1" applyFont="1" applyFill="1"/>
    <xf numFmtId="0" fontId="2" fillId="2" borderId="0" xfId="1" applyFont="1" applyFill="1" applyAlignment="1">
      <alignment vertical="center"/>
    </xf>
    <xf numFmtId="0" fontId="20" fillId="0" borderId="0" xfId="0" applyFont="1"/>
    <xf numFmtId="0" fontId="22" fillId="4" borderId="0" xfId="0" applyFont="1" applyFill="1" applyAlignment="1">
      <alignment horizontal="center" vertical="center" wrapText="1"/>
    </xf>
    <xf numFmtId="0" fontId="4" fillId="2" borderId="1" xfId="1" applyFont="1" applyFill="1" applyBorder="1" applyAlignment="1">
      <alignment vertical="top" wrapText="1"/>
    </xf>
    <xf numFmtId="0" fontId="2" fillId="2" borderId="5" xfId="1" applyFont="1" applyFill="1" applyBorder="1" applyAlignment="1">
      <alignment horizontal="left" vertical="center" wrapText="1"/>
    </xf>
    <xf numFmtId="0" fontId="4" fillId="2" borderId="6" xfId="1" applyFont="1" applyFill="1" applyBorder="1" applyAlignment="1">
      <alignment horizontal="center" vertical="top" wrapText="1"/>
    </xf>
    <xf numFmtId="0" fontId="4" fillId="2" borderId="2" xfId="1" applyFont="1" applyFill="1" applyBorder="1" applyAlignment="1">
      <alignment vertical="top" wrapText="1"/>
    </xf>
    <xf numFmtId="0" fontId="4" fillId="2" borderId="3" xfId="1" applyFont="1" applyFill="1" applyBorder="1" applyAlignment="1">
      <alignment vertical="top" wrapText="1"/>
    </xf>
    <xf numFmtId="0" fontId="4" fillId="2" borderId="3" xfId="1" applyFont="1" applyFill="1" applyBorder="1" applyAlignment="1">
      <alignment horizontal="center" vertical="top" wrapText="1"/>
    </xf>
    <xf numFmtId="0" fontId="4" fillId="2" borderId="4" xfId="1" applyFont="1" applyFill="1" applyBorder="1" applyAlignment="1">
      <alignment vertical="top" wrapText="1"/>
    </xf>
    <xf numFmtId="1" fontId="2" fillId="2" borderId="2" xfId="1" applyNumberFormat="1" applyFont="1" applyFill="1" applyBorder="1" applyAlignment="1">
      <alignment horizontal="center" vertical="center"/>
    </xf>
    <xf numFmtId="0" fontId="2" fillId="2" borderId="1" xfId="1" applyFont="1" applyFill="1" applyBorder="1" applyAlignment="1">
      <alignment horizontal="center" vertical="center" wrapText="1"/>
    </xf>
    <xf numFmtId="0" fontId="2" fillId="2" borderId="6" xfId="1" quotePrefix="1" applyFont="1" applyFill="1" applyBorder="1" applyAlignment="1">
      <alignment horizontal="center" vertical="center" wrapText="1"/>
    </xf>
    <xf numFmtId="0" fontId="2" fillId="2" borderId="1" xfId="1" quotePrefix="1" applyFont="1" applyFill="1" applyBorder="1" applyAlignment="1">
      <alignment horizontal="center" vertical="center" wrapText="1"/>
    </xf>
    <xf numFmtId="0" fontId="2" fillId="2" borderId="7" xfId="1" applyFont="1" applyFill="1" applyBorder="1" applyAlignment="1">
      <alignment vertical="center" wrapText="1"/>
    </xf>
    <xf numFmtId="0" fontId="2" fillId="2" borderId="5" xfId="1" applyFont="1" applyFill="1" applyBorder="1" applyAlignment="1">
      <alignment horizontal="center" vertical="center" wrapText="1"/>
    </xf>
    <xf numFmtId="0" fontId="2" fillId="2" borderId="5" xfId="1" quotePrefix="1" applyFont="1" applyFill="1" applyBorder="1" applyAlignment="1">
      <alignment horizontal="center" vertical="center" wrapText="1"/>
    </xf>
    <xf numFmtId="0" fontId="2" fillId="2" borderId="5" xfId="1" applyFont="1" applyFill="1" applyBorder="1" applyAlignment="1">
      <alignment vertical="center" wrapText="1"/>
    </xf>
    <xf numFmtId="166" fontId="2" fillId="2" borderId="2" xfId="1" applyNumberFormat="1" applyFont="1" applyFill="1" applyBorder="1" applyAlignment="1">
      <alignment horizontal="center" vertical="center"/>
    </xf>
    <xf numFmtId="0" fontId="2" fillId="2" borderId="8" xfId="1" applyFont="1" applyFill="1" applyBorder="1" applyAlignment="1">
      <alignment vertical="center" wrapText="1"/>
    </xf>
    <xf numFmtId="0" fontId="24" fillId="2" borderId="2" xfId="1" applyFont="1" applyFill="1" applyBorder="1" applyAlignment="1">
      <alignment horizontal="left" vertical="center" wrapText="1"/>
    </xf>
    <xf numFmtId="0" fontId="24" fillId="2" borderId="3" xfId="1" quotePrefix="1" applyFont="1" applyFill="1" applyBorder="1" applyAlignment="1">
      <alignment vertical="center" wrapText="1"/>
    </xf>
    <xf numFmtId="0" fontId="24" fillId="2" borderId="3" xfId="1" quotePrefix="1" applyFont="1" applyFill="1" applyBorder="1" applyAlignment="1">
      <alignment horizontal="center" vertical="center" wrapText="1"/>
    </xf>
    <xf numFmtId="0" fontId="24" fillId="2" borderId="4" xfId="1" quotePrefix="1" applyFont="1" applyFill="1" applyBorder="1" applyAlignment="1">
      <alignment horizontal="center" vertical="center" wrapText="1"/>
    </xf>
    <xf numFmtId="1" fontId="2" fillId="2" borderId="1" xfId="1" quotePrefix="1" applyNumberFormat="1" applyFont="1" applyFill="1" applyBorder="1" applyAlignment="1">
      <alignment horizontal="center" vertical="center" wrapText="1"/>
    </xf>
    <xf numFmtId="0" fontId="2" fillId="2" borderId="6"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2" borderId="3" xfId="1" quotePrefix="1" applyFont="1" applyFill="1" applyBorder="1" applyAlignment="1">
      <alignment vertical="center" wrapText="1"/>
    </xf>
    <xf numFmtId="0" fontId="4" fillId="2" borderId="3" xfId="1" quotePrefix="1" applyFont="1" applyFill="1" applyBorder="1" applyAlignment="1">
      <alignment horizontal="center" vertical="center" wrapText="1"/>
    </xf>
    <xf numFmtId="0" fontId="4" fillId="2" borderId="4" xfId="1" quotePrefix="1" applyFont="1" applyFill="1" applyBorder="1" applyAlignment="1">
      <alignment horizontal="center" vertical="center" wrapText="1"/>
    </xf>
    <xf numFmtId="1" fontId="4" fillId="2" borderId="3" xfId="1" applyNumberFormat="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166" fontId="2" fillId="2" borderId="6" xfId="1" applyNumberFormat="1" applyFont="1" applyFill="1" applyBorder="1" applyAlignment="1">
      <alignment horizontal="center" vertical="center" wrapText="1"/>
    </xf>
    <xf numFmtId="168" fontId="2" fillId="2" borderId="6" xfId="1" applyNumberFormat="1" applyFont="1" applyFill="1" applyBorder="1" applyAlignment="1">
      <alignment horizontal="center" vertical="center" wrapText="1"/>
    </xf>
    <xf numFmtId="2" fontId="2" fillId="0" borderId="2" xfId="1" applyNumberFormat="1" applyFont="1" applyBorder="1" applyAlignment="1">
      <alignment horizontal="center" vertical="center"/>
    </xf>
    <xf numFmtId="4" fontId="2" fillId="0" borderId="1" xfId="1" applyNumberFormat="1" applyFont="1" applyBorder="1" applyAlignment="1">
      <alignment horizontal="center" vertical="center" wrapText="1"/>
    </xf>
    <xf numFmtId="0" fontId="2" fillId="0" borderId="6" xfId="1" applyFont="1" applyBorder="1" applyAlignment="1">
      <alignment horizontal="center" vertical="center" wrapText="1"/>
    </xf>
    <xf numFmtId="0" fontId="2" fillId="0" borderId="6" xfId="1" quotePrefix="1" applyFont="1" applyBorder="1" applyAlignment="1">
      <alignment horizontal="center" vertical="center" wrapText="1"/>
    </xf>
    <xf numFmtId="9" fontId="2" fillId="0" borderId="1" xfId="3" applyFont="1" applyFill="1" applyBorder="1" applyAlignment="1">
      <alignment horizontal="center" vertical="center" wrapText="1"/>
    </xf>
    <xf numFmtId="167" fontId="2" fillId="0" borderId="1" xfId="1" applyNumberFormat="1" applyFont="1" applyBorder="1" applyAlignment="1">
      <alignment horizontal="center" vertical="center" wrapText="1"/>
    </xf>
    <xf numFmtId="3" fontId="2" fillId="0" borderId="1" xfId="3" applyNumberFormat="1" applyFont="1" applyFill="1" applyBorder="1" applyAlignment="1">
      <alignment horizontal="center" vertical="center" wrapText="1"/>
    </xf>
    <xf numFmtId="3" fontId="2" fillId="0" borderId="1" xfId="1" applyNumberFormat="1" applyFont="1" applyBorder="1" applyAlignment="1">
      <alignment horizontal="center" vertical="center" wrapText="1"/>
    </xf>
    <xf numFmtId="0" fontId="25" fillId="0" borderId="1" xfId="0" applyFont="1" applyBorder="1" applyAlignment="1">
      <alignment horizontal="center" vertical="center"/>
    </xf>
    <xf numFmtId="1" fontId="2" fillId="0" borderId="2" xfId="1" applyNumberFormat="1" applyFont="1" applyBorder="1" applyAlignment="1">
      <alignment horizontal="center" vertical="center"/>
    </xf>
    <xf numFmtId="0" fontId="4" fillId="2" borderId="2" xfId="1" applyFont="1" applyFill="1" applyBorder="1" applyAlignment="1">
      <alignment vertical="center" wrapText="1"/>
    </xf>
    <xf numFmtId="0" fontId="4" fillId="0" borderId="3" xfId="1" applyFont="1" applyBorder="1" applyAlignment="1">
      <alignment vertical="center" wrapText="1"/>
    </xf>
    <xf numFmtId="0" fontId="4" fillId="0" borderId="4" xfId="1" applyFont="1" applyBorder="1" applyAlignment="1">
      <alignment vertical="center" wrapText="1"/>
    </xf>
    <xf numFmtId="0" fontId="2" fillId="0" borderId="1" xfId="0" applyFont="1" applyBorder="1" applyAlignment="1">
      <alignment vertical="center" wrapText="1"/>
    </xf>
    <xf numFmtId="3"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3" fontId="2" fillId="0" borderId="6"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174" fontId="2" fillId="0" borderId="1" xfId="3" applyNumberFormat="1" applyFont="1" applyFill="1" applyBorder="1" applyAlignment="1">
      <alignment horizontal="center" vertical="center" wrapText="1"/>
    </xf>
    <xf numFmtId="9" fontId="2" fillId="0" borderId="1" xfId="0" applyNumberFormat="1" applyFont="1" applyBorder="1" applyAlignment="1">
      <alignment horizontal="center" vertical="center"/>
    </xf>
    <xf numFmtId="0" fontId="2" fillId="0" borderId="10" xfId="0" applyFont="1" applyBorder="1" applyAlignment="1">
      <alignment vertical="center" wrapText="1"/>
    </xf>
    <xf numFmtId="3" fontId="2" fillId="0" borderId="10"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0" xfId="1" applyNumberFormat="1" applyFont="1" applyBorder="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3" fontId="2" fillId="0" borderId="3" xfId="1" applyNumberFormat="1" applyFont="1" applyBorder="1" applyAlignment="1">
      <alignment horizontal="center" vertical="center" wrapText="1"/>
    </xf>
    <xf numFmtId="0" fontId="2" fillId="0" borderId="5" xfId="0" applyFont="1" applyBorder="1" applyAlignment="1">
      <alignment vertical="center" wrapText="1"/>
    </xf>
    <xf numFmtId="3" fontId="2" fillId="0" borderId="5" xfId="0" applyNumberFormat="1" applyFont="1" applyBorder="1" applyAlignment="1">
      <alignment horizontal="center" vertical="center" wrapText="1"/>
    </xf>
    <xf numFmtId="0" fontId="2" fillId="0" borderId="5" xfId="0" applyFont="1" applyBorder="1" applyAlignment="1">
      <alignment horizontal="center" vertical="center"/>
    </xf>
    <xf numFmtId="3" fontId="2" fillId="0" borderId="5" xfId="1" applyNumberFormat="1" applyFont="1" applyBorder="1" applyAlignment="1">
      <alignment horizontal="center" vertical="center" wrapText="1"/>
    </xf>
    <xf numFmtId="0" fontId="2" fillId="0" borderId="1" xfId="0" applyFont="1" applyBorder="1" applyAlignment="1">
      <alignment horizontal="left" vertical="center" wrapText="1"/>
    </xf>
    <xf numFmtId="4" fontId="2" fillId="0" borderId="1" xfId="0" applyNumberFormat="1" applyFont="1" applyBorder="1" applyAlignment="1">
      <alignment horizontal="center" vertical="center" wrapText="1"/>
    </xf>
    <xf numFmtId="1" fontId="2" fillId="2" borderId="1" xfId="1" applyNumberFormat="1" applyFont="1" applyFill="1" applyBorder="1" applyAlignment="1">
      <alignment horizontal="center" vertical="center"/>
    </xf>
    <xf numFmtId="1" fontId="2" fillId="2" borderId="3" xfId="1" applyNumberFormat="1" applyFont="1" applyFill="1" applyBorder="1" applyAlignment="1">
      <alignment horizontal="center" vertical="center"/>
    </xf>
    <xf numFmtId="2" fontId="2" fillId="2" borderId="2" xfId="1" applyNumberFormat="1" applyFont="1" applyFill="1" applyBorder="1" applyAlignment="1">
      <alignment horizontal="center" vertical="center"/>
    </xf>
    <xf numFmtId="0" fontId="24" fillId="2" borderId="4" xfId="1" quotePrefix="1" applyFont="1" applyFill="1" applyBorder="1" applyAlignment="1">
      <alignment vertical="center" wrapText="1"/>
    </xf>
    <xf numFmtId="166" fontId="2" fillId="2" borderId="1" xfId="1" quotePrefix="1" applyNumberFormat="1" applyFont="1" applyFill="1" applyBorder="1" applyAlignment="1">
      <alignment horizontal="center" vertical="center" wrapText="1"/>
    </xf>
    <xf numFmtId="0" fontId="2" fillId="2" borderId="4" xfId="1" quotePrefix="1" applyFont="1" applyFill="1" applyBorder="1" applyAlignment="1">
      <alignment horizontal="center" vertical="center" wrapText="1"/>
    </xf>
    <xf numFmtId="0" fontId="4" fillId="2" borderId="4" xfId="1" quotePrefix="1" applyFont="1" applyFill="1" applyBorder="1" applyAlignment="1">
      <alignment vertical="center" wrapText="1"/>
    </xf>
    <xf numFmtId="2" fontId="2" fillId="0" borderId="1" xfId="1" applyNumberFormat="1" applyFont="1" applyBorder="1" applyAlignment="1">
      <alignment horizontal="center" vertical="center"/>
    </xf>
    <xf numFmtId="2" fontId="2" fillId="2" borderId="3" xfId="1" applyNumberFormat="1" applyFont="1" applyFill="1" applyBorder="1" applyAlignment="1">
      <alignment horizontal="center" vertical="center"/>
    </xf>
    <xf numFmtId="2" fontId="2" fillId="2" borderId="1" xfId="1" applyNumberFormat="1" applyFont="1" applyFill="1" applyBorder="1" applyAlignment="1">
      <alignment horizontal="center" vertical="center"/>
    </xf>
    <xf numFmtId="167" fontId="2" fillId="2" borderId="4" xfId="1" applyNumberFormat="1" applyFont="1" applyFill="1" applyBorder="1" applyAlignment="1">
      <alignment horizontal="center" vertical="center" wrapText="1"/>
    </xf>
    <xf numFmtId="167" fontId="2" fillId="2" borderId="1" xfId="1" applyNumberFormat="1" applyFont="1" applyFill="1" applyBorder="1" applyAlignment="1">
      <alignment horizontal="center" vertical="center" wrapText="1"/>
    </xf>
    <xf numFmtId="0" fontId="4" fillId="2" borderId="3" xfId="1" applyFont="1" applyFill="1" applyBorder="1" applyAlignment="1">
      <alignment vertical="center" wrapText="1"/>
    </xf>
    <xf numFmtId="0" fontId="4" fillId="2" borderId="4" xfId="1" applyFont="1" applyFill="1" applyBorder="1" applyAlignment="1">
      <alignment vertical="center" wrapText="1"/>
    </xf>
    <xf numFmtId="0" fontId="4" fillId="2" borderId="3" xfId="0" applyFont="1" applyFill="1" applyBorder="1" applyAlignment="1">
      <alignment vertical="center" wrapText="1"/>
    </xf>
    <xf numFmtId="3" fontId="2" fillId="2" borderId="3" xfId="1" applyNumberFormat="1" applyFont="1" applyFill="1" applyBorder="1" applyAlignment="1">
      <alignment horizontal="center" vertical="center" wrapText="1"/>
    </xf>
    <xf numFmtId="166" fontId="2" fillId="0" borderId="1" xfId="0" applyNumberFormat="1"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6"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2" fillId="2" borderId="1" xfId="1" applyFont="1" applyFill="1" applyBorder="1" applyAlignment="1">
      <alignment horizontal="left" vertical="center" wrapText="1"/>
    </xf>
    <xf numFmtId="1" fontId="2" fillId="2" borderId="2" xfId="1" applyNumberFormat="1" applyFont="1" applyFill="1" applyBorder="1" applyAlignment="1">
      <alignment horizontal="right" vertical="center"/>
    </xf>
    <xf numFmtId="172" fontId="2" fillId="2" borderId="2" xfId="4" applyNumberFormat="1" applyFont="1" applyFill="1" applyBorder="1" applyAlignment="1">
      <alignment horizontal="right" vertical="center"/>
    </xf>
    <xf numFmtId="3" fontId="2" fillId="2" borderId="1" xfId="3" applyNumberFormat="1" applyFont="1" applyFill="1" applyBorder="1" applyAlignment="1">
      <alignment horizontal="right" vertical="center" wrapText="1"/>
    </xf>
    <xf numFmtId="0" fontId="2" fillId="2" borderId="7" xfId="1" applyFont="1" applyFill="1" applyBorder="1" applyAlignment="1">
      <alignment horizontal="left" vertical="center" wrapText="1"/>
    </xf>
    <xf numFmtId="0" fontId="2" fillId="2" borderId="1" xfId="1" applyFont="1" applyFill="1" applyBorder="1" applyAlignment="1">
      <alignment horizontal="right" vertical="center" wrapText="1"/>
    </xf>
    <xf numFmtId="0" fontId="2" fillId="2" borderId="8" xfId="1" applyFont="1" applyFill="1" applyBorder="1" applyAlignment="1">
      <alignment horizontal="left" vertical="center" wrapText="1"/>
    </xf>
    <xf numFmtId="0" fontId="2" fillId="2" borderId="1" xfId="1" quotePrefix="1" applyFont="1" applyFill="1" applyBorder="1" applyAlignment="1">
      <alignment horizontal="right" vertical="center" wrapText="1"/>
    </xf>
    <xf numFmtId="0" fontId="24" fillId="2" borderId="3" xfId="1" quotePrefix="1" applyFont="1" applyFill="1" applyBorder="1" applyAlignment="1">
      <alignment horizontal="right" vertical="center" wrapText="1"/>
    </xf>
    <xf numFmtId="0" fontId="4" fillId="2" borderId="3" xfId="1" quotePrefix="1" applyFont="1" applyFill="1" applyBorder="1" applyAlignment="1">
      <alignment horizontal="right" vertical="center" wrapText="1"/>
    </xf>
    <xf numFmtId="3" fontId="2" fillId="3" borderId="1" xfId="3" quotePrefix="1" applyNumberFormat="1" applyFont="1" applyFill="1" applyBorder="1" applyAlignment="1">
      <alignment horizontal="right" vertical="center" wrapText="1"/>
    </xf>
    <xf numFmtId="3" fontId="2" fillId="3" borderId="1" xfId="3" applyNumberFormat="1" applyFont="1" applyFill="1" applyBorder="1" applyAlignment="1">
      <alignment horizontal="right" vertical="center" wrapText="1"/>
    </xf>
    <xf numFmtId="1" fontId="2" fillId="3" borderId="2" xfId="1" applyNumberFormat="1" applyFont="1" applyFill="1" applyBorder="1" applyAlignment="1">
      <alignment horizontal="right" vertical="center"/>
    </xf>
    <xf numFmtId="0" fontId="2" fillId="3" borderId="1" xfId="1" applyFont="1" applyFill="1" applyBorder="1" applyAlignment="1">
      <alignment horizontal="right" vertical="center" wrapText="1"/>
    </xf>
    <xf numFmtId="0" fontId="4" fillId="2" borderId="3" xfId="1" applyFont="1" applyFill="1" applyBorder="1" applyAlignment="1">
      <alignment horizontal="right" vertical="center" wrapText="1"/>
    </xf>
    <xf numFmtId="1" fontId="2" fillId="2" borderId="1" xfId="1" applyNumberFormat="1" applyFont="1" applyFill="1" applyBorder="1" applyAlignment="1">
      <alignment horizontal="right" vertical="center" wrapText="1"/>
    </xf>
    <xf numFmtId="4" fontId="2" fillId="2" borderId="1" xfId="3" applyNumberFormat="1" applyFont="1" applyFill="1" applyBorder="1" applyAlignment="1">
      <alignment horizontal="right" vertical="center" wrapText="1"/>
    </xf>
    <xf numFmtId="2" fontId="2" fillId="2" borderId="2" xfId="1" applyNumberFormat="1" applyFont="1" applyFill="1" applyBorder="1" applyAlignment="1">
      <alignment horizontal="right" vertical="center"/>
    </xf>
    <xf numFmtId="4" fontId="2" fillId="2" borderId="1" xfId="1" applyNumberFormat="1" applyFont="1" applyFill="1" applyBorder="1" applyAlignment="1">
      <alignment horizontal="right" vertical="center" wrapText="1"/>
    </xf>
    <xf numFmtId="167" fontId="2" fillId="2" borderId="1" xfId="1" applyNumberFormat="1" applyFont="1" applyFill="1" applyBorder="1" applyAlignment="1">
      <alignment horizontal="right" vertical="center" wrapText="1"/>
    </xf>
    <xf numFmtId="3" fontId="2" fillId="2" borderId="1" xfId="1" applyNumberFormat="1" applyFont="1" applyFill="1" applyBorder="1" applyAlignment="1">
      <alignment horizontal="right" vertical="center" wrapText="1"/>
    </xf>
    <xf numFmtId="4" fontId="2" fillId="3" borderId="1" xfId="3" applyNumberFormat="1" applyFont="1" applyFill="1" applyBorder="1" applyAlignment="1">
      <alignment horizontal="right" vertical="center" wrapText="1"/>
    </xf>
    <xf numFmtId="3" fontId="2" fillId="3" borderId="1" xfId="1" applyNumberFormat="1" applyFont="1" applyFill="1" applyBorder="1" applyAlignment="1">
      <alignment horizontal="right" vertical="center" wrapText="1"/>
    </xf>
    <xf numFmtId="0" fontId="2" fillId="0" borderId="1" xfId="1" applyFont="1" applyBorder="1" applyAlignment="1">
      <alignment horizontal="right" vertical="center" wrapText="1"/>
    </xf>
    <xf numFmtId="0" fontId="26" fillId="2" borderId="1" xfId="1" applyFont="1" applyFill="1" applyBorder="1" applyAlignment="1">
      <alignment horizontal="left" vertical="center" wrapText="1"/>
    </xf>
    <xf numFmtId="0" fontId="27" fillId="2" borderId="5" xfId="1" applyFont="1" applyFill="1" applyBorder="1" applyAlignment="1">
      <alignment horizontal="left" vertical="center" wrapText="1"/>
    </xf>
    <xf numFmtId="0" fontId="26" fillId="2" borderId="6" xfId="1" applyFont="1" applyFill="1" applyBorder="1" applyAlignment="1">
      <alignment horizontal="center" vertical="center" wrapText="1"/>
    </xf>
    <xf numFmtId="0" fontId="26" fillId="2" borderId="2" xfId="1" applyFont="1" applyFill="1" applyBorder="1" applyAlignment="1">
      <alignment horizontal="left" vertical="center" wrapText="1"/>
    </xf>
    <xf numFmtId="0" fontId="26" fillId="2" borderId="3" xfId="1" applyFont="1" applyFill="1" applyBorder="1" applyAlignment="1">
      <alignment horizontal="center" vertical="center" wrapText="1"/>
    </xf>
    <xf numFmtId="0" fontId="26" fillId="2" borderId="4" xfId="1" applyFont="1" applyFill="1" applyBorder="1" applyAlignment="1">
      <alignment horizontal="center" vertical="center" wrapText="1"/>
    </xf>
    <xf numFmtId="0" fontId="27" fillId="2" borderId="1" xfId="1" applyFont="1" applyFill="1" applyBorder="1" applyAlignment="1">
      <alignment horizontal="left" vertical="center" wrapText="1"/>
    </xf>
    <xf numFmtId="1" fontId="27" fillId="2" borderId="2" xfId="1" applyNumberFormat="1" applyFont="1" applyFill="1" applyBorder="1" applyAlignment="1">
      <alignment horizontal="right" vertical="center"/>
    </xf>
    <xf numFmtId="0" fontId="27" fillId="2" borderId="1" xfId="1" applyFont="1" applyFill="1" applyBorder="1" applyAlignment="1">
      <alignment horizontal="center" vertical="center" wrapText="1"/>
    </xf>
    <xf numFmtId="0" fontId="27" fillId="2" borderId="6" xfId="1" quotePrefix="1" applyFont="1" applyFill="1" applyBorder="1" applyAlignment="1">
      <alignment horizontal="center" vertical="center" wrapText="1"/>
    </xf>
    <xf numFmtId="3" fontId="27" fillId="3" borderId="1" xfId="3" applyNumberFormat="1" applyFont="1" applyFill="1" applyBorder="1" applyAlignment="1">
      <alignment horizontal="right" vertical="center" wrapText="1"/>
    </xf>
    <xf numFmtId="3" fontId="27" fillId="2" borderId="1" xfId="3" applyNumberFormat="1" applyFont="1" applyFill="1" applyBorder="1" applyAlignment="1">
      <alignment horizontal="right" vertical="center" wrapText="1"/>
    </xf>
    <xf numFmtId="0" fontId="27" fillId="2" borderId="1" xfId="1" quotePrefix="1" applyFont="1" applyFill="1" applyBorder="1" applyAlignment="1">
      <alignment horizontal="center" vertical="center" wrapText="1"/>
    </xf>
    <xf numFmtId="0" fontId="27" fillId="2" borderId="7" xfId="1" applyFont="1" applyFill="1" applyBorder="1" applyAlignment="1">
      <alignment horizontal="left" vertical="center" wrapText="1"/>
    </xf>
    <xf numFmtId="0" fontId="27" fillId="2" borderId="5" xfId="1" applyFont="1" applyFill="1" applyBorder="1" applyAlignment="1">
      <alignment horizontal="center" vertical="center" wrapText="1"/>
    </xf>
    <xf numFmtId="0" fontId="27" fillId="2" borderId="1" xfId="1" applyFont="1" applyFill="1" applyBorder="1" applyAlignment="1">
      <alignment horizontal="right" vertical="center" wrapText="1"/>
    </xf>
    <xf numFmtId="0" fontId="27" fillId="2" borderId="8" xfId="1" applyFont="1" applyFill="1" applyBorder="1" applyAlignment="1">
      <alignment horizontal="left" vertical="center" wrapText="1"/>
    </xf>
    <xf numFmtId="0" fontId="27" fillId="2" borderId="1" xfId="1" quotePrefix="1" applyFont="1" applyFill="1" applyBorder="1" applyAlignment="1">
      <alignment horizontal="right" vertical="center" wrapText="1"/>
    </xf>
    <xf numFmtId="0" fontId="27" fillId="2" borderId="6" xfId="1" applyFont="1" applyFill="1" applyBorder="1" applyAlignment="1">
      <alignment horizontal="center" vertical="center" wrapText="1"/>
    </xf>
    <xf numFmtId="0" fontId="29" fillId="2" borderId="2" xfId="1" applyFont="1" applyFill="1" applyBorder="1" applyAlignment="1">
      <alignment horizontal="left" vertical="center" wrapText="1"/>
    </xf>
    <xf numFmtId="0" fontId="29" fillId="2" borderId="3" xfId="1" quotePrefix="1" applyFont="1" applyFill="1" applyBorder="1" applyAlignment="1">
      <alignment horizontal="right" vertical="center" wrapText="1"/>
    </xf>
    <xf numFmtId="0" fontId="29" fillId="2" borderId="3" xfId="1" quotePrefix="1" applyFont="1" applyFill="1" applyBorder="1" applyAlignment="1">
      <alignment horizontal="center" vertical="center" wrapText="1"/>
    </xf>
    <xf numFmtId="0" fontId="29" fillId="2" borderId="4" xfId="1" quotePrefix="1" applyFont="1" applyFill="1" applyBorder="1" applyAlignment="1">
      <alignment horizontal="center" vertical="center" wrapText="1"/>
    </xf>
    <xf numFmtId="0" fontId="26" fillId="2" borderId="3" xfId="1" quotePrefix="1" applyFont="1" applyFill="1" applyBorder="1" applyAlignment="1">
      <alignment horizontal="right" vertical="center" wrapText="1"/>
    </xf>
    <xf numFmtId="0" fontId="26" fillId="2" borderId="3" xfId="1" quotePrefix="1" applyFont="1" applyFill="1" applyBorder="1" applyAlignment="1">
      <alignment horizontal="center" vertical="center" wrapText="1"/>
    </xf>
    <xf numFmtId="0" fontId="26" fillId="2" borderId="4" xfId="1" quotePrefix="1" applyFont="1" applyFill="1" applyBorder="1" applyAlignment="1">
      <alignment horizontal="center" vertical="center" wrapText="1"/>
    </xf>
    <xf numFmtId="3" fontId="27" fillId="3" borderId="1" xfId="3" quotePrefix="1" applyNumberFormat="1" applyFont="1" applyFill="1" applyBorder="1" applyAlignment="1">
      <alignment horizontal="right" vertical="center" wrapText="1"/>
    </xf>
    <xf numFmtId="1" fontId="27" fillId="3" borderId="2" xfId="1" applyNumberFormat="1" applyFont="1" applyFill="1" applyBorder="1" applyAlignment="1">
      <alignment horizontal="right" vertical="center"/>
    </xf>
    <xf numFmtId="0" fontId="27" fillId="3" borderId="1" xfId="1" applyFont="1" applyFill="1" applyBorder="1" applyAlignment="1">
      <alignment horizontal="right" vertical="center" wrapText="1"/>
    </xf>
    <xf numFmtId="0" fontId="27" fillId="0" borderId="1" xfId="1" applyFont="1" applyBorder="1" applyAlignment="1">
      <alignment horizontal="right" vertical="center" wrapText="1"/>
    </xf>
    <xf numFmtId="0" fontId="26" fillId="2" borderId="3" xfId="1" applyFont="1" applyFill="1" applyBorder="1" applyAlignment="1">
      <alignment horizontal="right" vertical="center" wrapText="1"/>
    </xf>
    <xf numFmtId="0" fontId="26" fillId="2" borderId="3" xfId="1" applyFont="1" applyFill="1" applyBorder="1" applyAlignment="1">
      <alignment horizontal="left" vertical="center" wrapText="1"/>
    </xf>
    <xf numFmtId="0" fontId="26" fillId="2" borderId="4" xfId="1" applyFont="1" applyFill="1" applyBorder="1" applyAlignment="1">
      <alignment horizontal="left" vertical="center" wrapText="1"/>
    </xf>
    <xf numFmtId="1" fontId="27" fillId="2" borderId="1" xfId="1" applyNumberFormat="1" applyFont="1" applyFill="1" applyBorder="1" applyAlignment="1">
      <alignment horizontal="right" vertical="center" wrapText="1"/>
    </xf>
    <xf numFmtId="166" fontId="27" fillId="2" borderId="6" xfId="1" applyNumberFormat="1" applyFont="1" applyFill="1" applyBorder="1" applyAlignment="1">
      <alignment horizontal="center" vertical="center" wrapText="1"/>
    </xf>
    <xf numFmtId="168" fontId="27" fillId="2" borderId="6" xfId="1" applyNumberFormat="1" applyFont="1" applyFill="1" applyBorder="1" applyAlignment="1">
      <alignment horizontal="center" vertical="center" wrapText="1"/>
    </xf>
    <xf numFmtId="4" fontId="27" fillId="2" borderId="1" xfId="3" applyNumberFormat="1" applyFont="1" applyFill="1" applyBorder="1" applyAlignment="1">
      <alignment horizontal="right" vertical="center" wrapText="1"/>
    </xf>
    <xf numFmtId="2" fontId="27" fillId="2" borderId="2" xfId="1" applyNumberFormat="1" applyFont="1" applyFill="1" applyBorder="1" applyAlignment="1">
      <alignment horizontal="right" vertical="center"/>
    </xf>
    <xf numFmtId="4" fontId="27" fillId="2" borderId="1" xfId="1" applyNumberFormat="1" applyFont="1" applyFill="1" applyBorder="1" applyAlignment="1">
      <alignment horizontal="right" vertical="center" wrapText="1"/>
    </xf>
    <xf numFmtId="0" fontId="27" fillId="2" borderId="5" xfId="1" applyFont="1" applyFill="1" applyBorder="1" applyAlignment="1">
      <alignment vertical="center" wrapText="1"/>
    </xf>
    <xf numFmtId="167" fontId="27" fillId="2" borderId="1" xfId="1" applyNumberFormat="1" applyFont="1" applyFill="1" applyBorder="1" applyAlignment="1">
      <alignment horizontal="right" vertical="center" wrapText="1"/>
    </xf>
    <xf numFmtId="3" fontId="27" fillId="2" borderId="1" xfId="1" applyNumberFormat="1" applyFont="1" applyFill="1" applyBorder="1" applyAlignment="1">
      <alignment horizontal="right" vertical="center" wrapText="1"/>
    </xf>
    <xf numFmtId="4" fontId="27" fillId="3" borderId="1" xfId="3" applyNumberFormat="1" applyFont="1" applyFill="1" applyBorder="1" applyAlignment="1">
      <alignment horizontal="right" vertical="center" wrapText="1"/>
    </xf>
    <xf numFmtId="3" fontId="27" fillId="3" borderId="1" xfId="1" applyNumberFormat="1" applyFont="1" applyFill="1" applyBorder="1" applyAlignment="1">
      <alignment horizontal="right" vertical="center" wrapText="1"/>
    </xf>
    <xf numFmtId="0" fontId="27" fillId="2" borderId="5" xfId="1" quotePrefix="1" applyFont="1" applyFill="1" applyBorder="1" applyAlignment="1">
      <alignment horizontal="center" vertical="center" wrapText="1"/>
    </xf>
    <xf numFmtId="166" fontId="27" fillId="2" borderId="2" xfId="1" applyNumberFormat="1" applyFont="1" applyFill="1" applyBorder="1" applyAlignment="1">
      <alignment horizontal="right" vertical="center"/>
    </xf>
    <xf numFmtId="169" fontId="27" fillId="2" borderId="1" xfId="1" applyNumberFormat="1" applyFont="1" applyFill="1" applyBorder="1" applyAlignment="1">
      <alignment horizontal="right" vertical="center" wrapText="1"/>
    </xf>
    <xf numFmtId="1" fontId="26" fillId="2" borderId="3" xfId="1" applyNumberFormat="1" applyFont="1" applyFill="1" applyBorder="1" applyAlignment="1">
      <alignment horizontal="right" vertical="center" wrapText="1"/>
    </xf>
    <xf numFmtId="172" fontId="27" fillId="2" borderId="2" xfId="4" applyNumberFormat="1" applyFont="1" applyFill="1" applyBorder="1" applyAlignment="1">
      <alignment horizontal="right" vertical="center"/>
    </xf>
    <xf numFmtId="172" fontId="27" fillId="2" borderId="9" xfId="4" applyNumberFormat="1" applyFont="1" applyFill="1" applyBorder="1" applyAlignment="1">
      <alignment horizontal="right" vertical="center"/>
    </xf>
    <xf numFmtId="173" fontId="2" fillId="2" borderId="2" xfId="1" applyNumberFormat="1" applyFont="1" applyFill="1" applyBorder="1" applyAlignment="1">
      <alignment horizontal="center" vertical="center"/>
    </xf>
    <xf numFmtId="173" fontId="2" fillId="2" borderId="1" xfId="1" applyNumberFormat="1" applyFont="1" applyFill="1" applyBorder="1" applyAlignment="1">
      <alignment horizontal="center" vertical="center"/>
    </xf>
    <xf numFmtId="173" fontId="2" fillId="2" borderId="1" xfId="3" applyNumberFormat="1" applyFont="1" applyFill="1" applyBorder="1" applyAlignment="1">
      <alignment horizontal="center" vertical="center" wrapText="1"/>
    </xf>
    <xf numFmtId="3" fontId="2" fillId="2" borderId="4" xfId="3" applyNumberFormat="1" applyFont="1" applyFill="1" applyBorder="1" applyAlignment="1">
      <alignment horizontal="center" vertical="center" wrapText="1"/>
    </xf>
    <xf numFmtId="3" fontId="2" fillId="2" borderId="1" xfId="3" applyNumberFormat="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0" borderId="5" xfId="1" applyFont="1" applyBorder="1" applyAlignment="1">
      <alignment vertical="center" wrapText="1"/>
    </xf>
    <xf numFmtId="0" fontId="2" fillId="2" borderId="2" xfId="1" quotePrefix="1" applyFont="1" applyFill="1" applyBorder="1" applyAlignment="1">
      <alignment horizontal="center" vertical="center" wrapText="1"/>
    </xf>
    <xf numFmtId="173" fontId="2" fillId="2" borderId="1" xfId="1" quotePrefix="1" applyNumberFormat="1" applyFont="1" applyFill="1" applyBorder="1" applyAlignment="1">
      <alignment horizontal="center" vertical="center" wrapText="1"/>
    </xf>
    <xf numFmtId="173" fontId="4" fillId="2" borderId="3" xfId="1" quotePrefix="1" applyNumberFormat="1" applyFont="1" applyFill="1" applyBorder="1" applyAlignment="1">
      <alignment vertical="center" wrapText="1"/>
    </xf>
    <xf numFmtId="1" fontId="2" fillId="2" borderId="1" xfId="3" applyNumberFormat="1" applyFont="1" applyFill="1" applyBorder="1" applyAlignment="1">
      <alignment horizontal="center" vertical="center" wrapText="1"/>
    </xf>
    <xf numFmtId="173" fontId="4" fillId="2" borderId="3" xfId="1" applyNumberFormat="1" applyFont="1" applyFill="1" applyBorder="1" applyAlignment="1">
      <alignment horizontal="left" vertical="center" wrapText="1"/>
    </xf>
    <xf numFmtId="1" fontId="2" fillId="2" borderId="4" xfId="1" applyNumberFormat="1" applyFont="1" applyFill="1" applyBorder="1" applyAlignment="1">
      <alignment horizontal="center" vertical="center" wrapText="1"/>
    </xf>
    <xf numFmtId="1" fontId="2" fillId="0" borderId="1" xfId="1" applyNumberFormat="1" applyFont="1" applyBorder="1" applyAlignment="1">
      <alignment horizontal="center" vertical="center" wrapText="1"/>
    </xf>
    <xf numFmtId="173" fontId="2" fillId="2" borderId="1" xfId="1" applyNumberFormat="1" applyFont="1" applyFill="1" applyBorder="1" applyAlignment="1">
      <alignment horizontal="center" vertical="center" wrapText="1"/>
    </xf>
    <xf numFmtId="175" fontId="2" fillId="0" borderId="1" xfId="3" applyNumberFormat="1" applyFont="1" applyFill="1" applyBorder="1" applyAlignment="1">
      <alignment horizontal="center" vertical="center" wrapText="1"/>
    </xf>
    <xf numFmtId="3" fontId="2" fillId="2" borderId="4" xfId="1" applyNumberFormat="1" applyFont="1" applyFill="1" applyBorder="1" applyAlignment="1">
      <alignment horizontal="center" vertical="center" wrapText="1"/>
    </xf>
    <xf numFmtId="173" fontId="2" fillId="0" borderId="1" xfId="3" applyNumberFormat="1" applyFont="1" applyFill="1" applyBorder="1" applyAlignment="1">
      <alignment horizontal="center" vertical="center" wrapText="1"/>
    </xf>
    <xf numFmtId="175" fontId="2" fillId="0" borderId="1" xfId="3" quotePrefix="1" applyNumberFormat="1" applyFont="1" applyFill="1" applyBorder="1" applyAlignment="1">
      <alignment horizontal="center" vertical="center" wrapText="1"/>
    </xf>
    <xf numFmtId="0" fontId="2" fillId="2" borderId="2" xfId="1" applyFont="1" applyFill="1" applyBorder="1" applyAlignment="1">
      <alignment horizontal="center" vertical="center" wrapText="1"/>
    </xf>
    <xf numFmtId="175" fontId="2" fillId="0" borderId="2" xfId="1" applyNumberFormat="1" applyFont="1" applyBorder="1" applyAlignment="1">
      <alignment horizontal="center" vertical="center"/>
    </xf>
    <xf numFmtId="3" fontId="2" fillId="0" borderId="1" xfId="1" quotePrefix="1" applyNumberFormat="1" applyFont="1" applyBorder="1" applyAlignment="1">
      <alignment horizontal="center" vertical="center" wrapText="1"/>
    </xf>
    <xf numFmtId="175" fontId="2" fillId="0" borderId="2" xfId="1" quotePrefix="1" applyNumberFormat="1" applyFont="1" applyBorder="1" applyAlignment="1">
      <alignment horizontal="center" vertical="center"/>
    </xf>
    <xf numFmtId="3" fontId="2" fillId="2" borderId="5" xfId="3" applyNumberFormat="1" applyFont="1" applyFill="1" applyBorder="1" applyAlignment="1">
      <alignment horizontal="right" vertical="center" wrapText="1"/>
    </xf>
    <xf numFmtId="3" fontId="2" fillId="2" borderId="1" xfId="3" applyNumberFormat="1" applyFont="1" applyFill="1" applyBorder="1" applyAlignment="1">
      <alignment horizontal="right"/>
    </xf>
    <xf numFmtId="166" fontId="31" fillId="3" borderId="1" xfId="1" applyNumberFormat="1" applyFont="1" applyFill="1" applyBorder="1" applyAlignment="1">
      <alignment horizontal="right" vertical="center" wrapText="1"/>
    </xf>
    <xf numFmtId="166" fontId="2" fillId="2" borderId="1" xfId="1" applyNumberFormat="1" applyFont="1" applyFill="1" applyBorder="1" applyAlignment="1">
      <alignment horizontal="right" vertical="center" wrapText="1"/>
    </xf>
    <xf numFmtId="3" fontId="31" fillId="3" borderId="1" xfId="1" applyNumberFormat="1" applyFont="1" applyFill="1" applyBorder="1" applyAlignment="1">
      <alignment horizontal="right" vertical="center" wrapText="1"/>
    </xf>
    <xf numFmtId="167" fontId="2" fillId="2" borderId="5" xfId="3" applyNumberFormat="1" applyFont="1" applyFill="1" applyBorder="1" applyAlignment="1">
      <alignment horizontal="right" vertical="center" wrapText="1"/>
    </xf>
    <xf numFmtId="1" fontId="27" fillId="2" borderId="1" xfId="1" quotePrefix="1" applyNumberFormat="1" applyFont="1" applyFill="1" applyBorder="1" applyAlignment="1">
      <alignment horizontal="right" vertical="center" wrapText="1"/>
    </xf>
    <xf numFmtId="1" fontId="27" fillId="2" borderId="1" xfId="1" applyNumberFormat="1" applyFont="1" applyFill="1" applyBorder="1" applyAlignment="1">
      <alignment horizontal="right" vertical="center"/>
    </xf>
    <xf numFmtId="166" fontId="27" fillId="2" borderId="1" xfId="1" applyNumberFormat="1" applyFont="1" applyFill="1" applyBorder="1" applyAlignment="1">
      <alignment horizontal="right" vertical="center"/>
    </xf>
    <xf numFmtId="166" fontId="27" fillId="2" borderId="1" xfId="1" applyNumberFormat="1" applyFont="1" applyFill="1" applyBorder="1" applyAlignment="1">
      <alignment horizontal="right" vertical="center" wrapText="1"/>
    </xf>
    <xf numFmtId="172" fontId="27" fillId="2" borderId="1" xfId="4" applyNumberFormat="1" applyFont="1" applyFill="1" applyBorder="1" applyAlignment="1">
      <alignment horizontal="right" vertical="center" wrapText="1"/>
    </xf>
    <xf numFmtId="2" fontId="27" fillId="2" borderId="1" xfId="1" quotePrefix="1" applyNumberFormat="1" applyFont="1" applyFill="1" applyBorder="1" applyAlignment="1">
      <alignment horizontal="right" vertical="center" wrapText="1"/>
    </xf>
    <xf numFmtId="0" fontId="26" fillId="2" borderId="3" xfId="1" applyFont="1" applyFill="1" applyBorder="1" applyAlignment="1">
      <alignment vertical="center" wrapText="1"/>
    </xf>
    <xf numFmtId="0" fontId="26" fillId="2" borderId="4" xfId="1" applyFont="1" applyFill="1" applyBorder="1" applyAlignment="1">
      <alignment vertical="center" wrapText="1"/>
    </xf>
    <xf numFmtId="3" fontId="27" fillId="2" borderId="6" xfId="1" applyNumberFormat="1" applyFont="1" applyFill="1" applyBorder="1" applyAlignment="1">
      <alignment horizontal="center" vertical="center" wrapText="1"/>
    </xf>
    <xf numFmtId="3" fontId="27" fillId="2" borderId="1" xfId="1" applyNumberFormat="1" applyFont="1" applyFill="1" applyBorder="1" applyAlignment="1">
      <alignment horizontal="center" vertical="center" wrapText="1"/>
    </xf>
    <xf numFmtId="0" fontId="27" fillId="2" borderId="5" xfId="1" applyFont="1" applyFill="1" applyBorder="1" applyAlignment="1">
      <alignment vertical="top" wrapText="1"/>
    </xf>
    <xf numFmtId="2" fontId="27" fillId="2" borderId="1" xfId="1" applyNumberFormat="1" applyFont="1" applyFill="1" applyBorder="1" applyAlignment="1">
      <alignment horizontal="right" vertical="center" wrapText="1"/>
    </xf>
    <xf numFmtId="171" fontId="27" fillId="2" borderId="2" xfId="4" applyNumberFormat="1" applyFont="1" applyFill="1" applyBorder="1" applyAlignment="1">
      <alignment horizontal="right" vertical="center" wrapText="1"/>
    </xf>
    <xf numFmtId="2" fontId="27" fillId="0" borderId="2" xfId="1" applyNumberFormat="1" applyFont="1" applyBorder="1" applyAlignment="1">
      <alignment horizontal="right" vertical="center"/>
    </xf>
    <xf numFmtId="1" fontId="27" fillId="0" borderId="2" xfId="1" applyNumberFormat="1" applyFont="1" applyBorder="1" applyAlignment="1">
      <alignment horizontal="right" vertical="center"/>
    </xf>
    <xf numFmtId="4" fontId="27" fillId="0" borderId="1" xfId="1" applyNumberFormat="1" applyFont="1" applyBorder="1" applyAlignment="1">
      <alignment horizontal="right" vertical="center" wrapText="1"/>
    </xf>
    <xf numFmtId="172" fontId="27" fillId="0" borderId="1" xfId="4" applyNumberFormat="1" applyFont="1" applyFill="1" applyBorder="1" applyAlignment="1">
      <alignment horizontal="right" vertical="center" wrapText="1"/>
    </xf>
    <xf numFmtId="3" fontId="27" fillId="0" borderId="1" xfId="3" applyNumberFormat="1" applyFont="1" applyFill="1" applyBorder="1" applyAlignment="1">
      <alignment horizontal="right" vertical="center" wrapText="1"/>
    </xf>
    <xf numFmtId="166" fontId="27" fillId="0" borderId="2" xfId="1" applyNumberFormat="1" applyFont="1" applyBorder="1" applyAlignment="1">
      <alignment horizontal="right" vertical="center"/>
    </xf>
    <xf numFmtId="3" fontId="27" fillId="0" borderId="1" xfId="1" applyNumberFormat="1" applyFont="1" applyBorder="1" applyAlignment="1">
      <alignment horizontal="right" vertical="center" wrapText="1"/>
    </xf>
    <xf numFmtId="9" fontId="27" fillId="2" borderId="1" xfId="3" applyFont="1" applyFill="1" applyBorder="1" applyAlignment="1">
      <alignment horizontal="right" vertical="center" wrapText="1"/>
    </xf>
    <xf numFmtId="0" fontId="27" fillId="0" borderId="1" xfId="1" applyFont="1" applyBorder="1" applyAlignment="1">
      <alignment horizontal="left" vertical="center" wrapText="1"/>
    </xf>
    <xf numFmtId="0" fontId="27" fillId="0" borderId="1" xfId="1" applyFont="1" applyBorder="1" applyAlignment="1">
      <alignment horizontal="center" vertical="center" wrapText="1"/>
    </xf>
    <xf numFmtId="0" fontId="27" fillId="0" borderId="6" xfId="1" quotePrefix="1" applyFont="1" applyBorder="1" applyAlignment="1">
      <alignment horizontal="center" vertical="center" wrapText="1"/>
    </xf>
    <xf numFmtId="0" fontId="27" fillId="0" borderId="1" xfId="1" quotePrefix="1" applyFont="1" applyBorder="1" applyAlignment="1">
      <alignment horizontal="center" vertical="center" wrapText="1"/>
    </xf>
    <xf numFmtId="0" fontId="27" fillId="0" borderId="7" xfId="1" applyFont="1" applyBorder="1" applyAlignment="1">
      <alignment horizontal="left" vertical="center" wrapText="1"/>
    </xf>
    <xf numFmtId="0" fontId="27" fillId="0" borderId="5" xfId="1" applyFont="1" applyBorder="1" applyAlignment="1">
      <alignment horizontal="center" vertical="center" wrapText="1"/>
    </xf>
    <xf numFmtId="0" fontId="27" fillId="0" borderId="5" xfId="1" quotePrefix="1" applyFont="1" applyBorder="1" applyAlignment="1">
      <alignment horizontal="center" vertical="center" wrapText="1"/>
    </xf>
    <xf numFmtId="166" fontId="27" fillId="0" borderId="2" xfId="4" applyNumberFormat="1" applyFont="1" applyFill="1" applyBorder="1" applyAlignment="1">
      <alignment horizontal="right" vertical="center"/>
    </xf>
    <xf numFmtId="0" fontId="27" fillId="0" borderId="5" xfId="1" applyFont="1" applyBorder="1" applyAlignment="1">
      <alignment horizontal="left" vertical="center" wrapText="1"/>
    </xf>
    <xf numFmtId="171" fontId="27" fillId="0" borderId="1" xfId="4" applyNumberFormat="1" applyFont="1" applyFill="1" applyBorder="1" applyAlignment="1">
      <alignment horizontal="right" vertical="center" wrapText="1"/>
    </xf>
    <xf numFmtId="0" fontId="27" fillId="0" borderId="8" xfId="1" applyFont="1" applyBorder="1" applyAlignment="1">
      <alignment horizontal="left" vertical="center" wrapText="1"/>
    </xf>
    <xf numFmtId="0" fontId="27" fillId="0" borderId="1" xfId="1" quotePrefix="1" applyFont="1" applyBorder="1" applyAlignment="1">
      <alignment horizontal="right" vertical="center" wrapText="1"/>
    </xf>
    <xf numFmtId="0" fontId="27" fillId="0" borderId="6" xfId="1" applyFont="1" applyBorder="1" applyAlignment="1">
      <alignment horizontal="center" vertical="center" wrapText="1"/>
    </xf>
    <xf numFmtId="0" fontId="29" fillId="0" borderId="2" xfId="1" applyFont="1" applyBorder="1" applyAlignment="1">
      <alignment horizontal="left" vertical="center" wrapText="1"/>
    </xf>
    <xf numFmtId="0" fontId="29" fillId="0" borderId="3" xfId="1" quotePrefix="1" applyFont="1" applyBorder="1" applyAlignment="1">
      <alignment horizontal="right" vertical="center" wrapText="1"/>
    </xf>
    <xf numFmtId="0" fontId="29" fillId="0" borderId="3" xfId="1" quotePrefix="1" applyFont="1" applyBorder="1" applyAlignment="1">
      <alignment horizontal="center" vertical="center" wrapText="1"/>
    </xf>
    <xf numFmtId="0" fontId="29" fillId="0" borderId="4" xfId="1" quotePrefix="1" applyFont="1" applyBorder="1" applyAlignment="1">
      <alignment horizontal="center" vertical="center" wrapText="1"/>
    </xf>
    <xf numFmtId="9" fontId="27" fillId="0" borderId="1" xfId="1" quotePrefix="1" applyNumberFormat="1" applyFont="1" applyBorder="1" applyAlignment="1">
      <alignment horizontal="right" vertical="center" wrapText="1"/>
    </xf>
    <xf numFmtId="9" fontId="27" fillId="0" borderId="1" xfId="3" quotePrefix="1" applyFont="1" applyFill="1" applyBorder="1" applyAlignment="1">
      <alignment horizontal="right" vertical="center" wrapText="1"/>
    </xf>
    <xf numFmtId="166" fontId="27" fillId="0" borderId="1" xfId="1" quotePrefix="1" applyNumberFormat="1" applyFont="1" applyBorder="1" applyAlignment="1">
      <alignment horizontal="right" vertical="center" wrapText="1"/>
    </xf>
    <xf numFmtId="0" fontId="26" fillId="0" borderId="3" xfId="1" quotePrefix="1" applyFont="1" applyBorder="1" applyAlignment="1">
      <alignment horizontal="right" vertical="center" wrapText="1"/>
    </xf>
    <xf numFmtId="0" fontId="26" fillId="0" borderId="3" xfId="1" quotePrefix="1" applyFont="1" applyBorder="1" applyAlignment="1">
      <alignment horizontal="center" vertical="center" wrapText="1"/>
    </xf>
    <xf numFmtId="0" fontId="26" fillId="0" borderId="4" xfId="1" quotePrefix="1" applyFont="1" applyBorder="1" applyAlignment="1">
      <alignment horizontal="center" vertical="center" wrapText="1"/>
    </xf>
    <xf numFmtId="1" fontId="27" fillId="0" borderId="1" xfId="1" applyNumberFormat="1" applyFont="1" applyBorder="1" applyAlignment="1">
      <alignment horizontal="right" vertical="center"/>
    </xf>
    <xf numFmtId="1" fontId="26" fillId="0" borderId="3" xfId="1" applyNumberFormat="1" applyFont="1" applyBorder="1" applyAlignment="1">
      <alignment horizontal="right" vertical="center" wrapText="1"/>
    </xf>
    <xf numFmtId="0" fontId="26" fillId="0" borderId="3" xfId="1" applyFont="1" applyBorder="1" applyAlignment="1">
      <alignment horizontal="right" vertical="center" wrapText="1"/>
    </xf>
    <xf numFmtId="0" fontId="26" fillId="0" borderId="3" xfId="1" applyFont="1" applyBorder="1" applyAlignment="1">
      <alignment horizontal="left" vertical="center" wrapText="1"/>
    </xf>
    <xf numFmtId="0" fontId="26" fillId="0" borderId="4" xfId="1" applyFont="1" applyBorder="1" applyAlignment="1">
      <alignment horizontal="left" vertical="center" wrapText="1"/>
    </xf>
    <xf numFmtId="1" fontId="27" fillId="0" borderId="1" xfId="1" applyNumberFormat="1" applyFont="1" applyBorder="1" applyAlignment="1">
      <alignment horizontal="right" vertical="center" wrapText="1"/>
    </xf>
    <xf numFmtId="166" fontId="27" fillId="0" borderId="6" xfId="1" applyNumberFormat="1" applyFont="1" applyBorder="1" applyAlignment="1">
      <alignment horizontal="center" vertical="center" wrapText="1"/>
    </xf>
    <xf numFmtId="168" fontId="27" fillId="0" borderId="6" xfId="1" applyNumberFormat="1" applyFont="1" applyBorder="1" applyAlignment="1">
      <alignment horizontal="center" vertical="center" wrapText="1"/>
    </xf>
    <xf numFmtId="2" fontId="27" fillId="0" borderId="1" xfId="1" applyNumberFormat="1" applyFont="1" applyBorder="1" applyAlignment="1">
      <alignment horizontal="right" vertical="center" wrapText="1"/>
    </xf>
    <xf numFmtId="172" fontId="27" fillId="0" borderId="1" xfId="4" quotePrefix="1" applyNumberFormat="1" applyFont="1" applyFill="1" applyBorder="1" applyAlignment="1">
      <alignment horizontal="right" vertical="center" wrapText="1"/>
    </xf>
    <xf numFmtId="167" fontId="27" fillId="0" borderId="2" xfId="1" applyNumberFormat="1" applyFont="1" applyBorder="1" applyAlignment="1">
      <alignment horizontal="right" vertical="center"/>
    </xf>
    <xf numFmtId="167" fontId="27" fillId="0" borderId="1" xfId="1" applyNumberFormat="1" applyFont="1" applyBorder="1" applyAlignment="1">
      <alignment horizontal="right" vertical="center" wrapText="1"/>
    </xf>
    <xf numFmtId="0" fontId="26" fillId="0" borderId="3" xfId="1" applyFont="1" applyBorder="1" applyAlignment="1">
      <alignment vertical="center" wrapText="1"/>
    </xf>
    <xf numFmtId="0" fontId="26" fillId="0" borderId="4" xfId="1" applyFont="1" applyBorder="1" applyAlignment="1">
      <alignment vertical="center" wrapText="1"/>
    </xf>
    <xf numFmtId="0" fontId="27" fillId="0" borderId="1" xfId="6" applyFont="1" applyBorder="1" applyAlignment="1">
      <alignment horizontal="right" vertical="center" wrapText="1"/>
    </xf>
    <xf numFmtId="3" fontId="27" fillId="0" borderId="6" xfId="1" applyNumberFormat="1" applyFont="1" applyBorder="1" applyAlignment="1">
      <alignment horizontal="center" vertical="center" wrapText="1"/>
    </xf>
    <xf numFmtId="3" fontId="27" fillId="0" borderId="1" xfId="1" applyNumberFormat="1" applyFont="1" applyBorder="1" applyAlignment="1">
      <alignment horizontal="center" vertical="center" wrapText="1"/>
    </xf>
    <xf numFmtId="1" fontId="27" fillId="0" borderId="1" xfId="6" applyNumberFormat="1" applyFont="1" applyBorder="1" applyAlignment="1">
      <alignment horizontal="right" vertical="center" wrapText="1"/>
    </xf>
    <xf numFmtId="9" fontId="27" fillId="0" borderId="1" xfId="3" applyFont="1" applyFill="1" applyBorder="1" applyAlignment="1">
      <alignment horizontal="right" vertical="center" wrapText="1"/>
    </xf>
    <xf numFmtId="171" fontId="27" fillId="2" borderId="1" xfId="4" applyNumberFormat="1" applyFont="1" applyFill="1" applyBorder="1" applyAlignment="1">
      <alignment horizontal="right" vertical="center" wrapText="1"/>
    </xf>
    <xf numFmtId="172" fontId="27" fillId="2" borderId="1" xfId="4" quotePrefix="1" applyNumberFormat="1" applyFont="1" applyFill="1" applyBorder="1" applyAlignment="1">
      <alignment horizontal="right" vertical="center" wrapText="1"/>
    </xf>
    <xf numFmtId="0" fontId="2" fillId="0" borderId="1" xfId="1" applyFont="1" applyBorder="1" applyAlignment="1">
      <alignment horizontal="left" vertical="center" wrapText="1"/>
    </xf>
    <xf numFmtId="166" fontId="2" fillId="0" borderId="2" xfId="1" applyNumberFormat="1" applyFont="1" applyBorder="1" applyAlignment="1">
      <alignment horizontal="right" vertical="center"/>
    </xf>
    <xf numFmtId="0" fontId="2" fillId="0" borderId="1" xfId="1" applyFont="1" applyBorder="1" applyAlignment="1">
      <alignment horizontal="center" vertical="center" wrapText="1"/>
    </xf>
    <xf numFmtId="1" fontId="2" fillId="0" borderId="2" xfId="1" applyNumberFormat="1" applyFont="1" applyBorder="1" applyAlignment="1">
      <alignment horizontal="right" vertical="center"/>
    </xf>
    <xf numFmtId="0" fontId="2" fillId="0" borderId="7" xfId="1" applyFont="1" applyBorder="1" applyAlignment="1">
      <alignment horizontal="left" vertical="center" wrapText="1"/>
    </xf>
    <xf numFmtId="0" fontId="2" fillId="0" borderId="5" xfId="1" applyFont="1" applyBorder="1" applyAlignment="1">
      <alignment horizontal="center" vertical="center" wrapText="1"/>
    </xf>
    <xf numFmtId="166" fontId="2" fillId="0" borderId="2" xfId="4" applyNumberFormat="1" applyFont="1" applyFill="1" applyBorder="1" applyAlignment="1">
      <alignment horizontal="right" vertical="center"/>
    </xf>
    <xf numFmtId="0" fontId="2" fillId="0" borderId="5" xfId="1" applyFont="1" applyBorder="1" applyAlignment="1">
      <alignment horizontal="left" vertical="center" wrapText="1"/>
    </xf>
    <xf numFmtId="171" fontId="2" fillId="2" borderId="1" xfId="4" applyNumberFormat="1" applyFont="1" applyFill="1" applyBorder="1" applyAlignment="1">
      <alignment horizontal="right" vertical="center" wrapText="1"/>
    </xf>
    <xf numFmtId="0" fontId="2" fillId="0" borderId="8" xfId="1" applyFont="1" applyBorder="1" applyAlignment="1">
      <alignment horizontal="left" vertical="center" wrapText="1"/>
    </xf>
    <xf numFmtId="0" fontId="2" fillId="0" borderId="1" xfId="1" quotePrefix="1" applyFont="1" applyBorder="1" applyAlignment="1">
      <alignment horizontal="right" vertical="center" wrapText="1"/>
    </xf>
    <xf numFmtId="0" fontId="24" fillId="0" borderId="2" xfId="1" applyFont="1" applyBorder="1" applyAlignment="1">
      <alignment horizontal="left" vertical="center" wrapText="1"/>
    </xf>
    <xf numFmtId="0" fontId="24" fillId="0" borderId="3" xfId="1" quotePrefix="1" applyFont="1" applyBorder="1" applyAlignment="1">
      <alignment horizontal="right" vertical="center" wrapText="1"/>
    </xf>
    <xf numFmtId="0" fontId="24" fillId="0" borderId="3" xfId="1" quotePrefix="1" applyFont="1" applyBorder="1" applyAlignment="1">
      <alignment horizontal="center" vertical="center" wrapText="1"/>
    </xf>
    <xf numFmtId="9" fontId="2" fillId="0" borderId="1" xfId="1" quotePrefix="1" applyNumberFormat="1" applyFont="1" applyBorder="1" applyAlignment="1">
      <alignment horizontal="right" vertical="center" wrapText="1"/>
    </xf>
    <xf numFmtId="9" fontId="2" fillId="0" borderId="1" xfId="3" quotePrefix="1" applyFont="1" applyBorder="1" applyAlignment="1">
      <alignment horizontal="right" vertical="center" wrapText="1"/>
    </xf>
    <xf numFmtId="166" fontId="2" fillId="0" borderId="1" xfId="1" quotePrefix="1" applyNumberFormat="1" applyFont="1" applyBorder="1" applyAlignment="1">
      <alignment horizontal="right" vertical="center" wrapText="1"/>
    </xf>
    <xf numFmtId="1" fontId="2" fillId="2" borderId="1" xfId="1" applyNumberFormat="1" applyFont="1" applyFill="1" applyBorder="1" applyAlignment="1">
      <alignment horizontal="right" vertical="center"/>
    </xf>
    <xf numFmtId="1" fontId="4" fillId="2" borderId="3" xfId="1" applyNumberFormat="1" applyFont="1" applyFill="1" applyBorder="1" applyAlignment="1">
      <alignment horizontal="right" vertical="center" wrapText="1"/>
    </xf>
    <xf numFmtId="2" fontId="2" fillId="0" borderId="2" xfId="1" applyNumberFormat="1" applyFont="1" applyBorder="1" applyAlignment="1">
      <alignment horizontal="right" vertical="center"/>
    </xf>
    <xf numFmtId="4" fontId="2" fillId="0" borderId="1" xfId="1" applyNumberFormat="1" applyFont="1" applyBorder="1" applyAlignment="1">
      <alignment horizontal="right" vertical="center" wrapText="1"/>
    </xf>
    <xf numFmtId="2" fontId="2" fillId="0" borderId="1" xfId="1" applyNumberFormat="1" applyFont="1" applyBorder="1" applyAlignment="1">
      <alignment horizontal="right" vertical="center" wrapText="1"/>
    </xf>
    <xf numFmtId="172" fontId="2" fillId="0" borderId="1" xfId="4" applyNumberFormat="1" applyFont="1" applyFill="1" applyBorder="1" applyAlignment="1">
      <alignment horizontal="right" vertical="center" wrapText="1"/>
    </xf>
    <xf numFmtId="172" fontId="2" fillId="2" borderId="1" xfId="4" quotePrefix="1" applyNumberFormat="1" applyFont="1" applyFill="1" applyBorder="1" applyAlignment="1">
      <alignment horizontal="right" vertical="center" wrapText="1"/>
    </xf>
    <xf numFmtId="3" fontId="2" fillId="0" borderId="1" xfId="3" applyNumberFormat="1" applyFont="1" applyFill="1" applyBorder="1" applyAlignment="1">
      <alignment horizontal="right" vertical="center" wrapText="1"/>
    </xf>
    <xf numFmtId="3" fontId="2" fillId="0" borderId="1" xfId="1" applyNumberFormat="1" applyFont="1" applyBorder="1" applyAlignment="1">
      <alignment horizontal="right" vertical="center" wrapText="1"/>
    </xf>
    <xf numFmtId="167" fontId="2" fillId="0" borderId="2" xfId="1" quotePrefix="1" applyNumberFormat="1" applyFont="1" applyBorder="1" applyAlignment="1">
      <alignment horizontal="right" vertical="center"/>
    </xf>
    <xf numFmtId="167" fontId="2" fillId="0" borderId="2" xfId="1" applyNumberFormat="1" applyFont="1" applyBorder="1" applyAlignment="1">
      <alignment horizontal="right" vertical="center"/>
    </xf>
    <xf numFmtId="167" fontId="2" fillId="0" borderId="1" xfId="1" applyNumberFormat="1" applyFont="1" applyBorder="1" applyAlignment="1">
      <alignment horizontal="right" vertical="center" wrapText="1"/>
    </xf>
    <xf numFmtId="0" fontId="2" fillId="0" borderId="1" xfId="6" applyFont="1" applyBorder="1" applyAlignment="1">
      <alignment horizontal="right" vertical="center" wrapText="1"/>
    </xf>
    <xf numFmtId="1" fontId="2" fillId="0" borderId="1" xfId="6" applyNumberFormat="1" applyFont="1" applyBorder="1" applyAlignment="1">
      <alignment horizontal="right" vertical="center" wrapText="1"/>
    </xf>
    <xf numFmtId="9" fontId="2" fillId="2" borderId="1" xfId="3" applyFont="1" applyFill="1" applyBorder="1" applyAlignment="1">
      <alignment horizontal="right" vertical="center" wrapText="1"/>
    </xf>
    <xf numFmtId="172" fontId="2" fillId="2" borderId="1" xfId="4" applyNumberFormat="1" applyFont="1" applyFill="1" applyBorder="1" applyAlignment="1">
      <alignment horizontal="right" vertical="center" wrapText="1"/>
    </xf>
    <xf numFmtId="1" fontId="27" fillId="2" borderId="2" xfId="1" applyNumberFormat="1" applyFont="1" applyFill="1" applyBorder="1" applyAlignment="1">
      <alignment horizontal="center" vertical="center"/>
    </xf>
    <xf numFmtId="0" fontId="2" fillId="0" borderId="1" xfId="1" applyFont="1" applyBorder="1" applyAlignment="1">
      <alignment vertical="center" wrapText="1"/>
    </xf>
    <xf numFmtId="0" fontId="2" fillId="0" borderId="2" xfId="1" applyFont="1" applyBorder="1" applyAlignment="1">
      <alignment horizontal="center" vertical="center"/>
    </xf>
    <xf numFmtId="0" fontId="2" fillId="0" borderId="7" xfId="1" applyFont="1" applyBorder="1" applyAlignment="1">
      <alignment vertical="center" wrapText="1"/>
    </xf>
    <xf numFmtId="9" fontId="2" fillId="0" borderId="2" xfId="3" applyFont="1" applyFill="1" applyBorder="1" applyAlignment="1">
      <alignment horizontal="center" vertical="center"/>
    </xf>
    <xf numFmtId="9" fontId="2" fillId="0" borderId="2" xfId="3" applyFont="1" applyBorder="1" applyAlignment="1">
      <alignment horizontal="center" vertical="center"/>
    </xf>
    <xf numFmtId="0" fontId="2" fillId="0" borderId="8" xfId="1" applyFont="1" applyBorder="1" applyAlignment="1">
      <alignment vertical="center" wrapText="1"/>
    </xf>
    <xf numFmtId="0" fontId="2" fillId="0" borderId="1" xfId="1" quotePrefix="1" applyFont="1" applyBorder="1" applyAlignment="1">
      <alignment horizontal="center" vertical="center" wrapText="1"/>
    </xf>
    <xf numFmtId="166" fontId="2" fillId="2" borderId="1" xfId="1" applyNumberFormat="1" applyFont="1" applyFill="1" applyBorder="1" applyAlignment="1">
      <alignment horizontal="center" vertical="center"/>
    </xf>
    <xf numFmtId="166" fontId="2" fillId="0" borderId="2" xfId="1" applyNumberFormat="1" applyFont="1" applyBorder="1" applyAlignment="1">
      <alignment horizontal="center" vertical="center"/>
    </xf>
    <xf numFmtId="166" fontId="2" fillId="0" borderId="1" xfId="1" applyNumberFormat="1" applyFont="1" applyBorder="1" applyAlignment="1">
      <alignment horizontal="center" vertical="center" wrapText="1"/>
    </xf>
    <xf numFmtId="0" fontId="2" fillId="0" borderId="2" xfId="1" quotePrefix="1" applyFont="1" applyBorder="1" applyAlignment="1">
      <alignment horizontal="center" vertical="center"/>
    </xf>
    <xf numFmtId="3" fontId="27" fillId="2" borderId="5" xfId="3" applyNumberFormat="1" applyFont="1" applyFill="1" applyBorder="1" applyAlignment="1">
      <alignment horizontal="right" vertical="center" wrapText="1"/>
    </xf>
    <xf numFmtId="3" fontId="27" fillId="2" borderId="1" xfId="3" applyNumberFormat="1" applyFont="1" applyFill="1" applyBorder="1" applyAlignment="1">
      <alignment horizontal="right"/>
    </xf>
    <xf numFmtId="166" fontId="36" fillId="3" borderId="1" xfId="1" applyNumberFormat="1" applyFont="1" applyFill="1" applyBorder="1" applyAlignment="1">
      <alignment horizontal="right" vertical="center" wrapText="1"/>
    </xf>
    <xf numFmtId="3" fontId="36" fillId="3" borderId="1" xfId="1" applyNumberFormat="1" applyFont="1" applyFill="1" applyBorder="1" applyAlignment="1">
      <alignment horizontal="right" vertical="center" wrapText="1"/>
    </xf>
    <xf numFmtId="167" fontId="27" fillId="2" borderId="5" xfId="3" applyNumberFormat="1" applyFont="1" applyFill="1" applyBorder="1" applyAlignment="1">
      <alignment horizontal="right" vertical="center" wrapText="1"/>
    </xf>
    <xf numFmtId="1" fontId="27" fillId="2" borderId="5" xfId="4" applyNumberFormat="1" applyFont="1" applyFill="1" applyBorder="1" applyAlignment="1">
      <alignment horizontal="right" vertical="center" wrapText="1"/>
    </xf>
    <xf numFmtId="1" fontId="27" fillId="2" borderId="1" xfId="4" applyNumberFormat="1" applyFont="1" applyFill="1" applyBorder="1" applyAlignment="1">
      <alignment horizontal="right" vertical="center" wrapText="1"/>
    </xf>
    <xf numFmtId="1" fontId="27" fillId="2" borderId="1" xfId="4" applyNumberFormat="1" applyFont="1" applyFill="1" applyBorder="1" applyAlignment="1">
      <alignment horizontal="right"/>
    </xf>
    <xf numFmtId="167" fontId="27" fillId="2" borderId="1" xfId="3" applyNumberFormat="1" applyFont="1" applyFill="1" applyBorder="1" applyAlignment="1">
      <alignment horizontal="right" vertical="center" wrapText="1"/>
    </xf>
    <xf numFmtId="0" fontId="27" fillId="2" borderId="1" xfId="3" applyNumberFormat="1" applyFont="1" applyFill="1" applyBorder="1" applyAlignment="1">
      <alignment horizontal="right" vertical="center" wrapText="1"/>
    </xf>
    <xf numFmtId="166" fontId="27" fillId="2" borderId="1" xfId="1" quotePrefix="1" applyNumberFormat="1" applyFont="1" applyFill="1" applyBorder="1" applyAlignment="1">
      <alignment horizontal="right" vertical="center" wrapText="1"/>
    </xf>
    <xf numFmtId="3" fontId="2" fillId="2" borderId="2" xfId="1" applyNumberFormat="1" applyFont="1" applyFill="1" applyBorder="1" applyAlignment="1">
      <alignment horizontal="center" vertical="center"/>
    </xf>
    <xf numFmtId="168" fontId="2" fillId="2" borderId="2" xfId="1" applyNumberFormat="1" applyFont="1" applyFill="1" applyBorder="1" applyAlignment="1">
      <alignment horizontal="center" vertical="center"/>
    </xf>
    <xf numFmtId="0" fontId="2" fillId="2" borderId="5" xfId="1" quotePrefix="1" applyFont="1" applyFill="1" applyBorder="1" applyAlignment="1">
      <alignment vertical="center" wrapText="1"/>
    </xf>
    <xf numFmtId="168" fontId="2" fillId="0" borderId="2" xfId="1" applyNumberFormat="1" applyFont="1" applyBorder="1" applyAlignment="1">
      <alignment horizontal="center" vertical="center"/>
    </xf>
    <xf numFmtId="169" fontId="2" fillId="0" borderId="1" xfId="0" applyNumberFormat="1" applyFont="1" applyBorder="1" applyAlignment="1">
      <alignment horizontal="center" vertical="center" wrapText="1"/>
    </xf>
    <xf numFmtId="168" fontId="2" fillId="0" borderId="1" xfId="0" applyNumberFormat="1" applyFont="1" applyBorder="1" applyAlignment="1">
      <alignment horizontal="center" vertical="center"/>
    </xf>
    <xf numFmtId="168" fontId="2" fillId="2" borderId="1" xfId="1" applyNumberFormat="1" applyFont="1" applyFill="1" applyBorder="1" applyAlignment="1">
      <alignment horizontal="center" vertical="center" wrapText="1"/>
    </xf>
    <xf numFmtId="3" fontId="2" fillId="2" borderId="0" xfId="1" applyNumberFormat="1" applyFont="1" applyFill="1" applyAlignment="1">
      <alignment horizontal="center" vertical="top" wrapText="1"/>
    </xf>
    <xf numFmtId="172" fontId="2" fillId="0" borderId="1" xfId="4" applyNumberFormat="1" applyFont="1" applyFill="1" applyBorder="1" applyAlignment="1">
      <alignment horizontal="center" vertical="center" wrapText="1"/>
    </xf>
    <xf numFmtId="172" fontId="2" fillId="0" borderId="1" xfId="4" applyNumberFormat="1" applyFont="1" applyBorder="1" applyAlignment="1">
      <alignment horizontal="center" vertical="center" wrapText="1"/>
    </xf>
    <xf numFmtId="0" fontId="37" fillId="0" borderId="1" xfId="0" applyFont="1" applyBorder="1"/>
    <xf numFmtId="0" fontId="37" fillId="5" borderId="1" xfId="0" applyFont="1" applyFill="1" applyBorder="1" applyAlignment="1">
      <alignment horizontal="center" vertical="center"/>
    </xf>
    <xf numFmtId="0" fontId="37" fillId="5" borderId="1" xfId="0" applyFont="1" applyFill="1" applyBorder="1" applyAlignment="1">
      <alignment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37" fillId="5" borderId="1" xfId="0" applyFont="1" applyFill="1" applyBorder="1" applyAlignment="1">
      <alignment horizontal="center" vertical="center" wrapText="1"/>
    </xf>
    <xf numFmtId="0" fontId="37" fillId="0" borderId="1" xfId="0" applyFont="1" applyBorder="1" applyAlignment="1">
      <alignment horizontal="center"/>
    </xf>
    <xf numFmtId="2" fontId="37" fillId="0" borderId="1" xfId="0" applyNumberFormat="1" applyFont="1" applyBorder="1" applyAlignment="1">
      <alignment horizontal="center"/>
    </xf>
    <xf numFmtId="3" fontId="39" fillId="3" borderId="1" xfId="3" quotePrefix="1" applyNumberFormat="1" applyFont="1" applyFill="1" applyBorder="1" applyAlignment="1">
      <alignment horizontal="right" vertical="center" wrapText="1"/>
    </xf>
    <xf numFmtId="4" fontId="12" fillId="0" borderId="1" xfId="0" applyNumberFormat="1" applyFont="1" applyBorder="1" applyAlignment="1">
      <alignment horizontal="center" vertical="center" wrapText="1"/>
    </xf>
    <xf numFmtId="0" fontId="12" fillId="0" borderId="4" xfId="0" applyFont="1" applyBorder="1" applyAlignment="1">
      <alignment horizontal="center" vertical="center"/>
    </xf>
    <xf numFmtId="0" fontId="12" fillId="0" borderId="1" xfId="0" applyFont="1" applyBorder="1" applyAlignment="1">
      <alignment horizontal="center" vertical="center"/>
    </xf>
    <xf numFmtId="3" fontId="12" fillId="2" borderId="1" xfId="1" applyNumberFormat="1" applyFont="1" applyFill="1" applyBorder="1" applyAlignment="1">
      <alignment horizontal="center" vertical="center" wrapText="1"/>
    </xf>
    <xf numFmtId="3" fontId="12" fillId="2" borderId="6" xfId="1" applyNumberFormat="1" applyFont="1" applyFill="1" applyBorder="1" applyAlignment="1">
      <alignment horizontal="center" vertical="center" wrapText="1"/>
    </xf>
    <xf numFmtId="2" fontId="12" fillId="0" borderId="1" xfId="0" applyNumberFormat="1" applyFont="1" applyBorder="1" applyAlignment="1">
      <alignment horizontal="center" vertical="center" wrapText="1"/>
    </xf>
    <xf numFmtId="174" fontId="12" fillId="0" borderId="1" xfId="3" applyNumberFormat="1" applyFont="1" applyFill="1" applyBorder="1" applyAlignment="1">
      <alignment horizontal="center" vertical="center" wrapText="1"/>
    </xf>
    <xf numFmtId="9" fontId="12" fillId="0" borderId="4" xfId="0" applyNumberFormat="1" applyFont="1" applyBorder="1" applyAlignment="1">
      <alignment horizontal="center" vertical="center"/>
    </xf>
    <xf numFmtId="9" fontId="12" fillId="0" borderId="1" xfId="0" applyNumberFormat="1" applyFont="1" applyBorder="1" applyAlignment="1">
      <alignment horizontal="center" vertical="center"/>
    </xf>
    <xf numFmtId="3" fontId="12" fillId="0" borderId="1" xfId="0" applyNumberFormat="1" applyFont="1" applyBorder="1" applyAlignment="1">
      <alignment horizontal="center" vertical="center" wrapText="1"/>
    </xf>
    <xf numFmtId="0" fontId="12" fillId="0" borderId="11" xfId="0" applyFont="1" applyBorder="1" applyAlignment="1">
      <alignment horizontal="center" vertical="center"/>
    </xf>
    <xf numFmtId="0" fontId="12" fillId="0" borderId="10" xfId="0" applyFont="1" applyBorder="1" applyAlignment="1">
      <alignment horizontal="center" vertical="center"/>
    </xf>
    <xf numFmtId="3" fontId="12" fillId="2" borderId="10" xfId="1" applyNumberFormat="1" applyFont="1" applyFill="1" applyBorder="1" applyAlignment="1">
      <alignment horizontal="center" vertical="center" wrapText="1"/>
    </xf>
    <xf numFmtId="0" fontId="12" fillId="2" borderId="6" xfId="1" applyFont="1" applyFill="1" applyBorder="1" applyAlignment="1">
      <alignment horizontal="center" vertical="center" wrapText="1"/>
    </xf>
    <xf numFmtId="0" fontId="40" fillId="2" borderId="3" xfId="0" applyFont="1" applyFill="1" applyBorder="1" applyAlignment="1">
      <alignment vertical="center" wrapText="1"/>
    </xf>
    <xf numFmtId="3" fontId="12" fillId="2" borderId="3" xfId="1" applyNumberFormat="1" applyFont="1" applyFill="1" applyBorder="1" applyAlignment="1">
      <alignment horizontal="center" vertical="center" wrapText="1"/>
    </xf>
    <xf numFmtId="0" fontId="40" fillId="2" borderId="3" xfId="1" applyFont="1" applyFill="1" applyBorder="1" applyAlignment="1">
      <alignment vertical="center" wrapText="1"/>
    </xf>
    <xf numFmtId="0" fontId="40" fillId="2" borderId="4" xfId="1" applyFont="1" applyFill="1" applyBorder="1" applyAlignment="1">
      <alignment vertical="center" wrapText="1"/>
    </xf>
    <xf numFmtId="3" fontId="12" fillId="0" borderId="5" xfId="0" applyNumberFormat="1" applyFont="1" applyBorder="1" applyAlignment="1">
      <alignment horizontal="center" vertical="center" wrapText="1"/>
    </xf>
    <xf numFmtId="0" fontId="12" fillId="0" borderId="5" xfId="0" applyFont="1" applyBorder="1" applyAlignment="1">
      <alignment horizontal="center" vertical="center"/>
    </xf>
    <xf numFmtId="3" fontId="12" fillId="2" borderId="5" xfId="1" applyNumberFormat="1" applyFont="1" applyFill="1" applyBorder="1" applyAlignment="1">
      <alignment horizontal="center" vertical="center" wrapText="1"/>
    </xf>
    <xf numFmtId="1" fontId="41" fillId="2" borderId="1" xfId="1" applyNumberFormat="1" applyFont="1" applyFill="1" applyBorder="1" applyAlignment="1">
      <alignment horizontal="right" vertical="center" wrapText="1"/>
    </xf>
    <xf numFmtId="0" fontId="42" fillId="2" borderId="3" xfId="1" applyFont="1" applyFill="1" applyBorder="1" applyAlignment="1">
      <alignment horizontal="right" vertical="center" wrapText="1"/>
    </xf>
    <xf numFmtId="4" fontId="41" fillId="2" borderId="1" xfId="3" applyNumberFormat="1" applyFont="1" applyFill="1" applyBorder="1" applyAlignment="1">
      <alignment horizontal="right" vertical="center" wrapText="1"/>
    </xf>
    <xf numFmtId="2" fontId="41" fillId="2" borderId="2" xfId="1" applyNumberFormat="1" applyFont="1" applyFill="1" applyBorder="1" applyAlignment="1">
      <alignment horizontal="right" vertical="center"/>
    </xf>
    <xf numFmtId="167" fontId="41" fillId="2" borderId="1" xfId="1" applyNumberFormat="1" applyFont="1" applyFill="1" applyBorder="1" applyAlignment="1">
      <alignment horizontal="right" vertical="center" wrapText="1"/>
    </xf>
    <xf numFmtId="3" fontId="41" fillId="3" borderId="1" xfId="3" applyNumberFormat="1" applyFont="1" applyFill="1" applyBorder="1" applyAlignment="1">
      <alignment horizontal="right" vertical="center" wrapText="1"/>
    </xf>
    <xf numFmtId="3" fontId="41" fillId="2" borderId="1" xfId="3" applyNumberFormat="1" applyFont="1" applyFill="1" applyBorder="1" applyAlignment="1">
      <alignment horizontal="right" vertical="center" wrapText="1"/>
    </xf>
    <xf numFmtId="4" fontId="41" fillId="3" borderId="1" xfId="3" applyNumberFormat="1" applyFont="1" applyFill="1" applyBorder="1" applyAlignment="1">
      <alignment horizontal="right" vertical="center" wrapText="1"/>
    </xf>
    <xf numFmtId="3" fontId="41" fillId="3" borderId="1" xfId="1" applyNumberFormat="1" applyFont="1" applyFill="1" applyBorder="1" applyAlignment="1">
      <alignment horizontal="right" vertical="center" wrapText="1"/>
    </xf>
    <xf numFmtId="0" fontId="6" fillId="2" borderId="0" xfId="1" applyFont="1" applyFill="1" applyAlignment="1">
      <alignment vertical="top" wrapText="1"/>
    </xf>
    <xf numFmtId="0" fontId="26" fillId="2" borderId="3" xfId="1" applyFont="1" applyFill="1" applyBorder="1" applyAlignment="1">
      <alignment horizontal="center" vertical="center" wrapText="1"/>
    </xf>
    <xf numFmtId="0" fontId="26" fillId="2" borderId="4" xfId="1" applyFont="1" applyFill="1" applyBorder="1" applyAlignment="1">
      <alignment horizontal="center" vertical="center" wrapText="1"/>
    </xf>
    <xf numFmtId="0" fontId="6" fillId="2" borderId="0" xfId="1" applyFont="1" applyFill="1" applyAlignment="1">
      <alignment horizontal="center" vertical="top" wrapText="1"/>
    </xf>
    <xf numFmtId="0" fontId="13" fillId="2" borderId="0" xfId="1" applyFont="1" applyFill="1" applyAlignment="1">
      <alignment horizontal="center" vertical="top" wrapText="1"/>
    </xf>
    <xf numFmtId="0" fontId="26" fillId="2" borderId="2" xfId="1" applyFont="1" applyFill="1" applyBorder="1" applyAlignment="1">
      <alignment horizontal="center" vertical="center" wrapText="1"/>
    </xf>
    <xf numFmtId="17" fontId="4" fillId="2" borderId="0" xfId="1" quotePrefix="1" applyNumberFormat="1" applyFont="1" applyFill="1" applyAlignment="1">
      <alignment horizontal="center" vertical="top" wrapText="1"/>
    </xf>
    <xf numFmtId="0" fontId="13" fillId="2" borderId="0" xfId="1" applyFont="1" applyFill="1" applyAlignment="1">
      <alignment vertical="top" wrapText="1"/>
    </xf>
    <xf numFmtId="0" fontId="2" fillId="2" borderId="0" xfId="1" applyFont="1" applyFill="1" applyAlignment="1">
      <alignment horizontal="left" vertical="top" wrapText="1"/>
    </xf>
    <xf numFmtId="0" fontId="7" fillId="2" borderId="0" xfId="1" applyFont="1" applyFill="1" applyAlignment="1">
      <alignment horizontal="center" vertical="top" wrapText="1"/>
    </xf>
    <xf numFmtId="0" fontId="5" fillId="2" borderId="0" xfId="1" applyFont="1" applyFill="1" applyAlignment="1">
      <alignment horizontal="center" vertical="top" wrapText="1"/>
    </xf>
    <xf numFmtId="0" fontId="5" fillId="2" borderId="0" xfId="1" applyFont="1" applyFill="1" applyAlignment="1">
      <alignment vertical="top" wrapText="1"/>
    </xf>
    <xf numFmtId="0" fontId="4" fillId="2" borderId="3" xfId="1" applyFont="1" applyFill="1" applyBorder="1" applyAlignment="1">
      <alignment horizontal="center" vertical="top" wrapText="1"/>
    </xf>
    <xf numFmtId="0" fontId="4" fillId="2" borderId="4" xfId="1" applyFont="1" applyFill="1" applyBorder="1" applyAlignment="1">
      <alignment horizontal="center" vertical="top" wrapText="1"/>
    </xf>
    <xf numFmtId="0" fontId="4" fillId="2" borderId="2" xfId="1" applyFont="1" applyFill="1" applyBorder="1" applyAlignment="1">
      <alignment horizontal="center" vertical="top"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2" fillId="2" borderId="0" xfId="1" applyFont="1" applyFill="1" applyAlignment="1">
      <alignment horizontal="left" vertical="center" wrapText="1"/>
    </xf>
    <xf numFmtId="0" fontId="2" fillId="2" borderId="0" xfId="1" applyFont="1" applyFill="1" applyAlignment="1">
      <alignment horizontal="left" vertical="top"/>
    </xf>
    <xf numFmtId="0" fontId="2" fillId="2" borderId="0" xfId="1" applyFont="1" applyFill="1" applyAlignment="1">
      <alignment horizontal="left" vertical="center"/>
    </xf>
    <xf numFmtId="0" fontId="22" fillId="4" borderId="0" xfId="0" applyFont="1" applyFill="1" applyAlignment="1">
      <alignment horizontal="center" vertical="center" wrapText="1"/>
    </xf>
    <xf numFmtId="0" fontId="23" fillId="4" borderId="0" xfId="0" applyFont="1" applyFill="1" applyAlignment="1">
      <alignment horizontal="center" vertical="center" wrapText="1"/>
    </xf>
    <xf numFmtId="0" fontId="12" fillId="0" borderId="0" xfId="0" applyFont="1" applyAlignment="1">
      <alignment horizontal="left" vertical="center" wrapText="1"/>
    </xf>
    <xf numFmtId="0" fontId="21" fillId="4" borderId="0" xfId="0" applyFont="1" applyFill="1" applyAlignment="1">
      <alignment horizontal="center" vertical="center" wrapText="1"/>
    </xf>
    <xf numFmtId="0" fontId="20" fillId="0" borderId="0" xfId="0" applyFont="1" applyAlignment="1">
      <alignment horizontal="left" vertical="center" wrapText="1"/>
    </xf>
    <xf numFmtId="0" fontId="20" fillId="0" borderId="0" xfId="0" quotePrefix="1" applyFont="1" applyAlignment="1">
      <alignment vertical="center"/>
    </xf>
    <xf numFmtId="0" fontId="20" fillId="0" borderId="0" xfId="0" applyFont="1" applyAlignment="1">
      <alignment vertical="center"/>
    </xf>
  </cellXfs>
  <cellStyles count="8">
    <cellStyle name="Comma" xfId="4" builtinId="3"/>
    <cellStyle name="Hyperlink" xfId="7" builtinId="8"/>
    <cellStyle name="Normal" xfId="0" builtinId="0"/>
    <cellStyle name="Normal 3" xfId="1" xr:uid="{00000000-0005-0000-0000-000002000000}"/>
    <cellStyle name="Normal 3 2" xfId="2" xr:uid="{00000000-0005-0000-0000-000003000000}"/>
    <cellStyle name="Normal 77" xfId="5" xr:uid="{00000000-0005-0000-0000-000004000000}"/>
    <cellStyle name="Normal_Sheet2" xfId="6" xr:uid="{00000000-0005-0000-0000-00000500000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bb/EAEA/1714%20Teknologidata%20kulkraft%20-%20Documents/Data/Biomass%20Tekkat%20from%20Ramb&#248;ll/ENSTEK-33-001-Data%20tables%20and%20calculation%20mode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ants"/>
      <sheetName val="Scenario sheet"/>
      <sheetName val="Basis assumptions"/>
      <sheetName val="Energy model"/>
      <sheetName val="Turbine system efficiencies"/>
      <sheetName val="DH WtE"/>
      <sheetName val="Small WtE"/>
      <sheetName val="Medium WtE"/>
      <sheetName val="Large WtE"/>
      <sheetName val="DH Wood Chips"/>
      <sheetName val="Small Wood Chips"/>
      <sheetName val="Medium Wood Chips"/>
      <sheetName val="Large Wood Chips"/>
      <sheetName val="DH Wood Pellets"/>
      <sheetName val="Small Wood Pellets"/>
      <sheetName val="Medium Wood Pellets"/>
      <sheetName val="Large Wood Pellets"/>
      <sheetName val="DH Straw"/>
      <sheetName val="Small Straw"/>
      <sheetName val="Medium Straw"/>
      <sheetName val="Large Straw"/>
    </sheetNames>
    <sheetDataSet>
      <sheetData sheetId="0" refreshError="1">
        <row r="3">
          <cell r="C3">
            <v>7.45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persons/person.xml><?xml version="1.0" encoding="utf-8"?>
<personList xmlns="http://schemas.microsoft.com/office/spreadsheetml/2018/threadedcomments" xmlns:x="http://schemas.openxmlformats.org/spreadsheetml/2006/main">
  <person displayName="Loui Algren" id="{4488A555-E650-4F9B-BE14-CFAB93E40EDE}" userId="53b24ef97bd373c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1-05-19T06:08:08.46" personId="{4488A555-E650-4F9B-BE14-CFAB93E40EDE}" id="{C9255327-B90D-45AA-BD96-4654758D691F}">
    <text>C29-I30 revised to % instead of M$/MWe</text>
  </threadedComment>
</ThreadedComments>
</file>

<file path=xl/threadedComments/threadedComment2.xml><?xml version="1.0" encoding="utf-8"?>
<ThreadedComments xmlns="http://schemas.microsoft.com/office/spreadsheetml/2018/threadedcomments" xmlns:x="http://schemas.openxmlformats.org/spreadsheetml/2006/main">
  <threadedComment ref="B31" dT="2021-05-19T06:11:17.19" personId="{4488A555-E650-4F9B-BE14-CFAB93E40EDE}" id="{C1D860C8-225F-4550-9114-FE50125D9B3B}">
    <text>% signs incl</text>
  </threadedComment>
  <threadedComment ref="I32" dT="2021-05-19T06:09:56.90" personId="{4488A555-E650-4F9B-BE14-CFAB93E40EDE}" id="{0A6166F4-9607-475C-91C8-3035D247E1D1}">
    <text>changed to numbers</text>
  </threadedComment>
</ThreadedComments>
</file>

<file path=xl/threadedComments/threadedComment3.xml><?xml version="1.0" encoding="utf-8"?>
<ThreadedComments xmlns="http://schemas.microsoft.com/office/spreadsheetml/2018/threadedcomments" xmlns:x="http://schemas.openxmlformats.org/spreadsheetml/2006/main">
  <threadedComment ref="B32" dT="2021-05-19T06:11:37.58" personId="{4488A555-E650-4F9B-BE14-CFAB93E40EDE}" id="{9ABDC4B1-A0B0-49C1-9F61-9FC2AF4F5984}">
    <text>% signs included</text>
  </threadedComment>
  <threadedComment ref="I32" dT="2021-05-19T06:10:41.53" personId="{4488A555-E650-4F9B-BE14-CFAB93E40EDE}" id="{63BAF609-17D7-4B3F-9EF1-F6CD5546B1F1}">
    <text>changed to numbers without %</text>
  </threadedComment>
</ThreadedComments>
</file>

<file path=xl/threadedComments/threadedComment4.xml><?xml version="1.0" encoding="utf-8"?>
<ThreadedComments xmlns="http://schemas.microsoft.com/office/spreadsheetml/2018/threadedcomments" xmlns:x="http://schemas.openxmlformats.org/spreadsheetml/2006/main">
  <threadedComment ref="C29" dT="2021-05-19T06:05:00.20" personId="{4488A555-E650-4F9B-BE14-CFAB93E40EDE}" id="{3FDBD79B-A497-4EDE-9541-56830A20FFD0}">
    <text>Revised to be % instead of M$/MWe</text>
  </threadedComment>
  <threadedComment ref="C29" dT="2021-05-19T06:05:33.34" personId="{4488A555-E650-4F9B-BE14-CFAB93E40EDE}" id="{DBC9AFC6-E872-4782-B082-6B86E26F04EF}" parentId="{3FDBD79B-A497-4EDE-9541-56830A20FFD0}">
    <text>C29 to E30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 Id="rId4" Type="http://schemas.microsoft.com/office/2017/10/relationships/threadedComment" Target="../threadedComments/threadedComment4.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worldcoal.org/%C5%82agisza-power-plant-world%E2%80%99s-first-supercritical-cfb"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50"/>
  <sheetViews>
    <sheetView topLeftCell="A7" zoomScaleNormal="100" zoomScaleSheetLayoutView="120" workbookViewId="0">
      <selection activeCell="C26" sqref="C26:E33"/>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53</v>
      </c>
      <c r="D3" s="423"/>
      <c r="E3" s="423"/>
      <c r="F3" s="423"/>
      <c r="G3" s="423"/>
      <c r="H3" s="423"/>
      <c r="I3" s="423"/>
      <c r="J3" s="423"/>
      <c r="K3" s="424"/>
      <c r="M3" s="14"/>
      <c r="N3" s="425"/>
      <c r="O3" s="426"/>
      <c r="P3" s="426"/>
      <c r="Q3" s="426"/>
      <c r="R3" s="426"/>
      <c r="S3" s="426"/>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600</v>
      </c>
      <c r="D6" s="179">
        <v>600</v>
      </c>
      <c r="E6" s="179">
        <v>600</v>
      </c>
      <c r="F6" s="179">
        <v>300</v>
      </c>
      <c r="G6" s="179">
        <v>800</v>
      </c>
      <c r="H6" s="179">
        <v>300</v>
      </c>
      <c r="I6" s="179">
        <v>800</v>
      </c>
      <c r="J6" s="180"/>
      <c r="K6" s="181" t="s">
        <v>35</v>
      </c>
      <c r="M6" s="6"/>
      <c r="N6" s="428"/>
      <c r="O6" s="429"/>
      <c r="P6" s="429"/>
      <c r="Q6" s="429"/>
      <c r="R6" s="429"/>
      <c r="S6" s="429"/>
    </row>
    <row r="7" spans="2:19" ht="11" customHeight="1" x14ac:dyDescent="0.15">
      <c r="B7" s="178" t="s">
        <v>26</v>
      </c>
      <c r="C7" s="182">
        <v>1200</v>
      </c>
      <c r="D7" s="182">
        <v>1200</v>
      </c>
      <c r="E7" s="182">
        <v>1200</v>
      </c>
      <c r="F7" s="182">
        <v>300</v>
      </c>
      <c r="G7" s="182">
        <v>1800</v>
      </c>
      <c r="H7" s="182">
        <v>300</v>
      </c>
      <c r="I7" s="182">
        <v>1800</v>
      </c>
      <c r="J7" s="180"/>
      <c r="K7" s="181" t="s">
        <v>35</v>
      </c>
      <c r="M7" s="6"/>
      <c r="N7" s="15"/>
      <c r="O7" s="26"/>
      <c r="P7" s="26"/>
      <c r="Q7" s="26"/>
      <c r="R7" s="26"/>
      <c r="S7" s="26"/>
    </row>
    <row r="8" spans="2:19" ht="11" customHeight="1" x14ac:dyDescent="0.15">
      <c r="B8" s="178" t="s">
        <v>10</v>
      </c>
      <c r="C8" s="183">
        <v>37.666666666666664</v>
      </c>
      <c r="D8" s="179">
        <v>38.796666666666667</v>
      </c>
      <c r="E8" s="179">
        <v>39.926666666666669</v>
      </c>
      <c r="F8" s="183">
        <v>33</v>
      </c>
      <c r="G8" s="183">
        <v>40</v>
      </c>
      <c r="H8" s="183">
        <v>35</v>
      </c>
      <c r="I8" s="183">
        <v>42</v>
      </c>
      <c r="J8" s="180"/>
      <c r="K8" s="184" t="s">
        <v>207</v>
      </c>
      <c r="M8" s="6"/>
      <c r="N8" s="7"/>
      <c r="O8" s="7"/>
      <c r="P8" s="7"/>
      <c r="Q8" s="7"/>
      <c r="R8" s="7"/>
      <c r="S8" s="7"/>
    </row>
    <row r="9" spans="2:19" ht="11" customHeight="1" x14ac:dyDescent="0.15">
      <c r="B9" s="185" t="s">
        <v>11</v>
      </c>
      <c r="C9" s="183">
        <v>36.666666666666664</v>
      </c>
      <c r="D9" s="179">
        <v>37.766666666666666</v>
      </c>
      <c r="E9" s="179">
        <v>38.866666666666667</v>
      </c>
      <c r="F9" s="183">
        <v>33</v>
      </c>
      <c r="G9" s="183">
        <v>40</v>
      </c>
      <c r="H9" s="183">
        <v>35</v>
      </c>
      <c r="I9" s="183">
        <v>42</v>
      </c>
      <c r="J9" s="186"/>
      <c r="K9" s="216" t="s">
        <v>206</v>
      </c>
      <c r="M9" s="6"/>
      <c r="N9" s="7"/>
      <c r="O9" s="7"/>
      <c r="P9" s="7"/>
      <c r="Q9" s="7"/>
      <c r="R9" s="7"/>
      <c r="S9" s="7"/>
    </row>
    <row r="10" spans="2:19" ht="11" customHeight="1" x14ac:dyDescent="0.15">
      <c r="B10" s="178" t="s">
        <v>13</v>
      </c>
      <c r="C10" s="183">
        <v>7</v>
      </c>
      <c r="D10" s="183">
        <v>6</v>
      </c>
      <c r="E10" s="183">
        <v>3</v>
      </c>
      <c r="F10" s="179">
        <v>5</v>
      </c>
      <c r="G10" s="179">
        <v>15</v>
      </c>
      <c r="H10" s="179">
        <v>2</v>
      </c>
      <c r="I10" s="179">
        <v>7</v>
      </c>
      <c r="J10" s="180" t="s">
        <v>9</v>
      </c>
      <c r="K10" s="181" t="s">
        <v>35</v>
      </c>
      <c r="M10" s="1"/>
      <c r="N10" s="8"/>
      <c r="O10" s="8"/>
      <c r="P10" s="8"/>
      <c r="Q10" s="8"/>
      <c r="R10" s="8"/>
      <c r="S10" s="7"/>
    </row>
    <row r="11" spans="2:19" ht="11" customHeight="1" x14ac:dyDescent="0.15">
      <c r="B11" s="173" t="s">
        <v>14</v>
      </c>
      <c r="C11" s="183">
        <v>7</v>
      </c>
      <c r="D11" s="183">
        <v>5</v>
      </c>
      <c r="E11" s="183">
        <v>3</v>
      </c>
      <c r="F11" s="179">
        <v>3</v>
      </c>
      <c r="G11" s="179">
        <v>8</v>
      </c>
      <c r="H11" s="179">
        <v>2</v>
      </c>
      <c r="I11" s="179">
        <v>4</v>
      </c>
      <c r="J11" s="180" t="s">
        <v>9</v>
      </c>
      <c r="K11" s="181" t="s">
        <v>35</v>
      </c>
      <c r="M11" s="1"/>
      <c r="N11" s="8"/>
      <c r="O11" s="8"/>
      <c r="P11" s="8"/>
      <c r="Q11" s="8"/>
      <c r="R11" s="8"/>
      <c r="S11" s="7"/>
    </row>
    <row r="12" spans="2:19" ht="11" customHeight="1" x14ac:dyDescent="0.15">
      <c r="B12" s="173" t="s">
        <v>15</v>
      </c>
      <c r="C12" s="183">
        <v>30</v>
      </c>
      <c r="D12" s="183">
        <v>30</v>
      </c>
      <c r="E12" s="183">
        <v>30</v>
      </c>
      <c r="F12" s="179">
        <v>25</v>
      </c>
      <c r="G12" s="179">
        <v>40</v>
      </c>
      <c r="H12" s="179">
        <v>25</v>
      </c>
      <c r="I12" s="179">
        <v>40</v>
      </c>
      <c r="J12" s="180"/>
      <c r="K12" s="181" t="s">
        <v>35</v>
      </c>
      <c r="M12" s="6"/>
      <c r="N12" s="7"/>
      <c r="O12" s="7"/>
      <c r="P12" s="7"/>
      <c r="Q12" s="7"/>
      <c r="R12" s="7"/>
      <c r="S12" s="7"/>
    </row>
    <row r="13" spans="2:19" ht="11" customHeight="1" x14ac:dyDescent="0.15">
      <c r="B13" s="173" t="s">
        <v>16</v>
      </c>
      <c r="C13" s="183">
        <v>3.75</v>
      </c>
      <c r="D13" s="183">
        <v>3</v>
      </c>
      <c r="E13" s="183">
        <v>3</v>
      </c>
      <c r="F13" s="187">
        <v>3</v>
      </c>
      <c r="G13" s="187">
        <v>5</v>
      </c>
      <c r="H13" s="187">
        <v>2</v>
      </c>
      <c r="I13" s="179">
        <v>4</v>
      </c>
      <c r="J13" s="180" t="s">
        <v>9</v>
      </c>
      <c r="K13" s="181" t="s">
        <v>35</v>
      </c>
      <c r="M13" s="6"/>
      <c r="N13" s="7"/>
      <c r="O13" s="7"/>
      <c r="P13" s="7"/>
      <c r="Q13" s="7"/>
      <c r="R13" s="7"/>
      <c r="S13" s="7"/>
    </row>
    <row r="14" spans="2:19" ht="11" customHeight="1" x14ac:dyDescent="0.15">
      <c r="B14" s="188" t="s">
        <v>483</v>
      </c>
      <c r="C14" s="189" t="s">
        <v>32</v>
      </c>
      <c r="D14" s="189" t="s">
        <v>32</v>
      </c>
      <c r="E14" s="189" t="s">
        <v>32</v>
      </c>
      <c r="F14" s="189" t="s">
        <v>32</v>
      </c>
      <c r="G14" s="189" t="s">
        <v>32</v>
      </c>
      <c r="H14" s="189" t="s">
        <v>32</v>
      </c>
      <c r="I14" s="189" t="s">
        <v>32</v>
      </c>
      <c r="J14" s="190"/>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32</v>
      </c>
      <c r="D16" s="189" t="s">
        <v>32</v>
      </c>
      <c r="E16" s="189" t="s">
        <v>32</v>
      </c>
      <c r="F16" s="189" t="s">
        <v>32</v>
      </c>
      <c r="G16" s="189" t="s">
        <v>32</v>
      </c>
      <c r="H16" s="189" t="s">
        <v>32</v>
      </c>
      <c r="I16" s="189" t="s">
        <v>32</v>
      </c>
      <c r="J16" s="190"/>
      <c r="K16" s="180"/>
      <c r="M16" s="6"/>
      <c r="N16" s="7"/>
      <c r="O16" s="7"/>
      <c r="P16" s="7"/>
      <c r="Q16" s="7"/>
      <c r="R16" s="7"/>
      <c r="S16" s="7"/>
    </row>
    <row r="17" spans="2:19" ht="11" customHeight="1" x14ac:dyDescent="0.15">
      <c r="B17" s="188" t="s">
        <v>30</v>
      </c>
      <c r="C17" s="189" t="s">
        <v>32</v>
      </c>
      <c r="D17" s="189" t="s">
        <v>32</v>
      </c>
      <c r="E17" s="189" t="s">
        <v>32</v>
      </c>
      <c r="F17" s="189" t="s">
        <v>32</v>
      </c>
      <c r="G17" s="189" t="s">
        <v>32</v>
      </c>
      <c r="H17" s="189" t="s">
        <v>32</v>
      </c>
      <c r="I17" s="189" t="s">
        <v>32</v>
      </c>
      <c r="J17" s="190"/>
      <c r="K17" s="180"/>
      <c r="M17" s="6"/>
      <c r="N17" s="7"/>
      <c r="O17" s="7"/>
      <c r="P17" s="7"/>
      <c r="Q17" s="7"/>
      <c r="R17" s="7"/>
      <c r="S17" s="7"/>
    </row>
    <row r="18" spans="2:19" ht="11" customHeight="1" x14ac:dyDescent="0.15">
      <c r="B18" s="175" t="s">
        <v>58</v>
      </c>
      <c r="C18" s="195"/>
      <c r="D18" s="195"/>
      <c r="E18" s="195"/>
      <c r="F18" s="195"/>
      <c r="G18" s="195"/>
      <c r="H18" s="195"/>
      <c r="I18" s="195"/>
      <c r="J18" s="196"/>
      <c r="K18" s="197"/>
      <c r="M18" s="6"/>
      <c r="N18" s="7"/>
      <c r="O18" s="7"/>
      <c r="P18" s="7"/>
      <c r="Q18" s="7"/>
      <c r="R18" s="7"/>
      <c r="S18" s="7"/>
    </row>
    <row r="19" spans="2:19" ht="11" customHeight="1" x14ac:dyDescent="0.15">
      <c r="B19" s="173" t="s">
        <v>59</v>
      </c>
      <c r="C19" s="391">
        <v>2</v>
      </c>
      <c r="D19" s="182">
        <v>4</v>
      </c>
      <c r="E19" s="182">
        <v>4</v>
      </c>
      <c r="F19" s="182">
        <v>1</v>
      </c>
      <c r="G19" s="182">
        <v>4</v>
      </c>
      <c r="H19" s="182">
        <v>3</v>
      </c>
      <c r="I19" s="182">
        <v>4</v>
      </c>
      <c r="J19" s="190" t="s">
        <v>12</v>
      </c>
      <c r="K19" s="181" t="s">
        <v>35</v>
      </c>
      <c r="L19" s="3"/>
      <c r="M19" s="6"/>
      <c r="N19" s="7"/>
      <c r="O19" s="7"/>
      <c r="P19" s="7"/>
      <c r="Q19" s="7"/>
      <c r="R19" s="7"/>
      <c r="S19" s="7"/>
    </row>
    <row r="20" spans="2:19" ht="11" customHeight="1" x14ac:dyDescent="0.15">
      <c r="B20" s="173" t="s">
        <v>17</v>
      </c>
      <c r="C20" s="182">
        <v>50</v>
      </c>
      <c r="D20" s="199">
        <v>25</v>
      </c>
      <c r="E20" s="199">
        <v>20</v>
      </c>
      <c r="F20" s="200">
        <v>25</v>
      </c>
      <c r="G20" s="200">
        <v>75</v>
      </c>
      <c r="H20" s="200">
        <v>10</v>
      </c>
      <c r="I20" s="200">
        <v>30</v>
      </c>
      <c r="J20" s="190" t="s">
        <v>9</v>
      </c>
      <c r="K20" s="181" t="s">
        <v>35</v>
      </c>
      <c r="M20" s="6"/>
      <c r="N20" s="7"/>
      <c r="O20" s="7"/>
      <c r="P20" s="7"/>
      <c r="Q20" s="7"/>
      <c r="R20" s="7"/>
      <c r="S20" s="7"/>
    </row>
    <row r="21" spans="2:19" ht="11" customHeight="1" x14ac:dyDescent="0.15">
      <c r="B21" s="173" t="s">
        <v>18</v>
      </c>
      <c r="C21" s="198">
        <v>6</v>
      </c>
      <c r="D21" s="182">
        <v>4</v>
      </c>
      <c r="E21" s="182">
        <v>4</v>
      </c>
      <c r="F21" s="200">
        <v>2</v>
      </c>
      <c r="G21" s="200">
        <v>8.5</v>
      </c>
      <c r="H21" s="200">
        <v>2</v>
      </c>
      <c r="I21" s="200">
        <v>5</v>
      </c>
      <c r="J21" s="190" t="s">
        <v>12</v>
      </c>
      <c r="K21" s="181" t="s">
        <v>35</v>
      </c>
      <c r="M21" s="6"/>
      <c r="N21" s="7"/>
      <c r="O21" s="7"/>
      <c r="P21" s="7"/>
      <c r="Q21" s="7"/>
      <c r="R21" s="7"/>
      <c r="S21" s="7"/>
    </row>
    <row r="22" spans="2:19" ht="11" customHeight="1" x14ac:dyDescent="0.15">
      <c r="B22" s="173" t="s">
        <v>19</v>
      </c>
      <c r="C22" s="182">
        <v>10</v>
      </c>
      <c r="D22" s="182">
        <v>12</v>
      </c>
      <c r="E22" s="182">
        <v>12</v>
      </c>
      <c r="F22" s="200">
        <v>6</v>
      </c>
      <c r="G22" s="200">
        <v>15</v>
      </c>
      <c r="H22" s="200">
        <v>6</v>
      </c>
      <c r="I22" s="200">
        <v>12</v>
      </c>
      <c r="J22" s="190" t="s">
        <v>12</v>
      </c>
      <c r="K22" s="181" t="s">
        <v>35</v>
      </c>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205">
        <v>70</v>
      </c>
      <c r="D24" s="205">
        <v>70</v>
      </c>
      <c r="E24" s="205">
        <v>70</v>
      </c>
      <c r="F24" s="205">
        <v>50</v>
      </c>
      <c r="G24" s="205">
        <v>150</v>
      </c>
      <c r="H24" s="205">
        <v>20</v>
      </c>
      <c r="I24" s="205">
        <v>100</v>
      </c>
      <c r="J24" s="206" t="s">
        <v>43</v>
      </c>
      <c r="K24" s="181" t="s">
        <v>205</v>
      </c>
      <c r="M24" s="6"/>
      <c r="N24" s="7"/>
      <c r="O24" s="7"/>
      <c r="P24" s="7"/>
      <c r="Q24" s="7"/>
      <c r="R24" s="7"/>
      <c r="S24" s="7"/>
    </row>
    <row r="25" spans="2:19" ht="11" customHeight="1" x14ac:dyDescent="0.15">
      <c r="B25" s="173" t="s">
        <v>485</v>
      </c>
      <c r="C25" s="205">
        <v>86</v>
      </c>
      <c r="D25" s="205">
        <v>86</v>
      </c>
      <c r="E25" s="205">
        <v>95</v>
      </c>
      <c r="F25" s="205">
        <v>73</v>
      </c>
      <c r="G25" s="205">
        <v>95</v>
      </c>
      <c r="H25" s="205">
        <v>73</v>
      </c>
      <c r="I25" s="205">
        <v>95</v>
      </c>
      <c r="J25" s="206"/>
      <c r="K25" s="181" t="s">
        <v>205</v>
      </c>
      <c r="M25" s="6"/>
      <c r="N25" s="7"/>
      <c r="O25" s="7"/>
      <c r="P25" s="7"/>
      <c r="Q25" s="7"/>
      <c r="R25" s="7"/>
      <c r="S25" s="7"/>
    </row>
    <row r="26" spans="2:19" ht="11" customHeight="1" x14ac:dyDescent="0.15">
      <c r="B26" s="173" t="s">
        <v>486</v>
      </c>
      <c r="C26" s="413">
        <v>115</v>
      </c>
      <c r="D26" s="413">
        <v>113</v>
      </c>
      <c r="E26" s="413">
        <v>38</v>
      </c>
      <c r="F26" s="205">
        <v>152</v>
      </c>
      <c r="G26" s="205">
        <v>262.5</v>
      </c>
      <c r="H26" s="205">
        <v>38</v>
      </c>
      <c r="I26" s="205">
        <v>262.5</v>
      </c>
      <c r="J26" s="207" t="s">
        <v>41</v>
      </c>
      <c r="K26" s="181" t="s">
        <v>205</v>
      </c>
      <c r="M26" s="6"/>
      <c r="N26" s="7"/>
      <c r="O26" s="7"/>
      <c r="P26" s="7"/>
      <c r="Q26" s="7"/>
      <c r="R26" s="7"/>
      <c r="S26" s="7"/>
    </row>
    <row r="27" spans="2:19" ht="11" customHeight="1" x14ac:dyDescent="0.15">
      <c r="B27" s="175" t="s">
        <v>21</v>
      </c>
      <c r="C27" s="414"/>
      <c r="D27" s="414"/>
      <c r="E27" s="414"/>
      <c r="F27" s="202"/>
      <c r="G27" s="202"/>
      <c r="H27" s="202"/>
      <c r="I27" s="202"/>
      <c r="J27" s="203"/>
      <c r="K27" s="204"/>
      <c r="M27" s="6"/>
      <c r="N27" s="7"/>
      <c r="O27" s="7"/>
      <c r="P27" s="7"/>
      <c r="Q27" s="7"/>
      <c r="R27" s="7"/>
      <c r="S27" s="7"/>
    </row>
    <row r="28" spans="2:19" ht="11" customHeight="1" x14ac:dyDescent="0.15">
      <c r="B28" s="173" t="s">
        <v>24</v>
      </c>
      <c r="C28" s="415">
        <v>1.46</v>
      </c>
      <c r="D28" s="416">
        <v>1.445044</v>
      </c>
      <c r="E28" s="416">
        <v>1.4242520000000003</v>
      </c>
      <c r="F28" s="210">
        <v>0.72772000000000003</v>
      </c>
      <c r="G28" s="210">
        <v>1.8193000000000001</v>
      </c>
      <c r="H28" s="210">
        <v>0.72772000000000003</v>
      </c>
      <c r="I28" s="210">
        <v>1.7101419999999998</v>
      </c>
      <c r="J28" s="190" t="s">
        <v>208</v>
      </c>
      <c r="K28" s="181" t="s">
        <v>207</v>
      </c>
      <c r="M28" s="55"/>
      <c r="N28" s="55"/>
      <c r="O28" s="55"/>
      <c r="P28" s="55"/>
      <c r="Q28" s="55"/>
      <c r="R28" s="55"/>
      <c r="S28" s="55"/>
    </row>
    <row r="29" spans="2:19" ht="11" customHeight="1" x14ac:dyDescent="0.15">
      <c r="B29" s="211" t="s">
        <v>180</v>
      </c>
      <c r="C29" s="417"/>
      <c r="D29" s="417"/>
      <c r="E29" s="417"/>
      <c r="F29" s="212"/>
      <c r="G29" s="212"/>
      <c r="H29" s="212"/>
      <c r="I29" s="212"/>
      <c r="J29" s="190"/>
      <c r="K29" s="190"/>
      <c r="M29" s="6"/>
      <c r="N29" s="9"/>
      <c r="O29" s="9"/>
      <c r="P29" s="9"/>
      <c r="Q29" s="9"/>
      <c r="R29" s="7"/>
      <c r="S29" s="7"/>
    </row>
    <row r="30" spans="2:19" ht="11" customHeight="1" x14ac:dyDescent="0.15">
      <c r="B30" s="211" t="s">
        <v>181</v>
      </c>
      <c r="C30" s="417"/>
      <c r="D30" s="417"/>
      <c r="E30" s="417"/>
      <c r="F30" s="212"/>
      <c r="G30" s="212"/>
      <c r="H30" s="212"/>
      <c r="I30" s="212"/>
      <c r="J30" s="190"/>
      <c r="K30" s="190"/>
      <c r="M30" s="6"/>
      <c r="N30" s="9"/>
      <c r="O30" s="9"/>
      <c r="P30" s="9"/>
      <c r="Q30" s="9"/>
      <c r="R30" s="7"/>
      <c r="S30" s="7"/>
    </row>
    <row r="31" spans="2:19" ht="11" customHeight="1" x14ac:dyDescent="0.15">
      <c r="B31" s="173" t="s">
        <v>25</v>
      </c>
      <c r="C31" s="418">
        <v>39600</v>
      </c>
      <c r="D31" s="419">
        <v>38500</v>
      </c>
      <c r="E31" s="419">
        <v>37200</v>
      </c>
      <c r="F31" s="213">
        <v>32100</v>
      </c>
      <c r="G31" s="213">
        <v>53500</v>
      </c>
      <c r="H31" s="213">
        <v>30100</v>
      </c>
      <c r="I31" s="213">
        <v>50300</v>
      </c>
      <c r="J31" s="190" t="s">
        <v>48</v>
      </c>
      <c r="K31" s="181" t="s">
        <v>207</v>
      </c>
      <c r="M31" s="56"/>
      <c r="N31" s="56"/>
      <c r="O31" s="56"/>
      <c r="P31" s="56"/>
      <c r="Q31" s="56"/>
      <c r="R31" s="56"/>
      <c r="S31" s="56"/>
    </row>
    <row r="32" spans="2:19" ht="11" customHeight="1" x14ac:dyDescent="0.15">
      <c r="B32" s="173" t="s">
        <v>27</v>
      </c>
      <c r="C32" s="420">
        <v>0.78</v>
      </c>
      <c r="D32" s="416">
        <v>0.12100944</v>
      </c>
      <c r="E32" s="416">
        <v>0.11726687999999999</v>
      </c>
      <c r="F32" s="210">
        <v>9.3564000000000008E-2</v>
      </c>
      <c r="G32" s="210">
        <v>1.0084120000000001</v>
      </c>
      <c r="H32" s="210">
        <v>8.7950159999999986E-2</v>
      </c>
      <c r="I32" s="210">
        <v>0.14658360000000001</v>
      </c>
      <c r="J32" s="190" t="s">
        <v>48</v>
      </c>
      <c r="K32" s="181" t="s">
        <v>206</v>
      </c>
      <c r="M32" s="55"/>
      <c r="N32" s="55"/>
      <c r="O32" s="55"/>
      <c r="P32" s="55"/>
      <c r="Q32" s="55"/>
      <c r="R32" s="55"/>
      <c r="S32" s="55"/>
    </row>
    <row r="33" spans="1:19" ht="11" customHeight="1" x14ac:dyDescent="0.15">
      <c r="B33" s="173" t="s">
        <v>31</v>
      </c>
      <c r="C33" s="421">
        <v>187</v>
      </c>
      <c r="D33" s="421">
        <v>51.980000000000004</v>
      </c>
      <c r="E33" s="421">
        <v>51.980000000000004</v>
      </c>
      <c r="F33" s="215">
        <v>41.584000000000003</v>
      </c>
      <c r="G33" s="215">
        <v>103.96000000000001</v>
      </c>
      <c r="H33" s="215">
        <v>41.584000000000003</v>
      </c>
      <c r="I33" s="215">
        <v>103.96000000000001</v>
      </c>
      <c r="J33" s="190"/>
      <c r="K33" s="181" t="s">
        <v>45</v>
      </c>
      <c r="M33" s="56"/>
      <c r="N33" s="56"/>
      <c r="O33" s="56"/>
      <c r="P33" s="56"/>
      <c r="Q33" s="56"/>
      <c r="R33" s="56"/>
      <c r="S33" s="56"/>
    </row>
    <row r="34" spans="1:19" x14ac:dyDescent="0.15">
      <c r="A34" s="3"/>
      <c r="L34" s="25"/>
    </row>
    <row r="35" spans="1:19" s="1" customFormat="1" ht="12" x14ac:dyDescent="0.15">
      <c r="A35" s="3" t="s">
        <v>22</v>
      </c>
      <c r="C35" s="10"/>
      <c r="D35" s="10"/>
      <c r="E35" s="10"/>
      <c r="F35" s="10"/>
      <c r="G35" s="10"/>
    </row>
    <row r="36" spans="1:19" x14ac:dyDescent="0.15">
      <c r="A36" s="13">
        <v>1</v>
      </c>
      <c r="B36" s="13" t="s">
        <v>192</v>
      </c>
    </row>
    <row r="37" spans="1:19" x14ac:dyDescent="0.15">
      <c r="A37" s="13">
        <v>2</v>
      </c>
      <c r="B37" s="13" t="s">
        <v>47</v>
      </c>
    </row>
    <row r="38" spans="1:19" x14ac:dyDescent="0.15">
      <c r="A38" s="13">
        <v>3</v>
      </c>
      <c r="B38" s="13" t="s">
        <v>36</v>
      </c>
    </row>
    <row r="39" spans="1:19" x14ac:dyDescent="0.15">
      <c r="A39" s="13">
        <v>4</v>
      </c>
      <c r="B39" s="13" t="s">
        <v>39</v>
      </c>
    </row>
    <row r="40" spans="1:19" x14ac:dyDescent="0.15">
      <c r="A40" s="13">
        <v>5</v>
      </c>
      <c r="B40" s="13" t="s">
        <v>46</v>
      </c>
    </row>
    <row r="41" spans="1:19" x14ac:dyDescent="0.15">
      <c r="A41" s="13">
        <v>6</v>
      </c>
      <c r="B41" s="13" t="s">
        <v>54</v>
      </c>
    </row>
    <row r="42" spans="1:19" x14ac:dyDescent="0.15">
      <c r="A42" s="13">
        <v>7</v>
      </c>
      <c r="B42" s="13" t="s">
        <v>55</v>
      </c>
    </row>
    <row r="43" spans="1:19" x14ac:dyDescent="0.15">
      <c r="A43" s="3" t="s">
        <v>23</v>
      </c>
    </row>
    <row r="44" spans="1:19" x14ac:dyDescent="0.15">
      <c r="A44" s="12" t="s">
        <v>9</v>
      </c>
      <c r="B44" s="13" t="s">
        <v>38</v>
      </c>
      <c r="C44" s="13"/>
      <c r="D44" s="13"/>
      <c r="E44" s="13"/>
      <c r="F44" s="13"/>
      <c r="G44" s="13"/>
      <c r="H44" s="13"/>
      <c r="I44" s="13"/>
      <c r="J44" s="13"/>
      <c r="K44" s="13"/>
    </row>
    <row r="45" spans="1:19" x14ac:dyDescent="0.15">
      <c r="A45" s="12" t="s">
        <v>12</v>
      </c>
      <c r="B45" s="13" t="s">
        <v>503</v>
      </c>
      <c r="C45" s="13"/>
      <c r="D45" s="13"/>
      <c r="E45" s="13"/>
      <c r="F45" s="13"/>
      <c r="G45" s="13"/>
      <c r="H45" s="13"/>
      <c r="I45" s="13"/>
      <c r="J45" s="13"/>
      <c r="K45" s="13"/>
    </row>
    <row r="46" spans="1:19" x14ac:dyDescent="0.15">
      <c r="A46" s="12" t="s">
        <v>41</v>
      </c>
      <c r="B46" s="13" t="s">
        <v>42</v>
      </c>
      <c r="C46" s="13"/>
      <c r="D46" s="13"/>
      <c r="E46" s="13"/>
      <c r="F46" s="13"/>
      <c r="G46" s="13"/>
      <c r="H46" s="13"/>
      <c r="I46" s="13"/>
      <c r="J46" s="13"/>
      <c r="K46" s="13"/>
    </row>
    <row r="47" spans="1:19" x14ac:dyDescent="0.15">
      <c r="A47" s="12" t="s">
        <v>37</v>
      </c>
      <c r="B47" s="13" t="s">
        <v>44</v>
      </c>
      <c r="C47" s="13"/>
      <c r="D47" s="13"/>
      <c r="E47" s="13"/>
      <c r="F47" s="13"/>
      <c r="G47" s="13"/>
      <c r="H47" s="13"/>
      <c r="I47" s="13"/>
      <c r="J47" s="13"/>
      <c r="K47" s="13"/>
    </row>
    <row r="48" spans="1:19" x14ac:dyDescent="0.15">
      <c r="A48" s="12" t="s">
        <v>43</v>
      </c>
      <c r="B48" s="13" t="s">
        <v>49</v>
      </c>
      <c r="C48" s="13"/>
      <c r="D48" s="13"/>
      <c r="E48" s="13"/>
      <c r="F48" s="13"/>
      <c r="G48" s="13"/>
      <c r="H48" s="13"/>
      <c r="I48" s="13"/>
      <c r="J48" s="13"/>
      <c r="K48" s="13"/>
    </row>
    <row r="49" spans="1:11" x14ac:dyDescent="0.15">
      <c r="A49" s="12" t="s">
        <v>48</v>
      </c>
      <c r="B49" s="13" t="s">
        <v>51</v>
      </c>
      <c r="C49" s="13"/>
      <c r="D49" s="13"/>
      <c r="E49" s="13"/>
      <c r="F49" s="13"/>
      <c r="G49" s="13"/>
      <c r="H49" s="13"/>
      <c r="I49" s="13"/>
      <c r="J49" s="13"/>
      <c r="K49" s="13"/>
    </row>
    <row r="50" spans="1:11" x14ac:dyDescent="0.15">
      <c r="A50" s="12" t="s">
        <v>50</v>
      </c>
      <c r="B50" s="13" t="s">
        <v>56</v>
      </c>
      <c r="C50" s="13"/>
      <c r="D50" s="13"/>
      <c r="E50" s="13"/>
      <c r="F50" s="13"/>
      <c r="G50" s="13"/>
      <c r="H50" s="13"/>
      <c r="I50" s="13"/>
      <c r="J50" s="13"/>
      <c r="K50" s="13"/>
    </row>
  </sheetData>
  <mergeCells count="7">
    <mergeCell ref="M23:S2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6:K7 K27 K10:K23 K29:K30 K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T55"/>
  <sheetViews>
    <sheetView zoomScaleNormal="100" zoomScaleSheetLayoutView="120" workbookViewId="0">
      <selection activeCell="B8" sqref="B8"/>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73</v>
      </c>
      <c r="D3" s="423"/>
      <c r="E3" s="423"/>
      <c r="F3" s="423"/>
      <c r="G3" s="423"/>
      <c r="H3" s="423"/>
      <c r="I3" s="423"/>
      <c r="J3" s="423"/>
      <c r="K3" s="424"/>
      <c r="M3" s="14"/>
      <c r="N3" s="431"/>
      <c r="O3" s="432"/>
      <c r="P3" s="432"/>
      <c r="Q3" s="432"/>
      <c r="R3" s="432"/>
      <c r="S3" s="432"/>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30</v>
      </c>
      <c r="D6" s="179">
        <v>30</v>
      </c>
      <c r="E6" s="179">
        <v>30</v>
      </c>
      <c r="F6" s="179">
        <v>1</v>
      </c>
      <c r="G6" s="179">
        <v>30</v>
      </c>
      <c r="H6" s="179">
        <v>1</v>
      </c>
      <c r="I6" s="179">
        <v>30</v>
      </c>
      <c r="J6" s="180"/>
      <c r="K6" s="181">
        <v>2</v>
      </c>
      <c r="M6" s="6"/>
      <c r="N6" s="428"/>
      <c r="O6" s="433"/>
      <c r="P6" s="433"/>
      <c r="Q6" s="433"/>
      <c r="R6" s="433"/>
      <c r="S6" s="433"/>
    </row>
    <row r="7" spans="2:19" ht="11" customHeight="1" x14ac:dyDescent="0.15">
      <c r="B7" s="178" t="s">
        <v>26</v>
      </c>
      <c r="C7" s="179">
        <v>30</v>
      </c>
      <c r="D7" s="179">
        <v>30</v>
      </c>
      <c r="E7" s="179">
        <v>30</v>
      </c>
      <c r="F7" s="179">
        <v>1</v>
      </c>
      <c r="G7" s="179">
        <v>30</v>
      </c>
      <c r="H7" s="179">
        <v>1</v>
      </c>
      <c r="I7" s="179">
        <v>30</v>
      </c>
      <c r="J7" s="180"/>
      <c r="K7" s="181">
        <v>2</v>
      </c>
      <c r="M7" s="6"/>
      <c r="N7" s="15"/>
      <c r="O7" s="16"/>
      <c r="P7" s="16"/>
      <c r="Q7" s="16"/>
      <c r="R7" s="16"/>
      <c r="S7" s="16"/>
    </row>
    <row r="8" spans="2:19" ht="11" customHeight="1" x14ac:dyDescent="0.15">
      <c r="B8" s="178" t="s">
        <v>10</v>
      </c>
      <c r="C8" s="179">
        <v>95</v>
      </c>
      <c r="D8" s="179">
        <v>95</v>
      </c>
      <c r="E8" s="179">
        <v>95</v>
      </c>
      <c r="F8" s="179">
        <v>85</v>
      </c>
      <c r="G8" s="179">
        <v>97</v>
      </c>
      <c r="H8" s="179">
        <v>85</v>
      </c>
      <c r="I8" s="179">
        <v>97</v>
      </c>
      <c r="J8" s="180" t="s">
        <v>9</v>
      </c>
      <c r="K8" s="184">
        <v>1</v>
      </c>
      <c r="M8" s="6"/>
      <c r="N8" s="7"/>
      <c r="O8" s="7"/>
      <c r="P8" s="7"/>
      <c r="Q8" s="7"/>
      <c r="R8" s="7"/>
      <c r="S8" s="7"/>
    </row>
    <row r="9" spans="2:19" ht="11" customHeight="1" x14ac:dyDescent="0.15">
      <c r="B9" s="185" t="s">
        <v>11</v>
      </c>
      <c r="C9" s="179">
        <v>95</v>
      </c>
      <c r="D9" s="179">
        <v>95</v>
      </c>
      <c r="E9" s="179">
        <v>95</v>
      </c>
      <c r="F9" s="179">
        <v>85</v>
      </c>
      <c r="G9" s="179">
        <v>97</v>
      </c>
      <c r="H9" s="179">
        <v>85</v>
      </c>
      <c r="I9" s="179">
        <v>97</v>
      </c>
      <c r="J9" s="186" t="s">
        <v>9</v>
      </c>
      <c r="K9" s="216">
        <v>1</v>
      </c>
      <c r="M9" s="6"/>
      <c r="N9" s="7"/>
      <c r="O9" s="7"/>
      <c r="P9" s="7"/>
      <c r="Q9" s="7"/>
      <c r="R9" s="7"/>
      <c r="S9" s="7"/>
    </row>
    <row r="10" spans="2:19" ht="11" customHeight="1" x14ac:dyDescent="0.15">
      <c r="B10" s="178" t="s">
        <v>13</v>
      </c>
      <c r="C10" s="179">
        <v>4</v>
      </c>
      <c r="D10" s="179">
        <v>4</v>
      </c>
      <c r="E10" s="179">
        <v>4</v>
      </c>
      <c r="F10" s="179">
        <v>2</v>
      </c>
      <c r="G10" s="179">
        <v>10</v>
      </c>
      <c r="H10" s="179">
        <v>2</v>
      </c>
      <c r="I10" s="179">
        <v>10</v>
      </c>
      <c r="J10" s="180"/>
      <c r="K10" s="181">
        <v>1</v>
      </c>
      <c r="M10" s="1"/>
      <c r="N10" s="8"/>
      <c r="O10" s="8"/>
      <c r="P10" s="8"/>
      <c r="Q10" s="8"/>
      <c r="R10" s="8"/>
      <c r="S10" s="7"/>
    </row>
    <row r="11" spans="2:19" ht="11" customHeight="1" x14ac:dyDescent="0.15">
      <c r="B11" s="173" t="s">
        <v>14</v>
      </c>
      <c r="C11" s="179">
        <v>6</v>
      </c>
      <c r="D11" s="179">
        <v>6</v>
      </c>
      <c r="E11" s="179">
        <v>6</v>
      </c>
      <c r="F11" s="179">
        <v>3</v>
      </c>
      <c r="G11" s="179">
        <v>10</v>
      </c>
      <c r="H11" s="179">
        <v>3</v>
      </c>
      <c r="I11" s="179">
        <v>10</v>
      </c>
      <c r="J11" s="180"/>
      <c r="K11" s="181">
        <v>1</v>
      </c>
      <c r="M11" s="1"/>
      <c r="N11" s="8"/>
      <c r="O11" s="8"/>
      <c r="P11" s="8"/>
      <c r="Q11" s="8"/>
      <c r="R11" s="8"/>
      <c r="S11" s="7"/>
    </row>
    <row r="12" spans="2:19" ht="11" customHeight="1" x14ac:dyDescent="0.15">
      <c r="B12" s="173" t="s">
        <v>15</v>
      </c>
      <c r="C12" s="179">
        <v>50</v>
      </c>
      <c r="D12" s="179">
        <v>50</v>
      </c>
      <c r="E12" s="179">
        <v>50</v>
      </c>
      <c r="F12" s="179">
        <v>40</v>
      </c>
      <c r="G12" s="179">
        <v>90</v>
      </c>
      <c r="H12" s="179">
        <v>40</v>
      </c>
      <c r="I12" s="179">
        <v>90</v>
      </c>
      <c r="J12" s="180"/>
      <c r="K12" s="181">
        <v>1</v>
      </c>
      <c r="M12" s="6"/>
      <c r="N12" s="7"/>
      <c r="O12" s="7"/>
      <c r="P12" s="7"/>
      <c r="Q12" s="7"/>
      <c r="R12" s="7"/>
      <c r="S12" s="7"/>
    </row>
    <row r="13" spans="2:19" ht="11" customHeight="1" x14ac:dyDescent="0.15">
      <c r="B13" s="173" t="s">
        <v>16</v>
      </c>
      <c r="C13" s="179">
        <v>3</v>
      </c>
      <c r="D13" s="179">
        <v>3</v>
      </c>
      <c r="E13" s="179">
        <v>3</v>
      </c>
      <c r="F13" s="187">
        <v>2</v>
      </c>
      <c r="G13" s="187">
        <v>6</v>
      </c>
      <c r="H13" s="187">
        <v>2</v>
      </c>
      <c r="I13" s="187">
        <v>6</v>
      </c>
      <c r="J13" s="180"/>
      <c r="K13" s="181">
        <v>1</v>
      </c>
      <c r="M13" s="6"/>
      <c r="N13" s="7"/>
      <c r="O13" s="7"/>
      <c r="P13" s="7"/>
      <c r="Q13" s="7"/>
      <c r="R13" s="7"/>
      <c r="S13" s="7"/>
    </row>
    <row r="14" spans="2:19" ht="11" customHeight="1" x14ac:dyDescent="0.15">
      <c r="B14" s="188" t="s">
        <v>483</v>
      </c>
      <c r="C14" s="179">
        <v>14</v>
      </c>
      <c r="D14" s="179">
        <v>14</v>
      </c>
      <c r="E14" s="179">
        <v>14</v>
      </c>
      <c r="F14" s="251">
        <v>10.5</v>
      </c>
      <c r="G14" s="251">
        <v>17.5</v>
      </c>
      <c r="H14" s="251">
        <v>10.5</v>
      </c>
      <c r="I14" s="251">
        <v>17.5</v>
      </c>
      <c r="J14" s="190" t="s">
        <v>12</v>
      </c>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v>80</v>
      </c>
      <c r="D16" s="189">
        <v>80</v>
      </c>
      <c r="E16" s="189">
        <v>80</v>
      </c>
      <c r="F16" s="189">
        <v>50</v>
      </c>
      <c r="G16" s="189">
        <v>95</v>
      </c>
      <c r="H16" s="189">
        <v>50</v>
      </c>
      <c r="I16" s="189">
        <v>95</v>
      </c>
      <c r="J16" s="190"/>
      <c r="K16" s="184" t="s">
        <v>218</v>
      </c>
      <c r="M16" s="6"/>
      <c r="N16" s="7"/>
      <c r="O16" s="7"/>
      <c r="P16" s="7"/>
      <c r="Q16" s="7"/>
      <c r="R16" s="7"/>
      <c r="S16" s="7"/>
    </row>
    <row r="17" spans="2:20" ht="11" customHeight="1" x14ac:dyDescent="0.15">
      <c r="B17" s="188" t="s">
        <v>30</v>
      </c>
      <c r="C17" s="251">
        <v>75.884615384615387</v>
      </c>
      <c r="D17" s="251">
        <v>75.884615384615387</v>
      </c>
      <c r="E17" s="251">
        <v>75.884615384615387</v>
      </c>
      <c r="F17" s="189">
        <v>50</v>
      </c>
      <c r="G17" s="189">
        <v>95</v>
      </c>
      <c r="H17" s="189">
        <v>50</v>
      </c>
      <c r="I17" s="189">
        <v>95</v>
      </c>
      <c r="J17" s="190"/>
      <c r="K17" s="184" t="s">
        <v>218</v>
      </c>
      <c r="M17" s="6"/>
      <c r="N17" s="7"/>
      <c r="O17" s="7"/>
      <c r="P17" s="7"/>
      <c r="Q17" s="7"/>
      <c r="R17" s="7"/>
      <c r="S17" s="7"/>
    </row>
    <row r="18" spans="2:20" ht="11" customHeight="1" x14ac:dyDescent="0.15">
      <c r="B18" s="175" t="s">
        <v>61</v>
      </c>
      <c r="C18" s="195"/>
      <c r="D18" s="195"/>
      <c r="E18" s="195"/>
      <c r="F18" s="195"/>
      <c r="G18" s="195"/>
      <c r="H18" s="195"/>
      <c r="I18" s="195"/>
      <c r="J18" s="196"/>
      <c r="K18" s="197"/>
      <c r="M18" s="6"/>
      <c r="N18" s="7"/>
      <c r="O18" s="7"/>
      <c r="P18" s="7"/>
      <c r="Q18" s="7"/>
      <c r="R18" s="7"/>
      <c r="S18" s="7"/>
    </row>
    <row r="19" spans="2:20" ht="11" customHeight="1" x14ac:dyDescent="0.15">
      <c r="B19" s="173" t="s">
        <v>59</v>
      </c>
      <c r="C19" s="179">
        <v>50</v>
      </c>
      <c r="D19" s="179">
        <v>50</v>
      </c>
      <c r="E19" s="179">
        <v>50</v>
      </c>
      <c r="F19" s="179">
        <v>30</v>
      </c>
      <c r="G19" s="179">
        <v>100</v>
      </c>
      <c r="H19" s="179">
        <v>30</v>
      </c>
      <c r="I19" s="252">
        <v>100</v>
      </c>
      <c r="J19" s="190"/>
      <c r="K19" s="181">
        <v>3</v>
      </c>
      <c r="L19" s="3"/>
      <c r="M19" s="6"/>
      <c r="N19" s="7"/>
      <c r="O19" s="7"/>
      <c r="P19" s="7"/>
      <c r="Q19" s="7"/>
      <c r="R19" s="7"/>
      <c r="S19" s="7"/>
    </row>
    <row r="20" spans="2:20" ht="11" customHeight="1" x14ac:dyDescent="0.15">
      <c r="B20" s="173" t="s">
        <v>17</v>
      </c>
      <c r="C20" s="179">
        <v>0</v>
      </c>
      <c r="D20" s="179">
        <v>0</v>
      </c>
      <c r="E20" s="179">
        <v>0</v>
      </c>
      <c r="F20" s="179">
        <v>0</v>
      </c>
      <c r="G20" s="179">
        <v>0</v>
      </c>
      <c r="H20" s="179">
        <v>0</v>
      </c>
      <c r="I20" s="189">
        <v>0</v>
      </c>
      <c r="J20" s="190"/>
      <c r="K20" s="181">
        <v>3</v>
      </c>
      <c r="M20" s="6"/>
      <c r="N20" s="7"/>
      <c r="O20" s="7"/>
      <c r="P20" s="7"/>
      <c r="Q20" s="7"/>
      <c r="R20" s="7"/>
      <c r="S20" s="7"/>
    </row>
    <row r="21" spans="2:20" ht="11" customHeight="1" x14ac:dyDescent="0.15">
      <c r="B21" s="173" t="s">
        <v>18</v>
      </c>
      <c r="C21" s="217">
        <v>0.1</v>
      </c>
      <c r="D21" s="217">
        <v>0.1</v>
      </c>
      <c r="E21" s="217">
        <v>0.1</v>
      </c>
      <c r="F21" s="217">
        <v>0</v>
      </c>
      <c r="G21" s="217">
        <v>0.3</v>
      </c>
      <c r="H21" s="217">
        <v>0</v>
      </c>
      <c r="I21" s="253">
        <v>0.3</v>
      </c>
      <c r="J21" s="190"/>
      <c r="K21" s="181">
        <v>3</v>
      </c>
      <c r="M21" s="6"/>
      <c r="N21" s="7"/>
      <c r="O21" s="7"/>
      <c r="P21" s="7"/>
      <c r="Q21" s="7"/>
      <c r="R21" s="7"/>
      <c r="S21" s="7"/>
    </row>
    <row r="22" spans="2:20" ht="11" customHeight="1" x14ac:dyDescent="0.15">
      <c r="B22" s="173" t="s">
        <v>19</v>
      </c>
      <c r="C22" s="217">
        <v>0.1</v>
      </c>
      <c r="D22" s="217">
        <v>0.1</v>
      </c>
      <c r="E22" s="217">
        <v>0.1</v>
      </c>
      <c r="F22" s="217">
        <v>0</v>
      </c>
      <c r="G22" s="217">
        <v>0.3</v>
      </c>
      <c r="H22" s="217">
        <v>0</v>
      </c>
      <c r="I22" s="253">
        <v>0.3</v>
      </c>
      <c r="J22" s="190"/>
      <c r="K22" s="181">
        <v>3</v>
      </c>
      <c r="M22" s="6"/>
      <c r="N22" s="7"/>
      <c r="O22" s="7"/>
      <c r="P22" s="7"/>
      <c r="Q22" s="7"/>
      <c r="R22" s="7"/>
      <c r="S22" s="7"/>
    </row>
    <row r="23" spans="2:20" ht="11" customHeight="1" x14ac:dyDescent="0.15">
      <c r="B23" s="175" t="s">
        <v>20</v>
      </c>
      <c r="C23" s="219"/>
      <c r="D23" s="202"/>
      <c r="E23" s="202"/>
      <c r="F23" s="202"/>
      <c r="G23" s="202"/>
      <c r="H23" s="202"/>
      <c r="I23" s="202"/>
      <c r="J23" s="203"/>
      <c r="K23" s="204"/>
      <c r="M23" s="422"/>
      <c r="N23" s="422"/>
      <c r="O23" s="422"/>
      <c r="P23" s="422"/>
      <c r="Q23" s="422"/>
      <c r="R23" s="422"/>
      <c r="S23" s="422"/>
    </row>
    <row r="24" spans="2:20" ht="11" customHeight="1" x14ac:dyDescent="0.15">
      <c r="B24" s="173" t="s">
        <v>490</v>
      </c>
      <c r="C24" s="205">
        <v>0</v>
      </c>
      <c r="D24" s="205">
        <v>0</v>
      </c>
      <c r="E24" s="205">
        <v>0</v>
      </c>
      <c r="F24" s="205">
        <v>0</v>
      </c>
      <c r="G24" s="205">
        <v>0</v>
      </c>
      <c r="H24" s="205">
        <v>0</v>
      </c>
      <c r="I24" s="205">
        <v>0</v>
      </c>
      <c r="J24" s="206"/>
      <c r="K24" s="181"/>
      <c r="M24" s="6"/>
      <c r="N24" s="7"/>
      <c r="O24" s="7"/>
      <c r="P24" s="7"/>
      <c r="Q24" s="7"/>
      <c r="R24" s="7"/>
      <c r="S24" s="7"/>
    </row>
    <row r="25" spans="2:20" ht="11" customHeight="1" x14ac:dyDescent="0.15">
      <c r="B25" s="173" t="s">
        <v>485</v>
      </c>
      <c r="C25" s="205" t="s">
        <v>34</v>
      </c>
      <c r="D25" s="205" t="s">
        <v>34</v>
      </c>
      <c r="E25" s="205" t="s">
        <v>34</v>
      </c>
      <c r="F25" s="205" t="s">
        <v>34</v>
      </c>
      <c r="G25" s="205" t="s">
        <v>34</v>
      </c>
      <c r="H25" s="205" t="s">
        <v>34</v>
      </c>
      <c r="I25" s="205" t="s">
        <v>34</v>
      </c>
      <c r="J25" s="206"/>
      <c r="K25" s="181"/>
      <c r="M25" s="6"/>
      <c r="N25" s="7"/>
      <c r="O25" s="7"/>
      <c r="P25" s="7"/>
      <c r="Q25" s="7"/>
      <c r="R25" s="7"/>
      <c r="S25" s="7"/>
    </row>
    <row r="26" spans="2:20" ht="11" customHeight="1" x14ac:dyDescent="0.15">
      <c r="B26" s="173" t="s">
        <v>486</v>
      </c>
      <c r="C26" s="205">
        <v>0</v>
      </c>
      <c r="D26" s="205">
        <v>0</v>
      </c>
      <c r="E26" s="205">
        <v>0</v>
      </c>
      <c r="F26" s="205">
        <v>0</v>
      </c>
      <c r="G26" s="205">
        <v>0</v>
      </c>
      <c r="H26" s="205">
        <v>0</v>
      </c>
      <c r="I26" s="205">
        <v>0</v>
      </c>
      <c r="J26" s="207"/>
      <c r="K26" s="181"/>
      <c r="M26" s="6"/>
      <c r="N26" s="7"/>
      <c r="O26" s="7"/>
      <c r="P26" s="7"/>
      <c r="Q26" s="7"/>
      <c r="R26" s="7"/>
      <c r="S26" s="7"/>
    </row>
    <row r="27" spans="2:20" ht="11" customHeight="1" x14ac:dyDescent="0.15">
      <c r="B27" s="175" t="s">
        <v>21</v>
      </c>
      <c r="C27" s="202"/>
      <c r="D27" s="202"/>
      <c r="E27" s="202"/>
      <c r="F27" s="202"/>
      <c r="G27" s="202"/>
      <c r="H27" s="202"/>
      <c r="I27" s="202"/>
      <c r="J27" s="203"/>
      <c r="K27" s="204"/>
      <c r="M27" s="6"/>
      <c r="N27" s="7"/>
      <c r="O27" s="7"/>
      <c r="P27" s="7"/>
      <c r="Q27" s="7"/>
      <c r="R27" s="7"/>
      <c r="S27" s="7"/>
    </row>
    <row r="28" spans="2:20" ht="11" customHeight="1" x14ac:dyDescent="0.15">
      <c r="B28" s="173" t="s">
        <v>412</v>
      </c>
      <c r="C28" s="209">
        <v>1.75</v>
      </c>
      <c r="D28" s="209">
        <v>1.75</v>
      </c>
      <c r="E28" s="209">
        <v>1.75</v>
      </c>
      <c r="F28" s="254">
        <v>0.8</v>
      </c>
      <c r="G28" s="254">
        <v>4</v>
      </c>
      <c r="H28" s="254">
        <v>0.8</v>
      </c>
      <c r="I28" s="254">
        <v>4</v>
      </c>
      <c r="J28" s="190" t="s">
        <v>219</v>
      </c>
      <c r="K28" s="181" t="s">
        <v>220</v>
      </c>
      <c r="M28" s="55"/>
      <c r="N28" s="55"/>
      <c r="O28" s="55"/>
      <c r="P28" s="55"/>
      <c r="Q28" s="55"/>
      <c r="R28" s="55"/>
      <c r="S28" s="55"/>
      <c r="T28" s="55"/>
    </row>
    <row r="29" spans="2:20" ht="11" customHeight="1" x14ac:dyDescent="0.15">
      <c r="B29" s="211" t="s">
        <v>180</v>
      </c>
      <c r="C29" s="255">
        <v>30</v>
      </c>
      <c r="D29" s="255">
        <v>30</v>
      </c>
      <c r="E29" s="255">
        <v>30</v>
      </c>
      <c r="F29" s="255">
        <v>20</v>
      </c>
      <c r="G29" s="255">
        <v>50</v>
      </c>
      <c r="H29" s="255">
        <v>20</v>
      </c>
      <c r="I29" s="255">
        <v>50</v>
      </c>
      <c r="J29" s="190"/>
      <c r="K29" s="190">
        <v>7</v>
      </c>
      <c r="M29" s="6"/>
      <c r="N29" s="9"/>
      <c r="O29" s="9"/>
      <c r="P29" s="9"/>
      <c r="Q29" s="9"/>
      <c r="R29" s="7"/>
      <c r="S29" s="7"/>
    </row>
    <row r="30" spans="2:20" ht="11" customHeight="1" x14ac:dyDescent="0.15">
      <c r="B30" s="211" t="s">
        <v>181</v>
      </c>
      <c r="C30" s="255">
        <v>70</v>
      </c>
      <c r="D30" s="255">
        <v>70</v>
      </c>
      <c r="E30" s="255">
        <v>70</v>
      </c>
      <c r="F30" s="255">
        <v>50</v>
      </c>
      <c r="G30" s="255">
        <v>80</v>
      </c>
      <c r="H30" s="255">
        <v>50</v>
      </c>
      <c r="I30" s="255">
        <v>80</v>
      </c>
      <c r="J30" s="190"/>
      <c r="K30" s="190">
        <v>7</v>
      </c>
      <c r="M30" s="55"/>
      <c r="N30" s="55"/>
      <c r="O30" s="55"/>
      <c r="P30" s="55"/>
      <c r="Q30" s="55"/>
      <c r="R30" s="55"/>
      <c r="S30" s="55"/>
    </row>
    <row r="31" spans="2:20" ht="11" customHeight="1" x14ac:dyDescent="0.15">
      <c r="B31" s="173" t="s">
        <v>25</v>
      </c>
      <c r="C31" s="183">
        <v>41900</v>
      </c>
      <c r="D31" s="183">
        <v>39800</v>
      </c>
      <c r="E31" s="183">
        <v>37300</v>
      </c>
      <c r="F31" s="183">
        <v>22000</v>
      </c>
      <c r="G31" s="183">
        <v>41900</v>
      </c>
      <c r="H31" s="183">
        <v>22000</v>
      </c>
      <c r="I31" s="183">
        <v>41900</v>
      </c>
      <c r="J31" s="190"/>
      <c r="K31" s="181" t="s">
        <v>221</v>
      </c>
      <c r="M31" s="55"/>
      <c r="N31" s="55"/>
      <c r="O31" s="55"/>
      <c r="P31" s="55"/>
      <c r="Q31" s="55"/>
      <c r="R31" s="55"/>
      <c r="S31" s="55"/>
    </row>
    <row r="32" spans="2:20" ht="11" customHeight="1" x14ac:dyDescent="0.15">
      <c r="B32" s="173" t="s">
        <v>413</v>
      </c>
      <c r="C32" s="209">
        <v>0.5</v>
      </c>
      <c r="D32" s="208">
        <v>0.47499999999999998</v>
      </c>
      <c r="E32" s="208">
        <v>0.44500000000000001</v>
      </c>
      <c r="F32" s="256">
        <v>0.375</v>
      </c>
      <c r="G32" s="256">
        <v>0.625</v>
      </c>
      <c r="H32" s="256">
        <v>0.33374999999999999</v>
      </c>
      <c r="I32" s="256">
        <v>0.55625000000000002</v>
      </c>
      <c r="J32" s="190" t="s">
        <v>12</v>
      </c>
      <c r="K32" s="181">
        <v>1</v>
      </c>
      <c r="M32" s="55"/>
      <c r="N32" s="55"/>
      <c r="O32" s="55"/>
      <c r="P32" s="55"/>
      <c r="Q32" s="55"/>
      <c r="R32" s="55"/>
      <c r="S32" s="55"/>
    </row>
    <row r="33" spans="1:19" ht="11" customHeight="1" x14ac:dyDescent="0.15">
      <c r="B33" s="173" t="s">
        <v>414</v>
      </c>
      <c r="C33" s="179" t="s">
        <v>34</v>
      </c>
      <c r="D33" s="179" t="s">
        <v>34</v>
      </c>
      <c r="E33" s="179" t="s">
        <v>34</v>
      </c>
      <c r="F33" s="179" t="s">
        <v>34</v>
      </c>
      <c r="G33" s="179" t="s">
        <v>34</v>
      </c>
      <c r="H33" s="179" t="s">
        <v>34</v>
      </c>
      <c r="I33" s="256" t="s">
        <v>34</v>
      </c>
      <c r="J33" s="190"/>
      <c r="K33" s="181"/>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75</v>
      </c>
      <c r="C35" s="213"/>
      <c r="D35" s="213"/>
      <c r="E35" s="213"/>
      <c r="F35" s="213"/>
      <c r="G35" s="213"/>
      <c r="H35" s="213"/>
      <c r="I35" s="213"/>
      <c r="J35" s="259"/>
      <c r="K35" s="260"/>
      <c r="N35" s="7"/>
      <c r="O35" s="7"/>
      <c r="P35" s="7"/>
      <c r="Q35" s="7"/>
      <c r="R35" s="7"/>
      <c r="S35" s="7"/>
    </row>
    <row r="36" spans="1:19" x14ac:dyDescent="0.15">
      <c r="A36" s="3"/>
      <c r="L36" s="25"/>
    </row>
    <row r="37" spans="1:19" s="1" customFormat="1" ht="12" x14ac:dyDescent="0.15">
      <c r="A37" s="3" t="s">
        <v>22</v>
      </c>
      <c r="C37" s="10"/>
      <c r="D37" s="10"/>
      <c r="E37" s="10"/>
      <c r="F37" s="10"/>
      <c r="G37" s="10"/>
    </row>
    <row r="38" spans="1:19" s="19" customFormat="1" x14ac:dyDescent="0.2">
      <c r="A38" s="13">
        <v>1</v>
      </c>
      <c r="B38" s="13" t="s">
        <v>76</v>
      </c>
      <c r="C38" s="13"/>
      <c r="D38" s="13"/>
      <c r="E38" s="13"/>
      <c r="F38" s="13"/>
      <c r="G38" s="13"/>
      <c r="H38" s="13"/>
      <c r="I38" s="13"/>
      <c r="J38" s="13"/>
      <c r="K38" s="13"/>
      <c r="L38" s="13"/>
    </row>
    <row r="39" spans="1:19" s="19" customFormat="1" ht="24" customHeight="1" x14ac:dyDescent="0.2">
      <c r="A39" s="13">
        <v>2</v>
      </c>
      <c r="B39" s="430" t="s">
        <v>77</v>
      </c>
      <c r="C39" s="430"/>
      <c r="D39" s="430"/>
      <c r="E39" s="430"/>
      <c r="F39" s="430"/>
      <c r="G39" s="430"/>
      <c r="H39" s="430"/>
      <c r="I39" s="430"/>
      <c r="J39" s="430"/>
      <c r="K39" s="430"/>
      <c r="L39" s="13"/>
    </row>
    <row r="40" spans="1:19" s="13" customFormat="1" x14ac:dyDescent="0.2">
      <c r="A40" s="13">
        <v>3</v>
      </c>
      <c r="B40" s="13" t="s">
        <v>78</v>
      </c>
      <c r="M40" s="19"/>
      <c r="N40" s="19"/>
      <c r="O40" s="19"/>
      <c r="P40" s="19"/>
      <c r="Q40" s="19"/>
      <c r="R40" s="19"/>
      <c r="S40" s="19"/>
    </row>
    <row r="41" spans="1:19" s="13" customFormat="1" ht="24" customHeight="1" x14ac:dyDescent="0.2">
      <c r="A41" s="13">
        <v>4</v>
      </c>
      <c r="B41" s="430" t="s">
        <v>64</v>
      </c>
      <c r="C41" s="430"/>
      <c r="D41" s="430"/>
      <c r="E41" s="430"/>
      <c r="F41" s="430"/>
      <c r="G41" s="430"/>
      <c r="H41" s="430"/>
      <c r="I41" s="430"/>
      <c r="J41" s="430"/>
      <c r="K41" s="430"/>
      <c r="M41" s="19"/>
      <c r="N41" s="19"/>
      <c r="O41" s="19"/>
      <c r="P41" s="19"/>
      <c r="Q41" s="19"/>
      <c r="R41" s="19"/>
      <c r="S41" s="19"/>
    </row>
    <row r="42" spans="1:19" s="13" customFormat="1" x14ac:dyDescent="0.2">
      <c r="A42" s="13">
        <v>5</v>
      </c>
      <c r="B42" s="13" t="s">
        <v>55</v>
      </c>
      <c r="M42" s="19"/>
      <c r="N42" s="19"/>
      <c r="O42" s="19"/>
      <c r="P42" s="19"/>
      <c r="Q42" s="19"/>
      <c r="R42" s="19"/>
      <c r="S42" s="19"/>
    </row>
    <row r="43" spans="1:19" s="13" customFormat="1" x14ac:dyDescent="0.2">
      <c r="A43" s="13">
        <v>6</v>
      </c>
      <c r="B43" s="13" t="s">
        <v>54</v>
      </c>
      <c r="M43" s="19"/>
      <c r="N43" s="19"/>
      <c r="O43" s="19"/>
      <c r="P43" s="19"/>
      <c r="Q43" s="19"/>
      <c r="R43" s="19"/>
      <c r="S43" s="19"/>
    </row>
    <row r="44" spans="1:19" s="13" customFormat="1" x14ac:dyDescent="0.2">
      <c r="A44" s="13">
        <v>7</v>
      </c>
      <c r="B44" s="13" t="s">
        <v>79</v>
      </c>
      <c r="M44" s="19"/>
      <c r="N44" s="19"/>
      <c r="O44" s="19"/>
      <c r="P44" s="19"/>
      <c r="Q44" s="19"/>
      <c r="R44" s="19"/>
      <c r="S44" s="19"/>
    </row>
    <row r="45" spans="1:19" s="13" customFormat="1" ht="23" customHeight="1" x14ac:dyDescent="0.2">
      <c r="A45" s="13">
        <v>8</v>
      </c>
      <c r="B45" s="430" t="s">
        <v>80</v>
      </c>
      <c r="C45" s="430"/>
      <c r="D45" s="430"/>
      <c r="E45" s="430"/>
      <c r="F45" s="430"/>
      <c r="G45" s="430"/>
      <c r="H45" s="430"/>
      <c r="I45" s="430"/>
      <c r="J45" s="430"/>
      <c r="K45" s="430"/>
      <c r="M45" s="19"/>
      <c r="N45" s="19"/>
      <c r="O45" s="19"/>
      <c r="P45" s="19"/>
      <c r="Q45" s="19"/>
      <c r="R45" s="19"/>
      <c r="S45" s="19"/>
    </row>
    <row r="46" spans="1:19" s="13" customFormat="1" x14ac:dyDescent="0.2">
      <c r="A46" s="13">
        <v>9</v>
      </c>
      <c r="B46" s="13" t="s">
        <v>81</v>
      </c>
      <c r="M46" s="19"/>
      <c r="N46" s="19"/>
      <c r="O46" s="19"/>
      <c r="P46" s="19"/>
      <c r="Q46" s="19"/>
      <c r="R46" s="19"/>
      <c r="S46" s="19"/>
    </row>
    <row r="47" spans="1:19" s="1" customFormat="1" x14ac:dyDescent="0.15">
      <c r="A47" s="3" t="s">
        <v>23</v>
      </c>
      <c r="M47" s="4"/>
      <c r="N47" s="4"/>
      <c r="O47" s="4"/>
      <c r="P47" s="4"/>
      <c r="Q47" s="4"/>
      <c r="R47" s="4"/>
      <c r="S47" s="4"/>
    </row>
    <row r="48" spans="1:19" s="1" customFormat="1" x14ac:dyDescent="0.15">
      <c r="A48" s="12" t="s">
        <v>9</v>
      </c>
      <c r="B48" s="13" t="s">
        <v>82</v>
      </c>
      <c r="C48" s="13"/>
      <c r="D48" s="13"/>
      <c r="E48" s="13"/>
      <c r="F48" s="13"/>
      <c r="G48" s="13"/>
      <c r="H48" s="13"/>
      <c r="I48" s="13"/>
      <c r="J48" s="13"/>
      <c r="K48" s="13"/>
      <c r="M48" s="4"/>
      <c r="N48" s="4"/>
      <c r="O48" s="4"/>
      <c r="P48" s="4"/>
      <c r="Q48" s="4"/>
      <c r="R48" s="4"/>
      <c r="S48" s="4"/>
    </row>
    <row r="49" spans="1:19" s="1" customFormat="1" ht="13.5" customHeight="1" x14ac:dyDescent="0.15">
      <c r="A49" s="12" t="s">
        <v>12</v>
      </c>
      <c r="B49" s="18" t="s">
        <v>51</v>
      </c>
      <c r="C49" s="18"/>
      <c r="D49" s="18"/>
      <c r="E49" s="18"/>
      <c r="F49" s="18"/>
      <c r="G49" s="18"/>
      <c r="H49" s="18"/>
      <c r="I49" s="18"/>
      <c r="J49" s="18"/>
      <c r="K49" s="18"/>
      <c r="M49" s="4"/>
      <c r="N49" s="4"/>
      <c r="O49" s="4"/>
      <c r="P49" s="4"/>
      <c r="Q49" s="4"/>
      <c r="R49" s="4"/>
      <c r="S49" s="4"/>
    </row>
    <row r="50" spans="1:19" s="1" customFormat="1" ht="26.25" customHeight="1" x14ac:dyDescent="0.15">
      <c r="A50" s="12" t="s">
        <v>41</v>
      </c>
      <c r="B50" s="18" t="s">
        <v>83</v>
      </c>
      <c r="C50" s="18"/>
      <c r="D50" s="18"/>
      <c r="E50" s="18"/>
      <c r="F50" s="18"/>
      <c r="G50" s="18"/>
      <c r="H50" s="18"/>
      <c r="I50" s="18"/>
      <c r="J50" s="18"/>
      <c r="K50" s="18"/>
      <c r="M50" s="4"/>
      <c r="N50" s="4"/>
      <c r="O50" s="4"/>
      <c r="P50" s="4"/>
      <c r="Q50" s="4"/>
      <c r="R50" s="4"/>
      <c r="S50" s="4"/>
    </row>
    <row r="51" spans="1:19" s="1" customFormat="1" x14ac:dyDescent="0.15">
      <c r="A51" s="12" t="s">
        <v>37</v>
      </c>
      <c r="B51" s="13" t="s">
        <v>56</v>
      </c>
      <c r="C51" s="13"/>
      <c r="D51" s="13"/>
      <c r="E51" s="13"/>
      <c r="F51" s="13"/>
      <c r="G51" s="13"/>
      <c r="H51" s="13"/>
      <c r="I51" s="13"/>
      <c r="J51" s="13"/>
      <c r="K51" s="13"/>
      <c r="M51" s="4"/>
      <c r="N51" s="4"/>
      <c r="O51" s="4"/>
      <c r="P51" s="4"/>
      <c r="Q51" s="4"/>
      <c r="R51" s="4"/>
      <c r="S51" s="4"/>
    </row>
    <row r="52" spans="1:19" s="1" customFormat="1" x14ac:dyDescent="0.15">
      <c r="A52" s="12"/>
      <c r="B52" s="13"/>
      <c r="C52" s="13"/>
      <c r="D52" s="13"/>
      <c r="E52" s="13"/>
      <c r="F52" s="13"/>
      <c r="G52" s="13"/>
      <c r="H52" s="13"/>
      <c r="I52" s="13"/>
      <c r="J52" s="13"/>
      <c r="K52" s="13"/>
      <c r="M52" s="4"/>
      <c r="N52" s="4"/>
      <c r="O52" s="4"/>
      <c r="P52" s="4"/>
      <c r="Q52" s="4"/>
      <c r="R52" s="4"/>
      <c r="S52" s="4"/>
    </row>
    <row r="53" spans="1:19" s="1" customFormat="1" x14ac:dyDescent="0.15">
      <c r="A53" s="12"/>
      <c r="B53" s="13"/>
      <c r="C53" s="13"/>
      <c r="D53" s="13"/>
      <c r="E53" s="13"/>
      <c r="F53" s="13"/>
      <c r="G53" s="13"/>
      <c r="H53" s="13"/>
      <c r="I53" s="13"/>
      <c r="J53" s="13"/>
      <c r="K53" s="13"/>
      <c r="M53" s="4"/>
      <c r="N53" s="4"/>
      <c r="O53" s="4"/>
      <c r="P53" s="4"/>
      <c r="Q53" s="4"/>
      <c r="R53" s="4"/>
      <c r="S53" s="4"/>
    </row>
    <row r="54" spans="1:19" s="1" customFormat="1" x14ac:dyDescent="0.15">
      <c r="A54" s="11"/>
      <c r="M54" s="4"/>
      <c r="N54" s="4"/>
      <c r="O54" s="4"/>
      <c r="P54" s="4"/>
      <c r="Q54" s="4"/>
      <c r="R54" s="4"/>
      <c r="S54" s="4"/>
    </row>
    <row r="55" spans="1:19" s="1" customFormat="1" x14ac:dyDescent="0.15">
      <c r="A55" s="11"/>
      <c r="M55" s="4"/>
      <c r="N55" s="4"/>
      <c r="O55" s="4"/>
      <c r="P55" s="4"/>
      <c r="Q55" s="4"/>
      <c r="R55" s="4"/>
      <c r="S55" s="4"/>
    </row>
  </sheetData>
  <mergeCells count="11">
    <mergeCell ref="N6:S6"/>
    <mergeCell ref="C3:K3"/>
    <mergeCell ref="N3:S3"/>
    <mergeCell ref="F4:G4"/>
    <mergeCell ref="H4:I4"/>
    <mergeCell ref="M5:S5"/>
    <mergeCell ref="B39:K39"/>
    <mergeCell ref="B41:K41"/>
    <mergeCell ref="B45:K45"/>
    <mergeCell ref="M23:S23"/>
    <mergeCell ref="M33:S33"/>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8:K27 K29:K30 K32:K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S59"/>
  <sheetViews>
    <sheetView zoomScaleNormal="100" zoomScaleSheetLayoutView="120" workbookViewId="0">
      <selection activeCell="D9" sqref="D9"/>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7" t="s">
        <v>84</v>
      </c>
      <c r="D3" s="423"/>
      <c r="E3" s="423"/>
      <c r="F3" s="423"/>
      <c r="G3" s="423"/>
      <c r="H3" s="423"/>
      <c r="I3" s="423"/>
      <c r="J3" s="423"/>
      <c r="K3" s="424"/>
      <c r="M3" s="14"/>
      <c r="N3" s="431"/>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220">
        <v>150</v>
      </c>
      <c r="D6" s="220">
        <v>150</v>
      </c>
      <c r="E6" s="220">
        <v>150</v>
      </c>
      <c r="F6" s="220">
        <v>30</v>
      </c>
      <c r="G6" s="220">
        <v>2000</v>
      </c>
      <c r="H6" s="220">
        <v>30</v>
      </c>
      <c r="I6" s="220">
        <v>2000</v>
      </c>
      <c r="J6" s="180"/>
      <c r="K6" s="181" t="s">
        <v>222</v>
      </c>
      <c r="M6" s="6"/>
      <c r="N6" s="428"/>
      <c r="O6" s="433"/>
      <c r="P6" s="433"/>
      <c r="Q6" s="433"/>
      <c r="R6" s="433"/>
      <c r="S6" s="433"/>
    </row>
    <row r="7" spans="2:19" ht="11" customHeight="1" x14ac:dyDescent="0.15">
      <c r="B7" s="178" t="s">
        <v>26</v>
      </c>
      <c r="C7" s="220">
        <v>150</v>
      </c>
      <c r="D7" s="220">
        <v>150</v>
      </c>
      <c r="E7" s="220">
        <v>150</v>
      </c>
      <c r="F7" s="220">
        <v>30</v>
      </c>
      <c r="G7" s="220">
        <v>2000</v>
      </c>
      <c r="H7" s="220">
        <v>30</v>
      </c>
      <c r="I7" s="220">
        <v>2000</v>
      </c>
      <c r="J7" s="180"/>
      <c r="K7" s="181" t="s">
        <v>222</v>
      </c>
      <c r="M7" s="6"/>
      <c r="N7" s="15"/>
      <c r="O7" s="16"/>
      <c r="P7" s="16"/>
      <c r="Q7" s="16"/>
      <c r="R7" s="16"/>
      <c r="S7" s="16"/>
    </row>
    <row r="8" spans="2:19" ht="11" customHeight="1" x14ac:dyDescent="0.15">
      <c r="B8" s="178" t="s">
        <v>10</v>
      </c>
      <c r="C8" s="179">
        <v>95</v>
      </c>
      <c r="D8" s="179">
        <v>95</v>
      </c>
      <c r="E8" s="179">
        <v>95</v>
      </c>
      <c r="F8" s="179">
        <v>85</v>
      </c>
      <c r="G8" s="179">
        <v>97</v>
      </c>
      <c r="H8" s="179">
        <v>85</v>
      </c>
      <c r="I8" s="179">
        <v>97</v>
      </c>
      <c r="J8" s="180" t="s">
        <v>9</v>
      </c>
      <c r="K8" s="184">
        <v>7</v>
      </c>
      <c r="M8" s="6"/>
      <c r="N8" s="7"/>
      <c r="O8" s="7"/>
      <c r="P8" s="7"/>
      <c r="Q8" s="7"/>
      <c r="R8" s="7"/>
      <c r="S8" s="7"/>
    </row>
    <row r="9" spans="2:19" ht="11" customHeight="1" x14ac:dyDescent="0.15">
      <c r="B9" s="185" t="s">
        <v>11</v>
      </c>
      <c r="C9" s="179">
        <v>95</v>
      </c>
      <c r="D9" s="179">
        <v>95</v>
      </c>
      <c r="E9" s="179">
        <v>95</v>
      </c>
      <c r="F9" s="179">
        <v>85</v>
      </c>
      <c r="G9" s="179">
        <v>97</v>
      </c>
      <c r="H9" s="179">
        <v>85</v>
      </c>
      <c r="I9" s="179">
        <v>97</v>
      </c>
      <c r="J9" s="186" t="s">
        <v>9</v>
      </c>
      <c r="K9" s="216">
        <v>7</v>
      </c>
      <c r="M9" s="6"/>
      <c r="N9" s="7"/>
      <c r="O9" s="7"/>
      <c r="P9" s="7"/>
      <c r="Q9" s="7"/>
      <c r="R9" s="7"/>
      <c r="S9" s="7"/>
    </row>
    <row r="10" spans="2:19" ht="11" customHeight="1" x14ac:dyDescent="0.15">
      <c r="B10" s="178" t="s">
        <v>13</v>
      </c>
      <c r="C10" s="179">
        <v>4</v>
      </c>
      <c r="D10" s="179">
        <v>4</v>
      </c>
      <c r="E10" s="179">
        <v>4</v>
      </c>
      <c r="F10" s="179">
        <v>2</v>
      </c>
      <c r="G10" s="179">
        <v>10</v>
      </c>
      <c r="H10" s="179">
        <v>2</v>
      </c>
      <c r="I10" s="179">
        <v>10</v>
      </c>
      <c r="J10" s="180"/>
      <c r="K10" s="181">
        <v>1</v>
      </c>
      <c r="M10" s="1"/>
      <c r="N10" s="8"/>
      <c r="O10" s="8"/>
      <c r="P10" s="8"/>
      <c r="Q10" s="8"/>
      <c r="R10" s="8"/>
      <c r="S10" s="7"/>
    </row>
    <row r="11" spans="2:19" ht="11" customHeight="1" x14ac:dyDescent="0.15">
      <c r="B11" s="173" t="s">
        <v>14</v>
      </c>
      <c r="C11" s="179">
        <v>6</v>
      </c>
      <c r="D11" s="179">
        <v>6</v>
      </c>
      <c r="E11" s="179">
        <v>6</v>
      </c>
      <c r="F11" s="179">
        <v>3</v>
      </c>
      <c r="G11" s="179">
        <v>10</v>
      </c>
      <c r="H11" s="179">
        <v>3</v>
      </c>
      <c r="I11" s="179">
        <v>10</v>
      </c>
      <c r="J11" s="180"/>
      <c r="K11" s="181">
        <v>1</v>
      </c>
      <c r="M11" s="1"/>
      <c r="N11" s="8"/>
      <c r="O11" s="8"/>
      <c r="P11" s="8"/>
      <c r="Q11" s="8"/>
      <c r="R11" s="8"/>
      <c r="S11" s="7"/>
    </row>
    <row r="12" spans="2:19" ht="11" customHeight="1" x14ac:dyDescent="0.15">
      <c r="B12" s="173" t="s">
        <v>15</v>
      </c>
      <c r="C12" s="179">
        <v>50</v>
      </c>
      <c r="D12" s="179">
        <v>50</v>
      </c>
      <c r="E12" s="179">
        <v>50</v>
      </c>
      <c r="F12" s="179">
        <v>40</v>
      </c>
      <c r="G12" s="179">
        <v>90</v>
      </c>
      <c r="H12" s="179">
        <v>40</v>
      </c>
      <c r="I12" s="179">
        <v>90</v>
      </c>
      <c r="J12" s="180" t="s">
        <v>12</v>
      </c>
      <c r="K12" s="181">
        <v>1</v>
      </c>
      <c r="M12" s="6"/>
      <c r="N12" s="7"/>
      <c r="O12" s="7"/>
      <c r="P12" s="7"/>
      <c r="Q12" s="7"/>
      <c r="R12" s="7"/>
      <c r="S12" s="7"/>
    </row>
    <row r="13" spans="2:19" ht="11" customHeight="1" x14ac:dyDescent="0.15">
      <c r="B13" s="173" t="s">
        <v>16</v>
      </c>
      <c r="C13" s="179">
        <v>4</v>
      </c>
      <c r="D13" s="179">
        <v>4</v>
      </c>
      <c r="E13" s="179">
        <v>4</v>
      </c>
      <c r="F13" s="187">
        <v>2</v>
      </c>
      <c r="G13" s="187">
        <v>6</v>
      </c>
      <c r="H13" s="187">
        <v>2</v>
      </c>
      <c r="I13" s="187">
        <v>6</v>
      </c>
      <c r="J13" s="180"/>
      <c r="K13" s="181">
        <v>1</v>
      </c>
      <c r="M13" s="6"/>
      <c r="N13" s="7"/>
      <c r="O13" s="7"/>
      <c r="P13" s="7"/>
      <c r="Q13" s="7"/>
      <c r="R13" s="7"/>
      <c r="S13" s="7"/>
    </row>
    <row r="14" spans="2:19" ht="11" customHeight="1" x14ac:dyDescent="0.15">
      <c r="B14" s="188" t="s">
        <v>483</v>
      </c>
      <c r="C14" s="179">
        <v>62</v>
      </c>
      <c r="D14" s="179">
        <v>62</v>
      </c>
      <c r="E14" s="179">
        <v>62</v>
      </c>
      <c r="F14" s="251">
        <v>46.5</v>
      </c>
      <c r="G14" s="251">
        <v>77.5</v>
      </c>
      <c r="H14" s="251">
        <v>46.5</v>
      </c>
      <c r="I14" s="251">
        <v>77.5</v>
      </c>
      <c r="J14" s="190" t="s">
        <v>41</v>
      </c>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v>40</v>
      </c>
      <c r="D16" s="189">
        <v>40</v>
      </c>
      <c r="E16" s="189">
        <v>40</v>
      </c>
      <c r="F16" s="189">
        <v>20</v>
      </c>
      <c r="G16" s="189">
        <v>95</v>
      </c>
      <c r="H16" s="189">
        <v>20</v>
      </c>
      <c r="I16" s="189">
        <v>95</v>
      </c>
      <c r="J16" s="190"/>
      <c r="K16" s="184" t="s">
        <v>223</v>
      </c>
      <c r="M16" s="6"/>
      <c r="N16" s="7"/>
      <c r="O16" s="7"/>
      <c r="P16" s="7"/>
      <c r="Q16" s="7"/>
      <c r="R16" s="7"/>
      <c r="S16" s="7"/>
    </row>
    <row r="17" spans="2:19" ht="11" customHeight="1" x14ac:dyDescent="0.15">
      <c r="B17" s="188" t="s">
        <v>30</v>
      </c>
      <c r="C17" s="251">
        <v>35.884615384615387</v>
      </c>
      <c r="D17" s="251">
        <v>35.884615384615387</v>
      </c>
      <c r="E17" s="251">
        <v>35.884615384615387</v>
      </c>
      <c r="F17" s="189">
        <v>20</v>
      </c>
      <c r="G17" s="189">
        <v>95</v>
      </c>
      <c r="H17" s="189">
        <v>20</v>
      </c>
      <c r="I17" s="189">
        <v>95</v>
      </c>
      <c r="J17" s="190"/>
      <c r="K17" s="184" t="s">
        <v>223</v>
      </c>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v>50</v>
      </c>
      <c r="D19" s="179">
        <v>50</v>
      </c>
      <c r="E19" s="179">
        <v>50</v>
      </c>
      <c r="F19" s="179">
        <v>30</v>
      </c>
      <c r="G19" s="179">
        <v>100</v>
      </c>
      <c r="H19" s="179">
        <v>30</v>
      </c>
      <c r="I19" s="252">
        <v>100</v>
      </c>
      <c r="J19" s="190"/>
      <c r="K19" s="181">
        <v>3</v>
      </c>
      <c r="L19" s="3"/>
      <c r="M19" s="6"/>
      <c r="N19" s="7"/>
      <c r="O19" s="7"/>
      <c r="P19" s="7"/>
      <c r="Q19" s="7"/>
      <c r="R19" s="7"/>
      <c r="S19" s="7"/>
    </row>
    <row r="20" spans="2:19" ht="11" customHeight="1" x14ac:dyDescent="0.15">
      <c r="B20" s="173" t="s">
        <v>17</v>
      </c>
      <c r="C20" s="179">
        <v>0</v>
      </c>
      <c r="D20" s="179">
        <v>0</v>
      </c>
      <c r="E20" s="179">
        <v>0</v>
      </c>
      <c r="F20" s="179">
        <v>0</v>
      </c>
      <c r="G20" s="179">
        <v>0</v>
      </c>
      <c r="H20" s="179">
        <v>0</v>
      </c>
      <c r="I20" s="189">
        <v>0</v>
      </c>
      <c r="J20" s="190"/>
      <c r="K20" s="181">
        <v>3</v>
      </c>
      <c r="M20" s="6"/>
      <c r="N20" s="7"/>
      <c r="O20" s="7"/>
      <c r="P20" s="7"/>
      <c r="Q20" s="7"/>
      <c r="R20" s="7"/>
      <c r="S20" s="7"/>
    </row>
    <row r="21" spans="2:19" ht="11" customHeight="1" x14ac:dyDescent="0.15">
      <c r="B21" s="173" t="s">
        <v>18</v>
      </c>
      <c r="C21" s="217">
        <v>0.1</v>
      </c>
      <c r="D21" s="217">
        <v>0.1</v>
      </c>
      <c r="E21" s="217">
        <v>0.1</v>
      </c>
      <c r="F21" s="217">
        <v>0</v>
      </c>
      <c r="G21" s="217">
        <v>0.3</v>
      </c>
      <c r="H21" s="217">
        <v>0</v>
      </c>
      <c r="I21" s="253">
        <v>0.3</v>
      </c>
      <c r="J21" s="190"/>
      <c r="K21" s="181">
        <v>3</v>
      </c>
      <c r="M21" s="6"/>
      <c r="N21" s="7"/>
      <c r="O21" s="7"/>
      <c r="P21" s="7"/>
      <c r="Q21" s="7"/>
      <c r="R21" s="7"/>
      <c r="S21" s="7"/>
    </row>
    <row r="22" spans="2:19" ht="11" customHeight="1" x14ac:dyDescent="0.15">
      <c r="B22" s="173" t="s">
        <v>19</v>
      </c>
      <c r="C22" s="217">
        <v>0.1</v>
      </c>
      <c r="D22" s="217">
        <v>0.1</v>
      </c>
      <c r="E22" s="217">
        <v>0.1</v>
      </c>
      <c r="F22" s="217">
        <v>0</v>
      </c>
      <c r="G22" s="217">
        <v>0.3</v>
      </c>
      <c r="H22" s="217">
        <v>0</v>
      </c>
      <c r="I22" s="253">
        <v>0.3</v>
      </c>
      <c r="J22" s="190"/>
      <c r="K22" s="181">
        <v>3</v>
      </c>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v>0</v>
      </c>
      <c r="D24" s="205">
        <v>0</v>
      </c>
      <c r="E24" s="205">
        <v>0</v>
      </c>
      <c r="F24" s="205">
        <v>0</v>
      </c>
      <c r="G24" s="205">
        <v>0</v>
      </c>
      <c r="H24" s="205">
        <v>0</v>
      </c>
      <c r="I24" s="205">
        <v>0</v>
      </c>
      <c r="J24" s="206"/>
      <c r="K24" s="181"/>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c r="K25" s="181"/>
      <c r="M25" s="6"/>
      <c r="N25" s="7"/>
      <c r="O25" s="7"/>
      <c r="P25" s="7"/>
      <c r="Q25" s="7"/>
      <c r="R25" s="7"/>
      <c r="S25" s="7"/>
    </row>
    <row r="26" spans="2:19" ht="11" customHeight="1" x14ac:dyDescent="0.15">
      <c r="B26" s="173" t="s">
        <v>486</v>
      </c>
      <c r="C26" s="205">
        <v>0</v>
      </c>
      <c r="D26" s="205">
        <v>0</v>
      </c>
      <c r="E26" s="205">
        <v>0</v>
      </c>
      <c r="F26" s="205">
        <v>0</v>
      </c>
      <c r="G26" s="205">
        <v>0</v>
      </c>
      <c r="H26" s="205">
        <v>0</v>
      </c>
      <c r="I26" s="205">
        <v>0</v>
      </c>
      <c r="J26" s="207"/>
      <c r="K26" s="181"/>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412</v>
      </c>
      <c r="C28" s="217">
        <v>1.5</v>
      </c>
      <c r="D28" s="217">
        <v>1.5</v>
      </c>
      <c r="E28" s="217">
        <v>1.5</v>
      </c>
      <c r="F28" s="254">
        <v>0.6</v>
      </c>
      <c r="G28" s="254">
        <v>8</v>
      </c>
      <c r="H28" s="254">
        <v>0.6</v>
      </c>
      <c r="I28" s="254">
        <v>8</v>
      </c>
      <c r="J28" s="190" t="s">
        <v>224</v>
      </c>
      <c r="K28" s="181" t="s">
        <v>225</v>
      </c>
      <c r="M28" s="55"/>
      <c r="N28" s="55"/>
      <c r="O28" s="55"/>
      <c r="P28" s="55"/>
      <c r="Q28" s="55"/>
      <c r="R28" s="55"/>
      <c r="S28" s="55"/>
    </row>
    <row r="29" spans="2:19" ht="11" customHeight="1" x14ac:dyDescent="0.15">
      <c r="B29" s="211" t="s">
        <v>180</v>
      </c>
      <c r="C29" s="255">
        <v>30</v>
      </c>
      <c r="D29" s="255">
        <v>30</v>
      </c>
      <c r="E29" s="255">
        <v>30</v>
      </c>
      <c r="F29" s="255">
        <v>20</v>
      </c>
      <c r="G29" s="255">
        <v>50</v>
      </c>
      <c r="H29" s="255">
        <v>20</v>
      </c>
      <c r="I29" s="255">
        <v>50</v>
      </c>
      <c r="J29" s="190"/>
      <c r="K29" s="190">
        <v>11</v>
      </c>
      <c r="M29" s="6"/>
      <c r="N29" s="9"/>
      <c r="O29" s="9"/>
      <c r="P29" s="9"/>
      <c r="Q29" s="9"/>
      <c r="R29" s="7"/>
      <c r="S29" s="7"/>
    </row>
    <row r="30" spans="2:19" ht="11" customHeight="1" x14ac:dyDescent="0.15">
      <c r="B30" s="211" t="s">
        <v>181</v>
      </c>
      <c r="C30" s="255">
        <v>70</v>
      </c>
      <c r="D30" s="255">
        <v>70</v>
      </c>
      <c r="E30" s="255">
        <v>70</v>
      </c>
      <c r="F30" s="255">
        <v>50</v>
      </c>
      <c r="G30" s="255">
        <v>80</v>
      </c>
      <c r="H30" s="255">
        <v>50</v>
      </c>
      <c r="I30" s="255">
        <v>80</v>
      </c>
      <c r="J30" s="190"/>
      <c r="K30" s="190">
        <v>11</v>
      </c>
      <c r="M30" s="55"/>
      <c r="N30" s="55"/>
      <c r="O30" s="55"/>
      <c r="P30" s="55"/>
      <c r="Q30" s="55"/>
      <c r="R30" s="55"/>
      <c r="S30" s="55"/>
    </row>
    <row r="31" spans="2:19" ht="11" customHeight="1" x14ac:dyDescent="0.15">
      <c r="B31" s="173" t="s">
        <v>25</v>
      </c>
      <c r="C31" s="183">
        <v>37700</v>
      </c>
      <c r="D31" s="183">
        <v>35800</v>
      </c>
      <c r="E31" s="183">
        <v>33600</v>
      </c>
      <c r="F31" s="213">
        <v>28300</v>
      </c>
      <c r="G31" s="213">
        <v>47100</v>
      </c>
      <c r="H31" s="213">
        <v>25200</v>
      </c>
      <c r="I31" s="213">
        <v>42000</v>
      </c>
      <c r="J31" s="190" t="s">
        <v>41</v>
      </c>
      <c r="K31" s="181" t="s">
        <v>226</v>
      </c>
      <c r="M31" s="55"/>
      <c r="N31" s="55"/>
      <c r="O31" s="55"/>
      <c r="P31" s="55"/>
      <c r="Q31" s="55"/>
      <c r="R31" s="55"/>
      <c r="S31" s="55"/>
    </row>
    <row r="32" spans="2:19" ht="11" customHeight="1" x14ac:dyDescent="0.15">
      <c r="B32" s="173" t="s">
        <v>413</v>
      </c>
      <c r="C32" s="209">
        <v>0.65</v>
      </c>
      <c r="D32" s="262">
        <v>0.61749999999999994</v>
      </c>
      <c r="E32" s="262">
        <v>0.57850000000000001</v>
      </c>
      <c r="F32" s="256">
        <v>0.48750000000000004</v>
      </c>
      <c r="G32" s="256">
        <v>0.8125</v>
      </c>
      <c r="H32" s="256">
        <v>0.43387500000000001</v>
      </c>
      <c r="I32" s="256">
        <v>0.72312500000000002</v>
      </c>
      <c r="J32" s="190" t="s">
        <v>41</v>
      </c>
      <c r="K32" s="181" t="s">
        <v>215</v>
      </c>
      <c r="M32" s="55"/>
      <c r="N32" s="55"/>
      <c r="O32" s="55"/>
      <c r="P32" s="55"/>
      <c r="Q32" s="55"/>
      <c r="R32" s="55"/>
      <c r="S32" s="55"/>
    </row>
    <row r="33" spans="1:19" ht="11" customHeight="1" x14ac:dyDescent="0.15">
      <c r="B33" s="173" t="s">
        <v>414</v>
      </c>
      <c r="C33" s="179" t="s">
        <v>34</v>
      </c>
      <c r="D33" s="179" t="s">
        <v>34</v>
      </c>
      <c r="E33" s="179" t="s">
        <v>34</v>
      </c>
      <c r="F33" s="179" t="s">
        <v>34</v>
      </c>
      <c r="G33" s="179" t="s">
        <v>34</v>
      </c>
      <c r="H33" s="179" t="s">
        <v>34</v>
      </c>
      <c r="I33" s="213" t="s">
        <v>34</v>
      </c>
      <c r="J33" s="190"/>
      <c r="K33" s="181"/>
      <c r="M33" s="422"/>
      <c r="N33" s="422"/>
      <c r="O33" s="422"/>
      <c r="P33" s="422"/>
      <c r="Q33" s="422"/>
      <c r="R33" s="422"/>
      <c r="S33" s="422"/>
    </row>
    <row r="34" spans="1:19" x14ac:dyDescent="0.15">
      <c r="A34" s="3"/>
      <c r="L34" s="25"/>
    </row>
    <row r="35" spans="1:19" s="1" customFormat="1" ht="12" x14ac:dyDescent="0.15">
      <c r="A35" s="3" t="s">
        <v>22</v>
      </c>
      <c r="C35" s="10"/>
      <c r="D35" s="10"/>
      <c r="E35" s="10"/>
      <c r="F35" s="10"/>
      <c r="G35" s="10"/>
    </row>
    <row r="36" spans="1:19" x14ac:dyDescent="0.15">
      <c r="A36" s="13">
        <v>1</v>
      </c>
      <c r="B36" s="13" t="s">
        <v>192</v>
      </c>
      <c r="C36" s="13"/>
      <c r="D36" s="13"/>
      <c r="E36" s="13"/>
      <c r="F36" s="13"/>
      <c r="G36" s="13"/>
      <c r="H36" s="13"/>
      <c r="I36" s="13"/>
      <c r="J36" s="13"/>
      <c r="K36" s="13"/>
    </row>
    <row r="37" spans="1:19" x14ac:dyDescent="0.15">
      <c r="A37" s="13">
        <v>2</v>
      </c>
      <c r="B37" s="13" t="s">
        <v>80</v>
      </c>
      <c r="C37" s="13"/>
      <c r="D37" s="13"/>
      <c r="E37" s="13"/>
      <c r="F37" s="13"/>
      <c r="G37" s="13"/>
      <c r="H37" s="13"/>
      <c r="I37" s="13"/>
      <c r="J37" s="13"/>
      <c r="K37" s="13"/>
    </row>
    <row r="38" spans="1:19" x14ac:dyDescent="0.15">
      <c r="A38" s="13">
        <v>3</v>
      </c>
      <c r="B38" s="13" t="s">
        <v>78</v>
      </c>
      <c r="C38" s="13"/>
      <c r="D38" s="13"/>
      <c r="E38" s="13"/>
      <c r="F38" s="13"/>
      <c r="G38" s="13"/>
      <c r="H38" s="13"/>
      <c r="I38" s="13"/>
      <c r="J38" s="13"/>
      <c r="K38" s="13"/>
      <c r="M38" s="13"/>
    </row>
    <row r="39" spans="1:19" x14ac:dyDescent="0.15">
      <c r="A39" s="13">
        <v>4</v>
      </c>
      <c r="B39" s="13" t="s">
        <v>55</v>
      </c>
      <c r="C39" s="13"/>
      <c r="D39" s="13"/>
      <c r="E39" s="13"/>
      <c r="F39" s="13"/>
      <c r="G39" s="13"/>
      <c r="H39" s="13"/>
      <c r="I39" s="13"/>
      <c r="J39" s="13"/>
      <c r="K39" s="13"/>
    </row>
    <row r="40" spans="1:19" x14ac:dyDescent="0.15">
      <c r="A40" s="13">
        <v>5</v>
      </c>
      <c r="B40" s="13" t="s">
        <v>36</v>
      </c>
      <c r="C40" s="13"/>
      <c r="D40" s="13"/>
      <c r="E40" s="13"/>
      <c r="F40" s="13"/>
      <c r="G40" s="13"/>
      <c r="H40" s="13"/>
      <c r="I40" s="13"/>
      <c r="J40" s="13"/>
      <c r="K40" s="13"/>
    </row>
    <row r="41" spans="1:19" x14ac:dyDescent="0.15">
      <c r="A41" s="13">
        <v>6</v>
      </c>
      <c r="B41" s="13" t="s">
        <v>54</v>
      </c>
      <c r="C41" s="13"/>
      <c r="D41" s="13"/>
      <c r="E41" s="13"/>
      <c r="F41" s="13"/>
      <c r="G41" s="13"/>
      <c r="H41" s="13"/>
      <c r="I41" s="13"/>
      <c r="J41" s="13"/>
      <c r="K41" s="13"/>
    </row>
    <row r="42" spans="1:19" x14ac:dyDescent="0.15">
      <c r="A42" s="13">
        <v>7</v>
      </c>
      <c r="B42" s="13" t="s">
        <v>76</v>
      </c>
      <c r="C42" s="13"/>
      <c r="D42" s="13"/>
      <c r="E42" s="13"/>
      <c r="F42" s="13"/>
      <c r="G42" s="13"/>
      <c r="H42" s="13"/>
      <c r="I42" s="13"/>
      <c r="J42" s="13"/>
      <c r="K42" s="13"/>
    </row>
    <row r="43" spans="1:19" ht="24.75" customHeight="1" x14ac:dyDescent="0.15">
      <c r="A43" s="13">
        <v>8</v>
      </c>
      <c r="B43" s="430" t="s">
        <v>77</v>
      </c>
      <c r="C43" s="430"/>
      <c r="D43" s="430"/>
      <c r="E43" s="430"/>
      <c r="F43" s="430"/>
      <c r="G43" s="430"/>
      <c r="H43" s="430"/>
      <c r="I43" s="430"/>
      <c r="J43" s="430"/>
      <c r="K43" s="430"/>
    </row>
    <row r="44" spans="1:19" x14ac:dyDescent="0.15">
      <c r="A44" s="13">
        <v>9</v>
      </c>
      <c r="B44" s="13" t="s">
        <v>64</v>
      </c>
      <c r="C44" s="13"/>
      <c r="D44" s="13"/>
      <c r="E44" s="13"/>
      <c r="F44" s="13"/>
      <c r="G44" s="13"/>
      <c r="H44" s="13"/>
      <c r="I44" s="13"/>
      <c r="J44" s="13"/>
      <c r="K44" s="13"/>
    </row>
    <row r="45" spans="1:19" x14ac:dyDescent="0.15">
      <c r="A45" s="13">
        <v>10</v>
      </c>
      <c r="B45" s="13" t="s">
        <v>85</v>
      </c>
      <c r="C45" s="13"/>
      <c r="D45" s="13"/>
      <c r="E45" s="13"/>
      <c r="F45" s="13"/>
      <c r="G45" s="13"/>
      <c r="H45" s="13"/>
      <c r="I45" s="13"/>
      <c r="J45" s="13"/>
      <c r="K45" s="13"/>
    </row>
    <row r="46" spans="1:19" x14ac:dyDescent="0.15">
      <c r="A46" s="13">
        <v>11</v>
      </c>
      <c r="B46" s="13" t="s">
        <v>79</v>
      </c>
      <c r="C46" s="13"/>
      <c r="D46" s="13"/>
      <c r="E46" s="13"/>
      <c r="F46" s="13"/>
      <c r="G46" s="13"/>
      <c r="H46" s="13"/>
      <c r="I46" s="13"/>
      <c r="J46" s="13"/>
      <c r="K46" s="13"/>
    </row>
    <row r="47" spans="1:19" x14ac:dyDescent="0.15">
      <c r="A47" s="13">
        <v>12</v>
      </c>
      <c r="B47" s="13" t="s">
        <v>81</v>
      </c>
      <c r="C47" s="13"/>
      <c r="D47" s="13"/>
      <c r="E47" s="13"/>
      <c r="F47" s="13"/>
      <c r="G47" s="13"/>
      <c r="H47" s="13"/>
      <c r="I47" s="13"/>
      <c r="J47" s="13"/>
      <c r="K47" s="13"/>
    </row>
    <row r="48" spans="1:19" x14ac:dyDescent="0.15">
      <c r="A48" s="3" t="s">
        <v>23</v>
      </c>
    </row>
    <row r="49" spans="1:11" x14ac:dyDescent="0.15">
      <c r="A49" s="12" t="s">
        <v>9</v>
      </c>
      <c r="B49" s="13" t="s">
        <v>82</v>
      </c>
      <c r="C49" s="13"/>
      <c r="D49" s="13"/>
      <c r="E49" s="13"/>
      <c r="F49" s="13"/>
      <c r="G49" s="13"/>
      <c r="H49" s="13"/>
      <c r="I49" s="13"/>
      <c r="J49" s="13"/>
      <c r="K49" s="13"/>
    </row>
    <row r="50" spans="1:11" ht="13.5" customHeight="1" x14ac:dyDescent="0.15">
      <c r="A50" s="12" t="s">
        <v>12</v>
      </c>
      <c r="B50" s="13" t="s">
        <v>86</v>
      </c>
      <c r="C50" s="13"/>
      <c r="D50" s="13"/>
      <c r="E50" s="13"/>
      <c r="F50" s="13"/>
      <c r="G50" s="13"/>
      <c r="H50" s="13"/>
      <c r="I50" s="13"/>
      <c r="J50" s="13"/>
      <c r="K50" s="13"/>
    </row>
    <row r="51" spans="1:11" ht="14" customHeight="1" x14ac:dyDescent="0.15">
      <c r="A51" s="12" t="s">
        <v>41</v>
      </c>
      <c r="B51" s="430" t="s">
        <v>51</v>
      </c>
      <c r="C51" s="430"/>
      <c r="D51" s="430"/>
      <c r="E51" s="430"/>
      <c r="F51" s="430"/>
      <c r="G51" s="430"/>
      <c r="H51" s="430"/>
      <c r="I51" s="430"/>
      <c r="J51" s="430"/>
      <c r="K51" s="430"/>
    </row>
    <row r="52" spans="1:11" ht="24.75" customHeight="1" x14ac:dyDescent="0.15">
      <c r="A52" s="12" t="s">
        <v>37</v>
      </c>
      <c r="B52" s="430" t="s">
        <v>83</v>
      </c>
      <c r="C52" s="430"/>
      <c r="D52" s="430"/>
      <c r="E52" s="430"/>
      <c r="F52" s="430"/>
      <c r="G52" s="430"/>
      <c r="H52" s="430"/>
      <c r="I52" s="430"/>
      <c r="J52" s="430"/>
      <c r="K52" s="430"/>
    </row>
    <row r="53" spans="1:11" x14ac:dyDescent="0.15">
      <c r="A53" s="12" t="s">
        <v>43</v>
      </c>
      <c r="B53" s="13" t="s">
        <v>56</v>
      </c>
      <c r="C53" s="13"/>
      <c r="D53" s="13"/>
      <c r="E53" s="13"/>
      <c r="F53" s="13"/>
      <c r="G53" s="13"/>
      <c r="H53" s="13"/>
      <c r="I53" s="13"/>
      <c r="J53" s="13"/>
      <c r="K53" s="13"/>
    </row>
    <row r="54" spans="1:11" x14ac:dyDescent="0.15">
      <c r="A54" s="12"/>
      <c r="B54" s="13"/>
      <c r="C54" s="13"/>
      <c r="D54" s="13"/>
      <c r="E54" s="13"/>
      <c r="F54" s="13"/>
      <c r="G54" s="13"/>
      <c r="H54" s="13"/>
      <c r="I54" s="13"/>
      <c r="J54" s="13"/>
      <c r="K54" s="13"/>
    </row>
    <row r="55" spans="1:11" x14ac:dyDescent="0.15">
      <c r="A55" s="11"/>
    </row>
    <row r="56" spans="1:11" x14ac:dyDescent="0.15">
      <c r="A56" s="11"/>
    </row>
    <row r="58" spans="1:11" x14ac:dyDescent="0.15">
      <c r="B58" s="4"/>
    </row>
    <row r="59" spans="1:11" x14ac:dyDescent="0.15">
      <c r="B59" s="4"/>
    </row>
  </sheetData>
  <mergeCells count="11">
    <mergeCell ref="B52:K52"/>
    <mergeCell ref="C3:K3"/>
    <mergeCell ref="N3:S3"/>
    <mergeCell ref="F4:G4"/>
    <mergeCell ref="H4:I4"/>
    <mergeCell ref="M5:S5"/>
    <mergeCell ref="N6:S6"/>
    <mergeCell ref="M23:S23"/>
    <mergeCell ref="M33:S33"/>
    <mergeCell ref="B43:K43"/>
    <mergeCell ref="B51:K51"/>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T79"/>
  <sheetViews>
    <sheetView showGridLines="0" topLeftCell="A37" zoomScaleNormal="100" zoomScaleSheetLayoutView="120" workbookViewId="0">
      <selection activeCell="J29" sqref="J29"/>
    </sheetView>
  </sheetViews>
  <sheetFormatPr baseColWidth="10" defaultColWidth="9.33203125" defaultRowHeight="14" x14ac:dyDescent="0.15"/>
  <cols>
    <col min="1" max="1" width="3" style="1" customWidth="1"/>
    <col min="2" max="2" width="40.33203125" style="1" customWidth="1"/>
    <col min="3" max="5" width="9" style="1" customWidth="1"/>
    <col min="6" max="9" width="9.5" style="1" customWidth="1"/>
    <col min="10" max="11" width="6.5" style="1" customWidth="1"/>
    <col min="12" max="12" width="30.33203125" style="4" customWidth="1"/>
    <col min="13" max="13" width="10.33203125" style="4" customWidth="1"/>
    <col min="14" max="14" width="9.6640625" style="4" customWidth="1"/>
    <col min="15" max="15" width="10" style="4" customWidth="1"/>
    <col min="16" max="16" width="7.6640625" style="4" customWidth="1"/>
    <col min="17" max="17" width="7.33203125" style="4" customWidth="1"/>
    <col min="18" max="18" width="7.6640625" style="4" customWidth="1"/>
    <col min="19" max="16384" width="9.33203125" style="4"/>
  </cols>
  <sheetData>
    <row r="1" spans="2:18" ht="20" x14ac:dyDescent="0.2">
      <c r="B1" s="2" t="s">
        <v>0</v>
      </c>
    </row>
    <row r="3" spans="2:18" ht="15" customHeight="1" x14ac:dyDescent="0.15">
      <c r="B3" s="61" t="s">
        <v>1</v>
      </c>
      <c r="C3" s="434" t="s">
        <v>329</v>
      </c>
      <c r="D3" s="434"/>
      <c r="E3" s="434"/>
      <c r="F3" s="434"/>
      <c r="G3" s="434"/>
      <c r="H3" s="434"/>
      <c r="I3" s="434"/>
      <c r="J3" s="434"/>
      <c r="K3" s="435"/>
      <c r="L3" s="14"/>
      <c r="M3" s="431"/>
      <c r="N3" s="432"/>
      <c r="O3" s="432"/>
      <c r="P3" s="432"/>
      <c r="Q3" s="432"/>
      <c r="R3" s="432"/>
    </row>
    <row r="4" spans="2:18" ht="28.5" customHeight="1" x14ac:dyDescent="0.15">
      <c r="B4" s="62" t="s">
        <v>470</v>
      </c>
      <c r="C4" s="63">
        <v>2020</v>
      </c>
      <c r="D4" s="63">
        <v>2030</v>
      </c>
      <c r="E4" s="63">
        <v>2050</v>
      </c>
      <c r="F4" s="436" t="s">
        <v>33</v>
      </c>
      <c r="G4" s="435"/>
      <c r="H4" s="436" t="s">
        <v>2</v>
      </c>
      <c r="I4" s="435"/>
      <c r="J4" s="63" t="s">
        <v>3</v>
      </c>
      <c r="K4" s="63" t="s">
        <v>4</v>
      </c>
      <c r="L4" s="5"/>
      <c r="M4" s="17"/>
      <c r="N4" s="17"/>
      <c r="O4" s="17"/>
      <c r="P4" s="17"/>
      <c r="Q4" s="17"/>
      <c r="R4" s="17"/>
    </row>
    <row r="5" spans="2:18" ht="15" customHeight="1" x14ac:dyDescent="0.15">
      <c r="B5" s="64" t="s">
        <v>5</v>
      </c>
      <c r="C5" s="65"/>
      <c r="D5" s="65"/>
      <c r="E5" s="65"/>
      <c r="F5" s="66" t="s">
        <v>6</v>
      </c>
      <c r="G5" s="66" t="s">
        <v>7</v>
      </c>
      <c r="H5" s="66" t="s">
        <v>6</v>
      </c>
      <c r="I5" s="66" t="s">
        <v>7</v>
      </c>
      <c r="J5" s="65"/>
      <c r="K5" s="67"/>
      <c r="L5" s="422"/>
      <c r="M5" s="422"/>
      <c r="N5" s="422"/>
      <c r="O5" s="422"/>
      <c r="P5" s="422"/>
      <c r="Q5" s="422"/>
      <c r="R5" s="422"/>
    </row>
    <row r="6" spans="2:18" x14ac:dyDescent="0.15">
      <c r="B6" s="34" t="s">
        <v>330</v>
      </c>
      <c r="C6" s="68">
        <v>50</v>
      </c>
      <c r="D6" s="68">
        <v>50</v>
      </c>
      <c r="E6" s="68">
        <v>50</v>
      </c>
      <c r="F6" s="68"/>
      <c r="G6" s="68"/>
      <c r="H6" s="68"/>
      <c r="I6" s="68"/>
      <c r="J6" s="69" t="s">
        <v>41</v>
      </c>
      <c r="K6" s="70">
        <v>1</v>
      </c>
      <c r="L6" s="6"/>
      <c r="M6" s="15"/>
      <c r="N6" s="16"/>
      <c r="O6" s="16"/>
      <c r="P6" s="16"/>
      <c r="Q6" s="16"/>
      <c r="R6" s="16"/>
    </row>
    <row r="7" spans="2:18" x14ac:dyDescent="0.15">
      <c r="B7" s="34" t="s">
        <v>10</v>
      </c>
      <c r="C7" s="68" t="s">
        <v>34</v>
      </c>
      <c r="D7" s="68" t="s">
        <v>34</v>
      </c>
      <c r="E7" s="68" t="s">
        <v>34</v>
      </c>
      <c r="F7" s="68"/>
      <c r="G7" s="68"/>
      <c r="H7" s="68"/>
      <c r="I7" s="68"/>
      <c r="J7" s="69" t="s">
        <v>9</v>
      </c>
      <c r="K7" s="71"/>
      <c r="L7" s="6"/>
      <c r="M7" s="7"/>
      <c r="N7" s="7"/>
      <c r="O7" s="7"/>
      <c r="P7" s="7"/>
      <c r="Q7" s="7"/>
      <c r="R7" s="7"/>
    </row>
    <row r="8" spans="2:18" x14ac:dyDescent="0.15">
      <c r="B8" s="72" t="s">
        <v>11</v>
      </c>
      <c r="C8" s="68" t="s">
        <v>34</v>
      </c>
      <c r="D8" s="68" t="s">
        <v>34</v>
      </c>
      <c r="E8" s="68" t="s">
        <v>34</v>
      </c>
      <c r="F8" s="68"/>
      <c r="G8" s="68"/>
      <c r="H8" s="68"/>
      <c r="I8" s="68"/>
      <c r="J8" s="73" t="s">
        <v>9</v>
      </c>
      <c r="K8" s="74"/>
      <c r="L8" s="6"/>
      <c r="M8" s="7"/>
      <c r="N8" s="7"/>
      <c r="O8" s="7"/>
      <c r="P8" s="7"/>
      <c r="Q8" s="7"/>
      <c r="R8" s="7"/>
    </row>
    <row r="9" spans="2:18" x14ac:dyDescent="0.15">
      <c r="B9" s="34" t="s">
        <v>13</v>
      </c>
      <c r="C9" s="68" t="s">
        <v>34</v>
      </c>
      <c r="D9" s="68" t="s">
        <v>34</v>
      </c>
      <c r="E9" s="68" t="s">
        <v>34</v>
      </c>
      <c r="F9" s="68"/>
      <c r="G9" s="68"/>
      <c r="H9" s="68"/>
      <c r="I9" s="68"/>
      <c r="J9" s="69"/>
      <c r="K9" s="70"/>
      <c r="L9" s="1"/>
      <c r="M9" s="8"/>
      <c r="N9" s="8"/>
      <c r="O9" s="8"/>
      <c r="P9" s="8"/>
      <c r="Q9" s="8"/>
      <c r="R9" s="7"/>
    </row>
    <row r="10" spans="2:18" x14ac:dyDescent="0.15">
      <c r="B10" s="75" t="s">
        <v>14</v>
      </c>
      <c r="C10" s="68" t="s">
        <v>34</v>
      </c>
      <c r="D10" s="68" t="s">
        <v>34</v>
      </c>
      <c r="E10" s="68" t="s">
        <v>34</v>
      </c>
      <c r="F10" s="68"/>
      <c r="G10" s="68"/>
      <c r="H10" s="68"/>
      <c r="I10" s="68"/>
      <c r="J10" s="69"/>
      <c r="K10" s="70"/>
      <c r="L10" s="1"/>
      <c r="M10" s="8"/>
      <c r="N10" s="8"/>
      <c r="O10" s="8"/>
      <c r="P10" s="8"/>
      <c r="Q10" s="8"/>
      <c r="R10" s="7"/>
    </row>
    <row r="11" spans="2:18" x14ac:dyDescent="0.15">
      <c r="B11" s="75" t="s">
        <v>15</v>
      </c>
      <c r="C11" s="68">
        <v>35</v>
      </c>
      <c r="D11" s="68">
        <v>40</v>
      </c>
      <c r="E11" s="68">
        <v>40</v>
      </c>
      <c r="F11" s="68">
        <v>25</v>
      </c>
      <c r="G11" s="68">
        <v>40</v>
      </c>
      <c r="H11" s="68">
        <v>35</v>
      </c>
      <c r="I11" s="68">
        <v>45</v>
      </c>
      <c r="J11" s="69"/>
      <c r="K11" s="70" t="s">
        <v>331</v>
      </c>
      <c r="L11" s="6"/>
      <c r="M11" s="7"/>
      <c r="N11" s="7"/>
      <c r="O11" s="7"/>
      <c r="P11" s="7"/>
      <c r="Q11" s="7"/>
      <c r="R11" s="7"/>
    </row>
    <row r="12" spans="2:18" x14ac:dyDescent="0.15">
      <c r="B12" s="75" t="s">
        <v>16</v>
      </c>
      <c r="C12" s="76">
        <v>0.7</v>
      </c>
      <c r="D12" s="76">
        <v>0.5</v>
      </c>
      <c r="E12" s="76">
        <v>0.5</v>
      </c>
      <c r="F12" s="69">
        <v>0.3</v>
      </c>
      <c r="G12" s="69">
        <v>1</v>
      </c>
      <c r="H12" s="69">
        <v>0.25</v>
      </c>
      <c r="I12" s="68">
        <v>1</v>
      </c>
      <c r="J12" s="69"/>
      <c r="K12" s="70">
        <v>5</v>
      </c>
      <c r="L12" s="6"/>
      <c r="M12" s="7"/>
      <c r="N12" s="7"/>
      <c r="O12" s="7"/>
      <c r="P12" s="7"/>
      <c r="Q12" s="7"/>
      <c r="R12" s="7"/>
    </row>
    <row r="13" spans="2:18" x14ac:dyDescent="0.15">
      <c r="B13" s="77" t="s">
        <v>476</v>
      </c>
      <c r="C13" s="68">
        <v>10.5</v>
      </c>
      <c r="D13" s="68">
        <v>10.5</v>
      </c>
      <c r="E13" s="68">
        <v>10.5</v>
      </c>
      <c r="F13" s="68">
        <v>10</v>
      </c>
      <c r="G13" s="68">
        <v>11</v>
      </c>
      <c r="H13" s="68">
        <v>10</v>
      </c>
      <c r="I13" s="68">
        <v>11</v>
      </c>
      <c r="J13" s="69"/>
      <c r="K13" s="69">
        <v>5</v>
      </c>
      <c r="L13" s="6"/>
      <c r="M13" s="7"/>
      <c r="N13" s="7"/>
      <c r="O13" s="7"/>
      <c r="P13" s="7"/>
      <c r="Q13" s="7"/>
      <c r="R13" s="7"/>
    </row>
    <row r="14" spans="2:18" x14ac:dyDescent="0.15">
      <c r="B14" s="78" t="s">
        <v>28</v>
      </c>
      <c r="C14" s="79"/>
      <c r="D14" s="79"/>
      <c r="E14" s="79"/>
      <c r="F14" s="79"/>
      <c r="G14" s="79"/>
      <c r="H14" s="79"/>
      <c r="I14" s="80"/>
      <c r="J14" s="80"/>
      <c r="K14" s="81"/>
      <c r="L14" s="6"/>
      <c r="M14" s="7"/>
      <c r="N14" s="7"/>
      <c r="O14" s="7"/>
      <c r="P14" s="7"/>
      <c r="Q14" s="7"/>
      <c r="R14" s="7"/>
    </row>
    <row r="15" spans="2:18" x14ac:dyDescent="0.15">
      <c r="B15" s="77" t="s">
        <v>29</v>
      </c>
      <c r="C15" s="82">
        <v>21</v>
      </c>
      <c r="D15" s="82">
        <v>24</v>
      </c>
      <c r="E15" s="82">
        <v>24</v>
      </c>
      <c r="F15" s="71">
        <v>14</v>
      </c>
      <c r="G15" s="71">
        <v>23</v>
      </c>
      <c r="H15" s="71">
        <v>14</v>
      </c>
      <c r="I15" s="71">
        <v>24</v>
      </c>
      <c r="J15" s="83"/>
      <c r="K15" s="71" t="s">
        <v>332</v>
      </c>
      <c r="L15" s="6"/>
      <c r="M15" s="7"/>
      <c r="N15" s="7"/>
      <c r="O15" s="7"/>
      <c r="P15" s="7"/>
      <c r="Q15" s="7"/>
      <c r="R15" s="7"/>
    </row>
    <row r="16" spans="2:18" x14ac:dyDescent="0.15">
      <c r="B16" s="77" t="s">
        <v>30</v>
      </c>
      <c r="C16" s="82">
        <f>C15</f>
        <v>21</v>
      </c>
      <c r="D16" s="82">
        <v>24</v>
      </c>
      <c r="E16" s="82">
        <v>24</v>
      </c>
      <c r="F16" s="71">
        <v>14</v>
      </c>
      <c r="G16" s="71">
        <v>23</v>
      </c>
      <c r="H16" s="71">
        <v>14</v>
      </c>
      <c r="I16" s="71">
        <v>24</v>
      </c>
      <c r="J16" s="83"/>
      <c r="K16" s="71" t="s">
        <v>332</v>
      </c>
      <c r="L16" s="6"/>
      <c r="M16" s="7"/>
      <c r="N16" s="7"/>
      <c r="O16" s="7"/>
      <c r="P16" s="7"/>
      <c r="Q16" s="7"/>
      <c r="R16" s="7"/>
    </row>
    <row r="17" spans="2:18" x14ac:dyDescent="0.15">
      <c r="B17" s="84" t="s">
        <v>61</v>
      </c>
      <c r="C17" s="85"/>
      <c r="D17" s="85"/>
      <c r="E17" s="85"/>
      <c r="F17" s="85"/>
      <c r="G17" s="85"/>
      <c r="H17" s="85"/>
      <c r="I17" s="86"/>
      <c r="J17" s="86"/>
      <c r="K17" s="87"/>
      <c r="L17" s="6"/>
      <c r="M17" s="7"/>
      <c r="N17" s="7"/>
      <c r="O17" s="7"/>
      <c r="P17" s="7"/>
      <c r="Q17" s="7"/>
      <c r="R17" s="7"/>
    </row>
    <row r="18" spans="2:18" x14ac:dyDescent="0.15">
      <c r="B18" s="75" t="s">
        <v>59</v>
      </c>
      <c r="C18" s="68" t="s">
        <v>34</v>
      </c>
      <c r="D18" s="68" t="s">
        <v>34</v>
      </c>
      <c r="E18" s="68" t="s">
        <v>34</v>
      </c>
      <c r="F18" s="68" t="s">
        <v>34</v>
      </c>
      <c r="G18" s="68" t="s">
        <v>34</v>
      </c>
      <c r="H18" s="68" t="s">
        <v>34</v>
      </c>
      <c r="I18" s="71" t="s">
        <v>34</v>
      </c>
      <c r="J18" s="83" t="s">
        <v>12</v>
      </c>
      <c r="K18" s="70"/>
      <c r="L18" s="6"/>
      <c r="M18" s="7"/>
      <c r="N18" s="7"/>
      <c r="O18" s="7"/>
      <c r="P18" s="7"/>
      <c r="Q18" s="7"/>
      <c r="R18" s="7"/>
    </row>
    <row r="19" spans="2:18" x14ac:dyDescent="0.15">
      <c r="B19" s="75" t="s">
        <v>17</v>
      </c>
      <c r="C19" s="68" t="s">
        <v>34</v>
      </c>
      <c r="D19" s="68" t="s">
        <v>34</v>
      </c>
      <c r="E19" s="68" t="s">
        <v>34</v>
      </c>
      <c r="F19" s="68" t="s">
        <v>34</v>
      </c>
      <c r="G19" s="68" t="s">
        <v>34</v>
      </c>
      <c r="H19" s="68" t="s">
        <v>34</v>
      </c>
      <c r="I19" s="71" t="s">
        <v>34</v>
      </c>
      <c r="J19" s="83" t="s">
        <v>12</v>
      </c>
      <c r="K19" s="70"/>
      <c r="L19" s="6"/>
      <c r="M19" s="7"/>
      <c r="N19" s="7"/>
      <c r="O19" s="7"/>
      <c r="P19" s="7"/>
      <c r="Q19" s="7"/>
      <c r="R19" s="7"/>
    </row>
    <row r="20" spans="2:18" x14ac:dyDescent="0.15">
      <c r="B20" s="75" t="s">
        <v>18</v>
      </c>
      <c r="C20" s="68" t="s">
        <v>34</v>
      </c>
      <c r="D20" s="68" t="s">
        <v>34</v>
      </c>
      <c r="E20" s="68" t="s">
        <v>34</v>
      </c>
      <c r="F20" s="68" t="s">
        <v>34</v>
      </c>
      <c r="G20" s="68" t="s">
        <v>34</v>
      </c>
      <c r="H20" s="68" t="s">
        <v>34</v>
      </c>
      <c r="I20" s="71" t="s">
        <v>34</v>
      </c>
      <c r="J20" s="83" t="s">
        <v>12</v>
      </c>
      <c r="K20" s="70"/>
      <c r="L20" s="6"/>
      <c r="M20" s="7"/>
      <c r="N20" s="7"/>
      <c r="O20" s="7"/>
      <c r="P20" s="7"/>
      <c r="Q20" s="7"/>
      <c r="R20" s="7"/>
    </row>
    <row r="21" spans="2:18" x14ac:dyDescent="0.15">
      <c r="B21" s="75" t="s">
        <v>19</v>
      </c>
      <c r="C21" s="68" t="s">
        <v>34</v>
      </c>
      <c r="D21" s="68" t="s">
        <v>34</v>
      </c>
      <c r="E21" s="68" t="s">
        <v>34</v>
      </c>
      <c r="F21" s="68" t="s">
        <v>34</v>
      </c>
      <c r="G21" s="68" t="s">
        <v>34</v>
      </c>
      <c r="H21" s="68" t="s">
        <v>34</v>
      </c>
      <c r="I21" s="71" t="s">
        <v>34</v>
      </c>
      <c r="J21" s="83" t="s">
        <v>12</v>
      </c>
      <c r="K21" s="70"/>
      <c r="L21" s="6"/>
      <c r="M21" s="7"/>
      <c r="N21" s="7"/>
      <c r="O21" s="7"/>
      <c r="P21" s="7"/>
      <c r="Q21" s="7"/>
      <c r="R21" s="7"/>
    </row>
    <row r="22" spans="2:18" x14ac:dyDescent="0.15">
      <c r="B22" s="84" t="s">
        <v>20</v>
      </c>
      <c r="C22" s="88"/>
      <c r="D22" s="89"/>
      <c r="E22" s="89"/>
      <c r="F22" s="89"/>
      <c r="G22" s="89"/>
      <c r="H22" s="89"/>
      <c r="I22" s="89"/>
      <c r="J22" s="89"/>
      <c r="K22" s="90"/>
      <c r="L22" s="422"/>
      <c r="M22" s="422"/>
      <c r="N22" s="422"/>
      <c r="O22" s="422"/>
      <c r="P22" s="422"/>
      <c r="Q22" s="422"/>
      <c r="R22" s="422"/>
    </row>
    <row r="23" spans="2:18" x14ac:dyDescent="0.15">
      <c r="B23" s="75" t="s">
        <v>477</v>
      </c>
      <c r="C23" s="91">
        <v>0</v>
      </c>
      <c r="D23" s="91">
        <v>0</v>
      </c>
      <c r="E23" s="91">
        <v>0</v>
      </c>
      <c r="F23" s="91"/>
      <c r="G23" s="91"/>
      <c r="H23" s="91"/>
      <c r="I23" s="91"/>
      <c r="J23" s="92"/>
      <c r="K23" s="70"/>
      <c r="L23" s="6"/>
      <c r="M23" s="7"/>
      <c r="N23" s="7"/>
      <c r="O23" s="7"/>
      <c r="P23" s="7"/>
      <c r="Q23" s="7"/>
      <c r="R23" s="7"/>
    </row>
    <row r="24" spans="2:18" x14ac:dyDescent="0.15">
      <c r="B24" s="75" t="s">
        <v>478</v>
      </c>
      <c r="C24" s="91">
        <v>0</v>
      </c>
      <c r="D24" s="91">
        <v>0</v>
      </c>
      <c r="E24" s="91">
        <v>0</v>
      </c>
      <c r="F24" s="91"/>
      <c r="G24" s="91"/>
      <c r="H24" s="91"/>
      <c r="I24" s="91"/>
      <c r="J24" s="92"/>
      <c r="K24" s="70"/>
      <c r="L24" s="6"/>
      <c r="M24" s="7"/>
      <c r="N24" s="7"/>
      <c r="O24" s="7"/>
      <c r="P24" s="7"/>
      <c r="Q24" s="7"/>
      <c r="R24" s="7"/>
    </row>
    <row r="25" spans="2:18" ht="15" customHeight="1" x14ac:dyDescent="0.15">
      <c r="B25" s="75" t="s">
        <v>479</v>
      </c>
      <c r="C25" s="91">
        <v>0</v>
      </c>
      <c r="D25" s="91">
        <v>0</v>
      </c>
      <c r="E25" s="91">
        <v>0</v>
      </c>
      <c r="F25" s="91"/>
      <c r="G25" s="91"/>
      <c r="H25" s="91"/>
      <c r="I25" s="91"/>
      <c r="J25" s="93"/>
      <c r="K25" s="70"/>
      <c r="L25" s="6"/>
      <c r="M25" s="7"/>
      <c r="N25" s="7"/>
      <c r="O25" s="7"/>
      <c r="P25" s="7"/>
      <c r="Q25" s="7"/>
      <c r="R25" s="7"/>
    </row>
    <row r="26" spans="2:18" x14ac:dyDescent="0.15">
      <c r="B26" s="75" t="s">
        <v>480</v>
      </c>
      <c r="C26" s="91">
        <v>0</v>
      </c>
      <c r="D26" s="91">
        <v>0</v>
      </c>
      <c r="E26" s="91">
        <v>0</v>
      </c>
      <c r="F26" s="91"/>
      <c r="G26" s="91"/>
      <c r="H26" s="91"/>
      <c r="I26" s="91"/>
      <c r="J26" s="83"/>
      <c r="K26" s="83"/>
      <c r="L26" s="6"/>
      <c r="M26" s="36"/>
      <c r="N26" s="36"/>
      <c r="O26" s="36"/>
      <c r="P26" s="36"/>
      <c r="Q26" s="7"/>
      <c r="R26" s="7"/>
    </row>
    <row r="27" spans="2:18" x14ac:dyDescent="0.15">
      <c r="B27" s="75" t="s">
        <v>481</v>
      </c>
      <c r="C27" s="91">
        <v>0</v>
      </c>
      <c r="D27" s="91">
        <v>0</v>
      </c>
      <c r="E27" s="91">
        <v>0</v>
      </c>
      <c r="F27" s="91"/>
      <c r="G27" s="91"/>
      <c r="H27" s="91"/>
      <c r="I27" s="91"/>
      <c r="J27" s="83"/>
      <c r="K27" s="83"/>
      <c r="L27" s="422"/>
      <c r="M27" s="422"/>
      <c r="N27" s="422"/>
      <c r="O27" s="422"/>
      <c r="P27" s="422"/>
      <c r="Q27" s="422"/>
      <c r="R27" s="422"/>
    </row>
    <row r="28" spans="2:18" x14ac:dyDescent="0.15">
      <c r="B28" s="84" t="s">
        <v>21</v>
      </c>
      <c r="C28" s="89"/>
      <c r="D28" s="89"/>
      <c r="E28" s="89"/>
      <c r="F28" s="89"/>
      <c r="G28" s="89"/>
      <c r="H28" s="89"/>
      <c r="I28" s="89"/>
      <c r="J28" s="89"/>
      <c r="K28" s="90"/>
      <c r="L28" s="6"/>
      <c r="M28" s="7"/>
      <c r="N28" s="7"/>
      <c r="O28" s="7"/>
      <c r="P28" s="7"/>
      <c r="Q28" s="7"/>
      <c r="R28" s="7"/>
    </row>
    <row r="29" spans="2:18" x14ac:dyDescent="0.15">
      <c r="B29" s="75" t="s">
        <v>333</v>
      </c>
      <c r="C29" s="94">
        <v>0.93</v>
      </c>
      <c r="D29" s="94">
        <v>0.66</v>
      </c>
      <c r="E29" s="94">
        <v>0.48</v>
      </c>
      <c r="F29" s="94">
        <v>0.87</v>
      </c>
      <c r="G29" s="94">
        <v>0.97</v>
      </c>
      <c r="H29" s="94">
        <v>0.31</v>
      </c>
      <c r="I29" s="95">
        <v>0.71</v>
      </c>
      <c r="J29" s="96" t="s">
        <v>334</v>
      </c>
      <c r="K29" s="97" t="s">
        <v>335</v>
      </c>
      <c r="L29" s="6"/>
      <c r="M29" s="9"/>
      <c r="N29" s="9"/>
      <c r="O29" s="9"/>
      <c r="P29" s="9"/>
      <c r="Q29" s="7"/>
      <c r="R29" s="7"/>
    </row>
    <row r="30" spans="2:18" x14ac:dyDescent="0.15">
      <c r="B30" s="75" t="s">
        <v>336</v>
      </c>
      <c r="C30" s="98">
        <f>C46/C48</f>
        <v>0.38709677419354838</v>
      </c>
      <c r="D30" s="98">
        <f t="shared" ref="D30:E30" si="0">D46/D48</f>
        <v>0.36347114947751025</v>
      </c>
      <c r="E30" s="98">
        <f t="shared" si="0"/>
        <v>0.24813895781637718</v>
      </c>
      <c r="F30" s="99"/>
      <c r="G30" s="99"/>
      <c r="H30" s="99"/>
      <c r="I30" s="99"/>
      <c r="J30" s="96"/>
      <c r="K30" s="96"/>
      <c r="L30" s="6"/>
      <c r="M30" s="9"/>
      <c r="N30" s="9"/>
      <c r="O30" s="9"/>
      <c r="P30" s="9"/>
      <c r="Q30" s="7"/>
      <c r="R30" s="7"/>
    </row>
    <row r="31" spans="2:18" x14ac:dyDescent="0.15">
      <c r="B31" s="75" t="s">
        <v>337</v>
      </c>
      <c r="C31" s="98">
        <f>100%-C30</f>
        <v>0.61290322580645162</v>
      </c>
      <c r="D31" s="98">
        <f t="shared" ref="D31:E31" si="1">100%-D30</f>
        <v>0.63652885052248975</v>
      </c>
      <c r="E31" s="98">
        <f t="shared" si="1"/>
        <v>0.75186104218362282</v>
      </c>
      <c r="F31" s="99"/>
      <c r="G31" s="99"/>
      <c r="H31" s="99"/>
      <c r="I31" s="99"/>
      <c r="J31" s="96"/>
      <c r="K31" s="96"/>
      <c r="L31" s="6"/>
      <c r="M31" s="9"/>
      <c r="N31" s="9"/>
      <c r="O31" s="9"/>
      <c r="P31" s="9"/>
      <c r="Q31" s="7"/>
      <c r="R31" s="7"/>
    </row>
    <row r="32" spans="2:18" x14ac:dyDescent="0.15">
      <c r="B32" s="75" t="s">
        <v>25</v>
      </c>
      <c r="C32" s="100">
        <f>0.02*C48*1000000</f>
        <v>15500.000000000002</v>
      </c>
      <c r="D32" s="100">
        <v>10000</v>
      </c>
      <c r="E32" s="100">
        <v>8000</v>
      </c>
      <c r="F32" s="100">
        <f>MROUND($C32*0.75,100)</f>
        <v>11600</v>
      </c>
      <c r="G32" s="100">
        <f>MROUND($C32*1.25,100)</f>
        <v>19400</v>
      </c>
      <c r="H32" s="101">
        <f>MROUND($E32*2/3,100)</f>
        <v>5300</v>
      </c>
      <c r="I32" s="101">
        <f>MROUND($E32*4/3,100)</f>
        <v>10700</v>
      </c>
      <c r="J32" s="102" t="s">
        <v>338</v>
      </c>
      <c r="K32" s="97" t="s">
        <v>331</v>
      </c>
      <c r="L32" s="6"/>
      <c r="M32" s="9"/>
      <c r="N32" s="9"/>
      <c r="O32" s="9"/>
      <c r="P32" s="9"/>
      <c r="Q32" s="7"/>
      <c r="R32" s="7"/>
    </row>
    <row r="33" spans="1:20" x14ac:dyDescent="0.15">
      <c r="B33" s="75" t="s">
        <v>27</v>
      </c>
      <c r="C33" s="103">
        <v>0</v>
      </c>
      <c r="D33" s="103">
        <v>0</v>
      </c>
      <c r="E33" s="103">
        <v>0</v>
      </c>
      <c r="F33" s="103"/>
      <c r="G33" s="103"/>
      <c r="H33" s="103"/>
      <c r="I33" s="101"/>
      <c r="J33" s="96"/>
      <c r="K33" s="97"/>
      <c r="L33" s="6"/>
      <c r="M33" s="9"/>
      <c r="N33" s="9"/>
      <c r="O33" s="9"/>
      <c r="P33" s="9"/>
      <c r="Q33" s="7"/>
      <c r="R33" s="7"/>
    </row>
    <row r="34" spans="1:20" x14ac:dyDescent="0.15">
      <c r="B34" s="75" t="s">
        <v>31</v>
      </c>
      <c r="C34" s="103">
        <v>0</v>
      </c>
      <c r="D34" s="103">
        <v>0</v>
      </c>
      <c r="E34" s="103">
        <v>0</v>
      </c>
      <c r="F34" s="103"/>
      <c r="G34" s="103"/>
      <c r="H34" s="103"/>
      <c r="I34" s="101"/>
      <c r="J34" s="96"/>
      <c r="K34" s="97"/>
      <c r="L34" s="422"/>
      <c r="M34" s="422"/>
      <c r="N34" s="422"/>
      <c r="O34" s="422"/>
      <c r="P34" s="422"/>
      <c r="Q34" s="422"/>
      <c r="R34" s="422"/>
    </row>
    <row r="35" spans="1:20" x14ac:dyDescent="0.15">
      <c r="B35" s="104" t="s">
        <v>74</v>
      </c>
      <c r="C35" s="105"/>
      <c r="D35" s="105"/>
      <c r="E35" s="105"/>
      <c r="F35" s="105"/>
      <c r="G35" s="105"/>
      <c r="H35" s="105"/>
      <c r="I35" s="105"/>
      <c r="J35" s="105"/>
      <c r="K35" s="106"/>
      <c r="M35" s="7"/>
      <c r="N35" s="7"/>
      <c r="O35" s="7"/>
      <c r="P35" s="7"/>
      <c r="Q35" s="7"/>
      <c r="R35" s="7"/>
    </row>
    <row r="36" spans="1:20" ht="15" customHeight="1" x14ac:dyDescent="0.15">
      <c r="B36" s="107" t="s">
        <v>88</v>
      </c>
      <c r="C36" s="108">
        <v>1600</v>
      </c>
      <c r="D36" s="108">
        <v>1600</v>
      </c>
      <c r="E36" s="108">
        <v>1600</v>
      </c>
      <c r="F36" s="108">
        <v>1200</v>
      </c>
      <c r="G36" s="108">
        <v>1900</v>
      </c>
      <c r="H36" s="101">
        <v>1200</v>
      </c>
      <c r="I36" s="101">
        <v>1900</v>
      </c>
      <c r="J36" s="101" t="s">
        <v>48</v>
      </c>
      <c r="K36" s="110">
        <v>8</v>
      </c>
      <c r="M36" s="7"/>
      <c r="N36" s="7"/>
      <c r="O36" s="7"/>
      <c r="P36" s="7"/>
      <c r="Q36" s="7"/>
      <c r="R36" s="379"/>
      <c r="S36" s="379"/>
      <c r="T36" s="379"/>
    </row>
    <row r="37" spans="1:20" ht="15" customHeight="1" x14ac:dyDescent="0.15">
      <c r="B37" s="107" t="s">
        <v>339</v>
      </c>
      <c r="C37" s="111">
        <v>1.2</v>
      </c>
      <c r="D37" s="111">
        <v>1.2</v>
      </c>
      <c r="E37" s="111">
        <v>1.2</v>
      </c>
      <c r="F37" s="109"/>
      <c r="G37" s="109"/>
      <c r="H37" s="101"/>
      <c r="I37" s="101"/>
      <c r="J37" s="101" t="s">
        <v>50</v>
      </c>
      <c r="K37" s="110">
        <v>5</v>
      </c>
      <c r="Q37" s="7"/>
      <c r="R37" s="379"/>
      <c r="S37" s="379"/>
      <c r="T37" s="379"/>
    </row>
    <row r="38" spans="1:20" ht="15" customHeight="1" x14ac:dyDescent="0.15">
      <c r="B38" s="107" t="s">
        <v>89</v>
      </c>
      <c r="C38" s="111">
        <v>1.01</v>
      </c>
      <c r="D38" s="111">
        <v>1.01</v>
      </c>
      <c r="E38" s="111">
        <v>1.01</v>
      </c>
      <c r="F38" s="109"/>
      <c r="G38" s="109"/>
      <c r="H38" s="101"/>
      <c r="I38" s="101"/>
      <c r="J38" s="101" t="s">
        <v>57</v>
      </c>
      <c r="K38" s="110">
        <v>8</v>
      </c>
      <c r="Q38" s="7"/>
      <c r="R38" s="379"/>
      <c r="S38" s="379"/>
      <c r="T38" s="379"/>
    </row>
    <row r="39" spans="1:20" ht="15" customHeight="1" x14ac:dyDescent="0.15">
      <c r="B39" s="107" t="s">
        <v>340</v>
      </c>
      <c r="C39" s="111">
        <v>0.84</v>
      </c>
      <c r="D39" s="111">
        <v>0.87</v>
      </c>
      <c r="E39" s="111">
        <v>0.9</v>
      </c>
      <c r="F39" s="109"/>
      <c r="G39" s="109"/>
      <c r="H39" s="101"/>
      <c r="I39" s="101"/>
      <c r="J39" s="101" t="s">
        <v>90</v>
      </c>
      <c r="K39" s="110">
        <v>5.6</v>
      </c>
      <c r="Q39" s="7"/>
      <c r="R39" s="379"/>
      <c r="S39" s="379"/>
      <c r="T39" s="379"/>
    </row>
    <row r="40" spans="1:20" ht="15" customHeight="1" x14ac:dyDescent="0.15">
      <c r="B40" s="107" t="s">
        <v>91</v>
      </c>
      <c r="C40" s="112">
        <v>0.2</v>
      </c>
      <c r="D40" s="112">
        <v>0.23</v>
      </c>
      <c r="E40" s="112">
        <v>0.26</v>
      </c>
      <c r="F40" s="113"/>
      <c r="G40" s="113"/>
      <c r="H40" s="101"/>
      <c r="I40" s="101"/>
      <c r="J40" s="101"/>
      <c r="K40" s="110">
        <v>6</v>
      </c>
      <c r="Q40" s="7"/>
      <c r="R40" s="379"/>
      <c r="S40" s="379"/>
      <c r="T40" s="379"/>
    </row>
    <row r="41" spans="1:20" x14ac:dyDescent="0.15">
      <c r="A41" s="3"/>
      <c r="B41" s="114" t="s">
        <v>94</v>
      </c>
      <c r="C41" s="115">
        <v>15</v>
      </c>
      <c r="D41" s="115">
        <v>15</v>
      </c>
      <c r="E41" s="115">
        <v>15</v>
      </c>
      <c r="F41" s="116" t="s">
        <v>92</v>
      </c>
      <c r="G41" s="116"/>
      <c r="H41" s="117"/>
      <c r="I41" s="117"/>
      <c r="J41" s="96"/>
      <c r="K41" s="96">
        <v>6</v>
      </c>
      <c r="R41" s="379"/>
      <c r="S41" s="379"/>
      <c r="T41" s="379"/>
    </row>
    <row r="42" spans="1:20" x14ac:dyDescent="0.15">
      <c r="A42" s="3"/>
      <c r="B42" s="118" t="s">
        <v>95</v>
      </c>
      <c r="C42" s="119"/>
      <c r="D42" s="119"/>
      <c r="E42" s="119"/>
      <c r="F42" s="119"/>
      <c r="G42" s="119"/>
      <c r="H42" s="120"/>
      <c r="I42" s="120"/>
      <c r="J42" s="105"/>
      <c r="K42" s="106"/>
      <c r="R42" s="379"/>
      <c r="S42" s="379"/>
      <c r="T42" s="379"/>
    </row>
    <row r="43" spans="1:20" x14ac:dyDescent="0.15">
      <c r="A43" s="3"/>
      <c r="B43" s="121" t="s">
        <v>341</v>
      </c>
      <c r="C43" s="122">
        <f>MROUND(C44*C37,50)</f>
        <v>1600</v>
      </c>
      <c r="D43" s="122">
        <f>MROUND(D44*D37,50)</f>
        <v>1700</v>
      </c>
      <c r="E43" s="122">
        <f>MROUND(E44*E37,50)</f>
        <v>1750</v>
      </c>
      <c r="F43" s="123"/>
      <c r="G43" s="123" t="s">
        <v>92</v>
      </c>
      <c r="H43" s="124"/>
      <c r="I43" s="124"/>
      <c r="J43" s="101" t="s">
        <v>473</v>
      </c>
      <c r="K43" s="110"/>
      <c r="R43" s="379"/>
      <c r="S43" s="379"/>
      <c r="T43" s="379"/>
    </row>
    <row r="44" spans="1:20" x14ac:dyDescent="0.15">
      <c r="A44" s="3"/>
      <c r="B44" s="107" t="s">
        <v>96</v>
      </c>
      <c r="C44" s="108">
        <f>MROUND(C36*C38*C39,50)</f>
        <v>1350</v>
      </c>
      <c r="D44" s="108">
        <f>MROUND(D36*D38*D39,50)</f>
        <v>1400</v>
      </c>
      <c r="E44" s="108">
        <f>MROUND(E36*E38*E39,50)</f>
        <v>1450</v>
      </c>
      <c r="F44" s="109"/>
      <c r="G44" s="109" t="s">
        <v>92</v>
      </c>
      <c r="H44" s="101"/>
      <c r="I44" s="101"/>
      <c r="J44" s="96" t="s">
        <v>342</v>
      </c>
      <c r="K44" s="96"/>
      <c r="M44" s="40"/>
      <c r="R44" s="379"/>
      <c r="S44" s="379"/>
      <c r="T44" s="379"/>
    </row>
    <row r="45" spans="1:20" x14ac:dyDescent="0.15">
      <c r="A45" s="3"/>
      <c r="B45" s="118" t="s">
        <v>194</v>
      </c>
      <c r="C45" s="119"/>
      <c r="D45" s="119"/>
      <c r="E45" s="119"/>
      <c r="F45" s="119"/>
      <c r="G45" s="119"/>
      <c r="H45" s="120"/>
      <c r="I45" s="120"/>
      <c r="J45" s="105"/>
      <c r="K45" s="106"/>
      <c r="M45" s="40"/>
      <c r="N45" s="40"/>
      <c r="O45" s="40"/>
      <c r="R45" s="379"/>
      <c r="S45" s="379"/>
      <c r="T45" s="379"/>
    </row>
    <row r="46" spans="1:20" x14ac:dyDescent="0.15">
      <c r="A46" s="3"/>
      <c r="B46" s="125" t="s">
        <v>343</v>
      </c>
      <c r="C46" s="111">
        <v>0.3</v>
      </c>
      <c r="D46" s="111">
        <v>0.2</v>
      </c>
      <c r="E46" s="111">
        <v>0.1</v>
      </c>
      <c r="F46" s="109"/>
      <c r="G46" s="109"/>
      <c r="H46" s="101"/>
      <c r="I46" s="101"/>
      <c r="J46" s="101"/>
      <c r="K46" s="110">
        <v>6.9</v>
      </c>
      <c r="M46" s="41"/>
      <c r="N46" s="41"/>
      <c r="O46" s="41"/>
      <c r="R46" s="379"/>
      <c r="S46" s="379"/>
      <c r="T46" s="379"/>
    </row>
    <row r="47" spans="1:20" x14ac:dyDescent="0.15">
      <c r="A47" s="3"/>
      <c r="B47" s="125" t="s">
        <v>344</v>
      </c>
      <c r="C47" s="126">
        <f>C48-C46</f>
        <v>0.47500000000000003</v>
      </c>
      <c r="D47" s="126">
        <f t="shared" ref="D47" si="2">D48-D46</f>
        <v>0.35025000000000001</v>
      </c>
      <c r="E47" s="126">
        <f>E48-E46</f>
        <v>0.30300000000000005</v>
      </c>
      <c r="F47" s="109"/>
      <c r="G47" s="109"/>
      <c r="H47" s="101"/>
      <c r="I47" s="101"/>
      <c r="J47" s="101"/>
      <c r="K47" s="110">
        <v>6.9</v>
      </c>
      <c r="M47" s="41"/>
      <c r="N47" s="41"/>
      <c r="O47" s="41"/>
      <c r="R47" s="379"/>
      <c r="S47" s="379"/>
      <c r="T47" s="379"/>
    </row>
    <row r="48" spans="1:20" x14ac:dyDescent="0.15">
      <c r="A48" s="3"/>
      <c r="B48" s="125" t="s">
        <v>345</v>
      </c>
      <c r="C48" s="126">
        <v>0.77500000000000002</v>
      </c>
      <c r="D48" s="126">
        <f>C48*0.71</f>
        <v>0.55025000000000002</v>
      </c>
      <c r="E48" s="126">
        <f>C48*0.52</f>
        <v>0.40300000000000002</v>
      </c>
      <c r="F48" s="109"/>
      <c r="G48" s="109"/>
      <c r="H48" s="101"/>
      <c r="I48" s="101"/>
      <c r="J48" s="101" t="s">
        <v>108</v>
      </c>
      <c r="K48" s="109" t="s">
        <v>346</v>
      </c>
      <c r="M48" s="42"/>
      <c r="N48" s="42"/>
      <c r="O48" s="42"/>
      <c r="R48" s="379"/>
      <c r="S48" s="379"/>
      <c r="T48" s="379"/>
    </row>
    <row r="49" spans="1:20" x14ac:dyDescent="0.15">
      <c r="A49" s="3"/>
      <c r="B49" s="107" t="s">
        <v>347</v>
      </c>
      <c r="C49" s="126">
        <f>C48*C37</f>
        <v>0.92999999999999994</v>
      </c>
      <c r="D49" s="126">
        <f t="shared" ref="D49:E49" si="3">D48*D37</f>
        <v>0.6603</v>
      </c>
      <c r="E49" s="126">
        <f t="shared" si="3"/>
        <v>0.48360000000000003</v>
      </c>
      <c r="F49" s="109"/>
      <c r="G49" s="109"/>
      <c r="H49" s="101"/>
      <c r="I49" s="101"/>
      <c r="J49" s="101" t="s">
        <v>201</v>
      </c>
      <c r="K49" s="109"/>
      <c r="R49" s="379"/>
      <c r="S49" s="379"/>
      <c r="T49" s="379"/>
    </row>
    <row r="50" spans="1:20" x14ac:dyDescent="0.15">
      <c r="A50" s="3"/>
      <c r="B50" s="4"/>
      <c r="C50" s="4"/>
      <c r="D50" s="4"/>
      <c r="E50" s="4"/>
      <c r="F50" s="4"/>
      <c r="G50" s="4"/>
      <c r="H50" s="4"/>
      <c r="I50" s="20"/>
      <c r="J50" s="20"/>
      <c r="K50" s="43"/>
    </row>
    <row r="51" spans="1:20" s="1" customFormat="1" x14ac:dyDescent="0.15">
      <c r="A51" s="3" t="s">
        <v>22</v>
      </c>
      <c r="C51" s="10"/>
      <c r="D51" s="10"/>
      <c r="E51" s="10"/>
      <c r="F51" s="10"/>
      <c r="G51" s="10"/>
      <c r="M51" s="4"/>
      <c r="N51" s="4"/>
      <c r="O51" s="4"/>
      <c r="P51" s="4"/>
    </row>
    <row r="52" spans="1:20" x14ac:dyDescent="0.15">
      <c r="A52" s="13">
        <v>1</v>
      </c>
      <c r="B52" s="13" t="s">
        <v>348</v>
      </c>
    </row>
    <row r="53" spans="1:20" x14ac:dyDescent="0.15">
      <c r="A53" s="13">
        <v>2</v>
      </c>
      <c r="B53" s="13" t="s">
        <v>349</v>
      </c>
    </row>
    <row r="54" spans="1:20" x14ac:dyDescent="0.15">
      <c r="A54" s="13">
        <v>3</v>
      </c>
      <c r="B54" s="13" t="s">
        <v>350</v>
      </c>
    </row>
    <row r="55" spans="1:20" x14ac:dyDescent="0.15">
      <c r="A55" s="13">
        <v>4</v>
      </c>
      <c r="B55" s="13" t="s">
        <v>36</v>
      </c>
    </row>
    <row r="56" spans="1:20" x14ac:dyDescent="0.15">
      <c r="A56" s="13">
        <v>5</v>
      </c>
      <c r="B56" s="13" t="s">
        <v>351</v>
      </c>
    </row>
    <row r="57" spans="1:20" x14ac:dyDescent="0.15">
      <c r="A57" s="13">
        <v>6</v>
      </c>
      <c r="B57" s="13" t="s">
        <v>352</v>
      </c>
    </row>
    <row r="58" spans="1:20" x14ac:dyDescent="0.15">
      <c r="A58" s="13">
        <v>7</v>
      </c>
      <c r="B58" s="13" t="s">
        <v>353</v>
      </c>
    </row>
    <row r="59" spans="1:20" x14ac:dyDescent="0.15">
      <c r="A59" s="13">
        <v>8</v>
      </c>
      <c r="B59" s="13" t="s">
        <v>97</v>
      </c>
    </row>
    <row r="60" spans="1:20" x14ac:dyDescent="0.15">
      <c r="A60" s="13">
        <v>9</v>
      </c>
      <c r="B60" s="13" t="s">
        <v>354</v>
      </c>
    </row>
    <row r="61" spans="1:20" x14ac:dyDescent="0.15">
      <c r="A61" s="3" t="s">
        <v>23</v>
      </c>
    </row>
    <row r="62" spans="1:20" ht="27.75" customHeight="1" x14ac:dyDescent="0.15">
      <c r="A62" s="12" t="s">
        <v>9</v>
      </c>
      <c r="B62" s="430" t="s">
        <v>98</v>
      </c>
      <c r="C62" s="430"/>
      <c r="D62" s="430"/>
      <c r="E62" s="430"/>
      <c r="F62" s="430"/>
      <c r="G62" s="430"/>
      <c r="H62" s="430"/>
      <c r="I62" s="430"/>
      <c r="J62" s="430"/>
      <c r="K62" s="430"/>
    </row>
    <row r="63" spans="1:20" ht="13.5" customHeight="1" x14ac:dyDescent="0.15">
      <c r="A63" s="12" t="s">
        <v>12</v>
      </c>
      <c r="B63" s="21" t="s">
        <v>99</v>
      </c>
      <c r="C63" s="18"/>
      <c r="D63" s="18"/>
      <c r="E63" s="18"/>
      <c r="F63" s="18"/>
      <c r="G63" s="18"/>
      <c r="H63" s="18"/>
      <c r="I63" s="18"/>
      <c r="J63" s="18"/>
      <c r="K63" s="18"/>
    </row>
    <row r="64" spans="1:20" ht="15" customHeight="1" x14ac:dyDescent="0.15">
      <c r="A64" s="12" t="s">
        <v>41</v>
      </c>
      <c r="B64" s="21" t="s">
        <v>100</v>
      </c>
      <c r="C64" s="18"/>
      <c r="D64" s="18"/>
      <c r="E64" s="18"/>
      <c r="F64" s="18"/>
      <c r="G64" s="18"/>
      <c r="H64" s="18"/>
      <c r="I64" s="18"/>
      <c r="J64" s="18"/>
      <c r="K64" s="18"/>
    </row>
    <row r="65" spans="1:11" x14ac:dyDescent="0.15">
      <c r="A65" s="12" t="s">
        <v>37</v>
      </c>
      <c r="B65" s="21" t="s">
        <v>101</v>
      </c>
      <c r="C65" s="18"/>
      <c r="D65" s="18"/>
      <c r="E65" s="18"/>
      <c r="F65" s="18"/>
      <c r="G65" s="18"/>
      <c r="H65" s="18"/>
      <c r="I65" s="18"/>
      <c r="J65" s="18"/>
      <c r="K65" s="18"/>
    </row>
    <row r="66" spans="1:11" x14ac:dyDescent="0.15">
      <c r="A66" s="12" t="s">
        <v>43</v>
      </c>
      <c r="B66" s="21" t="s">
        <v>51</v>
      </c>
      <c r="C66" s="18"/>
      <c r="D66" s="18"/>
      <c r="E66" s="18"/>
      <c r="F66" s="18"/>
      <c r="G66" s="18"/>
      <c r="H66" s="18"/>
      <c r="I66" s="18"/>
      <c r="J66" s="18"/>
      <c r="K66" s="18"/>
    </row>
    <row r="67" spans="1:11" ht="26.5" customHeight="1" x14ac:dyDescent="0.15">
      <c r="A67" s="12" t="s">
        <v>48</v>
      </c>
      <c r="B67" s="430" t="s">
        <v>502</v>
      </c>
      <c r="C67" s="430"/>
      <c r="D67" s="430"/>
      <c r="E67" s="430"/>
      <c r="F67" s="430"/>
      <c r="G67" s="430"/>
      <c r="H67" s="430"/>
      <c r="I67" s="430"/>
      <c r="J67" s="430"/>
      <c r="K67" s="430"/>
    </row>
    <row r="68" spans="1:11" ht="25.5" customHeight="1" x14ac:dyDescent="0.15">
      <c r="A68" s="12" t="s">
        <v>50</v>
      </c>
      <c r="B68" s="430" t="s">
        <v>355</v>
      </c>
      <c r="C68" s="430"/>
      <c r="D68" s="430"/>
      <c r="E68" s="430"/>
      <c r="F68" s="430"/>
      <c r="G68" s="430"/>
      <c r="H68" s="430"/>
      <c r="I68" s="430"/>
      <c r="J68" s="430"/>
      <c r="K68" s="430"/>
    </row>
    <row r="69" spans="1:11" ht="39" customHeight="1" x14ac:dyDescent="0.15">
      <c r="A69" s="12" t="s">
        <v>57</v>
      </c>
      <c r="B69" s="430" t="s">
        <v>356</v>
      </c>
      <c r="C69" s="430"/>
      <c r="D69" s="430"/>
      <c r="E69" s="430"/>
      <c r="F69" s="430"/>
      <c r="G69" s="430"/>
      <c r="H69" s="430"/>
      <c r="I69" s="430"/>
      <c r="J69" s="430"/>
      <c r="K69" s="430"/>
    </row>
    <row r="70" spans="1:11" ht="74.75" customHeight="1" x14ac:dyDescent="0.15">
      <c r="A70" s="12" t="s">
        <v>90</v>
      </c>
      <c r="B70" s="430" t="s">
        <v>357</v>
      </c>
      <c r="C70" s="430"/>
      <c r="D70" s="430"/>
      <c r="E70" s="430"/>
      <c r="F70" s="430"/>
      <c r="G70" s="430"/>
      <c r="H70" s="430"/>
      <c r="I70" s="430"/>
      <c r="J70" s="430"/>
      <c r="K70" s="430"/>
    </row>
    <row r="71" spans="1:11" ht="25.5" customHeight="1" x14ac:dyDescent="0.15">
      <c r="A71" s="12" t="s">
        <v>103</v>
      </c>
      <c r="B71" s="430" t="s">
        <v>358</v>
      </c>
      <c r="C71" s="430"/>
      <c r="D71" s="430"/>
      <c r="E71" s="430"/>
      <c r="F71" s="430"/>
      <c r="G71" s="430"/>
      <c r="H71" s="430"/>
      <c r="I71" s="430"/>
      <c r="J71" s="430"/>
      <c r="K71" s="430"/>
    </row>
    <row r="72" spans="1:11" ht="24.75" customHeight="1" x14ac:dyDescent="0.15">
      <c r="A72" s="12" t="s">
        <v>104</v>
      </c>
      <c r="B72" s="430" t="s">
        <v>105</v>
      </c>
      <c r="C72" s="430"/>
      <c r="D72" s="430"/>
      <c r="E72" s="430"/>
      <c r="F72" s="430"/>
      <c r="G72" s="430"/>
      <c r="H72" s="430"/>
      <c r="I72" s="430"/>
      <c r="J72" s="430"/>
      <c r="K72" s="430"/>
    </row>
    <row r="73" spans="1:11" ht="16.5" customHeight="1" x14ac:dyDescent="0.15">
      <c r="A73" s="12" t="s">
        <v>106</v>
      </c>
      <c r="B73" s="21" t="s">
        <v>107</v>
      </c>
      <c r="C73" s="18"/>
      <c r="D73" s="18"/>
      <c r="E73" s="18"/>
      <c r="F73" s="18"/>
      <c r="G73" s="18"/>
      <c r="H73" s="18"/>
      <c r="I73" s="18"/>
      <c r="J73" s="18"/>
      <c r="K73" s="18"/>
    </row>
    <row r="74" spans="1:11" ht="71.25" customHeight="1" x14ac:dyDescent="0.15">
      <c r="A74" s="12" t="s">
        <v>108</v>
      </c>
      <c r="B74" s="430" t="s">
        <v>359</v>
      </c>
      <c r="C74" s="430"/>
      <c r="D74" s="430"/>
      <c r="E74" s="430"/>
      <c r="F74" s="430"/>
      <c r="G74" s="430"/>
      <c r="H74" s="430"/>
      <c r="I74" s="430"/>
      <c r="J74" s="430"/>
      <c r="K74" s="430"/>
    </row>
    <row r="75" spans="1:11" x14ac:dyDescent="0.15">
      <c r="A75" s="12" t="s">
        <v>109</v>
      </c>
      <c r="B75" s="430" t="s">
        <v>110</v>
      </c>
      <c r="C75" s="430"/>
      <c r="D75" s="430"/>
      <c r="E75" s="430"/>
      <c r="F75" s="430"/>
      <c r="G75" s="430"/>
      <c r="H75" s="430"/>
      <c r="I75" s="430"/>
      <c r="J75" s="430"/>
      <c r="K75" s="430"/>
    </row>
    <row r="76" spans="1:11" ht="21.75" customHeight="1" x14ac:dyDescent="0.15">
      <c r="A76" s="12" t="s">
        <v>87</v>
      </c>
      <c r="B76" s="430" t="s">
        <v>360</v>
      </c>
      <c r="C76" s="430"/>
      <c r="D76" s="430"/>
      <c r="E76" s="430"/>
      <c r="F76" s="430"/>
      <c r="G76" s="430"/>
      <c r="H76" s="430"/>
      <c r="I76" s="430"/>
      <c r="J76" s="430"/>
      <c r="K76" s="430"/>
    </row>
    <row r="77" spans="1:11" x14ac:dyDescent="0.15">
      <c r="A77" s="12" t="s">
        <v>111</v>
      </c>
      <c r="B77" s="13" t="s">
        <v>56</v>
      </c>
    </row>
    <row r="78" spans="1:11" ht="45" customHeight="1" x14ac:dyDescent="0.15">
      <c r="A78" s="23" t="s">
        <v>202</v>
      </c>
      <c r="B78" s="440" t="s">
        <v>361</v>
      </c>
      <c r="C78" s="440"/>
      <c r="D78" s="440"/>
      <c r="E78" s="440"/>
      <c r="F78" s="440"/>
      <c r="G78" s="440"/>
      <c r="H78" s="440"/>
      <c r="I78" s="440"/>
      <c r="J78" s="440"/>
      <c r="K78" s="440"/>
    </row>
    <row r="79" spans="1:11" x14ac:dyDescent="0.15">
      <c r="A79" s="23" t="s">
        <v>474</v>
      </c>
      <c r="B79" s="1" t="s">
        <v>475</v>
      </c>
    </row>
  </sheetData>
  <mergeCells count="19">
    <mergeCell ref="B78:K78"/>
    <mergeCell ref="B71:K71"/>
    <mergeCell ref="B72:K72"/>
    <mergeCell ref="B74:K74"/>
    <mergeCell ref="B75:K75"/>
    <mergeCell ref="B76:K76"/>
    <mergeCell ref="C3:K3"/>
    <mergeCell ref="M3:R3"/>
    <mergeCell ref="F4:G4"/>
    <mergeCell ref="H4:I4"/>
    <mergeCell ref="L5:R5"/>
    <mergeCell ref="B68:K68"/>
    <mergeCell ref="B70:K70"/>
    <mergeCell ref="B69:K69"/>
    <mergeCell ref="L22:R22"/>
    <mergeCell ref="L27:R27"/>
    <mergeCell ref="L34:R34"/>
    <mergeCell ref="B62:K62"/>
    <mergeCell ref="B67:K67"/>
  </mergeCells>
  <pageMargins left="0.70866141732283472" right="0.70866141732283472" top="0.74803149606299213" bottom="0.74803149606299213" header="0.31496062992125984" footer="0.31496062992125984"/>
  <pageSetup paperSize="9" scale="6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7724-BA5A-4AD5-9753-F992B40C9A26}">
  <sheetPr codeName="Sheet13"/>
  <dimension ref="A1:R79"/>
  <sheetViews>
    <sheetView topLeftCell="A28" workbookViewId="0">
      <selection activeCell="C37" sqref="C37:K43"/>
    </sheetView>
  </sheetViews>
  <sheetFormatPr baseColWidth="10" defaultColWidth="9.33203125" defaultRowHeight="14" x14ac:dyDescent="0.15"/>
  <cols>
    <col min="1" max="1" width="3" style="1" customWidth="1"/>
    <col min="2" max="2" width="40.33203125" style="1" customWidth="1"/>
    <col min="3" max="5" width="9" style="1" customWidth="1"/>
    <col min="6" max="9" width="9.5" style="1" customWidth="1"/>
    <col min="10" max="11" width="6.5" style="1" customWidth="1"/>
    <col min="12" max="12" width="30.33203125" style="4" customWidth="1"/>
    <col min="13" max="13" width="10.33203125" style="4" customWidth="1"/>
    <col min="14" max="14" width="9.6640625" style="4" customWidth="1"/>
    <col min="15" max="15" width="10" style="4" customWidth="1"/>
    <col min="16" max="16" width="7.6640625" style="4" customWidth="1"/>
    <col min="17" max="17" width="7.33203125" style="4" customWidth="1"/>
    <col min="18" max="18" width="7.6640625" style="4" customWidth="1"/>
    <col min="19" max="16384" width="9.33203125" style="4"/>
  </cols>
  <sheetData>
    <row r="1" spans="2:18" ht="20" x14ac:dyDescent="0.2">
      <c r="B1" s="2" t="s">
        <v>0</v>
      </c>
    </row>
    <row r="3" spans="2:18" ht="15" customHeight="1" x14ac:dyDescent="0.15">
      <c r="B3" s="61" t="s">
        <v>1</v>
      </c>
      <c r="C3" s="434" t="s">
        <v>362</v>
      </c>
      <c r="D3" s="434"/>
      <c r="E3" s="434"/>
      <c r="F3" s="434"/>
      <c r="G3" s="434"/>
      <c r="H3" s="434"/>
      <c r="I3" s="434"/>
      <c r="J3" s="434"/>
      <c r="K3" s="435"/>
      <c r="L3" s="14"/>
      <c r="M3" s="431"/>
      <c r="N3" s="432"/>
      <c r="O3" s="432"/>
      <c r="P3" s="432"/>
      <c r="Q3" s="432"/>
      <c r="R3" s="432"/>
    </row>
    <row r="4" spans="2:18" ht="16.5" customHeight="1" x14ac:dyDescent="0.15">
      <c r="B4" s="62" t="s">
        <v>470</v>
      </c>
      <c r="C4" s="63">
        <v>2020</v>
      </c>
      <c r="D4" s="63">
        <v>2030</v>
      </c>
      <c r="E4" s="63">
        <v>2050</v>
      </c>
      <c r="F4" s="436" t="s">
        <v>33</v>
      </c>
      <c r="G4" s="435"/>
      <c r="H4" s="436" t="s">
        <v>2</v>
      </c>
      <c r="I4" s="435"/>
      <c r="J4" s="63" t="s">
        <v>3</v>
      </c>
      <c r="K4" s="63" t="s">
        <v>4</v>
      </c>
      <c r="L4" s="5"/>
      <c r="M4" s="17"/>
      <c r="N4" s="17"/>
      <c r="O4" s="17"/>
      <c r="P4" s="17"/>
      <c r="Q4" s="17"/>
      <c r="R4" s="17"/>
    </row>
    <row r="5" spans="2:18" ht="15" customHeight="1" x14ac:dyDescent="0.15">
      <c r="B5" s="64" t="s">
        <v>5</v>
      </c>
      <c r="C5" s="65"/>
      <c r="D5" s="65"/>
      <c r="E5" s="65"/>
      <c r="F5" s="66" t="s">
        <v>6</v>
      </c>
      <c r="G5" s="66" t="s">
        <v>7</v>
      </c>
      <c r="H5" s="66" t="s">
        <v>6</v>
      </c>
      <c r="I5" s="66" t="s">
        <v>7</v>
      </c>
      <c r="J5" s="65"/>
      <c r="K5" s="67"/>
      <c r="L5" s="422"/>
      <c r="M5" s="422"/>
      <c r="N5" s="422"/>
      <c r="O5" s="422"/>
      <c r="P5" s="422"/>
      <c r="Q5" s="422"/>
      <c r="R5" s="422"/>
    </row>
    <row r="6" spans="2:18" x14ac:dyDescent="0.15">
      <c r="B6" s="34" t="s">
        <v>363</v>
      </c>
      <c r="C6" s="68">
        <v>10</v>
      </c>
      <c r="D6" s="68">
        <v>10</v>
      </c>
      <c r="E6" s="127">
        <v>10</v>
      </c>
      <c r="F6" s="128"/>
      <c r="G6" s="68"/>
      <c r="H6" s="68"/>
      <c r="I6" s="68"/>
      <c r="J6" s="69" t="s">
        <v>41</v>
      </c>
      <c r="K6" s="70" t="s">
        <v>364</v>
      </c>
      <c r="L6" s="6"/>
      <c r="M6" s="15"/>
      <c r="N6" s="16"/>
      <c r="O6" s="16"/>
      <c r="P6" s="16"/>
      <c r="Q6" s="16"/>
      <c r="R6" s="16"/>
    </row>
    <row r="7" spans="2:18" x14ac:dyDescent="0.15">
      <c r="B7" s="34" t="s">
        <v>10</v>
      </c>
      <c r="C7" s="68" t="s">
        <v>34</v>
      </c>
      <c r="D7" s="68" t="s">
        <v>34</v>
      </c>
      <c r="E7" s="127" t="s">
        <v>34</v>
      </c>
      <c r="F7" s="128"/>
      <c r="G7" s="68"/>
      <c r="H7" s="68"/>
      <c r="I7" s="68"/>
      <c r="J7" s="69" t="s">
        <v>9</v>
      </c>
      <c r="K7" s="71"/>
      <c r="L7" s="6"/>
      <c r="M7" s="7"/>
      <c r="N7" s="7"/>
      <c r="O7" s="7"/>
      <c r="P7" s="7"/>
      <c r="Q7" s="7"/>
      <c r="R7" s="7"/>
    </row>
    <row r="8" spans="2:18" x14ac:dyDescent="0.15">
      <c r="B8" s="72" t="s">
        <v>11</v>
      </c>
      <c r="C8" s="68" t="s">
        <v>34</v>
      </c>
      <c r="D8" s="68" t="s">
        <v>34</v>
      </c>
      <c r="E8" s="127" t="s">
        <v>34</v>
      </c>
      <c r="F8" s="128"/>
      <c r="G8" s="68"/>
      <c r="H8" s="68"/>
      <c r="I8" s="68"/>
      <c r="J8" s="73" t="s">
        <v>9</v>
      </c>
      <c r="K8" s="74"/>
      <c r="L8" s="6"/>
      <c r="M8" s="7"/>
      <c r="N8" s="7"/>
      <c r="O8" s="7"/>
      <c r="P8" s="7"/>
      <c r="Q8" s="7"/>
      <c r="R8" s="7"/>
    </row>
    <row r="9" spans="2:18" x14ac:dyDescent="0.15">
      <c r="B9" s="34" t="s">
        <v>13</v>
      </c>
      <c r="C9" s="68" t="s">
        <v>34</v>
      </c>
      <c r="D9" s="68" t="s">
        <v>34</v>
      </c>
      <c r="E9" s="127" t="s">
        <v>34</v>
      </c>
      <c r="F9" s="128"/>
      <c r="G9" s="68"/>
      <c r="H9" s="68"/>
      <c r="I9" s="68"/>
      <c r="J9" s="69"/>
      <c r="K9" s="70"/>
      <c r="L9" s="1"/>
      <c r="M9" s="8"/>
      <c r="N9" s="8"/>
      <c r="O9" s="8"/>
      <c r="P9" s="8"/>
      <c r="Q9" s="8"/>
      <c r="R9" s="7"/>
    </row>
    <row r="10" spans="2:18" x14ac:dyDescent="0.15">
      <c r="B10" s="75" t="s">
        <v>14</v>
      </c>
      <c r="C10" s="68" t="s">
        <v>34</v>
      </c>
      <c r="D10" s="68" t="s">
        <v>34</v>
      </c>
      <c r="E10" s="127" t="s">
        <v>34</v>
      </c>
      <c r="F10" s="128"/>
      <c r="G10" s="68"/>
      <c r="H10" s="68"/>
      <c r="I10" s="68"/>
      <c r="J10" s="69"/>
      <c r="K10" s="70"/>
      <c r="L10" s="1"/>
      <c r="M10" s="8"/>
      <c r="N10" s="8"/>
      <c r="O10" s="8"/>
      <c r="P10" s="8"/>
      <c r="Q10" s="8"/>
      <c r="R10" s="7"/>
    </row>
    <row r="11" spans="2:18" x14ac:dyDescent="0.15">
      <c r="B11" s="75" t="s">
        <v>15</v>
      </c>
      <c r="C11" s="68">
        <v>35</v>
      </c>
      <c r="D11" s="68">
        <v>40</v>
      </c>
      <c r="E11" s="127">
        <v>40</v>
      </c>
      <c r="F11" s="68">
        <v>25</v>
      </c>
      <c r="G11" s="68">
        <v>40</v>
      </c>
      <c r="H11" s="68">
        <v>35</v>
      </c>
      <c r="I11" s="68">
        <v>45</v>
      </c>
      <c r="J11" s="69"/>
      <c r="K11" s="70" t="s">
        <v>331</v>
      </c>
      <c r="L11" s="6"/>
      <c r="M11" s="7"/>
      <c r="N11" s="7"/>
      <c r="O11" s="7"/>
      <c r="P11" s="7"/>
      <c r="Q11" s="7"/>
      <c r="R11" s="7"/>
    </row>
    <row r="12" spans="2:18" x14ac:dyDescent="0.15">
      <c r="B12" s="75" t="s">
        <v>16</v>
      </c>
      <c r="C12" s="129">
        <v>0.04</v>
      </c>
      <c r="D12" s="129">
        <v>0.04</v>
      </c>
      <c r="E12" s="129">
        <v>0.04</v>
      </c>
      <c r="F12" s="129">
        <v>0.01</v>
      </c>
      <c r="G12" s="129">
        <v>0.13</v>
      </c>
      <c r="H12" s="129">
        <v>0.01</v>
      </c>
      <c r="I12" s="129">
        <v>0.13</v>
      </c>
      <c r="J12" s="69"/>
      <c r="K12" s="70">
        <v>5</v>
      </c>
      <c r="L12" s="6"/>
      <c r="M12" s="7"/>
      <c r="N12" s="7"/>
      <c r="O12" s="7"/>
      <c r="P12" s="7"/>
      <c r="Q12" s="7"/>
      <c r="R12" s="7"/>
    </row>
    <row r="13" spans="2:18" x14ac:dyDescent="0.15">
      <c r="B13" s="77" t="s">
        <v>482</v>
      </c>
      <c r="C13" s="76">
        <v>6.5</v>
      </c>
      <c r="D13" s="68">
        <v>6</v>
      </c>
      <c r="E13" s="127">
        <v>5</v>
      </c>
      <c r="F13" s="68">
        <f>C13*0.75</f>
        <v>4.875</v>
      </c>
      <c r="G13" s="68">
        <f>C13*1.25</f>
        <v>8.125</v>
      </c>
      <c r="H13" s="68">
        <v>5</v>
      </c>
      <c r="I13" s="127">
        <f>E13*1.25</f>
        <v>6.25</v>
      </c>
      <c r="J13" s="83"/>
      <c r="K13" s="71" t="s">
        <v>71</v>
      </c>
      <c r="L13" s="6"/>
      <c r="M13" s="7"/>
      <c r="N13" s="7"/>
      <c r="O13" s="7"/>
      <c r="P13" s="7"/>
      <c r="Q13" s="7"/>
      <c r="R13" s="7"/>
    </row>
    <row r="14" spans="2:18" x14ac:dyDescent="0.15">
      <c r="B14" s="78" t="s">
        <v>28</v>
      </c>
      <c r="C14" s="79"/>
      <c r="D14" s="79"/>
      <c r="E14" s="130"/>
      <c r="F14" s="79"/>
      <c r="G14" s="79"/>
      <c r="H14" s="79"/>
      <c r="I14" s="80"/>
      <c r="J14" s="80"/>
      <c r="K14" s="81"/>
      <c r="L14" s="6"/>
      <c r="M14" s="7"/>
      <c r="N14" s="7"/>
      <c r="O14" s="7"/>
      <c r="P14" s="7"/>
      <c r="Q14" s="7"/>
      <c r="R14" s="7"/>
    </row>
    <row r="15" spans="2:18" x14ac:dyDescent="0.15">
      <c r="B15" s="77" t="s">
        <v>29</v>
      </c>
      <c r="C15" s="131">
        <f>C43/8760*100</f>
        <v>15.981735159817351</v>
      </c>
      <c r="D15" s="131">
        <f t="shared" ref="D15:E15" si="0">D43/8760*100</f>
        <v>16.552511415525114</v>
      </c>
      <c r="E15" s="131">
        <f t="shared" si="0"/>
        <v>17.123287671232877</v>
      </c>
      <c r="F15" s="132">
        <v>14</v>
      </c>
      <c r="G15" s="132">
        <v>23</v>
      </c>
      <c r="H15" s="132">
        <v>14</v>
      </c>
      <c r="I15" s="132">
        <v>24</v>
      </c>
      <c r="J15" s="83"/>
      <c r="K15" s="71" t="s">
        <v>332</v>
      </c>
      <c r="L15" s="6"/>
      <c r="M15" s="7"/>
      <c r="N15" s="7"/>
      <c r="O15" s="7"/>
      <c r="P15" s="7"/>
      <c r="Q15" s="7"/>
      <c r="R15" s="7"/>
    </row>
    <row r="16" spans="2:18" x14ac:dyDescent="0.15">
      <c r="B16" s="77" t="s">
        <v>30</v>
      </c>
      <c r="C16" s="131">
        <f>C15</f>
        <v>15.981735159817351</v>
      </c>
      <c r="D16" s="131">
        <f t="shared" ref="D16:E16" si="1">D15</f>
        <v>16.552511415525114</v>
      </c>
      <c r="E16" s="131">
        <f t="shared" si="1"/>
        <v>17.123287671232877</v>
      </c>
      <c r="F16" s="132">
        <v>14</v>
      </c>
      <c r="G16" s="132">
        <v>23</v>
      </c>
      <c r="H16" s="132">
        <v>14</v>
      </c>
      <c r="I16" s="132">
        <v>24</v>
      </c>
      <c r="J16" s="83"/>
      <c r="K16" s="71" t="s">
        <v>332</v>
      </c>
      <c r="L16" s="6"/>
      <c r="M16" s="7"/>
      <c r="N16" s="7"/>
      <c r="O16" s="7"/>
      <c r="P16" s="7"/>
      <c r="Q16" s="7"/>
      <c r="R16" s="7"/>
    </row>
    <row r="17" spans="2:18" x14ac:dyDescent="0.15">
      <c r="B17" s="84" t="s">
        <v>61</v>
      </c>
      <c r="C17" s="85"/>
      <c r="D17" s="85"/>
      <c r="E17" s="133"/>
      <c r="F17" s="85"/>
      <c r="G17" s="85"/>
      <c r="H17" s="85"/>
      <c r="I17" s="86"/>
      <c r="J17" s="86"/>
      <c r="K17" s="87"/>
      <c r="L17" s="6"/>
      <c r="M17" s="7"/>
      <c r="N17" s="7"/>
      <c r="O17" s="7"/>
      <c r="P17" s="7"/>
      <c r="Q17" s="7"/>
      <c r="R17" s="7"/>
    </row>
    <row r="18" spans="2:18" x14ac:dyDescent="0.15">
      <c r="B18" s="75" t="s">
        <v>59</v>
      </c>
      <c r="C18" s="68" t="s">
        <v>34</v>
      </c>
      <c r="D18" s="68" t="s">
        <v>34</v>
      </c>
      <c r="E18" s="127" t="s">
        <v>34</v>
      </c>
      <c r="F18" s="128" t="s">
        <v>34</v>
      </c>
      <c r="G18" s="68" t="s">
        <v>34</v>
      </c>
      <c r="H18" s="68" t="s">
        <v>34</v>
      </c>
      <c r="I18" s="71" t="s">
        <v>34</v>
      </c>
      <c r="J18" s="83" t="s">
        <v>12</v>
      </c>
      <c r="K18" s="70"/>
      <c r="L18" s="6"/>
      <c r="M18" s="7"/>
      <c r="N18" s="7"/>
      <c r="O18" s="7"/>
      <c r="P18" s="7"/>
      <c r="Q18" s="7"/>
      <c r="R18" s="7"/>
    </row>
    <row r="19" spans="2:18" x14ac:dyDescent="0.15">
      <c r="B19" s="75" t="s">
        <v>17</v>
      </c>
      <c r="C19" s="68" t="s">
        <v>34</v>
      </c>
      <c r="D19" s="68" t="s">
        <v>34</v>
      </c>
      <c r="E19" s="127" t="s">
        <v>34</v>
      </c>
      <c r="F19" s="128" t="s">
        <v>34</v>
      </c>
      <c r="G19" s="68" t="s">
        <v>34</v>
      </c>
      <c r="H19" s="68" t="s">
        <v>34</v>
      </c>
      <c r="I19" s="71" t="s">
        <v>34</v>
      </c>
      <c r="J19" s="83" t="s">
        <v>12</v>
      </c>
      <c r="K19" s="70"/>
      <c r="L19" s="6"/>
      <c r="M19" s="7"/>
      <c r="N19" s="7"/>
      <c r="O19" s="7"/>
      <c r="P19" s="7"/>
      <c r="Q19" s="7"/>
      <c r="R19" s="7"/>
    </row>
    <row r="20" spans="2:18" x14ac:dyDescent="0.15">
      <c r="B20" s="75" t="s">
        <v>18</v>
      </c>
      <c r="C20" s="68" t="s">
        <v>34</v>
      </c>
      <c r="D20" s="68" t="s">
        <v>34</v>
      </c>
      <c r="E20" s="127" t="s">
        <v>34</v>
      </c>
      <c r="F20" s="128" t="s">
        <v>34</v>
      </c>
      <c r="G20" s="68" t="s">
        <v>34</v>
      </c>
      <c r="H20" s="68" t="s">
        <v>34</v>
      </c>
      <c r="I20" s="71" t="s">
        <v>34</v>
      </c>
      <c r="J20" s="83" t="s">
        <v>12</v>
      </c>
      <c r="K20" s="70"/>
      <c r="L20" s="6"/>
      <c r="M20" s="7"/>
      <c r="N20" s="7"/>
      <c r="O20" s="7"/>
      <c r="P20" s="7"/>
      <c r="Q20" s="7"/>
      <c r="R20" s="7"/>
    </row>
    <row r="21" spans="2:18" x14ac:dyDescent="0.15">
      <c r="B21" s="75" t="s">
        <v>19</v>
      </c>
      <c r="C21" s="68" t="s">
        <v>34</v>
      </c>
      <c r="D21" s="68" t="s">
        <v>34</v>
      </c>
      <c r="E21" s="127" t="s">
        <v>34</v>
      </c>
      <c r="F21" s="128" t="s">
        <v>34</v>
      </c>
      <c r="G21" s="68" t="s">
        <v>34</v>
      </c>
      <c r="H21" s="68" t="s">
        <v>34</v>
      </c>
      <c r="I21" s="71" t="s">
        <v>34</v>
      </c>
      <c r="J21" s="83" t="s">
        <v>12</v>
      </c>
      <c r="K21" s="70"/>
      <c r="L21" s="6"/>
      <c r="M21" s="7"/>
      <c r="N21" s="7"/>
      <c r="O21" s="7"/>
      <c r="P21" s="7"/>
      <c r="Q21" s="7"/>
      <c r="R21" s="7"/>
    </row>
    <row r="22" spans="2:18" x14ac:dyDescent="0.15">
      <c r="B22" s="84" t="s">
        <v>20</v>
      </c>
      <c r="C22" s="88"/>
      <c r="D22" s="89"/>
      <c r="E22" s="90"/>
      <c r="F22" s="89"/>
      <c r="G22" s="89"/>
      <c r="H22" s="89"/>
      <c r="I22" s="89"/>
      <c r="J22" s="89"/>
      <c r="K22" s="90"/>
      <c r="L22" s="422"/>
      <c r="M22" s="422"/>
      <c r="N22" s="422"/>
      <c r="O22" s="422"/>
      <c r="P22" s="422"/>
      <c r="Q22" s="422"/>
      <c r="R22" s="422"/>
    </row>
    <row r="23" spans="2:18" x14ac:dyDescent="0.15">
      <c r="B23" s="75" t="s">
        <v>477</v>
      </c>
      <c r="C23" s="91">
        <v>0</v>
      </c>
      <c r="D23" s="91">
        <v>0</v>
      </c>
      <c r="E23" s="91">
        <v>0</v>
      </c>
      <c r="F23" s="91"/>
      <c r="G23" s="91"/>
      <c r="H23" s="91"/>
      <c r="I23" s="91"/>
      <c r="J23" s="92"/>
      <c r="K23" s="70"/>
      <c r="L23" s="6"/>
      <c r="M23" s="7"/>
      <c r="N23" s="7"/>
      <c r="O23" s="7"/>
      <c r="P23" s="7"/>
      <c r="Q23" s="7"/>
      <c r="R23" s="7"/>
    </row>
    <row r="24" spans="2:18" x14ac:dyDescent="0.15">
      <c r="B24" s="75" t="s">
        <v>478</v>
      </c>
      <c r="C24" s="91">
        <v>0</v>
      </c>
      <c r="D24" s="91">
        <v>0</v>
      </c>
      <c r="E24" s="91">
        <v>0</v>
      </c>
      <c r="F24" s="91"/>
      <c r="G24" s="91"/>
      <c r="H24" s="91"/>
      <c r="I24" s="91"/>
      <c r="J24" s="92"/>
      <c r="K24" s="70"/>
      <c r="L24" s="6"/>
      <c r="M24" s="7"/>
      <c r="N24" s="7"/>
      <c r="O24" s="7"/>
      <c r="P24" s="7"/>
      <c r="Q24" s="7"/>
      <c r="R24" s="7"/>
    </row>
    <row r="25" spans="2:18" ht="15" customHeight="1" x14ac:dyDescent="0.15">
      <c r="B25" s="75" t="s">
        <v>479</v>
      </c>
      <c r="C25" s="91">
        <v>0</v>
      </c>
      <c r="D25" s="91">
        <v>0</v>
      </c>
      <c r="E25" s="91">
        <v>0</v>
      </c>
      <c r="F25" s="91"/>
      <c r="G25" s="91"/>
      <c r="H25" s="91"/>
      <c r="I25" s="91"/>
      <c r="J25" s="93"/>
      <c r="K25" s="70"/>
      <c r="L25" s="6"/>
      <c r="M25" s="7"/>
      <c r="N25" s="7"/>
      <c r="O25" s="7"/>
      <c r="P25" s="7"/>
      <c r="Q25" s="7"/>
      <c r="R25" s="7"/>
    </row>
    <row r="26" spans="2:18" x14ac:dyDescent="0.15">
      <c r="B26" s="75" t="s">
        <v>480</v>
      </c>
      <c r="C26" s="91">
        <v>0</v>
      </c>
      <c r="D26" s="91">
        <v>0</v>
      </c>
      <c r="E26" s="91">
        <v>0</v>
      </c>
      <c r="F26" s="91"/>
      <c r="G26" s="91"/>
      <c r="H26" s="91"/>
      <c r="I26" s="91"/>
      <c r="J26" s="83"/>
      <c r="K26" s="83"/>
      <c r="L26" s="6"/>
      <c r="M26" s="36"/>
      <c r="N26" s="36"/>
      <c r="O26" s="36"/>
      <c r="P26" s="36"/>
      <c r="Q26" s="7"/>
      <c r="R26" s="7"/>
    </row>
    <row r="27" spans="2:18" x14ac:dyDescent="0.15">
      <c r="B27" s="75" t="s">
        <v>481</v>
      </c>
      <c r="C27" s="91">
        <v>0</v>
      </c>
      <c r="D27" s="91">
        <v>0</v>
      </c>
      <c r="E27" s="91">
        <v>0</v>
      </c>
      <c r="F27" s="91"/>
      <c r="G27" s="91"/>
      <c r="H27" s="91"/>
      <c r="I27" s="91"/>
      <c r="J27" s="83"/>
      <c r="K27" s="83"/>
      <c r="L27" s="422"/>
      <c r="M27" s="422"/>
      <c r="N27" s="422"/>
      <c r="O27" s="422"/>
      <c r="P27" s="422"/>
      <c r="Q27" s="422"/>
      <c r="R27" s="422"/>
    </row>
    <row r="28" spans="2:18" x14ac:dyDescent="0.15">
      <c r="B28" s="84" t="s">
        <v>21</v>
      </c>
      <c r="C28" s="89"/>
      <c r="D28" s="89"/>
      <c r="E28" s="90"/>
      <c r="F28" s="89"/>
      <c r="G28" s="89"/>
      <c r="H28" s="89"/>
      <c r="I28" s="89"/>
      <c r="J28" s="89"/>
      <c r="K28" s="90"/>
      <c r="L28" s="6"/>
      <c r="M28" s="7"/>
      <c r="N28" s="7"/>
      <c r="O28" s="7"/>
      <c r="P28" s="7"/>
      <c r="Q28" s="7"/>
      <c r="R28" s="7"/>
    </row>
    <row r="29" spans="2:18" x14ac:dyDescent="0.15">
      <c r="B29" s="75" t="s">
        <v>333</v>
      </c>
      <c r="C29" s="94">
        <v>1</v>
      </c>
      <c r="D29" s="94">
        <v>0.71</v>
      </c>
      <c r="E29" s="134">
        <v>0.52</v>
      </c>
      <c r="F29" s="135">
        <v>1.4500000000000002</v>
      </c>
      <c r="G29" s="129">
        <v>1.6</v>
      </c>
      <c r="H29" s="129">
        <v>0.5</v>
      </c>
      <c r="I29" s="136">
        <v>1.2000000000000002</v>
      </c>
      <c r="J29" s="83" t="s">
        <v>334</v>
      </c>
      <c r="K29" s="70" t="s">
        <v>263</v>
      </c>
      <c r="L29" s="6"/>
      <c r="M29" s="9"/>
      <c r="N29" s="9"/>
      <c r="O29" s="9"/>
      <c r="P29" s="9"/>
      <c r="Q29" s="7"/>
      <c r="R29" s="7"/>
    </row>
    <row r="30" spans="2:18" x14ac:dyDescent="0.15">
      <c r="B30" s="75" t="s">
        <v>336</v>
      </c>
      <c r="C30" s="98">
        <f>C46/C48</f>
        <v>0.40404040404040409</v>
      </c>
      <c r="D30" s="98">
        <f t="shared" ref="D30:E30" si="2">D46/D48</f>
        <v>0.40000000000000008</v>
      </c>
      <c r="E30" s="98">
        <f t="shared" si="2"/>
        <v>0.39215686274509803</v>
      </c>
      <c r="F30" s="137"/>
      <c r="G30" s="138"/>
      <c r="H30" s="138"/>
      <c r="I30" s="138"/>
      <c r="J30" s="83"/>
      <c r="K30" s="83"/>
      <c r="L30" s="6"/>
      <c r="M30" s="9"/>
      <c r="N30" s="9"/>
      <c r="O30" s="9"/>
      <c r="P30" s="9"/>
      <c r="Q30" s="7"/>
      <c r="R30" s="7"/>
    </row>
    <row r="31" spans="2:18" x14ac:dyDescent="0.15">
      <c r="B31" s="75" t="s">
        <v>337</v>
      </c>
      <c r="C31" s="98">
        <f>100%-C30</f>
        <v>0.59595959595959591</v>
      </c>
      <c r="D31" s="98">
        <f t="shared" ref="D31:E31" si="3">100%-D30</f>
        <v>0.59999999999999987</v>
      </c>
      <c r="E31" s="98">
        <f t="shared" si="3"/>
        <v>0.60784313725490202</v>
      </c>
      <c r="F31" s="137"/>
      <c r="G31" s="138"/>
      <c r="H31" s="138"/>
      <c r="I31" s="138"/>
      <c r="J31" s="83"/>
      <c r="K31" s="83"/>
      <c r="L31" s="6"/>
      <c r="M31" s="9"/>
      <c r="N31" s="9"/>
      <c r="O31" s="9"/>
      <c r="P31" s="9"/>
      <c r="Q31" s="7"/>
      <c r="R31" s="7"/>
    </row>
    <row r="32" spans="2:18" x14ac:dyDescent="0.15">
      <c r="B32" s="75" t="s">
        <v>25</v>
      </c>
      <c r="C32" s="100">
        <v>14800</v>
      </c>
      <c r="D32" s="100">
        <v>10000</v>
      </c>
      <c r="E32" s="100">
        <v>8000</v>
      </c>
      <c r="F32" s="100">
        <v>11100</v>
      </c>
      <c r="G32" s="100">
        <v>18500</v>
      </c>
      <c r="H32" s="100">
        <v>5300</v>
      </c>
      <c r="I32" s="100">
        <v>10700</v>
      </c>
      <c r="J32" s="102" t="s">
        <v>338</v>
      </c>
      <c r="K32" s="70" t="s">
        <v>365</v>
      </c>
      <c r="L32" s="6"/>
      <c r="M32" s="9"/>
      <c r="N32" s="9"/>
      <c r="O32" s="9"/>
      <c r="P32" s="9"/>
      <c r="Q32" s="7"/>
      <c r="R32" s="7"/>
    </row>
    <row r="33" spans="1:18" x14ac:dyDescent="0.15">
      <c r="B33" s="75" t="s">
        <v>27</v>
      </c>
      <c r="C33" s="68">
        <v>0</v>
      </c>
      <c r="D33" s="68">
        <v>0</v>
      </c>
      <c r="E33" s="127">
        <v>0</v>
      </c>
      <c r="F33" s="128">
        <v>0</v>
      </c>
      <c r="G33" s="68">
        <v>0</v>
      </c>
      <c r="H33" s="68">
        <v>0</v>
      </c>
      <c r="I33" s="39">
        <v>0</v>
      </c>
      <c r="J33" s="83"/>
      <c r="K33" s="70"/>
      <c r="L33" s="6"/>
      <c r="M33" s="9"/>
      <c r="N33" s="9"/>
      <c r="O33" s="9"/>
      <c r="P33" s="9"/>
      <c r="Q33" s="7"/>
      <c r="R33" s="7"/>
    </row>
    <row r="34" spans="1:18" x14ac:dyDescent="0.15">
      <c r="B34" s="75" t="s">
        <v>31</v>
      </c>
      <c r="C34" s="68">
        <v>0</v>
      </c>
      <c r="D34" s="68">
        <v>0</v>
      </c>
      <c r="E34" s="127">
        <v>0</v>
      </c>
      <c r="F34" s="128">
        <v>0</v>
      </c>
      <c r="G34" s="68">
        <v>0</v>
      </c>
      <c r="H34" s="68">
        <v>0</v>
      </c>
      <c r="I34" s="39">
        <v>0</v>
      </c>
      <c r="J34" s="83"/>
      <c r="K34" s="70"/>
      <c r="L34" s="422"/>
      <c r="M34" s="422"/>
      <c r="N34" s="422"/>
      <c r="O34" s="422"/>
      <c r="P34" s="422"/>
      <c r="Q34" s="422"/>
      <c r="R34" s="422"/>
    </row>
    <row r="35" spans="1:18" x14ac:dyDescent="0.15">
      <c r="B35" s="104" t="s">
        <v>74</v>
      </c>
      <c r="C35" s="139"/>
      <c r="D35" s="139"/>
      <c r="E35" s="140"/>
      <c r="F35" s="139"/>
      <c r="G35" s="139"/>
      <c r="H35" s="139"/>
      <c r="I35" s="139"/>
      <c r="J35" s="139"/>
      <c r="K35" s="140"/>
      <c r="M35" s="7"/>
      <c r="N35" s="7"/>
      <c r="O35" s="7"/>
      <c r="P35" s="7"/>
      <c r="Q35" s="7"/>
      <c r="R35" s="7"/>
    </row>
    <row r="36" spans="1:18" ht="15" customHeight="1" x14ac:dyDescent="0.15">
      <c r="B36" s="107" t="s">
        <v>88</v>
      </c>
      <c r="C36" s="108">
        <v>1600</v>
      </c>
      <c r="D36" s="108">
        <v>1600</v>
      </c>
      <c r="E36" s="108">
        <v>1600</v>
      </c>
      <c r="F36" s="108">
        <v>1200</v>
      </c>
      <c r="G36" s="108">
        <v>1900</v>
      </c>
      <c r="H36" s="101">
        <v>1200</v>
      </c>
      <c r="I36" s="101">
        <v>1900</v>
      </c>
      <c r="J36" s="39" t="s">
        <v>48</v>
      </c>
      <c r="K36" s="44">
        <v>8</v>
      </c>
      <c r="M36" s="7"/>
      <c r="N36" s="7"/>
      <c r="O36" s="7"/>
      <c r="P36" s="7"/>
      <c r="Q36" s="7"/>
      <c r="R36" s="7"/>
    </row>
    <row r="37" spans="1:18" ht="15" customHeight="1" x14ac:dyDescent="0.15">
      <c r="B37" s="107" t="s">
        <v>339</v>
      </c>
      <c r="C37" s="392">
        <v>1.05</v>
      </c>
      <c r="D37" s="392">
        <v>1.05</v>
      </c>
      <c r="E37" s="392">
        <v>1.05</v>
      </c>
      <c r="F37" s="393"/>
      <c r="G37" s="394"/>
      <c r="H37" s="395"/>
      <c r="I37" s="395"/>
      <c r="J37" s="395" t="s">
        <v>50</v>
      </c>
      <c r="K37" s="396">
        <v>5</v>
      </c>
      <c r="Q37" s="7"/>
      <c r="R37" s="7"/>
    </row>
    <row r="38" spans="1:18" ht="15" customHeight="1" x14ac:dyDescent="0.15">
      <c r="B38" s="107" t="s">
        <v>89</v>
      </c>
      <c r="C38" s="392">
        <v>1.01</v>
      </c>
      <c r="D38" s="392">
        <v>1.01</v>
      </c>
      <c r="E38" s="392">
        <v>1.01</v>
      </c>
      <c r="F38" s="393"/>
      <c r="G38" s="394"/>
      <c r="H38" s="395"/>
      <c r="I38" s="395"/>
      <c r="J38" s="395" t="s">
        <v>57</v>
      </c>
      <c r="K38" s="396">
        <v>8</v>
      </c>
      <c r="Q38" s="7"/>
      <c r="R38" s="7"/>
    </row>
    <row r="39" spans="1:18" ht="15" customHeight="1" x14ac:dyDescent="0.15">
      <c r="B39" s="107" t="s">
        <v>366</v>
      </c>
      <c r="C39" s="397">
        <v>0.84</v>
      </c>
      <c r="D39" s="397">
        <v>0.87</v>
      </c>
      <c r="E39" s="397">
        <v>0.9</v>
      </c>
      <c r="F39" s="393"/>
      <c r="G39" s="394"/>
      <c r="H39" s="395"/>
      <c r="I39" s="395"/>
      <c r="J39" s="395" t="s">
        <v>90</v>
      </c>
      <c r="K39" s="396">
        <v>5.6</v>
      </c>
      <c r="Q39" s="7"/>
      <c r="R39" s="7"/>
    </row>
    <row r="40" spans="1:18" ht="15" customHeight="1" x14ac:dyDescent="0.15">
      <c r="B40" s="107" t="s">
        <v>91</v>
      </c>
      <c r="C40" s="398">
        <v>0.2</v>
      </c>
      <c r="D40" s="398">
        <v>0.23</v>
      </c>
      <c r="E40" s="398">
        <v>0.26</v>
      </c>
      <c r="F40" s="399"/>
      <c r="G40" s="400"/>
      <c r="H40" s="395"/>
      <c r="I40" s="395"/>
      <c r="J40" s="395"/>
      <c r="K40" s="396">
        <v>6</v>
      </c>
      <c r="Q40" s="7"/>
      <c r="R40" s="7"/>
    </row>
    <row r="41" spans="1:18" x14ac:dyDescent="0.15">
      <c r="A41" s="3"/>
      <c r="B41" s="114" t="s">
        <v>94</v>
      </c>
      <c r="C41" s="401">
        <v>15</v>
      </c>
      <c r="D41" s="401">
        <v>15</v>
      </c>
      <c r="E41" s="401">
        <v>15</v>
      </c>
      <c r="F41" s="402" t="s">
        <v>92</v>
      </c>
      <c r="G41" s="403"/>
      <c r="H41" s="404"/>
      <c r="I41" s="404"/>
      <c r="J41" s="405"/>
      <c r="K41" s="405">
        <v>6</v>
      </c>
    </row>
    <row r="42" spans="1:18" x14ac:dyDescent="0.15">
      <c r="A42" s="3"/>
      <c r="B42" s="118" t="s">
        <v>95</v>
      </c>
      <c r="C42" s="406"/>
      <c r="D42" s="406"/>
      <c r="E42" s="406"/>
      <c r="F42" s="406"/>
      <c r="G42" s="406"/>
      <c r="H42" s="407"/>
      <c r="I42" s="407"/>
      <c r="J42" s="408"/>
      <c r="K42" s="409"/>
    </row>
    <row r="43" spans="1:18" x14ac:dyDescent="0.15">
      <c r="A43" s="3"/>
      <c r="B43" s="121" t="s">
        <v>341</v>
      </c>
      <c r="C43" s="410">
        <f>MROUND(C44*C37,50)</f>
        <v>1400</v>
      </c>
      <c r="D43" s="410">
        <f>MROUND(D44*D37,50)</f>
        <v>1450</v>
      </c>
      <c r="E43" s="410">
        <f>MROUND(E44*E37,50)</f>
        <v>1500</v>
      </c>
      <c r="F43" s="411"/>
      <c r="G43" s="411" t="s">
        <v>92</v>
      </c>
      <c r="H43" s="412"/>
      <c r="I43" s="412"/>
      <c r="J43" s="395" t="s">
        <v>473</v>
      </c>
      <c r="K43" s="396"/>
    </row>
    <row r="44" spans="1:18" x14ac:dyDescent="0.15">
      <c r="A44" s="3"/>
      <c r="B44" s="107" t="s">
        <v>96</v>
      </c>
      <c r="C44" s="108">
        <f>MROUND(C36*C38*C39,50)</f>
        <v>1350</v>
      </c>
      <c r="D44" s="108">
        <f>MROUND(D36*D38*D39,50)</f>
        <v>1400</v>
      </c>
      <c r="E44" s="108">
        <f>MROUND(E36*E38*E39,50)</f>
        <v>1450</v>
      </c>
      <c r="F44" s="109"/>
      <c r="G44" s="109" t="s">
        <v>92</v>
      </c>
      <c r="H44" s="39"/>
      <c r="I44" s="39"/>
      <c r="J44" s="83" t="s">
        <v>342</v>
      </c>
      <c r="K44" s="83"/>
      <c r="M44" s="40"/>
    </row>
    <row r="45" spans="1:18" x14ac:dyDescent="0.15">
      <c r="A45" s="3"/>
      <c r="B45" s="118" t="s">
        <v>194</v>
      </c>
      <c r="C45" s="141"/>
      <c r="D45" s="141"/>
      <c r="E45" s="141"/>
      <c r="F45" s="141"/>
      <c r="G45" s="141"/>
      <c r="H45" s="142"/>
      <c r="I45" s="142"/>
      <c r="J45" s="139"/>
      <c r="K45" s="140"/>
      <c r="M45" s="40"/>
      <c r="N45" s="40"/>
      <c r="O45" s="40"/>
    </row>
    <row r="46" spans="1:18" x14ac:dyDescent="0.15">
      <c r="A46" s="3"/>
      <c r="B46" s="125" t="s">
        <v>343</v>
      </c>
      <c r="C46" s="143">
        <v>0.4</v>
      </c>
      <c r="D46" s="143">
        <v>0.28000000000000003</v>
      </c>
      <c r="E46" s="143">
        <v>0.2</v>
      </c>
      <c r="F46" s="109"/>
      <c r="G46" s="109"/>
      <c r="H46" s="39"/>
      <c r="I46" s="39"/>
      <c r="J46" s="39"/>
      <c r="K46" s="44">
        <v>6.9</v>
      </c>
      <c r="M46" s="41"/>
      <c r="N46" s="41"/>
      <c r="O46" s="41"/>
    </row>
    <row r="47" spans="1:18" x14ac:dyDescent="0.15">
      <c r="A47" s="3"/>
      <c r="B47" s="125" t="s">
        <v>344</v>
      </c>
      <c r="C47" s="126">
        <v>0.79999999999999993</v>
      </c>
      <c r="D47" s="126">
        <v>0.55899999999999994</v>
      </c>
      <c r="E47" s="126">
        <v>0.47466666666666679</v>
      </c>
      <c r="F47" s="109"/>
      <c r="G47" s="109"/>
      <c r="H47" s="39"/>
      <c r="I47" s="39"/>
      <c r="J47" s="39"/>
      <c r="K47" s="44">
        <v>6.9</v>
      </c>
      <c r="M47" s="41"/>
      <c r="N47" s="41"/>
      <c r="O47" s="41"/>
    </row>
    <row r="48" spans="1:18" x14ac:dyDescent="0.15">
      <c r="A48" s="3"/>
      <c r="B48" s="125" t="s">
        <v>345</v>
      </c>
      <c r="C48" s="126">
        <v>0.99</v>
      </c>
      <c r="D48" s="126">
        <v>0.7</v>
      </c>
      <c r="E48" s="126">
        <v>0.51</v>
      </c>
      <c r="F48" s="109"/>
      <c r="G48" s="109"/>
      <c r="H48" s="39"/>
      <c r="I48" s="39"/>
      <c r="J48" s="39" t="s">
        <v>108</v>
      </c>
      <c r="K48" s="109" t="s">
        <v>346</v>
      </c>
      <c r="M48" s="41"/>
      <c r="N48" s="41"/>
      <c r="O48" s="41"/>
    </row>
    <row r="49" spans="1:16" x14ac:dyDescent="0.15">
      <c r="A49" s="3"/>
      <c r="B49" s="107" t="s">
        <v>367</v>
      </c>
      <c r="C49" s="126">
        <f>C48*C37</f>
        <v>1.0395000000000001</v>
      </c>
      <c r="D49" s="126">
        <f t="shared" ref="D49:E49" si="4">D48*D37</f>
        <v>0.73499999999999999</v>
      </c>
      <c r="E49" s="126">
        <f t="shared" si="4"/>
        <v>0.53550000000000009</v>
      </c>
      <c r="F49" s="109"/>
      <c r="G49" s="109"/>
      <c r="H49" s="39"/>
      <c r="I49" s="39"/>
      <c r="J49" s="39" t="s">
        <v>201</v>
      </c>
      <c r="K49" s="109"/>
    </row>
    <row r="50" spans="1:16" x14ac:dyDescent="0.15">
      <c r="A50" s="3"/>
      <c r="B50" s="4"/>
      <c r="C50" s="4"/>
      <c r="D50" s="4"/>
      <c r="E50" s="4"/>
      <c r="F50" s="4"/>
      <c r="G50" s="4"/>
      <c r="H50" s="4"/>
      <c r="I50" s="20"/>
      <c r="J50" s="20"/>
      <c r="K50" s="43"/>
    </row>
    <row r="51" spans="1:16" s="1" customFormat="1" x14ac:dyDescent="0.15">
      <c r="A51" s="3" t="s">
        <v>22</v>
      </c>
      <c r="C51" s="10"/>
      <c r="D51" s="10"/>
      <c r="E51" s="10"/>
      <c r="F51" s="10"/>
      <c r="G51" s="10"/>
      <c r="M51" s="4"/>
      <c r="N51" s="4"/>
      <c r="O51" s="4"/>
      <c r="P51" s="4"/>
    </row>
    <row r="52" spans="1:16" x14ac:dyDescent="0.15">
      <c r="A52" s="13">
        <v>1</v>
      </c>
      <c r="B52" s="13" t="s">
        <v>348</v>
      </c>
    </row>
    <row r="53" spans="1:16" x14ac:dyDescent="0.15">
      <c r="A53" s="13">
        <v>2</v>
      </c>
      <c r="B53" s="13" t="s">
        <v>349</v>
      </c>
    </row>
    <row r="54" spans="1:16" x14ac:dyDescent="0.15">
      <c r="A54" s="13">
        <v>3</v>
      </c>
      <c r="B54" s="13" t="s">
        <v>350</v>
      </c>
    </row>
    <row r="55" spans="1:16" x14ac:dyDescent="0.15">
      <c r="A55" s="13">
        <v>4</v>
      </c>
      <c r="B55" s="13" t="s">
        <v>36</v>
      </c>
    </row>
    <row r="56" spans="1:16" x14ac:dyDescent="0.15">
      <c r="A56" s="13">
        <v>5</v>
      </c>
      <c r="B56" s="13" t="s">
        <v>351</v>
      </c>
    </row>
    <row r="57" spans="1:16" x14ac:dyDescent="0.15">
      <c r="A57" s="13">
        <v>6</v>
      </c>
      <c r="B57" s="13" t="s">
        <v>352</v>
      </c>
    </row>
    <row r="58" spans="1:16" x14ac:dyDescent="0.15">
      <c r="A58" s="13">
        <v>7</v>
      </c>
      <c r="B58" s="13" t="s">
        <v>368</v>
      </c>
    </row>
    <row r="59" spans="1:16" x14ac:dyDescent="0.15">
      <c r="A59" s="13">
        <v>8</v>
      </c>
      <c r="B59" s="13" t="s">
        <v>97</v>
      </c>
    </row>
    <row r="60" spans="1:16" x14ac:dyDescent="0.15">
      <c r="A60" s="13">
        <v>9</v>
      </c>
      <c r="B60" s="13" t="s">
        <v>354</v>
      </c>
    </row>
    <row r="61" spans="1:16" x14ac:dyDescent="0.15">
      <c r="A61" s="3" t="s">
        <v>23</v>
      </c>
    </row>
    <row r="62" spans="1:16" x14ac:dyDescent="0.15">
      <c r="A62" s="12" t="s">
        <v>9</v>
      </c>
      <c r="B62" s="21" t="s">
        <v>98</v>
      </c>
      <c r="C62" s="18"/>
      <c r="D62" s="18"/>
      <c r="E62" s="18"/>
      <c r="F62" s="18"/>
      <c r="G62" s="18"/>
      <c r="H62" s="18"/>
      <c r="I62" s="18"/>
      <c r="J62" s="18"/>
      <c r="K62" s="18"/>
    </row>
    <row r="63" spans="1:16" ht="13.5" customHeight="1" x14ac:dyDescent="0.15">
      <c r="A63" s="12" t="s">
        <v>12</v>
      </c>
      <c r="B63" s="21" t="s">
        <v>99</v>
      </c>
      <c r="C63" s="18"/>
      <c r="D63" s="18"/>
      <c r="E63" s="18"/>
      <c r="F63" s="18"/>
      <c r="G63" s="18"/>
      <c r="H63" s="18"/>
      <c r="I63" s="18"/>
      <c r="J63" s="18"/>
      <c r="K63" s="18"/>
    </row>
    <row r="64" spans="1:16" ht="15" customHeight="1" x14ac:dyDescent="0.15">
      <c r="A64" s="12" t="s">
        <v>41</v>
      </c>
      <c r="B64" s="21" t="s">
        <v>100</v>
      </c>
      <c r="C64" s="18"/>
      <c r="D64" s="18"/>
      <c r="E64" s="18"/>
      <c r="F64" s="18"/>
      <c r="G64" s="18"/>
      <c r="H64" s="18"/>
      <c r="I64" s="18"/>
      <c r="J64" s="18"/>
      <c r="K64" s="18"/>
    </row>
    <row r="65" spans="1:11" x14ac:dyDescent="0.15">
      <c r="A65" s="12" t="s">
        <v>37</v>
      </c>
      <c r="B65" s="21" t="s">
        <v>101</v>
      </c>
      <c r="C65" s="18"/>
      <c r="D65" s="18"/>
      <c r="E65" s="18"/>
      <c r="F65" s="18"/>
      <c r="G65" s="18"/>
      <c r="H65" s="18"/>
      <c r="I65" s="18"/>
      <c r="J65" s="18"/>
      <c r="K65" s="18"/>
    </row>
    <row r="66" spans="1:11" x14ac:dyDescent="0.15">
      <c r="A66" s="12" t="s">
        <v>43</v>
      </c>
      <c r="B66" s="21" t="s">
        <v>51</v>
      </c>
      <c r="C66" s="18"/>
      <c r="D66" s="18"/>
      <c r="E66" s="18"/>
      <c r="F66" s="18"/>
      <c r="G66" s="18"/>
      <c r="H66" s="18"/>
      <c r="I66" s="18"/>
      <c r="J66" s="18"/>
      <c r="K66" s="18"/>
    </row>
    <row r="67" spans="1:11" x14ac:dyDescent="0.15">
      <c r="A67" s="12" t="s">
        <v>48</v>
      </c>
      <c r="B67" s="430" t="s">
        <v>369</v>
      </c>
      <c r="C67" s="430"/>
      <c r="D67" s="430"/>
      <c r="E67" s="430"/>
      <c r="F67" s="430"/>
      <c r="G67" s="430"/>
      <c r="H67" s="430"/>
      <c r="I67" s="430"/>
      <c r="J67" s="430"/>
      <c r="K67" s="430"/>
    </row>
    <row r="68" spans="1:11" ht="25.5" customHeight="1" x14ac:dyDescent="0.15">
      <c r="A68" s="12" t="s">
        <v>50</v>
      </c>
      <c r="B68" s="430" t="s">
        <v>355</v>
      </c>
      <c r="C68" s="430"/>
      <c r="D68" s="430"/>
      <c r="E68" s="430"/>
      <c r="F68" s="430"/>
      <c r="G68" s="430"/>
      <c r="H68" s="430"/>
      <c r="I68" s="430"/>
      <c r="J68" s="430"/>
      <c r="K68" s="430"/>
    </row>
    <row r="69" spans="1:11" ht="39" customHeight="1" x14ac:dyDescent="0.15">
      <c r="A69" s="12" t="s">
        <v>57</v>
      </c>
      <c r="B69" s="430" t="s">
        <v>102</v>
      </c>
      <c r="C69" s="430"/>
      <c r="D69" s="430"/>
      <c r="E69" s="430"/>
      <c r="F69" s="430"/>
      <c r="G69" s="430"/>
      <c r="H69" s="430"/>
      <c r="I69" s="430"/>
      <c r="J69" s="430"/>
      <c r="K69" s="430"/>
    </row>
    <row r="70" spans="1:11" ht="90.75" customHeight="1" x14ac:dyDescent="0.15">
      <c r="A70" s="12" t="s">
        <v>90</v>
      </c>
      <c r="B70" s="430" t="s">
        <v>357</v>
      </c>
      <c r="C70" s="430"/>
      <c r="D70" s="430"/>
      <c r="E70" s="430"/>
      <c r="F70" s="430"/>
      <c r="G70" s="430"/>
      <c r="H70" s="430"/>
      <c r="I70" s="430"/>
      <c r="J70" s="430"/>
      <c r="K70" s="430"/>
    </row>
    <row r="71" spans="1:11" ht="25.5" customHeight="1" x14ac:dyDescent="0.15">
      <c r="A71" s="12" t="s">
        <v>103</v>
      </c>
      <c r="B71" s="430" t="s">
        <v>358</v>
      </c>
      <c r="C71" s="430"/>
      <c r="D71" s="430"/>
      <c r="E71" s="430"/>
      <c r="F71" s="430"/>
      <c r="G71" s="430"/>
      <c r="H71" s="430"/>
      <c r="I71" s="430"/>
      <c r="J71" s="430"/>
      <c r="K71" s="430"/>
    </row>
    <row r="72" spans="1:11" ht="24.75" customHeight="1" x14ac:dyDescent="0.15">
      <c r="A72" s="12" t="s">
        <v>104</v>
      </c>
      <c r="B72" s="430" t="s">
        <v>105</v>
      </c>
      <c r="C72" s="430"/>
      <c r="D72" s="430"/>
      <c r="E72" s="430"/>
      <c r="F72" s="430"/>
      <c r="G72" s="430"/>
      <c r="H72" s="430"/>
      <c r="I72" s="430"/>
      <c r="J72" s="430"/>
      <c r="K72" s="430"/>
    </row>
    <row r="73" spans="1:11" ht="16.5" customHeight="1" x14ac:dyDescent="0.15">
      <c r="A73" s="12" t="s">
        <v>106</v>
      </c>
      <c r="B73" s="21" t="s">
        <v>107</v>
      </c>
      <c r="C73" s="18"/>
      <c r="D73" s="18"/>
      <c r="E73" s="18"/>
      <c r="F73" s="18"/>
      <c r="G73" s="18"/>
      <c r="H73" s="18"/>
      <c r="I73" s="18"/>
      <c r="J73" s="18"/>
      <c r="K73" s="18"/>
    </row>
    <row r="74" spans="1:11" ht="63" customHeight="1" x14ac:dyDescent="0.15">
      <c r="A74" s="12" t="s">
        <v>108</v>
      </c>
      <c r="B74" s="430" t="s">
        <v>370</v>
      </c>
      <c r="C74" s="430"/>
      <c r="D74" s="430"/>
      <c r="E74" s="430"/>
      <c r="F74" s="430"/>
      <c r="G74" s="430"/>
      <c r="H74" s="430"/>
      <c r="I74" s="430"/>
      <c r="J74" s="430"/>
      <c r="K74" s="430"/>
    </row>
    <row r="75" spans="1:11" ht="14.25" customHeight="1" x14ac:dyDescent="0.15">
      <c r="A75" s="12" t="s">
        <v>109</v>
      </c>
      <c r="B75" s="21" t="s">
        <v>110</v>
      </c>
      <c r="C75" s="18"/>
      <c r="D75" s="18"/>
      <c r="E75" s="18"/>
      <c r="F75" s="18"/>
      <c r="G75" s="18"/>
      <c r="H75" s="18"/>
      <c r="I75" s="18"/>
      <c r="J75" s="18"/>
      <c r="K75" s="18"/>
    </row>
    <row r="76" spans="1:11" ht="15.75" customHeight="1" x14ac:dyDescent="0.15">
      <c r="A76" s="12" t="s">
        <v>87</v>
      </c>
      <c r="B76" s="21" t="s">
        <v>360</v>
      </c>
      <c r="C76" s="18"/>
      <c r="D76" s="18"/>
      <c r="E76" s="18"/>
      <c r="F76" s="18"/>
      <c r="G76" s="18"/>
      <c r="H76" s="18"/>
      <c r="I76" s="18"/>
      <c r="J76" s="18"/>
      <c r="K76" s="18"/>
    </row>
    <row r="77" spans="1:11" x14ac:dyDescent="0.15">
      <c r="A77" s="12" t="s">
        <v>111</v>
      </c>
      <c r="B77" s="13" t="s">
        <v>56</v>
      </c>
    </row>
    <row r="78" spans="1:11" ht="48" customHeight="1" x14ac:dyDescent="0.15">
      <c r="A78" s="23" t="s">
        <v>202</v>
      </c>
      <c r="B78" s="440" t="s">
        <v>361</v>
      </c>
      <c r="C78" s="440"/>
      <c r="D78" s="440"/>
      <c r="E78" s="440"/>
      <c r="F78" s="440"/>
      <c r="G78" s="440"/>
      <c r="H78" s="440"/>
      <c r="I78" s="440"/>
      <c r="J78" s="440"/>
      <c r="K78" s="440"/>
    </row>
    <row r="79" spans="1:11" x14ac:dyDescent="0.15">
      <c r="A79" s="23" t="s">
        <v>474</v>
      </c>
      <c r="B79" s="1" t="s">
        <v>475</v>
      </c>
    </row>
  </sheetData>
  <mergeCells count="16">
    <mergeCell ref="B71:K71"/>
    <mergeCell ref="B72:K72"/>
    <mergeCell ref="B74:K74"/>
    <mergeCell ref="B78:K78"/>
    <mergeCell ref="L27:R27"/>
    <mergeCell ref="L34:R34"/>
    <mergeCell ref="B67:K67"/>
    <mergeCell ref="B68:K68"/>
    <mergeCell ref="B69:K69"/>
    <mergeCell ref="B70:K70"/>
    <mergeCell ref="L22:R22"/>
    <mergeCell ref="C3:K3"/>
    <mergeCell ref="M3:R3"/>
    <mergeCell ref="F4:G4"/>
    <mergeCell ref="H4:I4"/>
    <mergeCell ref="L5:R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S50"/>
  <sheetViews>
    <sheetView zoomScaleNormal="100" zoomScaleSheetLayoutView="120" workbookViewId="0">
      <selection activeCell="B8" sqref="B8"/>
    </sheetView>
  </sheetViews>
  <sheetFormatPr baseColWidth="10" defaultColWidth="9.33203125" defaultRowHeight="14" x14ac:dyDescent="0.15"/>
  <cols>
    <col min="1" max="1" width="3" style="1" customWidth="1"/>
    <col min="2" max="2" width="38.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408</v>
      </c>
      <c r="D3" s="423"/>
      <c r="E3" s="423"/>
      <c r="F3" s="423"/>
      <c r="G3" s="423"/>
      <c r="H3" s="423"/>
      <c r="I3" s="423"/>
      <c r="J3" s="423"/>
      <c r="K3" s="424"/>
      <c r="M3" s="14"/>
      <c r="N3" s="431"/>
      <c r="O3" s="426"/>
      <c r="P3" s="426"/>
      <c r="Q3" s="426"/>
      <c r="R3" s="426"/>
      <c r="S3" s="426"/>
    </row>
    <row r="4" spans="2:19" ht="18.75"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5.75" customHeight="1" x14ac:dyDescent="0.15">
      <c r="B5" s="175" t="s">
        <v>5</v>
      </c>
      <c r="C5" s="257"/>
      <c r="D5" s="257"/>
      <c r="E5" s="257"/>
      <c r="F5" s="176" t="s">
        <v>6</v>
      </c>
      <c r="G5" s="176" t="s">
        <v>7</v>
      </c>
      <c r="H5" s="176" t="s">
        <v>6</v>
      </c>
      <c r="I5" s="176" t="s">
        <v>7</v>
      </c>
      <c r="J5" s="257"/>
      <c r="K5" s="258"/>
      <c r="M5" s="422"/>
      <c r="N5" s="422"/>
      <c r="O5" s="422"/>
      <c r="P5" s="422"/>
      <c r="Q5" s="422"/>
      <c r="R5" s="422"/>
      <c r="S5" s="422"/>
    </row>
    <row r="6" spans="2:19" ht="11" customHeight="1" x14ac:dyDescent="0.15">
      <c r="B6" s="178" t="s">
        <v>8</v>
      </c>
      <c r="C6" s="217">
        <v>3.5</v>
      </c>
      <c r="D6" s="217">
        <v>4.5</v>
      </c>
      <c r="E6" s="217">
        <v>5.2</v>
      </c>
      <c r="F6" s="217"/>
      <c r="G6" s="217"/>
      <c r="H6" s="217"/>
      <c r="I6" s="217"/>
      <c r="J6" s="180"/>
      <c r="K6" s="181">
        <v>3</v>
      </c>
      <c r="M6" s="6"/>
      <c r="N6" s="428"/>
      <c r="O6" s="429"/>
      <c r="P6" s="429"/>
      <c r="Q6" s="429"/>
      <c r="R6" s="429"/>
      <c r="S6" s="429"/>
    </row>
    <row r="7" spans="2:19" ht="11" customHeight="1" x14ac:dyDescent="0.15">
      <c r="B7" s="178" t="s">
        <v>26</v>
      </c>
      <c r="C7" s="179">
        <v>30</v>
      </c>
      <c r="D7" s="179">
        <v>80</v>
      </c>
      <c r="E7" s="179">
        <v>100</v>
      </c>
      <c r="F7" s="179"/>
      <c r="G7" s="179"/>
      <c r="H7" s="179"/>
      <c r="I7" s="179"/>
      <c r="J7" s="180"/>
      <c r="K7" s="181">
        <v>1</v>
      </c>
      <c r="M7" s="6"/>
      <c r="N7" s="15"/>
      <c r="O7" s="26"/>
      <c r="P7" s="26"/>
      <c r="Q7" s="26"/>
      <c r="R7" s="26"/>
      <c r="S7" s="26"/>
    </row>
    <row r="8" spans="2:19" ht="11" customHeight="1" x14ac:dyDescent="0.15">
      <c r="B8" s="178" t="s">
        <v>10</v>
      </c>
      <c r="C8" s="179"/>
      <c r="D8" s="179"/>
      <c r="E8" s="179"/>
      <c r="F8" s="179"/>
      <c r="G8" s="179"/>
      <c r="H8" s="179"/>
      <c r="I8" s="179"/>
      <c r="J8" s="180" t="s">
        <v>9</v>
      </c>
      <c r="K8" s="184"/>
      <c r="M8" s="6"/>
      <c r="N8" s="7"/>
      <c r="O8" s="7"/>
      <c r="P8" s="7"/>
      <c r="Q8" s="7"/>
      <c r="R8" s="7"/>
      <c r="S8" s="7"/>
    </row>
    <row r="9" spans="2:19" ht="11" customHeight="1" x14ac:dyDescent="0.15">
      <c r="B9" s="185" t="s">
        <v>11</v>
      </c>
      <c r="C9" s="179"/>
      <c r="D9" s="179"/>
      <c r="E9" s="179"/>
      <c r="F9" s="179"/>
      <c r="G9" s="179"/>
      <c r="H9" s="179"/>
      <c r="I9" s="179"/>
      <c r="J9" s="186"/>
      <c r="K9" s="216"/>
      <c r="M9" s="6"/>
      <c r="N9" s="7"/>
      <c r="O9" s="7"/>
      <c r="P9" s="7"/>
      <c r="Q9" s="7"/>
      <c r="R9" s="7"/>
      <c r="S9" s="7"/>
    </row>
    <row r="10" spans="2:19" ht="11" customHeight="1" x14ac:dyDescent="0.15">
      <c r="B10" s="178" t="s">
        <v>13</v>
      </c>
      <c r="C10" s="263">
        <v>2.5</v>
      </c>
      <c r="D10" s="263">
        <v>2</v>
      </c>
      <c r="E10" s="263">
        <v>2</v>
      </c>
      <c r="F10" s="179"/>
      <c r="G10" s="179"/>
      <c r="H10" s="179"/>
      <c r="I10" s="179"/>
      <c r="J10" s="180"/>
      <c r="K10" s="181"/>
      <c r="M10" s="1"/>
      <c r="N10" s="8"/>
      <c r="O10" s="8"/>
      <c r="P10" s="8"/>
      <c r="Q10" s="8"/>
      <c r="R10" s="8"/>
      <c r="S10" s="7"/>
    </row>
    <row r="11" spans="2:19" ht="11" customHeight="1" x14ac:dyDescent="0.15">
      <c r="B11" s="173" t="s">
        <v>14</v>
      </c>
      <c r="C11" s="264">
        <v>0.16</v>
      </c>
      <c r="D11" s="264">
        <v>0.16</v>
      </c>
      <c r="E11" s="264">
        <v>0.16</v>
      </c>
      <c r="F11" s="264">
        <v>0.05</v>
      </c>
      <c r="G11" s="264">
        <v>0.26</v>
      </c>
      <c r="H11" s="264">
        <v>0.05</v>
      </c>
      <c r="I11" s="264">
        <v>0.26</v>
      </c>
      <c r="J11" s="180"/>
      <c r="K11" s="181">
        <v>3</v>
      </c>
      <c r="M11" s="1"/>
      <c r="N11" s="8"/>
      <c r="O11" s="8"/>
      <c r="P11" s="8"/>
      <c r="Q11" s="8"/>
      <c r="R11" s="8"/>
      <c r="S11" s="7"/>
    </row>
    <row r="12" spans="2:19" ht="11" customHeight="1" x14ac:dyDescent="0.15">
      <c r="B12" s="173" t="s">
        <v>15</v>
      </c>
      <c r="C12" s="265">
        <v>27</v>
      </c>
      <c r="D12" s="265">
        <v>30</v>
      </c>
      <c r="E12" s="265">
        <v>30</v>
      </c>
      <c r="F12" s="265">
        <v>25</v>
      </c>
      <c r="G12" s="265">
        <v>35</v>
      </c>
      <c r="H12" s="265">
        <v>25</v>
      </c>
      <c r="I12" s="265">
        <v>40</v>
      </c>
      <c r="J12" s="180"/>
      <c r="K12" s="181">
        <v>3</v>
      </c>
      <c r="M12" s="6"/>
      <c r="N12" s="7"/>
      <c r="O12" s="7"/>
      <c r="P12" s="7"/>
      <c r="Q12" s="7"/>
      <c r="R12" s="7"/>
      <c r="S12" s="7"/>
    </row>
    <row r="13" spans="2:19" ht="11" customHeight="1" x14ac:dyDescent="0.15">
      <c r="B13" s="173" t="s">
        <v>16</v>
      </c>
      <c r="C13" s="217">
        <v>1.5</v>
      </c>
      <c r="D13" s="217">
        <v>1.5</v>
      </c>
      <c r="E13" s="217">
        <v>1.5</v>
      </c>
      <c r="F13" s="187"/>
      <c r="G13" s="187"/>
      <c r="H13" s="187"/>
      <c r="I13" s="179"/>
      <c r="J13" s="180"/>
      <c r="K13" s="181">
        <v>1</v>
      </c>
      <c r="M13" s="6"/>
      <c r="N13" s="7"/>
      <c r="O13" s="7"/>
      <c r="P13" s="7"/>
      <c r="Q13" s="7"/>
      <c r="R13" s="7"/>
      <c r="S13" s="7"/>
    </row>
    <row r="14" spans="2:19" ht="11" customHeight="1" x14ac:dyDescent="0.15">
      <c r="B14" s="188" t="s">
        <v>483</v>
      </c>
      <c r="C14" s="179">
        <v>14</v>
      </c>
      <c r="D14" s="179">
        <v>14</v>
      </c>
      <c r="E14" s="179">
        <v>14</v>
      </c>
      <c r="F14" s="189"/>
      <c r="G14" s="189"/>
      <c r="H14" s="189"/>
      <c r="I14" s="189"/>
      <c r="J14" s="190"/>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79">
        <v>35</v>
      </c>
      <c r="D16" s="179">
        <v>35.56</v>
      </c>
      <c r="E16" s="179">
        <v>36.68</v>
      </c>
      <c r="F16" s="179">
        <v>20</v>
      </c>
      <c r="G16" s="179">
        <v>45</v>
      </c>
      <c r="H16" s="179">
        <v>20</v>
      </c>
      <c r="I16" s="179">
        <v>45</v>
      </c>
      <c r="J16" s="180"/>
      <c r="K16" s="184"/>
      <c r="M16" s="6"/>
      <c r="N16" s="7"/>
      <c r="O16" s="7"/>
      <c r="P16" s="7"/>
      <c r="Q16" s="7"/>
      <c r="R16" s="7"/>
      <c r="S16" s="7"/>
    </row>
    <row r="17" spans="2:19" ht="11" customHeight="1" x14ac:dyDescent="0.15">
      <c r="B17" s="188" t="s">
        <v>30</v>
      </c>
      <c r="C17" s="179">
        <v>34.020000000000003</v>
      </c>
      <c r="D17" s="179">
        <v>34.74157292307693</v>
      </c>
      <c r="E17" s="179">
        <v>35.835795692307691</v>
      </c>
      <c r="F17" s="179"/>
      <c r="G17" s="179"/>
      <c r="H17" s="179"/>
      <c r="I17" s="189"/>
      <c r="J17" s="190"/>
      <c r="K17" s="184"/>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t="s">
        <v>34</v>
      </c>
      <c r="D19" s="179" t="s">
        <v>34</v>
      </c>
      <c r="E19" s="179" t="s">
        <v>34</v>
      </c>
      <c r="F19" s="179" t="s">
        <v>34</v>
      </c>
      <c r="G19" s="179" t="s">
        <v>34</v>
      </c>
      <c r="H19" s="179" t="s">
        <v>34</v>
      </c>
      <c r="I19" s="179" t="s">
        <v>34</v>
      </c>
      <c r="J19" s="180" t="s">
        <v>37</v>
      </c>
      <c r="K19" s="181"/>
      <c r="L19" s="3"/>
      <c r="M19" s="6"/>
      <c r="N19" s="7"/>
      <c r="O19" s="7"/>
      <c r="P19" s="7"/>
      <c r="Q19" s="7"/>
      <c r="R19" s="7"/>
      <c r="S19" s="7"/>
    </row>
    <row r="20" spans="2:19" ht="11" customHeight="1" x14ac:dyDescent="0.15">
      <c r="B20" s="173" t="s">
        <v>17</v>
      </c>
      <c r="C20" s="179" t="s">
        <v>34</v>
      </c>
      <c r="D20" s="179" t="s">
        <v>34</v>
      </c>
      <c r="E20" s="179" t="s">
        <v>34</v>
      </c>
      <c r="F20" s="179" t="s">
        <v>34</v>
      </c>
      <c r="G20" s="179" t="s">
        <v>34</v>
      </c>
      <c r="H20" s="179" t="s">
        <v>34</v>
      </c>
      <c r="I20" s="179" t="s">
        <v>34</v>
      </c>
      <c r="J20" s="186" t="s">
        <v>37</v>
      </c>
      <c r="K20" s="181"/>
      <c r="M20" s="6"/>
      <c r="N20" s="7"/>
      <c r="O20" s="7"/>
      <c r="P20" s="7"/>
      <c r="Q20" s="7"/>
      <c r="R20" s="7"/>
      <c r="S20" s="7"/>
    </row>
    <row r="21" spans="2:19" ht="11" customHeight="1" x14ac:dyDescent="0.15">
      <c r="B21" s="173" t="s">
        <v>18</v>
      </c>
      <c r="C21" s="179" t="s">
        <v>34</v>
      </c>
      <c r="D21" s="179" t="s">
        <v>34</v>
      </c>
      <c r="E21" s="179" t="s">
        <v>34</v>
      </c>
      <c r="F21" s="179" t="s">
        <v>34</v>
      </c>
      <c r="G21" s="179" t="s">
        <v>34</v>
      </c>
      <c r="H21" s="179" t="s">
        <v>34</v>
      </c>
      <c r="I21" s="179" t="s">
        <v>34</v>
      </c>
      <c r="J21" s="186"/>
      <c r="K21" s="181"/>
      <c r="M21" s="6"/>
      <c r="N21" s="7"/>
      <c r="O21" s="7"/>
      <c r="P21" s="7"/>
      <c r="Q21" s="7"/>
      <c r="R21" s="7"/>
      <c r="S21" s="7"/>
    </row>
    <row r="22" spans="2:19" ht="11" customHeight="1" x14ac:dyDescent="0.15">
      <c r="B22" s="173" t="s">
        <v>19</v>
      </c>
      <c r="C22" s="179" t="s">
        <v>34</v>
      </c>
      <c r="D22" s="179" t="s">
        <v>34</v>
      </c>
      <c r="E22" s="179" t="s">
        <v>34</v>
      </c>
      <c r="F22" s="179" t="s">
        <v>34</v>
      </c>
      <c r="G22" s="179" t="s">
        <v>34</v>
      </c>
      <c r="H22" s="179" t="s">
        <v>34</v>
      </c>
      <c r="I22" s="179" t="s">
        <v>34</v>
      </c>
      <c r="J22" s="186"/>
      <c r="K22" s="181"/>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v>0</v>
      </c>
      <c r="D24" s="205">
        <v>0</v>
      </c>
      <c r="E24" s="205">
        <v>0</v>
      </c>
      <c r="F24" s="205">
        <v>0</v>
      </c>
      <c r="G24" s="205">
        <v>0</v>
      </c>
      <c r="H24" s="205">
        <v>0</v>
      </c>
      <c r="I24" s="205">
        <v>0</v>
      </c>
      <c r="J24" s="206"/>
      <c r="K24" s="181"/>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c r="K25" s="181"/>
      <c r="M25" s="6"/>
      <c r="N25" s="7"/>
      <c r="O25" s="7"/>
      <c r="P25" s="7"/>
      <c r="Q25" s="7"/>
      <c r="R25" s="7"/>
      <c r="S25" s="7"/>
    </row>
    <row r="26" spans="2:19" ht="11" customHeight="1" x14ac:dyDescent="0.15">
      <c r="B26" s="173" t="s">
        <v>486</v>
      </c>
      <c r="C26" s="205">
        <v>0</v>
      </c>
      <c r="D26" s="205">
        <v>0</v>
      </c>
      <c r="E26" s="205">
        <v>0</v>
      </c>
      <c r="F26" s="205">
        <v>0</v>
      </c>
      <c r="G26" s="205">
        <v>0</v>
      </c>
      <c r="H26" s="205">
        <v>0</v>
      </c>
      <c r="I26" s="205">
        <v>0</v>
      </c>
      <c r="J26" s="207"/>
      <c r="K26" s="181"/>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64">
        <v>1.5</v>
      </c>
      <c r="D28" s="266">
        <v>1.28</v>
      </c>
      <c r="E28" s="266">
        <v>1.08</v>
      </c>
      <c r="F28" s="209" t="s">
        <v>112</v>
      </c>
      <c r="G28" s="209" t="s">
        <v>113</v>
      </c>
      <c r="H28" s="209" t="s">
        <v>114</v>
      </c>
      <c r="I28" s="210" t="s">
        <v>115</v>
      </c>
      <c r="J28" s="190" t="s">
        <v>41</v>
      </c>
      <c r="K28" s="181" t="s">
        <v>250</v>
      </c>
      <c r="M28" s="6"/>
      <c r="N28" s="9"/>
      <c r="O28" s="9"/>
      <c r="P28" s="9"/>
      <c r="Q28" s="9"/>
      <c r="R28" s="7"/>
      <c r="S28" s="7"/>
    </row>
    <row r="29" spans="2:19" ht="11" customHeight="1" x14ac:dyDescent="0.15">
      <c r="B29" s="173" t="s">
        <v>180</v>
      </c>
      <c r="C29" s="267">
        <v>65</v>
      </c>
      <c r="D29" s="267">
        <v>65</v>
      </c>
      <c r="E29" s="267">
        <v>65</v>
      </c>
      <c r="F29" s="212"/>
      <c r="G29" s="212"/>
      <c r="H29" s="212"/>
      <c r="I29" s="212"/>
      <c r="J29" s="190" t="s">
        <v>12</v>
      </c>
      <c r="K29" s="190" t="s">
        <v>258</v>
      </c>
      <c r="M29" s="6"/>
      <c r="N29" s="9"/>
      <c r="O29" s="9"/>
      <c r="P29" s="9"/>
      <c r="Q29" s="9"/>
      <c r="R29" s="7"/>
      <c r="S29" s="7"/>
    </row>
    <row r="30" spans="2:19" ht="11" customHeight="1" x14ac:dyDescent="0.15">
      <c r="B30" s="173" t="s">
        <v>181</v>
      </c>
      <c r="C30" s="267">
        <v>35</v>
      </c>
      <c r="D30" s="267">
        <v>35</v>
      </c>
      <c r="E30" s="267">
        <v>35</v>
      </c>
      <c r="F30" s="212"/>
      <c r="G30" s="212"/>
      <c r="H30" s="212"/>
      <c r="I30" s="212"/>
      <c r="J30" s="190" t="s">
        <v>12</v>
      </c>
      <c r="K30" s="190" t="s">
        <v>258</v>
      </c>
      <c r="M30" s="6"/>
      <c r="N30" s="9"/>
      <c r="O30" s="9"/>
      <c r="P30" s="9"/>
      <c r="Q30" s="9"/>
      <c r="R30" s="7"/>
      <c r="S30" s="7"/>
    </row>
    <row r="31" spans="2:19" ht="11" customHeight="1" x14ac:dyDescent="0.15">
      <c r="B31" s="173" t="s">
        <v>25</v>
      </c>
      <c r="C31" s="268">
        <v>42000</v>
      </c>
      <c r="D31" s="268">
        <v>36000</v>
      </c>
      <c r="E31" s="268">
        <v>28000</v>
      </c>
      <c r="F31" s="183">
        <v>36500</v>
      </c>
      <c r="G31" s="183">
        <v>44600</v>
      </c>
      <c r="H31" s="213">
        <v>28700</v>
      </c>
      <c r="I31" s="213">
        <v>43100</v>
      </c>
      <c r="J31" s="190"/>
      <c r="K31" s="181" t="s">
        <v>250</v>
      </c>
      <c r="M31" s="6"/>
      <c r="N31" s="9"/>
      <c r="O31" s="9"/>
      <c r="P31" s="9"/>
      <c r="Q31" s="9"/>
      <c r="R31" s="7"/>
      <c r="S31" s="7"/>
    </row>
    <row r="32" spans="2:19" ht="11" customHeight="1" x14ac:dyDescent="0.15">
      <c r="B32" s="173" t="s">
        <v>27</v>
      </c>
      <c r="C32" s="269">
        <v>3.5</v>
      </c>
      <c r="D32" s="269">
        <v>2.8</v>
      </c>
      <c r="E32" s="269">
        <v>2.2999999999999998</v>
      </c>
      <c r="F32" s="217">
        <v>3.2</v>
      </c>
      <c r="G32" s="217">
        <v>4</v>
      </c>
      <c r="H32" s="217">
        <v>2</v>
      </c>
      <c r="I32" s="254">
        <v>3</v>
      </c>
      <c r="J32" s="190"/>
      <c r="K32" s="181">
        <v>3</v>
      </c>
      <c r="M32" s="6"/>
      <c r="N32" s="9"/>
      <c r="O32" s="9"/>
      <c r="P32" s="9"/>
      <c r="Q32" s="9"/>
      <c r="R32" s="7"/>
      <c r="S32" s="7"/>
    </row>
    <row r="33" spans="1:19" ht="11" customHeight="1" x14ac:dyDescent="0.15">
      <c r="B33" s="173" t="s">
        <v>31</v>
      </c>
      <c r="C33" s="179">
        <v>0</v>
      </c>
      <c r="D33" s="179">
        <v>0</v>
      </c>
      <c r="E33" s="179">
        <v>0</v>
      </c>
      <c r="F33" s="179"/>
      <c r="G33" s="179"/>
      <c r="H33" s="179"/>
      <c r="I33" s="213"/>
      <c r="J33" s="190"/>
      <c r="K33" s="181"/>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116</v>
      </c>
      <c r="C35" s="270">
        <v>135</v>
      </c>
      <c r="D35" s="213">
        <v>155</v>
      </c>
      <c r="E35" s="213">
        <v>170</v>
      </c>
      <c r="F35" s="213">
        <v>90</v>
      </c>
      <c r="G35" s="213">
        <v>130</v>
      </c>
      <c r="H35" s="213">
        <v>100</v>
      </c>
      <c r="I35" s="213">
        <v>150</v>
      </c>
      <c r="J35" s="259"/>
      <c r="K35" s="260" t="s">
        <v>275</v>
      </c>
      <c r="N35" s="7"/>
      <c r="O35" s="7"/>
      <c r="P35" s="7"/>
      <c r="Q35" s="7"/>
      <c r="R35" s="7"/>
      <c r="S35" s="7"/>
    </row>
    <row r="36" spans="1:19" ht="11" customHeight="1" x14ac:dyDescent="0.15">
      <c r="B36" s="178" t="s">
        <v>117</v>
      </c>
      <c r="C36" s="270">
        <v>130</v>
      </c>
      <c r="D36" s="213">
        <v>150</v>
      </c>
      <c r="E36" s="213">
        <v>170</v>
      </c>
      <c r="F36" s="213">
        <v>85</v>
      </c>
      <c r="G36" s="213">
        <v>120</v>
      </c>
      <c r="H36" s="213">
        <v>85</v>
      </c>
      <c r="I36" s="213">
        <v>150</v>
      </c>
      <c r="J36" s="259"/>
      <c r="K36" s="260" t="s">
        <v>275</v>
      </c>
      <c r="N36" s="7"/>
      <c r="O36" s="7"/>
      <c r="P36" s="7"/>
      <c r="Q36" s="7"/>
      <c r="R36" s="7"/>
      <c r="S36" s="7"/>
    </row>
    <row r="37" spans="1:19" ht="11" customHeight="1" x14ac:dyDescent="0.15">
      <c r="B37" s="178" t="s">
        <v>118</v>
      </c>
      <c r="C37" s="270">
        <f>C6*10^6/(PI()*C35^2/4)</f>
        <v>244.51788239084058</v>
      </c>
      <c r="D37" s="270">
        <f t="shared" ref="D37:E37" si="0">D6*10^6/(PI()*D35^2/4)</f>
        <v>238.4839938109566</v>
      </c>
      <c r="E37" s="270">
        <f t="shared" si="0"/>
        <v>229.09500458902582</v>
      </c>
      <c r="F37" s="213">
        <v>270</v>
      </c>
      <c r="G37" s="213">
        <v>350</v>
      </c>
      <c r="H37" s="213">
        <v>250</v>
      </c>
      <c r="I37" s="213">
        <v>350</v>
      </c>
      <c r="J37" s="259"/>
      <c r="K37" s="260" t="s">
        <v>275</v>
      </c>
      <c r="N37" s="7"/>
      <c r="O37" s="7"/>
      <c r="P37" s="7"/>
      <c r="Q37" s="7"/>
      <c r="R37" s="7"/>
      <c r="S37" s="7"/>
    </row>
    <row r="38" spans="1:19" ht="11" customHeight="1" x14ac:dyDescent="0.15">
      <c r="B38" s="178" t="s">
        <v>93</v>
      </c>
      <c r="C38" s="271">
        <f>100%-C10%-C11%*365/52</f>
        <v>0.96376923076923071</v>
      </c>
      <c r="D38" s="271">
        <f t="shared" ref="D38:E38" si="1">100%-D10%-D11%*365/52</f>
        <v>0.96876923076923072</v>
      </c>
      <c r="E38" s="271">
        <f t="shared" si="1"/>
        <v>0.96876923076923072</v>
      </c>
      <c r="F38" s="255">
        <v>95</v>
      </c>
      <c r="G38" s="255">
        <v>99</v>
      </c>
      <c r="H38" s="255">
        <v>95</v>
      </c>
      <c r="I38" s="255">
        <v>99</v>
      </c>
      <c r="J38" s="259"/>
      <c r="K38" s="260" t="s">
        <v>275</v>
      </c>
      <c r="N38" s="7"/>
      <c r="O38" s="7"/>
      <c r="P38" s="7"/>
      <c r="Q38" s="7"/>
      <c r="R38" s="7"/>
      <c r="S38" s="7"/>
    </row>
    <row r="39" spans="1:19" s="1" customFormat="1" ht="12" x14ac:dyDescent="0.15">
      <c r="A39" s="3" t="s">
        <v>22</v>
      </c>
      <c r="C39" s="10"/>
      <c r="D39" s="10"/>
      <c r="E39" s="10"/>
      <c r="F39" s="10"/>
      <c r="G39" s="10"/>
    </row>
    <row r="40" spans="1:19" ht="24.75" customHeight="1" x14ac:dyDescent="0.15">
      <c r="A40" s="13">
        <v>1</v>
      </c>
      <c r="B40" s="430" t="s">
        <v>256</v>
      </c>
      <c r="C40" s="430"/>
      <c r="D40" s="430"/>
      <c r="E40" s="430"/>
      <c r="F40" s="430"/>
      <c r="G40" s="430"/>
      <c r="H40" s="430"/>
      <c r="I40" s="430"/>
      <c r="J40" s="430"/>
      <c r="K40" s="430"/>
    </row>
    <row r="41" spans="1:19" x14ac:dyDescent="0.15">
      <c r="A41" s="13">
        <v>2</v>
      </c>
      <c r="B41" s="13" t="s">
        <v>119</v>
      </c>
    </row>
    <row r="42" spans="1:19" ht="18.75" customHeight="1" x14ac:dyDescent="0.15">
      <c r="A42" s="13">
        <v>3</v>
      </c>
      <c r="B42" s="430" t="s">
        <v>257</v>
      </c>
      <c r="C42" s="430"/>
      <c r="D42" s="430"/>
      <c r="E42" s="430"/>
      <c r="F42" s="430"/>
      <c r="G42" s="430"/>
      <c r="H42" s="430"/>
      <c r="I42" s="430"/>
      <c r="J42" s="430"/>
      <c r="K42" s="430"/>
    </row>
    <row r="43" spans="1:19" ht="18" customHeight="1" x14ac:dyDescent="0.15">
      <c r="A43" s="13">
        <v>4</v>
      </c>
      <c r="B43" s="430" t="s">
        <v>274</v>
      </c>
      <c r="C43" s="430"/>
      <c r="D43" s="430"/>
      <c r="E43" s="430"/>
      <c r="F43" s="430"/>
      <c r="G43" s="430"/>
      <c r="H43" s="430"/>
      <c r="I43" s="430"/>
      <c r="J43" s="430"/>
      <c r="K43" s="430"/>
    </row>
    <row r="44" spans="1:19" x14ac:dyDescent="0.15">
      <c r="A44" s="3" t="s">
        <v>23</v>
      </c>
    </row>
    <row r="45" spans="1:19" ht="27" customHeight="1" x14ac:dyDescent="0.15">
      <c r="A45" s="23" t="s">
        <v>9</v>
      </c>
      <c r="B45" s="430" t="s">
        <v>120</v>
      </c>
      <c r="C45" s="430"/>
      <c r="D45" s="430"/>
      <c r="E45" s="430"/>
      <c r="F45" s="430"/>
      <c r="G45" s="430"/>
      <c r="H45" s="430"/>
      <c r="I45" s="430"/>
      <c r="J45" s="430"/>
      <c r="K45" s="430"/>
    </row>
    <row r="46" spans="1:19" ht="24.75" customHeight="1" x14ac:dyDescent="0.15">
      <c r="A46" s="23" t="s">
        <v>12</v>
      </c>
      <c r="B46" s="430" t="s">
        <v>121</v>
      </c>
      <c r="C46" s="430"/>
      <c r="D46" s="430"/>
      <c r="E46" s="430"/>
      <c r="F46" s="430"/>
      <c r="G46" s="430"/>
      <c r="H46" s="430"/>
      <c r="I46" s="430"/>
      <c r="J46" s="430"/>
      <c r="K46" s="430"/>
      <c r="O46" s="27"/>
    </row>
    <row r="47" spans="1:19" ht="24.75" customHeight="1" x14ac:dyDescent="0.15">
      <c r="A47" s="23" t="s">
        <v>41</v>
      </c>
      <c r="B47" s="440" t="s">
        <v>255</v>
      </c>
      <c r="C47" s="440"/>
      <c r="D47" s="440"/>
      <c r="E47" s="440"/>
      <c r="F47" s="440"/>
      <c r="G47" s="440"/>
      <c r="H47" s="440"/>
      <c r="I47" s="440"/>
      <c r="J47" s="440"/>
      <c r="K47" s="440"/>
    </row>
    <row r="48" spans="1:19" ht="37.5" customHeight="1" x14ac:dyDescent="0.15">
      <c r="A48" s="23" t="s">
        <v>37</v>
      </c>
      <c r="B48" s="430" t="s">
        <v>122</v>
      </c>
      <c r="C48" s="430"/>
      <c r="D48" s="430"/>
      <c r="E48" s="430"/>
      <c r="F48" s="430"/>
      <c r="G48" s="430"/>
      <c r="H48" s="430"/>
      <c r="I48" s="430"/>
      <c r="J48" s="430"/>
      <c r="K48" s="430"/>
    </row>
    <row r="49" spans="1:1" ht="18" customHeight="1" x14ac:dyDescent="0.15">
      <c r="A49" s="11"/>
    </row>
    <row r="50" spans="1:1" x14ac:dyDescent="0.15">
      <c r="A50" s="11"/>
    </row>
  </sheetData>
  <mergeCells count="15">
    <mergeCell ref="N6:S6"/>
    <mergeCell ref="C3:K3"/>
    <mergeCell ref="N3:S3"/>
    <mergeCell ref="F4:G4"/>
    <mergeCell ref="H4:I4"/>
    <mergeCell ref="M5:S5"/>
    <mergeCell ref="B47:K47"/>
    <mergeCell ref="B48:K48"/>
    <mergeCell ref="M23:S23"/>
    <mergeCell ref="M33:S33"/>
    <mergeCell ref="B42:K42"/>
    <mergeCell ref="B46:K46"/>
    <mergeCell ref="B43:K43"/>
    <mergeCell ref="B40:K40"/>
    <mergeCell ref="B45:K4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F28:I28"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EDB7-8C49-48E5-A256-FD5A2CD60A9F}">
  <sheetPr codeName="Sheet16"/>
  <dimension ref="A1:S55"/>
  <sheetViews>
    <sheetView topLeftCell="A2" workbookViewId="0">
      <selection activeCell="M17" sqref="M17"/>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530</v>
      </c>
      <c r="D3" s="423"/>
      <c r="E3" s="423"/>
      <c r="F3" s="423"/>
      <c r="G3" s="423"/>
      <c r="H3" s="423"/>
      <c r="I3" s="423"/>
      <c r="J3" s="423"/>
      <c r="K3" s="424"/>
      <c r="M3" s="14"/>
      <c r="N3" s="431"/>
      <c r="O3" s="426"/>
      <c r="P3" s="426"/>
      <c r="Q3" s="426"/>
      <c r="R3" s="426"/>
      <c r="S3" s="426"/>
    </row>
    <row r="4" spans="2:19" ht="23.25"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6.5"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2.75" customHeight="1" x14ac:dyDescent="0.15">
      <c r="B6" s="272" t="s">
        <v>8</v>
      </c>
      <c r="C6" s="269">
        <v>4</v>
      </c>
      <c r="D6" s="269">
        <v>5.5</v>
      </c>
      <c r="E6" s="269">
        <v>6</v>
      </c>
      <c r="F6" s="269">
        <v>2.5</v>
      </c>
      <c r="G6" s="269">
        <v>6</v>
      </c>
      <c r="H6" s="269">
        <v>4</v>
      </c>
      <c r="I6" s="269">
        <v>20</v>
      </c>
      <c r="J6" s="273"/>
      <c r="K6" s="274" t="s">
        <v>251</v>
      </c>
      <c r="M6" s="6"/>
      <c r="N6" s="428"/>
      <c r="O6" s="429"/>
      <c r="P6" s="429"/>
      <c r="Q6" s="429"/>
      <c r="R6" s="429"/>
      <c r="S6" s="429"/>
    </row>
    <row r="7" spans="2:19" x14ac:dyDescent="0.15">
      <c r="B7" s="272" t="s">
        <v>26</v>
      </c>
      <c r="C7" s="265">
        <v>50</v>
      </c>
      <c r="D7" s="265">
        <v>100</v>
      </c>
      <c r="E7" s="265">
        <v>200</v>
      </c>
      <c r="F7" s="265">
        <v>50</v>
      </c>
      <c r="G7" s="265">
        <v>500</v>
      </c>
      <c r="H7" s="265">
        <v>50</v>
      </c>
      <c r="I7" s="265">
        <v>3000</v>
      </c>
      <c r="J7" s="273" t="s">
        <v>37</v>
      </c>
      <c r="K7" s="274">
        <v>1</v>
      </c>
      <c r="M7" s="6"/>
      <c r="N7" s="15"/>
      <c r="O7" s="26"/>
      <c r="P7" s="26"/>
      <c r="Q7" s="26"/>
      <c r="R7" s="26"/>
      <c r="S7" s="26"/>
    </row>
    <row r="8" spans="2:19" ht="11" customHeight="1" x14ac:dyDescent="0.15">
      <c r="B8" s="272" t="s">
        <v>10</v>
      </c>
      <c r="C8" s="265"/>
      <c r="D8" s="265"/>
      <c r="E8" s="265"/>
      <c r="F8" s="265"/>
      <c r="G8" s="265"/>
      <c r="H8" s="265"/>
      <c r="I8" s="265"/>
      <c r="J8" s="273"/>
      <c r="K8" s="275"/>
      <c r="M8" s="6"/>
      <c r="N8" s="7"/>
      <c r="O8" s="7"/>
      <c r="P8" s="7"/>
      <c r="Q8" s="7"/>
      <c r="R8" s="7"/>
      <c r="S8" s="7"/>
    </row>
    <row r="9" spans="2:19" ht="11" customHeight="1" x14ac:dyDescent="0.15">
      <c r="B9" s="276" t="s">
        <v>11</v>
      </c>
      <c r="C9" s="265"/>
      <c r="D9" s="265"/>
      <c r="E9" s="265"/>
      <c r="F9" s="265"/>
      <c r="G9" s="265"/>
      <c r="H9" s="265"/>
      <c r="I9" s="265"/>
      <c r="J9" s="277"/>
      <c r="K9" s="278"/>
      <c r="M9" s="6"/>
      <c r="N9" s="7"/>
      <c r="O9" s="7"/>
      <c r="P9" s="7"/>
      <c r="Q9" s="7"/>
      <c r="R9" s="7"/>
      <c r="S9" s="7"/>
    </row>
    <row r="10" spans="2:19" ht="11" customHeight="1" x14ac:dyDescent="0.15">
      <c r="B10" s="272" t="s">
        <v>13</v>
      </c>
      <c r="C10" s="279">
        <v>4</v>
      </c>
      <c r="D10" s="279">
        <v>3</v>
      </c>
      <c r="E10" s="279">
        <v>3</v>
      </c>
      <c r="F10" s="279">
        <v>1</v>
      </c>
      <c r="G10" s="279">
        <v>5</v>
      </c>
      <c r="H10" s="279">
        <v>1</v>
      </c>
      <c r="I10" s="279">
        <v>5</v>
      </c>
      <c r="J10" s="273" t="s">
        <v>43</v>
      </c>
      <c r="K10" s="274">
        <v>1</v>
      </c>
      <c r="M10" s="1"/>
      <c r="N10" s="8"/>
      <c r="O10" s="8"/>
      <c r="P10" s="8"/>
      <c r="Q10" s="8"/>
      <c r="R10" s="8"/>
      <c r="S10" s="7"/>
    </row>
    <row r="11" spans="2:19" ht="11" customHeight="1" x14ac:dyDescent="0.15">
      <c r="B11" s="280" t="s">
        <v>124</v>
      </c>
      <c r="C11" s="281">
        <v>0.3</v>
      </c>
      <c r="D11" s="281">
        <v>0.3</v>
      </c>
      <c r="E11" s="281">
        <v>0.3</v>
      </c>
      <c r="F11" s="281">
        <v>0.1</v>
      </c>
      <c r="G11" s="281">
        <v>0.5</v>
      </c>
      <c r="H11" s="281">
        <v>0.1</v>
      </c>
      <c r="I11" s="281">
        <v>0.5</v>
      </c>
      <c r="J11" s="273" t="s">
        <v>43</v>
      </c>
      <c r="K11" s="274">
        <v>1</v>
      </c>
      <c r="M11" s="1"/>
      <c r="N11" s="8"/>
      <c r="O11" s="8"/>
      <c r="P11" s="8"/>
      <c r="Q11" s="8"/>
      <c r="R11" s="8"/>
      <c r="S11" s="7"/>
    </row>
    <row r="12" spans="2:19" ht="11" customHeight="1" x14ac:dyDescent="0.15">
      <c r="B12" s="280" t="s">
        <v>15</v>
      </c>
      <c r="C12" s="265">
        <v>25</v>
      </c>
      <c r="D12" s="265">
        <v>30</v>
      </c>
      <c r="E12" s="265">
        <v>30</v>
      </c>
      <c r="F12" s="265">
        <v>20</v>
      </c>
      <c r="G12" s="265">
        <v>35</v>
      </c>
      <c r="H12" s="265">
        <v>20</v>
      </c>
      <c r="I12" s="265">
        <v>35</v>
      </c>
      <c r="J12" s="273" t="s">
        <v>43</v>
      </c>
      <c r="K12" s="274">
        <v>1</v>
      </c>
      <c r="M12" s="6"/>
      <c r="N12" s="7"/>
      <c r="O12" s="7"/>
      <c r="P12" s="7"/>
      <c r="Q12" s="7"/>
      <c r="R12" s="7"/>
      <c r="S12" s="7"/>
    </row>
    <row r="13" spans="2:19" ht="11" customHeight="1" x14ac:dyDescent="0.15">
      <c r="B13" s="280" t="s">
        <v>16</v>
      </c>
      <c r="C13" s="269">
        <v>2.5</v>
      </c>
      <c r="D13" s="269">
        <v>2</v>
      </c>
      <c r="E13" s="269">
        <v>2</v>
      </c>
      <c r="F13" s="201">
        <v>1.5</v>
      </c>
      <c r="G13" s="201">
        <v>4</v>
      </c>
      <c r="H13" s="201">
        <v>1.5</v>
      </c>
      <c r="I13" s="265">
        <v>4</v>
      </c>
      <c r="J13" s="273" t="s">
        <v>43</v>
      </c>
      <c r="K13" s="274">
        <v>1</v>
      </c>
      <c r="M13" s="6"/>
      <c r="N13" s="7"/>
      <c r="O13" s="7"/>
      <c r="P13" s="7"/>
      <c r="Q13" s="7"/>
      <c r="R13" s="7"/>
      <c r="S13" s="7"/>
    </row>
    <row r="14" spans="2:19" ht="11" customHeight="1" x14ac:dyDescent="0.15">
      <c r="B14" s="282" t="s">
        <v>491</v>
      </c>
      <c r="C14" s="265">
        <v>185</v>
      </c>
      <c r="D14" s="265">
        <v>185</v>
      </c>
      <c r="E14" s="265">
        <v>185</v>
      </c>
      <c r="F14" s="283">
        <v>168</v>
      </c>
      <c r="G14" s="283">
        <v>204</v>
      </c>
      <c r="H14" s="283">
        <v>168</v>
      </c>
      <c r="I14" s="283">
        <v>204</v>
      </c>
      <c r="J14" s="284" t="s">
        <v>43</v>
      </c>
      <c r="K14" s="273">
        <v>1</v>
      </c>
      <c r="M14" s="6"/>
      <c r="N14" s="7"/>
      <c r="O14" s="7"/>
      <c r="P14" s="7"/>
      <c r="Q14" s="7"/>
      <c r="R14" s="7"/>
      <c r="S14" s="7"/>
    </row>
    <row r="15" spans="2:19" ht="11" customHeight="1" x14ac:dyDescent="0.15">
      <c r="B15" s="285" t="s">
        <v>28</v>
      </c>
      <c r="C15" s="286"/>
      <c r="D15" s="286"/>
      <c r="E15" s="286"/>
      <c r="F15" s="286"/>
      <c r="G15" s="286"/>
      <c r="H15" s="286"/>
      <c r="I15" s="286"/>
      <c r="J15" s="287"/>
      <c r="K15" s="288"/>
      <c r="M15" s="6"/>
      <c r="N15" s="7"/>
      <c r="O15" s="7"/>
      <c r="P15" s="7"/>
      <c r="Q15" s="7"/>
      <c r="R15" s="7"/>
      <c r="S15" s="7"/>
    </row>
    <row r="16" spans="2:19" ht="11" customHeight="1" x14ac:dyDescent="0.15">
      <c r="B16" s="282" t="s">
        <v>29</v>
      </c>
      <c r="C16" s="289">
        <v>0.43</v>
      </c>
      <c r="D16" s="289">
        <v>0.48</v>
      </c>
      <c r="E16" s="289">
        <v>0.55000000000000004</v>
      </c>
      <c r="F16" s="283" t="s">
        <v>34</v>
      </c>
      <c r="G16" s="283" t="s">
        <v>34</v>
      </c>
      <c r="H16" s="283" t="s">
        <v>34</v>
      </c>
      <c r="I16" s="283" t="s">
        <v>34</v>
      </c>
      <c r="J16" s="284"/>
      <c r="K16" s="275"/>
      <c r="M16" s="6"/>
      <c r="N16" s="7"/>
      <c r="O16" s="7"/>
      <c r="P16" s="7"/>
      <c r="Q16" s="7"/>
      <c r="R16" s="7"/>
      <c r="S16" s="7"/>
    </row>
    <row r="17" spans="2:19" ht="11" customHeight="1" x14ac:dyDescent="0.15">
      <c r="B17" s="282" t="s">
        <v>30</v>
      </c>
      <c r="C17" s="290">
        <f>C16*(1-C10%-C11%)</f>
        <v>0.41150999999999999</v>
      </c>
      <c r="D17" s="290">
        <f t="shared" ref="D17:E17" si="0">D16*(1-D10%-D11%)</f>
        <v>0.46415999999999996</v>
      </c>
      <c r="E17" s="290">
        <f t="shared" si="0"/>
        <v>0.53185000000000004</v>
      </c>
      <c r="F17" s="291" t="s">
        <v>34</v>
      </c>
      <c r="G17" s="291" t="s">
        <v>34</v>
      </c>
      <c r="H17" s="291" t="s">
        <v>34</v>
      </c>
      <c r="I17" s="291" t="s">
        <v>34</v>
      </c>
      <c r="J17" s="284"/>
      <c r="K17" s="275"/>
      <c r="M17" s="6"/>
      <c r="N17" s="7"/>
      <c r="O17" s="7"/>
      <c r="P17" s="7"/>
      <c r="Q17" s="7"/>
      <c r="R17" s="7"/>
      <c r="S17" s="7"/>
    </row>
    <row r="18" spans="2:19" ht="11" customHeight="1" x14ac:dyDescent="0.15">
      <c r="B18" s="175" t="s">
        <v>61</v>
      </c>
      <c r="C18" s="292"/>
      <c r="D18" s="292"/>
      <c r="E18" s="292"/>
      <c r="F18" s="292"/>
      <c r="G18" s="292"/>
      <c r="H18" s="292"/>
      <c r="I18" s="292"/>
      <c r="J18" s="293"/>
      <c r="K18" s="294"/>
      <c r="M18" s="6"/>
      <c r="N18" s="7"/>
      <c r="O18" s="7"/>
      <c r="P18" s="7"/>
      <c r="Q18" s="7"/>
      <c r="R18" s="7"/>
      <c r="S18" s="7"/>
    </row>
    <row r="19" spans="2:19" ht="11" customHeight="1" x14ac:dyDescent="0.15">
      <c r="B19" s="173" t="s">
        <v>59</v>
      </c>
      <c r="C19" s="265" t="s">
        <v>34</v>
      </c>
      <c r="D19" s="265" t="s">
        <v>34</v>
      </c>
      <c r="E19" s="265" t="s">
        <v>34</v>
      </c>
      <c r="F19" s="265" t="s">
        <v>34</v>
      </c>
      <c r="G19" s="265" t="s">
        <v>34</v>
      </c>
      <c r="H19" s="265" t="s">
        <v>34</v>
      </c>
      <c r="I19" s="295" t="s">
        <v>34</v>
      </c>
      <c r="J19" s="284" t="s">
        <v>12</v>
      </c>
      <c r="K19" s="274"/>
      <c r="L19" s="3"/>
      <c r="M19" s="6"/>
      <c r="N19" s="7"/>
      <c r="O19" s="7"/>
      <c r="P19" s="7"/>
      <c r="Q19" s="7"/>
      <c r="R19" s="7"/>
      <c r="S19" s="7"/>
    </row>
    <row r="20" spans="2:19" ht="11" customHeight="1" x14ac:dyDescent="0.15">
      <c r="B20" s="173" t="s">
        <v>17</v>
      </c>
      <c r="C20" s="265" t="s">
        <v>34</v>
      </c>
      <c r="D20" s="265" t="s">
        <v>34</v>
      </c>
      <c r="E20" s="265" t="s">
        <v>34</v>
      </c>
      <c r="F20" s="265" t="s">
        <v>34</v>
      </c>
      <c r="G20" s="265" t="s">
        <v>34</v>
      </c>
      <c r="H20" s="265" t="s">
        <v>34</v>
      </c>
      <c r="I20" s="295" t="s">
        <v>34</v>
      </c>
      <c r="J20" s="284" t="s">
        <v>12</v>
      </c>
      <c r="K20" s="274"/>
      <c r="M20" s="6"/>
      <c r="N20" s="7"/>
      <c r="O20" s="7"/>
      <c r="P20" s="7"/>
      <c r="Q20" s="7"/>
      <c r="R20" s="7"/>
      <c r="S20" s="7"/>
    </row>
    <row r="21" spans="2:19" ht="11" customHeight="1" x14ac:dyDescent="0.15">
      <c r="B21" s="173" t="s">
        <v>18</v>
      </c>
      <c r="C21" s="265" t="s">
        <v>34</v>
      </c>
      <c r="D21" s="265" t="s">
        <v>34</v>
      </c>
      <c r="E21" s="265" t="s">
        <v>34</v>
      </c>
      <c r="F21" s="265" t="s">
        <v>34</v>
      </c>
      <c r="G21" s="265" t="s">
        <v>34</v>
      </c>
      <c r="H21" s="265" t="s">
        <v>34</v>
      </c>
      <c r="I21" s="295" t="s">
        <v>34</v>
      </c>
      <c r="J21" s="284"/>
      <c r="K21" s="274"/>
      <c r="M21" s="6"/>
      <c r="N21" s="7"/>
      <c r="O21" s="7"/>
      <c r="P21" s="7"/>
      <c r="Q21" s="7"/>
      <c r="R21" s="7"/>
      <c r="S21" s="7"/>
    </row>
    <row r="22" spans="2:19" ht="11" customHeight="1" x14ac:dyDescent="0.15">
      <c r="B22" s="173" t="s">
        <v>19</v>
      </c>
      <c r="C22" s="265" t="s">
        <v>34</v>
      </c>
      <c r="D22" s="265" t="s">
        <v>34</v>
      </c>
      <c r="E22" s="265" t="s">
        <v>34</v>
      </c>
      <c r="F22" s="265" t="s">
        <v>34</v>
      </c>
      <c r="G22" s="265" t="s">
        <v>34</v>
      </c>
      <c r="H22" s="265" t="s">
        <v>34</v>
      </c>
      <c r="I22" s="295" t="s">
        <v>34</v>
      </c>
      <c r="J22" s="284"/>
      <c r="K22" s="274"/>
      <c r="M22" s="6"/>
      <c r="N22" s="7"/>
      <c r="O22" s="7"/>
      <c r="P22" s="7"/>
      <c r="Q22" s="7"/>
      <c r="R22" s="7"/>
      <c r="S22" s="7"/>
    </row>
    <row r="23" spans="2:19" ht="11" customHeight="1" x14ac:dyDescent="0.15">
      <c r="B23" s="175" t="s">
        <v>20</v>
      </c>
      <c r="C23" s="296"/>
      <c r="D23" s="297"/>
      <c r="E23" s="297"/>
      <c r="F23" s="297"/>
      <c r="G23" s="297"/>
      <c r="H23" s="297"/>
      <c r="I23" s="297"/>
      <c r="J23" s="298"/>
      <c r="K23" s="299"/>
      <c r="M23" s="422"/>
      <c r="N23" s="422"/>
      <c r="O23" s="422"/>
      <c r="P23" s="422"/>
      <c r="Q23" s="422"/>
      <c r="R23" s="422"/>
      <c r="S23" s="422"/>
    </row>
    <row r="24" spans="2:19" ht="11" customHeight="1" x14ac:dyDescent="0.15">
      <c r="B24" s="173" t="s">
        <v>490</v>
      </c>
      <c r="C24" s="300">
        <v>0</v>
      </c>
      <c r="D24" s="300">
        <v>0</v>
      </c>
      <c r="E24" s="300">
        <v>0</v>
      </c>
      <c r="F24" s="300">
        <v>0</v>
      </c>
      <c r="G24" s="300">
        <v>0</v>
      </c>
      <c r="H24" s="300">
        <v>0</v>
      </c>
      <c r="I24" s="300">
        <v>0</v>
      </c>
      <c r="J24" s="301"/>
      <c r="K24" s="274"/>
      <c r="M24" s="6"/>
      <c r="N24" s="7"/>
      <c r="O24" s="7"/>
      <c r="P24" s="7"/>
      <c r="Q24" s="7"/>
      <c r="R24" s="7"/>
      <c r="S24" s="7"/>
    </row>
    <row r="25" spans="2:19" ht="11" customHeight="1" x14ac:dyDescent="0.15">
      <c r="B25" s="173" t="s">
        <v>485</v>
      </c>
      <c r="C25" s="300" t="s">
        <v>34</v>
      </c>
      <c r="D25" s="300" t="s">
        <v>34</v>
      </c>
      <c r="E25" s="300" t="s">
        <v>34</v>
      </c>
      <c r="F25" s="300" t="s">
        <v>34</v>
      </c>
      <c r="G25" s="300" t="s">
        <v>34</v>
      </c>
      <c r="H25" s="300" t="s">
        <v>34</v>
      </c>
      <c r="I25" s="300" t="s">
        <v>34</v>
      </c>
      <c r="J25" s="301"/>
      <c r="K25" s="274"/>
      <c r="M25" s="6"/>
      <c r="N25" s="7"/>
      <c r="O25" s="7"/>
      <c r="P25" s="7"/>
      <c r="Q25" s="7"/>
      <c r="R25" s="7"/>
      <c r="S25" s="7"/>
    </row>
    <row r="26" spans="2:19" ht="11" customHeight="1" x14ac:dyDescent="0.15">
      <c r="B26" s="173" t="s">
        <v>486</v>
      </c>
      <c r="C26" s="300">
        <v>0</v>
      </c>
      <c r="D26" s="300">
        <v>0</v>
      </c>
      <c r="E26" s="300">
        <v>0</v>
      </c>
      <c r="F26" s="300">
        <v>0</v>
      </c>
      <c r="G26" s="300">
        <v>0</v>
      </c>
      <c r="H26" s="300">
        <v>0</v>
      </c>
      <c r="I26" s="300">
        <v>0</v>
      </c>
      <c r="J26" s="302"/>
      <c r="K26" s="274"/>
      <c r="M26" s="6"/>
      <c r="N26" s="7"/>
      <c r="O26" s="7"/>
      <c r="P26" s="7"/>
      <c r="Q26" s="7"/>
      <c r="R26" s="7"/>
      <c r="S26" s="7"/>
    </row>
    <row r="27" spans="2:19" ht="11" customHeight="1" x14ac:dyDescent="0.15">
      <c r="B27" s="175" t="s">
        <v>21</v>
      </c>
      <c r="C27" s="297"/>
      <c r="D27" s="297"/>
      <c r="E27" s="297"/>
      <c r="F27" s="297"/>
      <c r="G27" s="297"/>
      <c r="H27" s="297"/>
      <c r="I27" s="297"/>
      <c r="J27" s="298"/>
      <c r="K27" s="299"/>
      <c r="M27" s="6"/>
      <c r="N27" s="7"/>
      <c r="O27" s="7"/>
      <c r="P27" s="7"/>
      <c r="Q27" s="7"/>
      <c r="R27" s="7"/>
      <c r="S27" s="7"/>
    </row>
    <row r="28" spans="2:19" ht="11" customHeight="1" x14ac:dyDescent="0.15">
      <c r="B28" s="280" t="s">
        <v>248</v>
      </c>
      <c r="C28" s="264">
        <v>2</v>
      </c>
      <c r="D28" s="266">
        <v>1.5</v>
      </c>
      <c r="E28" s="266">
        <v>1.3</v>
      </c>
      <c r="F28" s="264">
        <v>1.5</v>
      </c>
      <c r="G28" s="264">
        <v>3</v>
      </c>
      <c r="H28" s="264">
        <v>1</v>
      </c>
      <c r="I28" s="303">
        <v>2</v>
      </c>
      <c r="J28" s="284" t="s">
        <v>41</v>
      </c>
      <c r="K28" s="274" t="s">
        <v>462</v>
      </c>
      <c r="M28" s="6"/>
      <c r="N28" s="9"/>
      <c r="O28" s="9"/>
      <c r="P28" s="9"/>
      <c r="Q28" s="9"/>
      <c r="R28" s="7"/>
      <c r="S28" s="7"/>
    </row>
    <row r="29" spans="2:19" ht="11" customHeight="1" x14ac:dyDescent="0.15">
      <c r="B29" s="173" t="s">
        <v>180</v>
      </c>
      <c r="C29" s="267">
        <v>45</v>
      </c>
      <c r="D29" s="267">
        <v>50</v>
      </c>
      <c r="E29" s="267">
        <v>50</v>
      </c>
      <c r="F29" s="304">
        <v>40</v>
      </c>
      <c r="G29" s="304">
        <v>50</v>
      </c>
      <c r="H29" s="304">
        <v>40</v>
      </c>
      <c r="I29" s="304">
        <v>50</v>
      </c>
      <c r="J29" s="284" t="s">
        <v>9</v>
      </c>
      <c r="K29" s="284" t="s">
        <v>462</v>
      </c>
      <c r="M29" s="6"/>
      <c r="N29" s="9"/>
      <c r="O29" s="9"/>
      <c r="P29" s="9"/>
      <c r="Q29" s="9"/>
      <c r="R29" s="7"/>
      <c r="S29" s="7"/>
    </row>
    <row r="30" spans="2:19" ht="11" customHeight="1" x14ac:dyDescent="0.15">
      <c r="B30" s="173" t="s">
        <v>181</v>
      </c>
      <c r="C30" s="267">
        <v>55</v>
      </c>
      <c r="D30" s="267">
        <v>50</v>
      </c>
      <c r="E30" s="267">
        <v>50</v>
      </c>
      <c r="F30" s="304">
        <v>50</v>
      </c>
      <c r="G30" s="304">
        <v>60</v>
      </c>
      <c r="H30" s="304">
        <v>50</v>
      </c>
      <c r="I30" s="304">
        <v>60</v>
      </c>
      <c r="J30" s="284" t="s">
        <v>9</v>
      </c>
      <c r="K30" s="284" t="s">
        <v>462</v>
      </c>
      <c r="M30" s="6"/>
      <c r="N30" s="9"/>
      <c r="O30" s="9"/>
      <c r="P30" s="9"/>
      <c r="Q30" s="9"/>
      <c r="R30" s="7"/>
      <c r="S30" s="7"/>
    </row>
    <row r="31" spans="2:19" ht="11" customHeight="1" x14ac:dyDescent="0.15">
      <c r="B31" s="280" t="s">
        <v>25</v>
      </c>
      <c r="C31" s="268">
        <v>55000</v>
      </c>
      <c r="D31" s="268">
        <v>40000</v>
      </c>
      <c r="E31" s="268">
        <v>32000</v>
      </c>
      <c r="F31" s="268">
        <v>40000</v>
      </c>
      <c r="G31" s="268">
        <v>100000</v>
      </c>
      <c r="H31" s="270">
        <v>25000</v>
      </c>
      <c r="I31" s="270">
        <v>45000</v>
      </c>
      <c r="J31" s="284"/>
      <c r="K31" s="284" t="s">
        <v>463</v>
      </c>
      <c r="M31" s="6"/>
      <c r="N31" s="9"/>
      <c r="O31" s="9"/>
      <c r="P31" s="9"/>
      <c r="Q31" s="9"/>
      <c r="R31" s="7"/>
      <c r="S31" s="7"/>
    </row>
    <row r="32" spans="2:19" ht="11" customHeight="1" x14ac:dyDescent="0.15">
      <c r="B32" s="280" t="s">
        <v>27</v>
      </c>
      <c r="C32" s="305">
        <v>4.5</v>
      </c>
      <c r="D32" s="305">
        <v>3</v>
      </c>
      <c r="E32" s="305">
        <v>2.5</v>
      </c>
      <c r="F32" s="305">
        <v>3</v>
      </c>
      <c r="G32" s="305">
        <v>5</v>
      </c>
      <c r="H32" s="305">
        <v>2</v>
      </c>
      <c r="I32" s="306">
        <v>3</v>
      </c>
      <c r="J32" s="284"/>
      <c r="K32" s="284" t="s">
        <v>463</v>
      </c>
      <c r="M32" s="6"/>
      <c r="N32" s="9"/>
      <c r="O32" s="9"/>
      <c r="P32" s="9"/>
      <c r="Q32" s="9"/>
      <c r="R32" s="7"/>
      <c r="S32" s="7"/>
    </row>
    <row r="33" spans="1:19" ht="11" customHeight="1" x14ac:dyDescent="0.15">
      <c r="B33" s="280" t="s">
        <v>31</v>
      </c>
      <c r="C33" s="265">
        <v>0</v>
      </c>
      <c r="D33" s="265">
        <v>0</v>
      </c>
      <c r="E33" s="265">
        <v>0</v>
      </c>
      <c r="F33" s="265"/>
      <c r="G33" s="265"/>
      <c r="H33" s="265"/>
      <c r="I33" s="270"/>
      <c r="J33" s="284"/>
      <c r="K33" s="274"/>
      <c r="M33" s="422"/>
      <c r="N33" s="422"/>
      <c r="O33" s="422"/>
      <c r="P33" s="422"/>
      <c r="Q33" s="422"/>
      <c r="R33" s="422"/>
      <c r="S33" s="422"/>
    </row>
    <row r="34" spans="1:19" ht="11" customHeight="1" x14ac:dyDescent="0.15">
      <c r="B34" s="175" t="s">
        <v>74</v>
      </c>
      <c r="C34" s="297"/>
      <c r="D34" s="297"/>
      <c r="E34" s="297"/>
      <c r="F34" s="297"/>
      <c r="G34" s="297"/>
      <c r="H34" s="297"/>
      <c r="I34" s="297"/>
      <c r="J34" s="307"/>
      <c r="K34" s="308"/>
      <c r="N34" s="7"/>
      <c r="O34" s="7"/>
      <c r="P34" s="7"/>
      <c r="Q34" s="7"/>
      <c r="R34" s="7"/>
      <c r="S34" s="7"/>
    </row>
    <row r="35" spans="1:19" ht="11" customHeight="1" x14ac:dyDescent="0.15">
      <c r="B35" s="178" t="s">
        <v>116</v>
      </c>
      <c r="C35" s="309">
        <v>140</v>
      </c>
      <c r="D35" s="270">
        <v>170</v>
      </c>
      <c r="E35" s="270">
        <v>180</v>
      </c>
      <c r="F35" s="270"/>
      <c r="G35" s="270"/>
      <c r="H35" s="270"/>
      <c r="I35" s="270"/>
      <c r="J35" s="310"/>
      <c r="K35" s="311" t="s">
        <v>71</v>
      </c>
      <c r="N35" s="7"/>
      <c r="O35" s="7"/>
      <c r="P35" s="7"/>
      <c r="Q35" s="7"/>
      <c r="R35" s="7"/>
      <c r="S35" s="7"/>
    </row>
    <row r="36" spans="1:19" ht="11" customHeight="1" x14ac:dyDescent="0.15">
      <c r="B36" s="178" t="s">
        <v>117</v>
      </c>
      <c r="C36" s="309">
        <v>110</v>
      </c>
      <c r="D36" s="270">
        <v>150</v>
      </c>
      <c r="E36" s="270">
        <v>175</v>
      </c>
      <c r="F36" s="270"/>
      <c r="G36" s="270"/>
      <c r="H36" s="270"/>
      <c r="I36" s="270"/>
      <c r="J36" s="310"/>
      <c r="K36" s="311" t="s">
        <v>71</v>
      </c>
      <c r="N36" s="7"/>
      <c r="O36" s="7"/>
      <c r="P36" s="7"/>
      <c r="Q36" s="7"/>
      <c r="R36" s="7"/>
      <c r="S36" s="7"/>
    </row>
    <row r="37" spans="1:19" ht="11" customHeight="1" x14ac:dyDescent="0.15">
      <c r="B37" s="178" t="s">
        <v>125</v>
      </c>
      <c r="C37" s="312">
        <f>C6*10^6/(PI()*C35^2/4)</f>
        <v>259.84480504799239</v>
      </c>
      <c r="D37" s="312">
        <f t="shared" ref="D37:E37" si="1">D6*10^6/(PI()*D35^2/4)</f>
        <v>242.31202408454655</v>
      </c>
      <c r="E37" s="312">
        <f t="shared" si="1"/>
        <v>235.78510087688201</v>
      </c>
      <c r="F37" s="270"/>
      <c r="G37" s="270"/>
      <c r="H37" s="270"/>
      <c r="I37" s="270"/>
      <c r="J37" s="310"/>
      <c r="K37" s="311" t="s">
        <v>71</v>
      </c>
      <c r="N37" s="7"/>
      <c r="O37" s="7"/>
      <c r="P37" s="7"/>
      <c r="Q37" s="7"/>
      <c r="R37" s="7"/>
      <c r="S37" s="7"/>
    </row>
    <row r="38" spans="1:19" ht="11" customHeight="1" x14ac:dyDescent="0.15">
      <c r="B38" s="178" t="s">
        <v>93</v>
      </c>
      <c r="C38" s="313">
        <f>100%-C13%</f>
        <v>0.97499999999999998</v>
      </c>
      <c r="D38" s="313">
        <f t="shared" ref="D38:E38" si="2">100%-D13%</f>
        <v>0.98</v>
      </c>
      <c r="E38" s="313">
        <f t="shared" si="2"/>
        <v>0.98</v>
      </c>
      <c r="F38" s="267">
        <v>95</v>
      </c>
      <c r="G38" s="267">
        <v>99</v>
      </c>
      <c r="H38" s="267">
        <v>95</v>
      </c>
      <c r="I38" s="267">
        <v>99</v>
      </c>
      <c r="J38" s="310"/>
      <c r="K38" s="311" t="s">
        <v>71</v>
      </c>
      <c r="N38" s="7"/>
      <c r="O38" s="7"/>
      <c r="P38" s="7"/>
      <c r="Q38" s="7"/>
      <c r="R38" s="7"/>
      <c r="S38" s="7"/>
    </row>
    <row r="39" spans="1:19" ht="15" customHeight="1" x14ac:dyDescent="0.15">
      <c r="B39" s="22"/>
      <c r="C39" s="20"/>
      <c r="D39" s="20"/>
      <c r="E39" s="20"/>
      <c r="F39" s="20"/>
      <c r="G39" s="20"/>
      <c r="H39" s="20"/>
      <c r="I39" s="20"/>
      <c r="J39" s="20"/>
      <c r="K39" s="20"/>
      <c r="N39" s="7"/>
      <c r="O39" s="7"/>
      <c r="P39" s="7"/>
      <c r="Q39" s="7"/>
      <c r="R39" s="7"/>
      <c r="S39" s="7"/>
    </row>
    <row r="40" spans="1:19" s="1" customFormat="1" ht="12" x14ac:dyDescent="0.15">
      <c r="A40" s="3" t="s">
        <v>22</v>
      </c>
      <c r="C40" s="10"/>
      <c r="D40" s="10"/>
      <c r="E40" s="10"/>
      <c r="F40" s="10"/>
      <c r="G40" s="10"/>
    </row>
    <row r="41" spans="1:19" ht="15.75" customHeight="1" x14ac:dyDescent="0.15">
      <c r="A41" s="13">
        <v>1</v>
      </c>
      <c r="B41" s="430" t="s">
        <v>459</v>
      </c>
      <c r="C41" s="430"/>
      <c r="D41" s="430"/>
      <c r="E41" s="430"/>
      <c r="F41" s="430"/>
      <c r="G41" s="430"/>
      <c r="H41" s="430"/>
      <c r="I41" s="430"/>
      <c r="J41" s="430"/>
      <c r="K41" s="430"/>
    </row>
    <row r="42" spans="1:19" ht="15" customHeight="1" x14ac:dyDescent="0.15">
      <c r="A42" s="13">
        <v>2</v>
      </c>
      <c r="B42" s="18" t="s">
        <v>252</v>
      </c>
      <c r="C42" s="18"/>
      <c r="D42" s="18"/>
      <c r="E42" s="18"/>
      <c r="F42" s="18"/>
      <c r="G42" s="18"/>
      <c r="H42" s="18"/>
      <c r="I42" s="18"/>
      <c r="J42" s="18"/>
      <c r="K42" s="18"/>
    </row>
    <row r="43" spans="1:19" ht="28.5" customHeight="1" x14ac:dyDescent="0.15">
      <c r="A43" s="13">
        <v>3</v>
      </c>
      <c r="B43" s="430" t="s">
        <v>254</v>
      </c>
      <c r="C43" s="430"/>
      <c r="D43" s="430"/>
      <c r="E43" s="430"/>
      <c r="F43" s="430"/>
      <c r="G43" s="430"/>
      <c r="H43" s="430"/>
      <c r="I43" s="430"/>
      <c r="J43" s="430"/>
      <c r="K43" s="430"/>
    </row>
    <row r="44" spans="1:19" ht="20.25" customHeight="1" x14ac:dyDescent="0.15">
      <c r="A44" s="13">
        <v>4</v>
      </c>
      <c r="B44" s="430" t="s">
        <v>411</v>
      </c>
      <c r="C44" s="430"/>
      <c r="D44" s="430"/>
      <c r="E44" s="430"/>
      <c r="F44" s="430"/>
      <c r="G44" s="430"/>
      <c r="H44" s="430"/>
      <c r="I44" s="430"/>
      <c r="J44" s="430"/>
      <c r="K44" s="430"/>
    </row>
    <row r="45" spans="1:19" ht="20.25" customHeight="1" x14ac:dyDescent="0.15">
      <c r="A45" s="13">
        <v>5</v>
      </c>
      <c r="B45" s="430" t="s">
        <v>461</v>
      </c>
      <c r="C45" s="430"/>
      <c r="D45" s="430"/>
      <c r="E45" s="430"/>
      <c r="F45" s="430"/>
      <c r="G45" s="430"/>
      <c r="H45" s="430"/>
      <c r="I45" s="430"/>
      <c r="J45" s="430"/>
      <c r="K45" s="430"/>
    </row>
    <row r="46" spans="1:19" ht="20.25" customHeight="1" x14ac:dyDescent="0.15">
      <c r="A46" s="13">
        <v>6</v>
      </c>
      <c r="B46" s="441" t="s">
        <v>464</v>
      </c>
      <c r="C46" s="441"/>
      <c r="D46" s="441"/>
      <c r="E46" s="441"/>
      <c r="F46" s="441"/>
      <c r="G46" s="441"/>
      <c r="H46" s="441"/>
      <c r="I46" s="441"/>
      <c r="J46" s="441"/>
      <c r="K46" s="441"/>
    </row>
    <row r="47" spans="1:19" x14ac:dyDescent="0.15">
      <c r="A47" s="3" t="s">
        <v>23</v>
      </c>
    </row>
    <row r="48" spans="1:19" ht="26" customHeight="1" x14ac:dyDescent="0.15">
      <c r="A48" s="12" t="s">
        <v>9</v>
      </c>
      <c r="B48" s="430" t="s">
        <v>121</v>
      </c>
      <c r="C48" s="430"/>
      <c r="D48" s="430"/>
      <c r="E48" s="430"/>
      <c r="F48" s="430"/>
      <c r="G48" s="430"/>
      <c r="H48" s="430"/>
      <c r="I48" s="430"/>
      <c r="J48" s="430"/>
      <c r="K48" s="430"/>
    </row>
    <row r="49" spans="1:15" ht="26.25" customHeight="1" x14ac:dyDescent="0.15">
      <c r="A49" s="12" t="s">
        <v>12</v>
      </c>
      <c r="B49" s="430" t="s">
        <v>122</v>
      </c>
      <c r="C49" s="430"/>
      <c r="D49" s="430"/>
      <c r="E49" s="430"/>
      <c r="F49" s="430"/>
      <c r="G49" s="430"/>
      <c r="H49" s="430"/>
      <c r="I49" s="430"/>
      <c r="J49" s="430"/>
      <c r="K49" s="430"/>
    </row>
    <row r="50" spans="1:15" x14ac:dyDescent="0.15">
      <c r="A50" s="12" t="s">
        <v>41</v>
      </c>
      <c r="B50" s="13" t="s">
        <v>409</v>
      </c>
      <c r="O50" s="27"/>
    </row>
    <row r="51" spans="1:15" ht="27.75" customHeight="1" x14ac:dyDescent="0.15">
      <c r="A51" s="23" t="s">
        <v>37</v>
      </c>
      <c r="B51" s="440" t="s">
        <v>458</v>
      </c>
      <c r="C51" s="440"/>
      <c r="D51" s="440"/>
      <c r="E51" s="440"/>
      <c r="F51" s="440"/>
      <c r="G51" s="440"/>
      <c r="H51" s="440"/>
      <c r="I51" s="440"/>
      <c r="J51" s="440"/>
      <c r="K51" s="440"/>
    </row>
    <row r="52" spans="1:15" x14ac:dyDescent="0.15">
      <c r="A52" s="12" t="s">
        <v>43</v>
      </c>
      <c r="B52" s="441" t="s">
        <v>460</v>
      </c>
      <c r="C52" s="441"/>
      <c r="D52" s="441"/>
      <c r="E52" s="441"/>
      <c r="F52" s="441"/>
      <c r="G52" s="441"/>
      <c r="H52" s="441"/>
      <c r="I52" s="441"/>
      <c r="J52" s="441"/>
      <c r="K52" s="441"/>
      <c r="O52" s="28"/>
    </row>
    <row r="53" spans="1:15" ht="39.75" customHeight="1" x14ac:dyDescent="0.15">
      <c r="A53" s="12"/>
      <c r="B53" s="430"/>
      <c r="C53" s="430"/>
      <c r="D53" s="430"/>
      <c r="E53" s="430"/>
      <c r="F53" s="430"/>
      <c r="G53" s="430"/>
      <c r="H53" s="430"/>
      <c r="I53" s="430"/>
      <c r="J53" s="430"/>
      <c r="K53" s="430"/>
    </row>
    <row r="54" spans="1:15" x14ac:dyDescent="0.15">
      <c r="A54" s="11"/>
    </row>
    <row r="55" spans="1:15" x14ac:dyDescent="0.15">
      <c r="A55" s="11"/>
    </row>
  </sheetData>
  <mergeCells count="18">
    <mergeCell ref="B49:K49"/>
    <mergeCell ref="B51:K51"/>
    <mergeCell ref="B53:K53"/>
    <mergeCell ref="B52:K52"/>
    <mergeCell ref="B45:K45"/>
    <mergeCell ref="B48:K48"/>
    <mergeCell ref="N6:S6"/>
    <mergeCell ref="B46:K46"/>
    <mergeCell ref="C3:K3"/>
    <mergeCell ref="N3:S3"/>
    <mergeCell ref="F4:G4"/>
    <mergeCell ref="H4:I4"/>
    <mergeCell ref="M5:S5"/>
    <mergeCell ref="M23:S23"/>
    <mergeCell ref="M33:S33"/>
    <mergeCell ref="B41:K41"/>
    <mergeCell ref="B43:K43"/>
    <mergeCell ref="B44:K44"/>
  </mergeCells>
  <pageMargins left="0.7" right="0.7" top="0.75" bottom="0.75" header="0.3" footer="0.3"/>
  <pageSetup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2D07-08B5-4F59-BD9B-62DDE40B5B09}">
  <dimension ref="A1:F10"/>
  <sheetViews>
    <sheetView workbookViewId="0">
      <selection activeCell="J7" sqref="J7"/>
    </sheetView>
  </sheetViews>
  <sheetFormatPr baseColWidth="10" defaultColWidth="8.83203125" defaultRowHeight="15" x14ac:dyDescent="0.2"/>
  <cols>
    <col min="1" max="1" width="4.1640625" style="385" bestFit="1" customWidth="1"/>
    <col min="2" max="2" width="25.83203125" bestFit="1" customWidth="1"/>
    <col min="3" max="3" width="11" style="385" customWidth="1"/>
    <col min="4" max="4" width="14.33203125" style="385" customWidth="1"/>
    <col min="5" max="5" width="11.33203125" style="385" customWidth="1"/>
    <col min="6" max="6" width="25" style="385" bestFit="1" customWidth="1"/>
  </cols>
  <sheetData>
    <row r="1" spans="1:6" ht="29.25" customHeight="1" x14ac:dyDescent="0.2">
      <c r="A1" s="383" t="s">
        <v>527</v>
      </c>
      <c r="B1" s="384" t="s">
        <v>510</v>
      </c>
      <c r="C1" s="383" t="s">
        <v>511</v>
      </c>
      <c r="D1" s="388" t="s">
        <v>528</v>
      </c>
      <c r="E1" s="383" t="s">
        <v>524</v>
      </c>
      <c r="F1" s="388" t="s">
        <v>529</v>
      </c>
    </row>
    <row r="2" spans="1:6" x14ac:dyDescent="0.2">
      <c r="A2" s="386">
        <v>1</v>
      </c>
      <c r="B2" s="387" t="s">
        <v>521</v>
      </c>
      <c r="C2" s="386" t="s">
        <v>509</v>
      </c>
      <c r="D2" s="386">
        <v>350</v>
      </c>
      <c r="E2" s="386" t="s">
        <v>513</v>
      </c>
      <c r="F2" s="386">
        <v>1.97</v>
      </c>
    </row>
    <row r="3" spans="1:6" x14ac:dyDescent="0.2">
      <c r="A3" s="386">
        <v>2</v>
      </c>
      <c r="B3" s="387" t="s">
        <v>512</v>
      </c>
      <c r="C3" s="386" t="s">
        <v>508</v>
      </c>
      <c r="D3" s="386">
        <v>348</v>
      </c>
      <c r="E3" s="386" t="s">
        <v>513</v>
      </c>
      <c r="F3" s="386">
        <v>1.91</v>
      </c>
    </row>
    <row r="4" spans="1:6" x14ac:dyDescent="0.2">
      <c r="A4" s="386">
        <v>3</v>
      </c>
      <c r="B4" s="387" t="s">
        <v>514</v>
      </c>
      <c r="C4" s="386" t="s">
        <v>515</v>
      </c>
      <c r="D4" s="386">
        <v>125</v>
      </c>
      <c r="E4" s="386" t="s">
        <v>513</v>
      </c>
      <c r="F4" s="386">
        <v>1.8</v>
      </c>
    </row>
    <row r="5" spans="1:6" x14ac:dyDescent="0.2">
      <c r="A5" s="386">
        <v>4</v>
      </c>
      <c r="B5" s="387" t="s">
        <v>516</v>
      </c>
      <c r="C5" s="386" t="s">
        <v>517</v>
      </c>
      <c r="D5" s="386">
        <v>2000</v>
      </c>
      <c r="E5" s="386" t="s">
        <v>513</v>
      </c>
      <c r="F5" s="386">
        <v>1.78</v>
      </c>
    </row>
    <row r="6" spans="1:6" x14ac:dyDescent="0.2">
      <c r="A6" s="386">
        <v>5</v>
      </c>
      <c r="B6" s="387" t="s">
        <v>518</v>
      </c>
      <c r="C6" s="386" t="s">
        <v>519</v>
      </c>
      <c r="D6" s="386">
        <v>800</v>
      </c>
      <c r="E6" s="386" t="s">
        <v>513</v>
      </c>
      <c r="F6" s="386">
        <v>2.16</v>
      </c>
    </row>
    <row r="7" spans="1:6" x14ac:dyDescent="0.2">
      <c r="A7" s="386">
        <v>6</v>
      </c>
      <c r="B7" s="387" t="s">
        <v>520</v>
      </c>
      <c r="C7" s="386" t="s">
        <v>509</v>
      </c>
      <c r="D7" s="386">
        <v>800</v>
      </c>
      <c r="E7" s="386" t="s">
        <v>513</v>
      </c>
      <c r="F7" s="386">
        <v>2.5099999999999998</v>
      </c>
    </row>
    <row r="8" spans="1:6" x14ac:dyDescent="0.2">
      <c r="A8" s="386">
        <v>7</v>
      </c>
      <c r="B8" s="387" t="s">
        <v>522</v>
      </c>
      <c r="C8" s="386" t="s">
        <v>519</v>
      </c>
      <c r="D8" s="386">
        <v>1000</v>
      </c>
      <c r="E8" s="386" t="s">
        <v>523</v>
      </c>
      <c r="F8" s="386">
        <v>2.25</v>
      </c>
    </row>
    <row r="9" spans="1:6" x14ac:dyDescent="0.2">
      <c r="A9" s="386">
        <v>8</v>
      </c>
      <c r="B9" s="387" t="s">
        <v>525</v>
      </c>
      <c r="C9" s="386" t="s">
        <v>508</v>
      </c>
      <c r="D9" s="386">
        <v>48</v>
      </c>
      <c r="E9" s="386" t="s">
        <v>513</v>
      </c>
      <c r="F9" s="386">
        <v>1.95</v>
      </c>
    </row>
    <row r="10" spans="1:6" x14ac:dyDescent="0.2">
      <c r="A10" s="386"/>
      <c r="B10" s="382" t="s">
        <v>526</v>
      </c>
      <c r="C10" s="389"/>
      <c r="D10" s="389"/>
      <c r="E10" s="389"/>
      <c r="F10" s="390">
        <f>AVERAGE(F2:F9)</f>
        <v>2.0412500000000002</v>
      </c>
    </row>
  </sheetData>
  <phoneticPr fontId="38"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S53"/>
  <sheetViews>
    <sheetView zoomScaleNormal="100" zoomScaleSheetLayoutView="120" workbookViewId="0">
      <selection activeCell="B3" sqref="B3:K38"/>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123</v>
      </c>
      <c r="D3" s="423"/>
      <c r="E3" s="423"/>
      <c r="F3" s="423"/>
      <c r="G3" s="423"/>
      <c r="H3" s="423"/>
      <c r="I3" s="423"/>
      <c r="J3" s="423"/>
      <c r="K3" s="424"/>
      <c r="M3" s="14"/>
      <c r="N3" s="431"/>
      <c r="O3" s="426"/>
      <c r="P3" s="426"/>
      <c r="Q3" s="426"/>
      <c r="R3" s="426"/>
      <c r="S3" s="426"/>
    </row>
    <row r="4" spans="2:19" ht="23.25"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6.5"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2.75" customHeight="1" x14ac:dyDescent="0.15">
      <c r="B6" s="272" t="s">
        <v>8</v>
      </c>
      <c r="C6" s="269">
        <v>5.7</v>
      </c>
      <c r="D6" s="269">
        <v>10</v>
      </c>
      <c r="E6" s="269">
        <v>14</v>
      </c>
      <c r="F6" s="269">
        <v>1.6</v>
      </c>
      <c r="G6" s="269">
        <v>15</v>
      </c>
      <c r="H6" s="269">
        <v>4</v>
      </c>
      <c r="I6" s="269">
        <v>20</v>
      </c>
      <c r="J6" s="273"/>
      <c r="K6" s="181" t="s">
        <v>251</v>
      </c>
      <c r="M6" s="6"/>
      <c r="N6" s="428"/>
      <c r="O6" s="429"/>
      <c r="P6" s="429"/>
      <c r="Q6" s="429"/>
      <c r="R6" s="429"/>
      <c r="S6" s="429"/>
    </row>
    <row r="7" spans="2:19" x14ac:dyDescent="0.15">
      <c r="B7" s="272" t="s">
        <v>26</v>
      </c>
      <c r="C7" s="265">
        <v>100</v>
      </c>
      <c r="D7" s="265">
        <v>500</v>
      </c>
      <c r="E7" s="265">
        <v>1000</v>
      </c>
      <c r="F7" s="265">
        <v>50</v>
      </c>
      <c r="G7" s="265">
        <v>500</v>
      </c>
      <c r="H7" s="265">
        <v>50</v>
      </c>
      <c r="I7" s="265">
        <v>3000</v>
      </c>
      <c r="J7" s="273" t="s">
        <v>37</v>
      </c>
      <c r="K7" s="181">
        <v>1</v>
      </c>
      <c r="M7" s="6"/>
      <c r="N7" s="15"/>
      <c r="O7" s="26"/>
      <c r="P7" s="26"/>
      <c r="Q7" s="26"/>
      <c r="R7" s="26"/>
      <c r="S7" s="26"/>
    </row>
    <row r="8" spans="2:19" ht="11" customHeight="1" x14ac:dyDescent="0.15">
      <c r="B8" s="272" t="s">
        <v>10</v>
      </c>
      <c r="C8" s="265"/>
      <c r="D8" s="265"/>
      <c r="E8" s="265"/>
      <c r="F8" s="265"/>
      <c r="G8" s="265"/>
      <c r="H8" s="265"/>
      <c r="I8" s="265"/>
      <c r="J8" s="273"/>
      <c r="K8" s="184"/>
      <c r="M8" s="6"/>
      <c r="N8" s="7"/>
      <c r="O8" s="7"/>
      <c r="P8" s="7"/>
      <c r="Q8" s="7"/>
      <c r="R8" s="7"/>
      <c r="S8" s="7"/>
    </row>
    <row r="9" spans="2:19" ht="11" customHeight="1" x14ac:dyDescent="0.15">
      <c r="B9" s="276" t="s">
        <v>11</v>
      </c>
      <c r="C9" s="265"/>
      <c r="D9" s="265"/>
      <c r="E9" s="265"/>
      <c r="F9" s="265"/>
      <c r="G9" s="265"/>
      <c r="H9" s="265"/>
      <c r="I9" s="265"/>
      <c r="J9" s="277"/>
      <c r="K9" s="216"/>
      <c r="M9" s="6"/>
      <c r="N9" s="7"/>
      <c r="O9" s="7"/>
      <c r="P9" s="7"/>
      <c r="Q9" s="7"/>
      <c r="R9" s="7"/>
      <c r="S9" s="7"/>
    </row>
    <row r="10" spans="2:19" ht="11" customHeight="1" x14ac:dyDescent="0.15">
      <c r="B10" s="272" t="s">
        <v>13</v>
      </c>
      <c r="C10" s="279">
        <v>4</v>
      </c>
      <c r="D10" s="279">
        <v>3</v>
      </c>
      <c r="E10" s="279">
        <v>3</v>
      </c>
      <c r="F10" s="279">
        <v>1</v>
      </c>
      <c r="G10" s="279">
        <v>5</v>
      </c>
      <c r="H10" s="279">
        <v>1</v>
      </c>
      <c r="I10" s="279">
        <v>5</v>
      </c>
      <c r="J10" s="273"/>
      <c r="K10" s="181">
        <v>1</v>
      </c>
      <c r="M10" s="1"/>
      <c r="N10" s="8"/>
      <c r="O10" s="8"/>
      <c r="P10" s="8"/>
      <c r="Q10" s="8"/>
      <c r="R10" s="8"/>
      <c r="S10" s="7"/>
    </row>
    <row r="11" spans="2:19" ht="11" customHeight="1" x14ac:dyDescent="0.15">
      <c r="B11" s="280" t="s">
        <v>124</v>
      </c>
      <c r="C11" s="314">
        <v>0.3</v>
      </c>
      <c r="D11" s="314">
        <v>0.3</v>
      </c>
      <c r="E11" s="314">
        <v>0.3</v>
      </c>
      <c r="F11" s="314">
        <v>0.1</v>
      </c>
      <c r="G11" s="314">
        <v>0.5</v>
      </c>
      <c r="H11" s="314">
        <v>0.1</v>
      </c>
      <c r="I11" s="314">
        <v>0.5</v>
      </c>
      <c r="J11" s="273"/>
      <c r="K11" s="181">
        <v>1</v>
      </c>
      <c r="M11" s="1"/>
      <c r="N11" s="8"/>
      <c r="O11" s="8"/>
      <c r="P11" s="8"/>
      <c r="Q11" s="8"/>
      <c r="R11" s="8"/>
      <c r="S11" s="7"/>
    </row>
    <row r="12" spans="2:19" ht="11" customHeight="1" x14ac:dyDescent="0.15">
      <c r="B12" s="280" t="s">
        <v>15</v>
      </c>
      <c r="C12" s="265">
        <v>25</v>
      </c>
      <c r="D12" s="265">
        <v>30</v>
      </c>
      <c r="E12" s="265">
        <v>30</v>
      </c>
      <c r="F12" s="265">
        <v>20</v>
      </c>
      <c r="G12" s="265">
        <v>35</v>
      </c>
      <c r="H12" s="265">
        <v>20</v>
      </c>
      <c r="I12" s="265">
        <v>35</v>
      </c>
      <c r="J12" s="273"/>
      <c r="K12" s="181">
        <v>1</v>
      </c>
      <c r="M12" s="6"/>
      <c r="N12" s="7"/>
      <c r="O12" s="7"/>
      <c r="P12" s="7"/>
      <c r="Q12" s="7"/>
      <c r="R12" s="7"/>
      <c r="S12" s="7"/>
    </row>
    <row r="13" spans="2:19" ht="11" customHeight="1" x14ac:dyDescent="0.15">
      <c r="B13" s="280" t="s">
        <v>16</v>
      </c>
      <c r="C13" s="269">
        <v>3</v>
      </c>
      <c r="D13" s="269">
        <v>2.5</v>
      </c>
      <c r="E13" s="269">
        <v>2.5</v>
      </c>
      <c r="F13" s="201">
        <v>1.5</v>
      </c>
      <c r="G13" s="201">
        <v>4</v>
      </c>
      <c r="H13" s="201">
        <v>1.5</v>
      </c>
      <c r="I13" s="265">
        <v>4</v>
      </c>
      <c r="J13" s="273"/>
      <c r="K13" s="181">
        <v>1</v>
      </c>
      <c r="M13" s="6"/>
      <c r="N13" s="7"/>
      <c r="O13" s="7"/>
      <c r="P13" s="7"/>
      <c r="Q13" s="7"/>
      <c r="R13" s="7"/>
      <c r="S13" s="7"/>
    </row>
    <row r="14" spans="2:19" ht="11" customHeight="1" x14ac:dyDescent="0.15">
      <c r="B14" s="282" t="s">
        <v>491</v>
      </c>
      <c r="C14" s="265">
        <v>185</v>
      </c>
      <c r="D14" s="265">
        <v>185</v>
      </c>
      <c r="E14" s="265">
        <v>185</v>
      </c>
      <c r="F14" s="283">
        <v>168</v>
      </c>
      <c r="G14" s="283">
        <v>204</v>
      </c>
      <c r="H14" s="283">
        <v>168</v>
      </c>
      <c r="I14" s="283">
        <v>204</v>
      </c>
      <c r="J14" s="284"/>
      <c r="K14" s="180">
        <v>1</v>
      </c>
      <c r="M14" s="6"/>
      <c r="N14" s="7"/>
      <c r="O14" s="7"/>
      <c r="P14" s="7"/>
      <c r="Q14" s="7"/>
      <c r="R14" s="7"/>
      <c r="S14" s="7"/>
    </row>
    <row r="15" spans="2:19" ht="11" customHeight="1" x14ac:dyDescent="0.15">
      <c r="B15" s="285" t="s">
        <v>28</v>
      </c>
      <c r="C15" s="286"/>
      <c r="D15" s="286"/>
      <c r="E15" s="286"/>
      <c r="F15" s="286"/>
      <c r="G15" s="286"/>
      <c r="H15" s="286"/>
      <c r="I15" s="286"/>
      <c r="J15" s="287"/>
      <c r="K15" s="194"/>
      <c r="M15" s="6"/>
      <c r="N15" s="7"/>
      <c r="O15" s="7"/>
      <c r="P15" s="7"/>
      <c r="Q15" s="7"/>
      <c r="R15" s="7"/>
      <c r="S15" s="7"/>
    </row>
    <row r="16" spans="2:19" ht="11" customHeight="1" x14ac:dyDescent="0.15">
      <c r="B16" s="282" t="s">
        <v>29</v>
      </c>
      <c r="C16" s="289">
        <v>0.43</v>
      </c>
      <c r="D16" s="289">
        <v>0.48</v>
      </c>
      <c r="E16" s="289">
        <v>0.55000000000000004</v>
      </c>
      <c r="F16" s="283" t="s">
        <v>34</v>
      </c>
      <c r="G16" s="283" t="s">
        <v>34</v>
      </c>
      <c r="H16" s="283" t="s">
        <v>34</v>
      </c>
      <c r="I16" s="283" t="s">
        <v>34</v>
      </c>
      <c r="J16" s="284"/>
      <c r="K16" s="184"/>
      <c r="M16" s="6"/>
      <c r="N16" s="7"/>
      <c r="O16" s="7"/>
      <c r="P16" s="7"/>
      <c r="Q16" s="7"/>
      <c r="R16" s="7"/>
      <c r="S16" s="7"/>
    </row>
    <row r="17" spans="2:19" ht="11" customHeight="1" x14ac:dyDescent="0.15">
      <c r="B17" s="282" t="s">
        <v>30</v>
      </c>
      <c r="C17" s="290">
        <f>C16*(1-C10%-C11%)</f>
        <v>0.41150999999999999</v>
      </c>
      <c r="D17" s="290">
        <f t="shared" ref="D17:E17" si="0">D16*(1-D10%-D11%)</f>
        <v>0.46415999999999996</v>
      </c>
      <c r="E17" s="290">
        <f t="shared" si="0"/>
        <v>0.53185000000000004</v>
      </c>
      <c r="F17" s="291" t="s">
        <v>34</v>
      </c>
      <c r="G17" s="291" t="s">
        <v>34</v>
      </c>
      <c r="H17" s="291" t="s">
        <v>34</v>
      </c>
      <c r="I17" s="291" t="s">
        <v>34</v>
      </c>
      <c r="J17" s="284"/>
      <c r="K17" s="184"/>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t="s">
        <v>34</v>
      </c>
      <c r="D19" s="179" t="s">
        <v>34</v>
      </c>
      <c r="E19" s="179" t="s">
        <v>34</v>
      </c>
      <c r="F19" s="179" t="s">
        <v>34</v>
      </c>
      <c r="G19" s="179" t="s">
        <v>34</v>
      </c>
      <c r="H19" s="179" t="s">
        <v>34</v>
      </c>
      <c r="I19" s="252" t="s">
        <v>34</v>
      </c>
      <c r="J19" s="190" t="s">
        <v>12</v>
      </c>
      <c r="K19" s="181"/>
      <c r="L19" s="3"/>
      <c r="M19" s="6"/>
      <c r="N19" s="7"/>
      <c r="O19" s="7"/>
      <c r="P19" s="7"/>
      <c r="Q19" s="7"/>
      <c r="R19" s="7"/>
      <c r="S19" s="7"/>
    </row>
    <row r="20" spans="2:19" ht="11" customHeight="1" x14ac:dyDescent="0.15">
      <c r="B20" s="173" t="s">
        <v>17</v>
      </c>
      <c r="C20" s="179" t="s">
        <v>34</v>
      </c>
      <c r="D20" s="179" t="s">
        <v>34</v>
      </c>
      <c r="E20" s="179" t="s">
        <v>34</v>
      </c>
      <c r="F20" s="179" t="s">
        <v>34</v>
      </c>
      <c r="G20" s="179" t="s">
        <v>34</v>
      </c>
      <c r="H20" s="179" t="s">
        <v>34</v>
      </c>
      <c r="I20" s="252" t="s">
        <v>34</v>
      </c>
      <c r="J20" s="190" t="s">
        <v>12</v>
      </c>
      <c r="K20" s="181"/>
      <c r="M20" s="6"/>
      <c r="N20" s="7"/>
      <c r="O20" s="7"/>
      <c r="P20" s="7"/>
      <c r="Q20" s="7"/>
      <c r="R20" s="7"/>
      <c r="S20" s="7"/>
    </row>
    <row r="21" spans="2:19" ht="11" customHeight="1" x14ac:dyDescent="0.15">
      <c r="B21" s="173" t="s">
        <v>18</v>
      </c>
      <c r="C21" s="179" t="s">
        <v>34</v>
      </c>
      <c r="D21" s="179" t="s">
        <v>34</v>
      </c>
      <c r="E21" s="179" t="s">
        <v>34</v>
      </c>
      <c r="F21" s="179" t="s">
        <v>34</v>
      </c>
      <c r="G21" s="179" t="s">
        <v>34</v>
      </c>
      <c r="H21" s="179" t="s">
        <v>34</v>
      </c>
      <c r="I21" s="252" t="s">
        <v>34</v>
      </c>
      <c r="J21" s="190"/>
      <c r="K21" s="181"/>
      <c r="M21" s="6"/>
      <c r="N21" s="7"/>
      <c r="O21" s="7"/>
      <c r="P21" s="7"/>
      <c r="Q21" s="7"/>
      <c r="R21" s="7"/>
      <c r="S21" s="7"/>
    </row>
    <row r="22" spans="2:19" ht="11" customHeight="1" x14ac:dyDescent="0.15">
      <c r="B22" s="173" t="s">
        <v>19</v>
      </c>
      <c r="C22" s="179" t="s">
        <v>34</v>
      </c>
      <c r="D22" s="179" t="s">
        <v>34</v>
      </c>
      <c r="E22" s="179" t="s">
        <v>34</v>
      </c>
      <c r="F22" s="179" t="s">
        <v>34</v>
      </c>
      <c r="G22" s="179" t="s">
        <v>34</v>
      </c>
      <c r="H22" s="179" t="s">
        <v>34</v>
      </c>
      <c r="I22" s="252" t="s">
        <v>34</v>
      </c>
      <c r="J22" s="190"/>
      <c r="K22" s="181"/>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v>0</v>
      </c>
      <c r="D24" s="205">
        <v>0</v>
      </c>
      <c r="E24" s="205">
        <v>0</v>
      </c>
      <c r="F24" s="205">
        <v>0</v>
      </c>
      <c r="G24" s="205">
        <v>0</v>
      </c>
      <c r="H24" s="205">
        <v>0</v>
      </c>
      <c r="I24" s="205">
        <v>0</v>
      </c>
      <c r="J24" s="206"/>
      <c r="K24" s="181"/>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c r="K25" s="181"/>
      <c r="M25" s="6"/>
      <c r="N25" s="7"/>
      <c r="O25" s="7"/>
      <c r="P25" s="7"/>
      <c r="Q25" s="7"/>
      <c r="R25" s="7"/>
      <c r="S25" s="7"/>
    </row>
    <row r="26" spans="2:19" ht="11" customHeight="1" x14ac:dyDescent="0.15">
      <c r="B26" s="173" t="s">
        <v>486</v>
      </c>
      <c r="C26" s="205">
        <v>0</v>
      </c>
      <c r="D26" s="205">
        <v>0</v>
      </c>
      <c r="E26" s="205">
        <v>0</v>
      </c>
      <c r="F26" s="205">
        <v>0</v>
      </c>
      <c r="G26" s="205">
        <v>0</v>
      </c>
      <c r="H26" s="205">
        <v>0</v>
      </c>
      <c r="I26" s="205">
        <v>0</v>
      </c>
      <c r="J26" s="207"/>
      <c r="K26" s="181"/>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280" t="s">
        <v>248</v>
      </c>
      <c r="C28" s="264">
        <v>3.15</v>
      </c>
      <c r="D28" s="266">
        <v>2.15</v>
      </c>
      <c r="E28" s="266">
        <v>1.7</v>
      </c>
      <c r="F28" s="264">
        <v>2</v>
      </c>
      <c r="G28" s="264">
        <v>3.5</v>
      </c>
      <c r="H28" s="264">
        <v>1.4</v>
      </c>
      <c r="I28" s="303">
        <v>2</v>
      </c>
      <c r="J28" s="284" t="s">
        <v>41</v>
      </c>
      <c r="K28" s="274" t="s">
        <v>282</v>
      </c>
      <c r="M28" s="6"/>
      <c r="N28" s="9"/>
      <c r="O28" s="9"/>
      <c r="P28" s="9"/>
      <c r="Q28" s="9"/>
      <c r="R28" s="7"/>
      <c r="S28" s="7"/>
    </row>
    <row r="29" spans="2:19" ht="11" customHeight="1" x14ac:dyDescent="0.15">
      <c r="B29" s="173" t="s">
        <v>180</v>
      </c>
      <c r="C29" s="267">
        <v>45</v>
      </c>
      <c r="D29" s="267">
        <v>50</v>
      </c>
      <c r="E29" s="267">
        <v>50</v>
      </c>
      <c r="F29" s="315">
        <v>40</v>
      </c>
      <c r="G29" s="315">
        <v>50</v>
      </c>
      <c r="H29" s="315">
        <v>40</v>
      </c>
      <c r="I29" s="315">
        <v>50</v>
      </c>
      <c r="J29" s="284" t="s">
        <v>9</v>
      </c>
      <c r="K29" s="284" t="s">
        <v>282</v>
      </c>
      <c r="M29" s="6"/>
      <c r="N29" s="9"/>
      <c r="O29" s="9"/>
      <c r="P29" s="9"/>
      <c r="Q29" s="9"/>
      <c r="R29" s="7"/>
      <c r="S29" s="7"/>
    </row>
    <row r="30" spans="2:19" ht="11" customHeight="1" x14ac:dyDescent="0.15">
      <c r="B30" s="173" t="s">
        <v>181</v>
      </c>
      <c r="C30" s="267">
        <v>55</v>
      </c>
      <c r="D30" s="267">
        <v>50</v>
      </c>
      <c r="E30" s="267">
        <v>50</v>
      </c>
      <c r="F30" s="315">
        <v>50</v>
      </c>
      <c r="G30" s="315">
        <v>60</v>
      </c>
      <c r="H30" s="315">
        <v>50</v>
      </c>
      <c r="I30" s="315">
        <v>60</v>
      </c>
      <c r="J30" s="284" t="s">
        <v>9</v>
      </c>
      <c r="K30" s="284" t="s">
        <v>282</v>
      </c>
      <c r="M30" s="6"/>
      <c r="N30" s="9"/>
      <c r="O30" s="9"/>
      <c r="P30" s="9"/>
      <c r="Q30" s="9"/>
      <c r="R30" s="7"/>
      <c r="S30" s="7"/>
    </row>
    <row r="31" spans="2:19" ht="11" customHeight="1" x14ac:dyDescent="0.15">
      <c r="B31" s="280" t="s">
        <v>25</v>
      </c>
      <c r="C31" s="268">
        <v>70000</v>
      </c>
      <c r="D31" s="268">
        <v>42000</v>
      </c>
      <c r="E31" s="268">
        <v>39000</v>
      </c>
      <c r="F31" s="268">
        <v>40000</v>
      </c>
      <c r="G31" s="268">
        <v>100000</v>
      </c>
      <c r="H31" s="270">
        <v>25000</v>
      </c>
      <c r="I31" s="270">
        <v>45000</v>
      </c>
      <c r="J31" s="284"/>
      <c r="K31" s="284" t="s">
        <v>410</v>
      </c>
      <c r="M31" s="6"/>
      <c r="N31" s="9"/>
      <c r="O31" s="9"/>
      <c r="P31" s="9"/>
      <c r="Q31" s="9"/>
      <c r="R31" s="7"/>
      <c r="S31" s="7"/>
    </row>
    <row r="32" spans="2:19" ht="11" customHeight="1" x14ac:dyDescent="0.15">
      <c r="B32" s="280" t="s">
        <v>27</v>
      </c>
      <c r="C32" s="305">
        <v>5</v>
      </c>
      <c r="D32" s="305">
        <v>3.0509999999999997</v>
      </c>
      <c r="E32" s="305">
        <v>2.7</v>
      </c>
      <c r="F32" s="305">
        <v>3</v>
      </c>
      <c r="G32" s="305">
        <v>3.7</v>
      </c>
      <c r="H32" s="305">
        <v>2</v>
      </c>
      <c r="I32" s="306">
        <v>3</v>
      </c>
      <c r="J32" s="284"/>
      <c r="K32" s="284" t="s">
        <v>410</v>
      </c>
      <c r="M32" s="6"/>
      <c r="N32" s="9"/>
      <c r="O32" s="9"/>
      <c r="P32" s="9"/>
      <c r="Q32" s="9"/>
      <c r="R32" s="7"/>
      <c r="S32" s="7"/>
    </row>
    <row r="33" spans="1:19" ht="11" customHeight="1" x14ac:dyDescent="0.15">
      <c r="B33" s="280" t="s">
        <v>31</v>
      </c>
      <c r="C33" s="265">
        <v>0</v>
      </c>
      <c r="D33" s="265">
        <v>0</v>
      </c>
      <c r="E33" s="265">
        <v>0</v>
      </c>
      <c r="F33" s="265"/>
      <c r="G33" s="265"/>
      <c r="H33" s="265"/>
      <c r="I33" s="270"/>
      <c r="J33" s="284"/>
      <c r="K33" s="274"/>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116</v>
      </c>
      <c r="C35" s="309">
        <v>150</v>
      </c>
      <c r="D35" s="213">
        <v>200</v>
      </c>
      <c r="E35" s="213">
        <v>240</v>
      </c>
      <c r="F35" s="213"/>
      <c r="G35" s="213"/>
      <c r="H35" s="213"/>
      <c r="I35" s="213"/>
      <c r="J35" s="259"/>
      <c r="K35" s="260">
        <v>1</v>
      </c>
      <c r="N35" s="7"/>
      <c r="O35" s="7"/>
      <c r="P35" s="7"/>
      <c r="Q35" s="7"/>
      <c r="R35" s="7"/>
      <c r="S35" s="7"/>
    </row>
    <row r="36" spans="1:19" ht="11" customHeight="1" x14ac:dyDescent="0.15">
      <c r="B36" s="178" t="s">
        <v>117</v>
      </c>
      <c r="C36" s="309">
        <v>130</v>
      </c>
      <c r="D36" s="213">
        <v>170</v>
      </c>
      <c r="E36" s="213">
        <v>190</v>
      </c>
      <c r="F36" s="213"/>
      <c r="G36" s="213"/>
      <c r="H36" s="213"/>
      <c r="I36" s="213"/>
      <c r="J36" s="259"/>
      <c r="K36" s="260">
        <v>1</v>
      </c>
      <c r="N36" s="7"/>
      <c r="O36" s="7"/>
      <c r="P36" s="7"/>
      <c r="Q36" s="7"/>
      <c r="R36" s="7"/>
      <c r="S36" s="7"/>
    </row>
    <row r="37" spans="1:19" ht="11" customHeight="1" x14ac:dyDescent="0.15">
      <c r="B37" s="178" t="s">
        <v>125</v>
      </c>
      <c r="C37" s="312">
        <f>C6*10^6/(PI()*C35^2/4)</f>
        <v>322.55401799957451</v>
      </c>
      <c r="D37" s="312">
        <f t="shared" ref="D37:E37" si="1">D6*10^6/(PI()*D35^2/4)</f>
        <v>318.3098861837907</v>
      </c>
      <c r="E37" s="312">
        <f t="shared" si="1"/>
        <v>309.46794490090764</v>
      </c>
      <c r="F37" s="213"/>
      <c r="G37" s="213"/>
      <c r="H37" s="213"/>
      <c r="I37" s="213"/>
      <c r="J37" s="259"/>
      <c r="K37" s="260">
        <v>1</v>
      </c>
      <c r="N37" s="7"/>
      <c r="O37" s="7"/>
      <c r="P37" s="7"/>
      <c r="Q37" s="7"/>
      <c r="R37" s="7"/>
      <c r="S37" s="7"/>
    </row>
    <row r="38" spans="1:19" ht="11" customHeight="1" x14ac:dyDescent="0.15">
      <c r="B38" s="178" t="s">
        <v>93</v>
      </c>
      <c r="C38" s="271">
        <f>100%-C13%</f>
        <v>0.97</v>
      </c>
      <c r="D38" s="271">
        <f t="shared" ref="D38:E38" si="2">100%-D13%</f>
        <v>0.97499999999999998</v>
      </c>
      <c r="E38" s="271">
        <f t="shared" si="2"/>
        <v>0.97499999999999998</v>
      </c>
      <c r="F38" s="255">
        <v>95</v>
      </c>
      <c r="G38" s="255">
        <v>99</v>
      </c>
      <c r="H38" s="255">
        <v>95</v>
      </c>
      <c r="I38" s="255">
        <v>99</v>
      </c>
      <c r="J38" s="259"/>
      <c r="K38" s="260">
        <v>1</v>
      </c>
      <c r="N38" s="7"/>
      <c r="O38" s="7"/>
      <c r="P38" s="7"/>
      <c r="Q38" s="7"/>
      <c r="R38" s="7"/>
      <c r="S38" s="7"/>
    </row>
    <row r="39" spans="1:19" ht="15" customHeight="1" x14ac:dyDescent="0.15">
      <c r="B39" s="22"/>
      <c r="C39" s="20"/>
      <c r="D39" s="20"/>
      <c r="E39" s="20"/>
      <c r="F39" s="20"/>
      <c r="G39" s="20"/>
      <c r="H39" s="20"/>
      <c r="I39" s="20"/>
      <c r="J39" s="20"/>
      <c r="K39" s="20"/>
      <c r="N39" s="7"/>
      <c r="O39" s="7"/>
      <c r="P39" s="7"/>
      <c r="Q39" s="7"/>
      <c r="R39" s="7"/>
      <c r="S39" s="7"/>
    </row>
    <row r="40" spans="1:19" s="1" customFormat="1" ht="12" x14ac:dyDescent="0.15">
      <c r="A40" s="3" t="s">
        <v>22</v>
      </c>
      <c r="C40" s="10"/>
      <c r="D40" s="10"/>
      <c r="E40" s="10"/>
      <c r="F40" s="10"/>
      <c r="G40" s="10"/>
    </row>
    <row r="41" spans="1:19" ht="15.75" customHeight="1" x14ac:dyDescent="0.15">
      <c r="A41" s="13">
        <v>1</v>
      </c>
      <c r="B41" s="430" t="s">
        <v>253</v>
      </c>
      <c r="C41" s="430"/>
      <c r="D41" s="430"/>
      <c r="E41" s="430"/>
      <c r="F41" s="430"/>
      <c r="G41" s="430"/>
      <c r="H41" s="430"/>
      <c r="I41" s="430"/>
      <c r="J41" s="430"/>
      <c r="K41" s="430"/>
    </row>
    <row r="42" spans="1:19" ht="15" customHeight="1" x14ac:dyDescent="0.15">
      <c r="A42" s="13">
        <v>2</v>
      </c>
      <c r="B42" s="18" t="s">
        <v>252</v>
      </c>
      <c r="C42" s="18"/>
      <c r="D42" s="18"/>
      <c r="E42" s="18"/>
      <c r="F42" s="18"/>
      <c r="G42" s="18"/>
      <c r="H42" s="18"/>
      <c r="I42" s="18"/>
      <c r="J42" s="18"/>
      <c r="K42" s="18"/>
    </row>
    <row r="43" spans="1:19" ht="28.5" customHeight="1" x14ac:dyDescent="0.15">
      <c r="A43" s="13">
        <v>3</v>
      </c>
      <c r="B43" s="430" t="s">
        <v>254</v>
      </c>
      <c r="C43" s="430"/>
      <c r="D43" s="430"/>
      <c r="E43" s="430"/>
      <c r="F43" s="430"/>
      <c r="G43" s="430"/>
      <c r="H43" s="430"/>
      <c r="I43" s="430"/>
      <c r="J43" s="430"/>
      <c r="K43" s="430"/>
    </row>
    <row r="44" spans="1:19" ht="20.25" customHeight="1" x14ac:dyDescent="0.15">
      <c r="A44" s="13">
        <v>4</v>
      </c>
      <c r="B44" s="430" t="s">
        <v>411</v>
      </c>
      <c r="C44" s="430"/>
      <c r="D44" s="430"/>
      <c r="E44" s="430"/>
      <c r="F44" s="430"/>
      <c r="G44" s="430"/>
      <c r="H44" s="430"/>
      <c r="I44" s="430"/>
      <c r="J44" s="430"/>
      <c r="K44" s="430"/>
    </row>
    <row r="45" spans="1:19" x14ac:dyDescent="0.15">
      <c r="A45" s="3" t="s">
        <v>23</v>
      </c>
    </row>
    <row r="46" spans="1:19" ht="26" customHeight="1" x14ac:dyDescent="0.15">
      <c r="A46" s="12" t="s">
        <v>9</v>
      </c>
      <c r="B46" s="430" t="s">
        <v>121</v>
      </c>
      <c r="C46" s="430"/>
      <c r="D46" s="430"/>
      <c r="E46" s="430"/>
      <c r="F46" s="430"/>
      <c r="G46" s="430"/>
      <c r="H46" s="430"/>
      <c r="I46" s="430"/>
      <c r="J46" s="430"/>
      <c r="K46" s="430"/>
    </row>
    <row r="47" spans="1:19" ht="26.25" customHeight="1" x14ac:dyDescent="0.15">
      <c r="A47" s="12" t="s">
        <v>12</v>
      </c>
      <c r="B47" s="430" t="s">
        <v>122</v>
      </c>
      <c r="C47" s="430"/>
      <c r="D47" s="430"/>
      <c r="E47" s="430"/>
      <c r="F47" s="430"/>
      <c r="G47" s="430"/>
      <c r="H47" s="430"/>
      <c r="I47" s="430"/>
      <c r="J47" s="430"/>
      <c r="K47" s="430"/>
    </row>
    <row r="48" spans="1:19" x14ac:dyDescent="0.15">
      <c r="A48" s="12" t="s">
        <v>41</v>
      </c>
      <c r="B48" s="13" t="s">
        <v>409</v>
      </c>
      <c r="O48" s="27"/>
    </row>
    <row r="49" spans="1:15" ht="27.75" customHeight="1" x14ac:dyDescent="0.15">
      <c r="A49" s="23" t="s">
        <v>37</v>
      </c>
      <c r="B49" s="442" t="s">
        <v>249</v>
      </c>
      <c r="C49" s="442"/>
      <c r="D49" s="442"/>
      <c r="E49" s="442"/>
      <c r="F49" s="442"/>
      <c r="G49" s="442"/>
      <c r="H49" s="442"/>
      <c r="I49" s="442"/>
      <c r="J49" s="442"/>
      <c r="K49" s="442"/>
    </row>
    <row r="50" spans="1:15" x14ac:dyDescent="0.15">
      <c r="A50" s="12"/>
      <c r="B50" s="13"/>
      <c r="C50" s="13"/>
      <c r="D50" s="13"/>
      <c r="E50" s="13"/>
      <c r="F50" s="13"/>
      <c r="G50" s="13"/>
      <c r="H50" s="13"/>
      <c r="I50" s="13"/>
      <c r="J50" s="13"/>
      <c r="K50" s="13"/>
      <c r="O50" s="28"/>
    </row>
    <row r="51" spans="1:15" ht="39.75" customHeight="1" x14ac:dyDescent="0.15">
      <c r="A51" s="12"/>
      <c r="B51" s="430"/>
      <c r="C51" s="430"/>
      <c r="D51" s="430"/>
      <c r="E51" s="430"/>
      <c r="F51" s="430"/>
      <c r="G51" s="430"/>
      <c r="H51" s="430"/>
      <c r="I51" s="430"/>
      <c r="J51" s="430"/>
      <c r="K51" s="430"/>
    </row>
    <row r="52" spans="1:15" x14ac:dyDescent="0.15">
      <c r="A52" s="11"/>
    </row>
    <row r="53" spans="1:15" x14ac:dyDescent="0.15">
      <c r="A53" s="11"/>
    </row>
  </sheetData>
  <mergeCells count="15">
    <mergeCell ref="N6:S6"/>
    <mergeCell ref="C3:K3"/>
    <mergeCell ref="N3:S3"/>
    <mergeCell ref="F4:G4"/>
    <mergeCell ref="H4:I4"/>
    <mergeCell ref="M5:S5"/>
    <mergeCell ref="B51:K51"/>
    <mergeCell ref="M23:S23"/>
    <mergeCell ref="M33:S33"/>
    <mergeCell ref="B41:K41"/>
    <mergeCell ref="B46:K46"/>
    <mergeCell ref="B47:K47"/>
    <mergeCell ref="B49:K49"/>
    <mergeCell ref="B43:K43"/>
    <mergeCell ref="B44:K44"/>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D807-7091-47CC-836A-6119016A3D47}">
  <sheetPr codeName="Sheet17"/>
  <dimension ref="A1:S55"/>
  <sheetViews>
    <sheetView topLeftCell="A2" zoomScaleNormal="100" workbookViewId="0">
      <selection activeCell="B3" sqref="B3:K38"/>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x14ac:dyDescent="0.15">
      <c r="B3" s="144" t="s">
        <v>1</v>
      </c>
      <c r="C3" s="437" t="s">
        <v>259</v>
      </c>
      <c r="D3" s="437"/>
      <c r="E3" s="437"/>
      <c r="F3" s="437"/>
      <c r="G3" s="437"/>
      <c r="H3" s="437"/>
      <c r="I3" s="437"/>
      <c r="J3" s="437"/>
      <c r="K3" s="438"/>
      <c r="M3" s="14"/>
      <c r="N3" s="431"/>
      <c r="O3" s="426"/>
      <c r="P3" s="426"/>
      <c r="Q3" s="426"/>
      <c r="R3" s="426"/>
      <c r="S3" s="426"/>
    </row>
    <row r="4" spans="2:19" ht="18.75" customHeight="1" x14ac:dyDescent="0.15">
      <c r="B4" s="62" t="s">
        <v>470</v>
      </c>
      <c r="C4" s="145">
        <v>2020</v>
      </c>
      <c r="D4" s="145">
        <v>2030</v>
      </c>
      <c r="E4" s="145">
        <v>2050</v>
      </c>
      <c r="F4" s="439" t="s">
        <v>33</v>
      </c>
      <c r="G4" s="438"/>
      <c r="H4" s="439" t="s">
        <v>2</v>
      </c>
      <c r="I4" s="438"/>
      <c r="J4" s="145" t="s">
        <v>3</v>
      </c>
      <c r="K4" s="145" t="s">
        <v>4</v>
      </c>
      <c r="M4" s="5"/>
      <c r="N4" s="17"/>
      <c r="O4" s="17"/>
      <c r="P4" s="17"/>
      <c r="Q4" s="17"/>
      <c r="R4" s="17"/>
      <c r="S4" s="17"/>
    </row>
    <row r="5" spans="2:19" x14ac:dyDescent="0.15">
      <c r="B5" s="84" t="s">
        <v>5</v>
      </c>
      <c r="C5" s="146"/>
      <c r="D5" s="146"/>
      <c r="E5" s="146"/>
      <c r="F5" s="146" t="s">
        <v>6</v>
      </c>
      <c r="G5" s="146" t="s">
        <v>7</v>
      </c>
      <c r="H5" s="146" t="s">
        <v>6</v>
      </c>
      <c r="I5" s="146" t="s">
        <v>7</v>
      </c>
      <c r="J5" s="146"/>
      <c r="K5" s="147"/>
      <c r="M5" s="422"/>
      <c r="N5" s="422"/>
      <c r="O5" s="422"/>
      <c r="P5" s="422"/>
      <c r="Q5" s="422"/>
      <c r="R5" s="422"/>
      <c r="S5" s="422"/>
    </row>
    <row r="6" spans="2:19" x14ac:dyDescent="0.15">
      <c r="B6" s="316" t="s">
        <v>8</v>
      </c>
      <c r="C6" s="317">
        <v>7</v>
      </c>
      <c r="D6" s="317">
        <v>12</v>
      </c>
      <c r="E6" s="317">
        <v>15</v>
      </c>
      <c r="F6" s="317"/>
      <c r="G6" s="317"/>
      <c r="H6" s="317"/>
      <c r="I6" s="317"/>
      <c r="J6" s="318"/>
      <c r="K6" s="70" t="s">
        <v>260</v>
      </c>
      <c r="M6" s="6"/>
      <c r="N6" s="428"/>
      <c r="O6" s="429"/>
      <c r="P6" s="429"/>
      <c r="Q6" s="429"/>
      <c r="R6" s="429"/>
      <c r="S6" s="429"/>
    </row>
    <row r="7" spans="2:19" x14ac:dyDescent="0.15">
      <c r="B7" s="316" t="s">
        <v>261</v>
      </c>
      <c r="C7" s="319">
        <v>35</v>
      </c>
      <c r="D7" s="319">
        <v>500</v>
      </c>
      <c r="E7" s="319">
        <v>1000</v>
      </c>
      <c r="F7" s="319"/>
      <c r="G7" s="319"/>
      <c r="H7" s="319"/>
      <c r="I7" s="319"/>
      <c r="J7" s="318"/>
      <c r="K7" s="70" t="s">
        <v>262</v>
      </c>
      <c r="M7" s="6"/>
      <c r="N7" s="15"/>
      <c r="O7" s="26"/>
      <c r="P7" s="26"/>
      <c r="Q7" s="26"/>
      <c r="R7" s="26"/>
      <c r="S7" s="26"/>
    </row>
    <row r="8" spans="2:19" x14ac:dyDescent="0.15">
      <c r="B8" s="316" t="s">
        <v>10</v>
      </c>
      <c r="C8" s="319"/>
      <c r="D8" s="319"/>
      <c r="E8" s="319"/>
      <c r="F8" s="319"/>
      <c r="G8" s="319"/>
      <c r="H8" s="319"/>
      <c r="I8" s="319"/>
      <c r="J8" s="318"/>
      <c r="K8" s="71"/>
      <c r="M8" s="6"/>
      <c r="N8" s="7"/>
      <c r="O8" s="7"/>
      <c r="P8" s="7"/>
      <c r="Q8" s="7"/>
      <c r="R8" s="7"/>
      <c r="S8" s="7"/>
    </row>
    <row r="9" spans="2:19" x14ac:dyDescent="0.15">
      <c r="B9" s="320" t="s">
        <v>11</v>
      </c>
      <c r="C9" s="319"/>
      <c r="D9" s="319"/>
      <c r="E9" s="319"/>
      <c r="F9" s="319"/>
      <c r="G9" s="319"/>
      <c r="H9" s="319"/>
      <c r="I9" s="319"/>
      <c r="J9" s="321"/>
      <c r="K9" s="74"/>
      <c r="M9" s="6"/>
      <c r="N9" s="7"/>
      <c r="O9" s="7"/>
      <c r="P9" s="7"/>
      <c r="Q9" s="7"/>
      <c r="R9" s="7"/>
      <c r="S9" s="7"/>
    </row>
    <row r="10" spans="2:19" x14ac:dyDescent="0.15">
      <c r="B10" s="316" t="s">
        <v>13</v>
      </c>
      <c r="C10" s="322">
        <v>6</v>
      </c>
      <c r="D10" s="322">
        <v>4</v>
      </c>
      <c r="E10" s="322">
        <v>4</v>
      </c>
      <c r="F10" s="322"/>
      <c r="G10" s="322"/>
      <c r="H10" s="322"/>
      <c r="I10" s="322"/>
      <c r="J10" s="318"/>
      <c r="K10" s="70">
        <v>3</v>
      </c>
      <c r="M10" s="1"/>
      <c r="N10" s="8"/>
      <c r="O10" s="8"/>
      <c r="P10" s="8"/>
      <c r="Q10" s="8"/>
      <c r="R10" s="8"/>
      <c r="S10" s="7"/>
    </row>
    <row r="11" spans="2:19" x14ac:dyDescent="0.15">
      <c r="B11" s="323" t="s">
        <v>124</v>
      </c>
      <c r="C11" s="324">
        <v>0.6</v>
      </c>
      <c r="D11" s="324">
        <v>0.6</v>
      </c>
      <c r="E11" s="324">
        <v>0.6</v>
      </c>
      <c r="F11" s="324"/>
      <c r="G11" s="324"/>
      <c r="H11" s="324"/>
      <c r="I11" s="324"/>
      <c r="J11" s="318"/>
      <c r="K11" s="70">
        <v>3</v>
      </c>
      <c r="M11" s="1"/>
      <c r="N11" s="8"/>
      <c r="O11" s="8"/>
      <c r="P11" s="8"/>
      <c r="Q11" s="8"/>
      <c r="R11" s="8"/>
      <c r="S11" s="7"/>
    </row>
    <row r="12" spans="2:19" x14ac:dyDescent="0.15">
      <c r="B12" s="323" t="s">
        <v>15</v>
      </c>
      <c r="C12" s="319">
        <v>20</v>
      </c>
      <c r="D12" s="319">
        <v>25</v>
      </c>
      <c r="E12" s="319">
        <v>30</v>
      </c>
      <c r="F12" s="319"/>
      <c r="G12" s="319"/>
      <c r="H12" s="319"/>
      <c r="I12" s="319"/>
      <c r="J12" s="318"/>
      <c r="K12" s="70">
        <v>4</v>
      </c>
      <c r="M12" s="6"/>
      <c r="N12" s="7"/>
      <c r="O12" s="7"/>
      <c r="P12" s="7"/>
      <c r="Q12" s="7"/>
      <c r="R12" s="7"/>
      <c r="S12" s="7"/>
    </row>
    <row r="13" spans="2:19" x14ac:dyDescent="0.15">
      <c r="B13" s="323" t="s">
        <v>16</v>
      </c>
      <c r="C13" s="317">
        <v>3</v>
      </c>
      <c r="D13" s="317">
        <v>2.5</v>
      </c>
      <c r="E13" s="317">
        <v>2.5</v>
      </c>
      <c r="F13" s="171"/>
      <c r="G13" s="171"/>
      <c r="H13" s="171"/>
      <c r="I13" s="319"/>
      <c r="J13" s="318"/>
      <c r="K13" s="70">
        <v>4</v>
      </c>
      <c r="M13" s="6"/>
      <c r="N13" s="7"/>
      <c r="O13" s="7"/>
      <c r="P13" s="7"/>
      <c r="Q13" s="7"/>
      <c r="R13" s="7"/>
      <c r="S13" s="7"/>
    </row>
    <row r="14" spans="2:19" x14ac:dyDescent="0.15">
      <c r="B14" s="325" t="s">
        <v>492</v>
      </c>
      <c r="C14" s="319">
        <v>185</v>
      </c>
      <c r="D14" s="319">
        <v>185</v>
      </c>
      <c r="E14" s="319">
        <v>185</v>
      </c>
      <c r="F14" s="326"/>
      <c r="G14" s="326"/>
      <c r="H14" s="326"/>
      <c r="I14" s="326"/>
      <c r="J14" s="96"/>
      <c r="K14" s="69">
        <v>4</v>
      </c>
      <c r="M14" s="6"/>
      <c r="N14" s="7"/>
      <c r="O14" s="7"/>
      <c r="P14" s="7"/>
      <c r="Q14" s="7"/>
      <c r="R14" s="7"/>
      <c r="S14" s="7"/>
    </row>
    <row r="15" spans="2:19" x14ac:dyDescent="0.15">
      <c r="B15" s="327" t="s">
        <v>28</v>
      </c>
      <c r="C15" s="328"/>
      <c r="D15" s="328"/>
      <c r="E15" s="328"/>
      <c r="F15" s="328"/>
      <c r="G15" s="328"/>
      <c r="H15" s="328"/>
      <c r="I15" s="328"/>
      <c r="J15" s="329"/>
      <c r="K15" s="81"/>
      <c r="M15" s="6"/>
      <c r="N15" s="7"/>
      <c r="O15" s="7"/>
      <c r="P15" s="7"/>
      <c r="Q15" s="7"/>
      <c r="R15" s="7"/>
      <c r="S15" s="7"/>
    </row>
    <row r="16" spans="2:19" x14ac:dyDescent="0.15">
      <c r="B16" s="325" t="s">
        <v>29</v>
      </c>
      <c r="C16" s="330">
        <v>0.43</v>
      </c>
      <c r="D16" s="330">
        <v>0.48</v>
      </c>
      <c r="E16" s="330">
        <v>0.55000000000000004</v>
      </c>
      <c r="F16" s="326" t="s">
        <v>34</v>
      </c>
      <c r="G16" s="326" t="s">
        <v>34</v>
      </c>
      <c r="H16" s="326" t="s">
        <v>34</v>
      </c>
      <c r="I16" s="326" t="s">
        <v>34</v>
      </c>
      <c r="J16" s="96" t="s">
        <v>37</v>
      </c>
      <c r="K16" s="71"/>
      <c r="M16" s="6"/>
      <c r="N16" s="7"/>
      <c r="O16" s="7"/>
      <c r="P16" s="7"/>
      <c r="Q16" s="7"/>
      <c r="R16" s="7"/>
      <c r="S16" s="7"/>
    </row>
    <row r="17" spans="2:19" x14ac:dyDescent="0.15">
      <c r="B17" s="325" t="s">
        <v>30</v>
      </c>
      <c r="C17" s="331">
        <f>C16*(1-C10%-C11%)</f>
        <v>0.40161999999999998</v>
      </c>
      <c r="D17" s="331">
        <f t="shared" ref="D17:E17" si="0">D16*(1-D10%-D11%)</f>
        <v>0.45791999999999994</v>
      </c>
      <c r="E17" s="331">
        <f t="shared" si="0"/>
        <v>0.52470000000000006</v>
      </c>
      <c r="F17" s="332" t="s">
        <v>34</v>
      </c>
      <c r="G17" s="332" t="s">
        <v>34</v>
      </c>
      <c r="H17" s="332" t="s">
        <v>34</v>
      </c>
      <c r="I17" s="332" t="s">
        <v>34</v>
      </c>
      <c r="J17" s="96"/>
      <c r="K17" s="71"/>
      <c r="M17" s="6"/>
      <c r="N17" s="7"/>
      <c r="O17" s="7"/>
      <c r="P17" s="7"/>
      <c r="Q17" s="7"/>
      <c r="R17" s="7"/>
      <c r="S17" s="7"/>
    </row>
    <row r="18" spans="2:19" x14ac:dyDescent="0.15">
      <c r="B18" s="84" t="s">
        <v>61</v>
      </c>
      <c r="C18" s="157"/>
      <c r="D18" s="157"/>
      <c r="E18" s="157"/>
      <c r="F18" s="157"/>
      <c r="G18" s="157"/>
      <c r="H18" s="157"/>
      <c r="I18" s="157"/>
      <c r="J18" s="86"/>
      <c r="K18" s="87"/>
      <c r="M18" s="6"/>
      <c r="N18" s="7"/>
      <c r="O18" s="7"/>
      <c r="P18" s="7"/>
      <c r="Q18" s="7"/>
      <c r="R18" s="7"/>
      <c r="S18" s="7"/>
    </row>
    <row r="19" spans="2:19" x14ac:dyDescent="0.15">
      <c r="B19" s="62" t="s">
        <v>59</v>
      </c>
      <c r="C19" s="149" t="s">
        <v>34</v>
      </c>
      <c r="D19" s="149" t="s">
        <v>34</v>
      </c>
      <c r="E19" s="149" t="s">
        <v>34</v>
      </c>
      <c r="F19" s="149" t="s">
        <v>34</v>
      </c>
      <c r="G19" s="149" t="s">
        <v>34</v>
      </c>
      <c r="H19" s="149" t="s">
        <v>34</v>
      </c>
      <c r="I19" s="333" t="s">
        <v>34</v>
      </c>
      <c r="J19" s="83" t="s">
        <v>12</v>
      </c>
      <c r="K19" s="70"/>
      <c r="L19" s="3"/>
      <c r="M19" s="6"/>
      <c r="N19" s="7"/>
      <c r="O19" s="7"/>
      <c r="P19" s="7"/>
      <c r="Q19" s="7"/>
      <c r="R19" s="7"/>
      <c r="S19" s="7"/>
    </row>
    <row r="20" spans="2:19" x14ac:dyDescent="0.15">
      <c r="B20" s="62" t="s">
        <v>17</v>
      </c>
      <c r="C20" s="149" t="s">
        <v>34</v>
      </c>
      <c r="D20" s="149" t="s">
        <v>34</v>
      </c>
      <c r="E20" s="149" t="s">
        <v>34</v>
      </c>
      <c r="F20" s="149" t="s">
        <v>34</v>
      </c>
      <c r="G20" s="149" t="s">
        <v>34</v>
      </c>
      <c r="H20" s="149" t="s">
        <v>34</v>
      </c>
      <c r="I20" s="333" t="s">
        <v>34</v>
      </c>
      <c r="J20" s="83" t="s">
        <v>12</v>
      </c>
      <c r="K20" s="70"/>
      <c r="M20" s="6"/>
      <c r="N20" s="7"/>
      <c r="O20" s="7"/>
      <c r="P20" s="7"/>
      <c r="Q20" s="7"/>
      <c r="R20" s="7"/>
      <c r="S20" s="7"/>
    </row>
    <row r="21" spans="2:19" x14ac:dyDescent="0.15">
      <c r="B21" s="62" t="s">
        <v>18</v>
      </c>
      <c r="C21" s="149" t="s">
        <v>34</v>
      </c>
      <c r="D21" s="149" t="s">
        <v>34</v>
      </c>
      <c r="E21" s="149" t="s">
        <v>34</v>
      </c>
      <c r="F21" s="149" t="s">
        <v>34</v>
      </c>
      <c r="G21" s="149" t="s">
        <v>34</v>
      </c>
      <c r="H21" s="149" t="s">
        <v>34</v>
      </c>
      <c r="I21" s="333" t="s">
        <v>34</v>
      </c>
      <c r="J21" s="83"/>
      <c r="K21" s="70"/>
      <c r="M21" s="6"/>
      <c r="N21" s="7"/>
      <c r="O21" s="7"/>
      <c r="P21" s="7"/>
      <c r="Q21" s="7"/>
      <c r="R21" s="7"/>
      <c r="S21" s="7"/>
    </row>
    <row r="22" spans="2:19" x14ac:dyDescent="0.15">
      <c r="B22" s="62" t="s">
        <v>19</v>
      </c>
      <c r="C22" s="149" t="s">
        <v>34</v>
      </c>
      <c r="D22" s="149" t="s">
        <v>34</v>
      </c>
      <c r="E22" s="149" t="s">
        <v>34</v>
      </c>
      <c r="F22" s="149" t="s">
        <v>34</v>
      </c>
      <c r="G22" s="149" t="s">
        <v>34</v>
      </c>
      <c r="H22" s="149" t="s">
        <v>34</v>
      </c>
      <c r="I22" s="333" t="s">
        <v>34</v>
      </c>
      <c r="J22" s="83"/>
      <c r="K22" s="70"/>
      <c r="M22" s="6"/>
      <c r="N22" s="7"/>
      <c r="O22" s="7"/>
      <c r="P22" s="7"/>
      <c r="Q22" s="7"/>
      <c r="R22" s="7"/>
      <c r="S22" s="7"/>
    </row>
    <row r="23" spans="2:19" x14ac:dyDescent="0.15">
      <c r="B23" s="84" t="s">
        <v>20</v>
      </c>
      <c r="C23" s="334"/>
      <c r="D23" s="162"/>
      <c r="E23" s="162"/>
      <c r="F23" s="162"/>
      <c r="G23" s="162"/>
      <c r="H23" s="162"/>
      <c r="I23" s="162"/>
      <c r="J23" s="89"/>
      <c r="K23" s="90"/>
      <c r="M23" s="422"/>
      <c r="N23" s="422"/>
      <c r="O23" s="422"/>
      <c r="P23" s="422"/>
      <c r="Q23" s="422"/>
      <c r="R23" s="422"/>
      <c r="S23" s="422"/>
    </row>
    <row r="24" spans="2:19" x14ac:dyDescent="0.15">
      <c r="B24" s="62" t="s">
        <v>477</v>
      </c>
      <c r="C24" s="163">
        <v>0</v>
      </c>
      <c r="D24" s="163">
        <v>0</v>
      </c>
      <c r="E24" s="163">
        <v>0</v>
      </c>
      <c r="F24" s="163">
        <v>0</v>
      </c>
      <c r="G24" s="163">
        <v>0</v>
      </c>
      <c r="H24" s="163">
        <v>0</v>
      </c>
      <c r="I24" s="163">
        <v>0</v>
      </c>
      <c r="J24" s="92"/>
      <c r="K24" s="70"/>
      <c r="M24" s="6"/>
      <c r="N24" s="7"/>
      <c r="O24" s="7"/>
      <c r="P24" s="7"/>
      <c r="Q24" s="7"/>
      <c r="R24" s="7"/>
      <c r="S24" s="7"/>
    </row>
    <row r="25" spans="2:19" x14ac:dyDescent="0.15">
      <c r="B25" s="62" t="s">
        <v>478</v>
      </c>
      <c r="C25" s="163" t="s">
        <v>34</v>
      </c>
      <c r="D25" s="163" t="s">
        <v>34</v>
      </c>
      <c r="E25" s="163" t="s">
        <v>34</v>
      </c>
      <c r="F25" s="163" t="s">
        <v>34</v>
      </c>
      <c r="G25" s="163" t="s">
        <v>34</v>
      </c>
      <c r="H25" s="163" t="s">
        <v>34</v>
      </c>
      <c r="I25" s="163" t="s">
        <v>34</v>
      </c>
      <c r="J25" s="92"/>
      <c r="K25" s="70"/>
      <c r="M25" s="6"/>
      <c r="N25" s="7"/>
      <c r="O25" s="7"/>
      <c r="P25" s="7"/>
      <c r="Q25" s="7"/>
      <c r="R25" s="7"/>
      <c r="S25" s="7"/>
    </row>
    <row r="26" spans="2:19" x14ac:dyDescent="0.15">
      <c r="B26" s="62" t="s">
        <v>479</v>
      </c>
      <c r="C26" s="163">
        <v>0</v>
      </c>
      <c r="D26" s="163">
        <v>0</v>
      </c>
      <c r="E26" s="163">
        <v>0</v>
      </c>
      <c r="F26" s="163">
        <v>0</v>
      </c>
      <c r="G26" s="163">
        <v>0</v>
      </c>
      <c r="H26" s="163">
        <v>0</v>
      </c>
      <c r="I26" s="163">
        <v>0</v>
      </c>
      <c r="J26" s="93"/>
      <c r="K26" s="70"/>
      <c r="M26" s="6"/>
      <c r="N26" s="7"/>
      <c r="O26" s="7"/>
      <c r="P26" s="7"/>
      <c r="Q26" s="7"/>
      <c r="R26" s="7"/>
      <c r="S26" s="7"/>
    </row>
    <row r="27" spans="2:19" x14ac:dyDescent="0.15">
      <c r="B27" s="84" t="s">
        <v>21</v>
      </c>
      <c r="C27" s="162"/>
      <c r="D27" s="162"/>
      <c r="E27" s="162"/>
      <c r="F27" s="162"/>
      <c r="G27" s="162"/>
      <c r="H27" s="162"/>
      <c r="I27" s="162"/>
      <c r="J27" s="89"/>
      <c r="K27" s="90"/>
      <c r="M27" s="6"/>
      <c r="N27" s="7"/>
      <c r="O27" s="7"/>
      <c r="P27" s="7"/>
      <c r="Q27" s="7"/>
      <c r="R27" s="7"/>
      <c r="S27" s="7"/>
    </row>
    <row r="28" spans="2:19" x14ac:dyDescent="0.15">
      <c r="B28" s="323" t="s">
        <v>248</v>
      </c>
      <c r="C28" s="335">
        <v>5.5</v>
      </c>
      <c r="D28" s="336">
        <v>2.65</v>
      </c>
      <c r="E28" s="336">
        <v>2</v>
      </c>
      <c r="F28" s="335">
        <v>4</v>
      </c>
      <c r="G28" s="335">
        <v>7</v>
      </c>
      <c r="H28" s="335">
        <v>1.5</v>
      </c>
      <c r="I28" s="337">
        <v>2.5</v>
      </c>
      <c r="J28" s="96"/>
      <c r="K28" s="97" t="s">
        <v>263</v>
      </c>
      <c r="M28" s="6"/>
      <c r="N28" s="9"/>
      <c r="O28" s="9"/>
      <c r="P28" s="9"/>
      <c r="Q28" s="9"/>
      <c r="R28" s="7"/>
      <c r="S28" s="7"/>
    </row>
    <row r="29" spans="2:19" x14ac:dyDescent="0.15">
      <c r="B29" s="62" t="s">
        <v>180</v>
      </c>
      <c r="C29" s="338">
        <v>80</v>
      </c>
      <c r="D29" s="338">
        <v>65</v>
      </c>
      <c r="E29" s="338">
        <v>60</v>
      </c>
      <c r="F29" s="339"/>
      <c r="G29" s="339"/>
      <c r="H29" s="339"/>
      <c r="I29" s="339"/>
      <c r="J29" s="96" t="s">
        <v>9</v>
      </c>
      <c r="K29" s="96"/>
      <c r="M29" s="6"/>
      <c r="N29" s="9"/>
      <c r="O29" s="9"/>
      <c r="P29" s="9"/>
      <c r="Q29" s="9"/>
      <c r="R29" s="7"/>
      <c r="S29" s="7"/>
    </row>
    <row r="30" spans="2:19" x14ac:dyDescent="0.15">
      <c r="B30" s="62" t="s">
        <v>181</v>
      </c>
      <c r="C30" s="338">
        <v>20</v>
      </c>
      <c r="D30" s="338">
        <v>35</v>
      </c>
      <c r="E30" s="338">
        <v>40</v>
      </c>
      <c r="F30" s="339"/>
      <c r="G30" s="339"/>
      <c r="H30" s="339"/>
      <c r="I30" s="339"/>
      <c r="J30" s="96" t="s">
        <v>9</v>
      </c>
      <c r="K30" s="96"/>
      <c r="M30" s="6"/>
      <c r="N30" s="9"/>
      <c r="O30" s="9"/>
      <c r="P30" s="9"/>
      <c r="Q30" s="9"/>
      <c r="R30" s="7"/>
      <c r="S30" s="7"/>
    </row>
    <row r="31" spans="2:19" x14ac:dyDescent="0.15">
      <c r="B31" s="323" t="s">
        <v>25</v>
      </c>
      <c r="C31" s="340">
        <v>155000</v>
      </c>
      <c r="D31" s="340">
        <v>125000</v>
      </c>
      <c r="E31" s="340">
        <v>65000</v>
      </c>
      <c r="F31" s="340">
        <v>140000</v>
      </c>
      <c r="G31" s="340">
        <v>180000</v>
      </c>
      <c r="H31" s="341">
        <f>ABS(E31*(1-0.2))</f>
        <v>52000</v>
      </c>
      <c r="I31" s="341">
        <f>MROUND(ABS(E31*(1+0.25)),1000)</f>
        <v>81000</v>
      </c>
      <c r="J31" s="96" t="s">
        <v>41</v>
      </c>
      <c r="K31" s="96" t="s">
        <v>264</v>
      </c>
      <c r="M31" s="6"/>
      <c r="N31" s="9"/>
      <c r="O31" s="9"/>
      <c r="P31" s="9"/>
      <c r="Q31" s="9"/>
      <c r="R31" s="7"/>
      <c r="S31" s="7"/>
    </row>
    <row r="32" spans="2:19" x14ac:dyDescent="0.15">
      <c r="B32" s="323" t="s">
        <v>27</v>
      </c>
      <c r="C32" s="342" t="s">
        <v>34</v>
      </c>
      <c r="D32" s="342" t="s">
        <v>34</v>
      </c>
      <c r="E32" s="342" t="s">
        <v>34</v>
      </c>
      <c r="F32" s="343"/>
      <c r="G32" s="343"/>
      <c r="H32" s="343"/>
      <c r="I32" s="344"/>
      <c r="J32" s="96" t="s">
        <v>41</v>
      </c>
      <c r="K32" s="96" t="s">
        <v>265</v>
      </c>
      <c r="M32" s="6"/>
      <c r="N32" s="9"/>
      <c r="O32" s="9"/>
      <c r="P32" s="9"/>
      <c r="Q32" s="9"/>
      <c r="R32" s="7"/>
      <c r="S32" s="7"/>
    </row>
    <row r="33" spans="1:19" x14ac:dyDescent="0.15">
      <c r="B33" s="323" t="s">
        <v>31</v>
      </c>
      <c r="C33" s="319">
        <v>0</v>
      </c>
      <c r="D33" s="319">
        <v>0</v>
      </c>
      <c r="E33" s="319">
        <v>0</v>
      </c>
      <c r="F33" s="319"/>
      <c r="G33" s="319"/>
      <c r="H33" s="319"/>
      <c r="I33" s="341"/>
      <c r="J33" s="96"/>
      <c r="K33" s="97"/>
      <c r="M33" s="422"/>
      <c r="N33" s="422"/>
      <c r="O33" s="422"/>
      <c r="P33" s="422"/>
      <c r="Q33" s="422"/>
      <c r="R33" s="422"/>
      <c r="S33" s="422"/>
    </row>
    <row r="34" spans="1:19" x14ac:dyDescent="0.15">
      <c r="B34" s="84" t="s">
        <v>74</v>
      </c>
      <c r="C34" s="162"/>
      <c r="D34" s="162"/>
      <c r="E34" s="162"/>
      <c r="F34" s="162"/>
      <c r="G34" s="162"/>
      <c r="H34" s="162"/>
      <c r="I34" s="162"/>
      <c r="J34" s="139"/>
      <c r="K34" s="140"/>
      <c r="N34" s="7"/>
      <c r="O34" s="7"/>
      <c r="P34" s="7"/>
      <c r="Q34" s="7"/>
      <c r="R34" s="7"/>
      <c r="S34" s="7"/>
    </row>
    <row r="35" spans="1:19" x14ac:dyDescent="0.15">
      <c r="B35" s="148" t="s">
        <v>116</v>
      </c>
      <c r="C35" s="345">
        <v>150</v>
      </c>
      <c r="D35" s="168">
        <v>200</v>
      </c>
      <c r="E35" s="168">
        <v>250</v>
      </c>
      <c r="F35" s="168"/>
      <c r="G35" s="168"/>
      <c r="H35" s="168"/>
      <c r="I35" s="168"/>
      <c r="J35" s="44"/>
      <c r="K35" s="39">
        <v>1</v>
      </c>
      <c r="N35" s="7"/>
      <c r="O35" s="7"/>
      <c r="P35" s="7"/>
      <c r="Q35" s="7"/>
      <c r="R35" s="7"/>
      <c r="S35" s="7"/>
    </row>
    <row r="36" spans="1:19" x14ac:dyDescent="0.15">
      <c r="B36" s="148" t="s">
        <v>117</v>
      </c>
      <c r="C36" s="345">
        <v>100</v>
      </c>
      <c r="D36" s="168">
        <v>170</v>
      </c>
      <c r="E36" s="168">
        <v>180</v>
      </c>
      <c r="F36" s="168"/>
      <c r="G36" s="168"/>
      <c r="H36" s="168"/>
      <c r="I36" s="168"/>
      <c r="J36" s="44"/>
      <c r="K36" s="39">
        <v>1</v>
      </c>
      <c r="N36" s="7"/>
      <c r="O36" s="7"/>
      <c r="P36" s="7"/>
      <c r="Q36" s="7"/>
      <c r="R36" s="7"/>
      <c r="S36" s="7"/>
    </row>
    <row r="37" spans="1:19" x14ac:dyDescent="0.15">
      <c r="B37" s="148" t="s">
        <v>118</v>
      </c>
      <c r="C37" s="346">
        <f>C6*10^6/(PI()*C35^2/4)</f>
        <v>396.11896947316171</v>
      </c>
      <c r="D37" s="346">
        <f t="shared" ref="D37:E37" si="1">D6*10^6/(PI()*D35^2/4)</f>
        <v>381.9718634205488</v>
      </c>
      <c r="E37" s="346">
        <f t="shared" si="1"/>
        <v>305.57749073643907</v>
      </c>
      <c r="F37" s="168"/>
      <c r="G37" s="168"/>
      <c r="H37" s="168"/>
      <c r="I37" s="168"/>
      <c r="J37" s="44"/>
      <c r="K37" s="39">
        <v>1</v>
      </c>
      <c r="N37" s="7"/>
      <c r="O37" s="7"/>
      <c r="P37" s="7"/>
      <c r="Q37" s="7"/>
      <c r="R37" s="7"/>
      <c r="S37" s="7"/>
    </row>
    <row r="38" spans="1:19" x14ac:dyDescent="0.15">
      <c r="B38" s="148" t="s">
        <v>93</v>
      </c>
      <c r="C38" s="347">
        <f>100%-C10%</f>
        <v>0.94</v>
      </c>
      <c r="D38" s="347">
        <f t="shared" ref="D38:E38" si="2">100%-D10%</f>
        <v>0.96</v>
      </c>
      <c r="E38" s="347">
        <f t="shared" si="2"/>
        <v>0.96</v>
      </c>
      <c r="F38" s="348"/>
      <c r="G38" s="348"/>
      <c r="H38" s="348"/>
      <c r="I38" s="348"/>
      <c r="J38" s="44"/>
      <c r="K38" s="39">
        <v>3</v>
      </c>
      <c r="N38" s="7"/>
      <c r="O38" s="7"/>
      <c r="P38" s="7"/>
      <c r="Q38" s="7"/>
      <c r="R38" s="7"/>
      <c r="S38" s="7"/>
    </row>
    <row r="39" spans="1:19" ht="15" customHeight="1" x14ac:dyDescent="0.15">
      <c r="B39" s="22"/>
      <c r="C39" s="20"/>
      <c r="D39" s="20"/>
      <c r="E39" s="20"/>
      <c r="F39" s="20"/>
      <c r="G39" s="20"/>
      <c r="H39" s="20"/>
      <c r="I39" s="20"/>
      <c r="J39" s="20"/>
      <c r="K39" s="20"/>
      <c r="N39" s="7"/>
      <c r="O39" s="7"/>
      <c r="P39" s="7"/>
      <c r="Q39" s="7"/>
      <c r="R39" s="7"/>
      <c r="S39" s="7"/>
    </row>
    <row r="40" spans="1:19" s="1" customFormat="1" ht="12" x14ac:dyDescent="0.15">
      <c r="A40" s="3" t="s">
        <v>22</v>
      </c>
      <c r="C40" s="10"/>
      <c r="D40" s="10"/>
      <c r="E40" s="10"/>
      <c r="F40" s="10"/>
      <c r="G40" s="10"/>
    </row>
    <row r="41" spans="1:19" s="1" customFormat="1" ht="12" x14ac:dyDescent="0.15">
      <c r="A41" s="1">
        <v>1</v>
      </c>
      <c r="B41" s="1" t="s">
        <v>266</v>
      </c>
      <c r="C41" s="10"/>
      <c r="D41" s="10"/>
      <c r="E41" s="10"/>
      <c r="F41" s="10"/>
      <c r="G41" s="10"/>
    </row>
    <row r="42" spans="1:19" s="1" customFormat="1" ht="12" x14ac:dyDescent="0.15">
      <c r="A42" s="1">
        <v>2</v>
      </c>
      <c r="B42" s="1" t="s">
        <v>267</v>
      </c>
      <c r="C42" s="10"/>
      <c r="D42" s="10"/>
      <c r="E42" s="10"/>
      <c r="F42" s="10"/>
      <c r="G42" s="10"/>
    </row>
    <row r="43" spans="1:19" s="1" customFormat="1" ht="12" x14ac:dyDescent="0.15">
      <c r="A43" s="1">
        <v>3</v>
      </c>
      <c r="B43" s="1" t="s">
        <v>268</v>
      </c>
      <c r="C43" s="10"/>
      <c r="D43" s="10"/>
      <c r="E43" s="10"/>
      <c r="F43" s="10"/>
      <c r="G43" s="10"/>
    </row>
    <row r="44" spans="1:19" x14ac:dyDescent="0.15">
      <c r="A44" s="13">
        <v>4</v>
      </c>
      <c r="B44" s="430" t="s">
        <v>269</v>
      </c>
      <c r="C44" s="430"/>
      <c r="D44" s="430"/>
      <c r="E44" s="430"/>
      <c r="F44" s="430"/>
      <c r="G44" s="430"/>
      <c r="H44" s="430"/>
      <c r="I44" s="430"/>
      <c r="J44" s="430"/>
      <c r="K44" s="430"/>
    </row>
    <row r="45" spans="1:19" x14ac:dyDescent="0.15">
      <c r="A45" s="13">
        <v>5</v>
      </c>
      <c r="B45" s="13" t="s">
        <v>270</v>
      </c>
      <c r="C45" s="18"/>
      <c r="D45" s="18"/>
      <c r="E45" s="18"/>
      <c r="F45" s="18"/>
      <c r="G45" s="18"/>
      <c r="H45" s="18"/>
      <c r="I45" s="18"/>
      <c r="J45" s="18"/>
      <c r="K45" s="18"/>
    </row>
    <row r="46" spans="1:19" x14ac:dyDescent="0.15">
      <c r="A46" s="1">
        <v>6</v>
      </c>
      <c r="B46" s="1" t="s">
        <v>271</v>
      </c>
    </row>
    <row r="47" spans="1:19" x14ac:dyDescent="0.15">
      <c r="A47" s="3" t="s">
        <v>23</v>
      </c>
    </row>
    <row r="48" spans="1:19" ht="26" customHeight="1" x14ac:dyDescent="0.15">
      <c r="A48" s="12" t="s">
        <v>9</v>
      </c>
      <c r="B48" s="430" t="s">
        <v>121</v>
      </c>
      <c r="C48" s="430"/>
      <c r="D48" s="430"/>
      <c r="E48" s="430"/>
      <c r="F48" s="430"/>
      <c r="G48" s="430"/>
      <c r="H48" s="430"/>
      <c r="I48" s="430"/>
      <c r="J48" s="430"/>
      <c r="K48" s="430"/>
    </row>
    <row r="49" spans="1:15" ht="26.25" customHeight="1" x14ac:dyDescent="0.15">
      <c r="A49" s="12" t="s">
        <v>12</v>
      </c>
      <c r="B49" s="430" t="s">
        <v>122</v>
      </c>
      <c r="C49" s="430"/>
      <c r="D49" s="430"/>
      <c r="E49" s="430"/>
      <c r="F49" s="430"/>
      <c r="G49" s="430"/>
      <c r="H49" s="430"/>
      <c r="I49" s="430"/>
      <c r="J49" s="430"/>
      <c r="K49" s="430"/>
    </row>
    <row r="50" spans="1:15" x14ac:dyDescent="0.15">
      <c r="A50" s="12" t="s">
        <v>41</v>
      </c>
      <c r="B50" s="441" t="s">
        <v>272</v>
      </c>
      <c r="C50" s="441"/>
      <c r="D50" s="441"/>
      <c r="E50" s="441"/>
      <c r="F50" s="441"/>
      <c r="G50" s="441"/>
      <c r="H50" s="441"/>
      <c r="I50" s="441"/>
      <c r="J50" s="441"/>
      <c r="K50" s="441"/>
      <c r="O50" s="27"/>
    </row>
    <row r="51" spans="1:15" ht="21" customHeight="1" x14ac:dyDescent="0.15">
      <c r="A51" s="31" t="s">
        <v>37</v>
      </c>
      <c r="B51" s="442" t="s">
        <v>273</v>
      </c>
      <c r="C51" s="442"/>
      <c r="D51" s="442"/>
      <c r="E51" s="442"/>
      <c r="F51" s="442"/>
      <c r="G51" s="442"/>
      <c r="H51" s="442"/>
      <c r="I51" s="442"/>
      <c r="J51" s="442"/>
      <c r="K51" s="442"/>
    </row>
    <row r="52" spans="1:15" x14ac:dyDescent="0.15">
      <c r="A52" s="12"/>
      <c r="B52" s="13"/>
      <c r="C52" s="13"/>
      <c r="D52" s="13"/>
      <c r="E52" s="13"/>
      <c r="F52" s="13"/>
      <c r="G52" s="13"/>
      <c r="H52" s="13"/>
      <c r="I52" s="13"/>
      <c r="J52" s="13"/>
      <c r="K52" s="13"/>
      <c r="O52" s="28"/>
    </row>
    <row r="53" spans="1:15" s="1" customFormat="1" ht="12" x14ac:dyDescent="0.15">
      <c r="A53" s="12"/>
      <c r="B53" s="430"/>
      <c r="C53" s="430"/>
      <c r="D53" s="430"/>
      <c r="E53" s="430"/>
      <c r="F53" s="430"/>
      <c r="G53" s="430"/>
      <c r="H53" s="430"/>
      <c r="I53" s="430"/>
      <c r="J53" s="430"/>
      <c r="K53" s="430"/>
    </row>
    <row r="54" spans="1:15" s="1" customFormat="1" ht="12" x14ac:dyDescent="0.15">
      <c r="A54" s="11"/>
    </row>
    <row r="55" spans="1:15" s="1" customFormat="1" ht="12" x14ac:dyDescent="0.15">
      <c r="A55" s="11"/>
    </row>
  </sheetData>
  <mergeCells count="14">
    <mergeCell ref="B51:K51"/>
    <mergeCell ref="B53:K53"/>
    <mergeCell ref="M23:S23"/>
    <mergeCell ref="M33:S33"/>
    <mergeCell ref="B44:K44"/>
    <mergeCell ref="B48:K48"/>
    <mergeCell ref="B49:K49"/>
    <mergeCell ref="B50:K50"/>
    <mergeCell ref="N6:S6"/>
    <mergeCell ref="C3:K3"/>
    <mergeCell ref="N3:S3"/>
    <mergeCell ref="F4:G4"/>
    <mergeCell ref="H4:I4"/>
    <mergeCell ref="M5:S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8FE00-A0EF-405E-8328-78AD0B51D89A}">
  <sheetPr codeName="Sheet18"/>
  <dimension ref="A1:S52"/>
  <sheetViews>
    <sheetView workbookViewId="0">
      <selection activeCell="B3" sqref="B3:K37"/>
    </sheetView>
  </sheetViews>
  <sheetFormatPr baseColWidth="10" defaultColWidth="9.33203125" defaultRowHeight="14" x14ac:dyDescent="0.15"/>
  <cols>
    <col min="1" max="1" width="3" style="1" customWidth="1"/>
    <col min="2" max="2" width="35.5" style="1" customWidth="1"/>
    <col min="3" max="5" width="9" style="1" customWidth="1"/>
    <col min="6" max="9" width="9.5" style="1" customWidth="1"/>
    <col min="10" max="10" width="6.5" style="1" customWidth="1"/>
    <col min="11" max="11" width="7" style="1" customWidth="1"/>
    <col min="12" max="12" width="6.5" style="1" customWidth="1"/>
    <col min="13" max="13" width="30.33203125" style="4" customWidth="1"/>
    <col min="14" max="14" width="10.5" style="4" customWidth="1"/>
    <col min="15" max="15" width="9.5" style="4" customWidth="1"/>
    <col min="16" max="16" width="10" style="4" customWidth="1"/>
    <col min="17" max="17" width="7.6640625" style="4" customWidth="1"/>
    <col min="18" max="18" width="7.33203125" style="4" customWidth="1"/>
    <col min="19" max="19" width="7.5" style="4" customWidth="1"/>
    <col min="20" max="16384" width="9.33203125" style="4"/>
  </cols>
  <sheetData>
    <row r="1" spans="2:19" ht="20" x14ac:dyDescent="0.2">
      <c r="B1" s="2" t="s">
        <v>0</v>
      </c>
    </row>
    <row r="3" spans="2:19" x14ac:dyDescent="0.15">
      <c r="B3" s="61" t="s">
        <v>1</v>
      </c>
      <c r="C3" s="434" t="s">
        <v>383</v>
      </c>
      <c r="D3" s="434"/>
      <c r="E3" s="434"/>
      <c r="F3" s="434"/>
      <c r="G3" s="434"/>
      <c r="H3" s="434"/>
      <c r="I3" s="434"/>
      <c r="J3" s="434"/>
      <c r="K3" s="435"/>
      <c r="M3" s="14"/>
      <c r="N3" s="431"/>
      <c r="O3" s="432"/>
      <c r="P3" s="432"/>
      <c r="Q3" s="432"/>
      <c r="R3" s="432"/>
      <c r="S3" s="432"/>
    </row>
    <row r="4" spans="2:19" ht="16.5" customHeight="1" x14ac:dyDescent="0.15">
      <c r="B4" s="62" t="s">
        <v>470</v>
      </c>
      <c r="C4" s="63">
        <v>2020</v>
      </c>
      <c r="D4" s="63">
        <v>2030</v>
      </c>
      <c r="E4" s="63">
        <v>2050</v>
      </c>
      <c r="F4" s="436" t="s">
        <v>33</v>
      </c>
      <c r="G4" s="435"/>
      <c r="H4" s="436" t="s">
        <v>2</v>
      </c>
      <c r="I4" s="435"/>
      <c r="J4" s="63" t="s">
        <v>3</v>
      </c>
      <c r="K4" s="63" t="s">
        <v>4</v>
      </c>
      <c r="M4" s="5"/>
      <c r="N4" s="17"/>
      <c r="O4" s="17"/>
      <c r="P4" s="17"/>
      <c r="Q4" s="17"/>
      <c r="R4" s="17"/>
      <c r="S4" s="17"/>
    </row>
    <row r="5" spans="2:19" x14ac:dyDescent="0.15">
      <c r="B5" s="64" t="s">
        <v>5</v>
      </c>
      <c r="C5" s="65"/>
      <c r="D5" s="65"/>
      <c r="E5" s="65"/>
      <c r="F5" s="66" t="s">
        <v>6</v>
      </c>
      <c r="G5" s="66" t="s">
        <v>7</v>
      </c>
      <c r="H5" s="66" t="s">
        <v>6</v>
      </c>
      <c r="I5" s="66" t="s">
        <v>7</v>
      </c>
      <c r="J5" s="65"/>
      <c r="K5" s="67"/>
      <c r="M5" s="422"/>
      <c r="N5" s="422"/>
      <c r="O5" s="422"/>
      <c r="P5" s="422"/>
      <c r="Q5" s="422"/>
      <c r="R5" s="422"/>
      <c r="S5" s="422"/>
    </row>
    <row r="6" spans="2:19" x14ac:dyDescent="0.15">
      <c r="B6" s="350" t="s">
        <v>8</v>
      </c>
      <c r="C6" s="351">
        <v>1</v>
      </c>
      <c r="D6" s="351">
        <v>10</v>
      </c>
      <c r="E6" s="351">
        <v>25</v>
      </c>
      <c r="F6" s="351">
        <v>1</v>
      </c>
      <c r="G6" s="351">
        <v>25</v>
      </c>
      <c r="H6" s="351">
        <v>1</v>
      </c>
      <c r="I6" s="351">
        <v>25</v>
      </c>
      <c r="J6" s="318" t="s">
        <v>9</v>
      </c>
      <c r="K6" s="70">
        <v>3</v>
      </c>
      <c r="M6" s="13"/>
      <c r="N6" s="45"/>
      <c r="O6" s="19"/>
      <c r="P6" s="19"/>
      <c r="Q6" s="19"/>
      <c r="R6" s="19"/>
      <c r="S6" s="19"/>
    </row>
    <row r="7" spans="2:19" x14ac:dyDescent="0.15">
      <c r="B7" s="350" t="s">
        <v>26</v>
      </c>
      <c r="C7" s="351">
        <v>30</v>
      </c>
      <c r="D7" s="351">
        <v>100</v>
      </c>
      <c r="E7" s="351">
        <v>150</v>
      </c>
      <c r="F7" s="103">
        <v>10</v>
      </c>
      <c r="G7" s="103">
        <v>300</v>
      </c>
      <c r="H7" s="103">
        <v>10</v>
      </c>
      <c r="I7" s="103">
        <v>300</v>
      </c>
      <c r="J7" s="318" t="s">
        <v>12</v>
      </c>
      <c r="K7" s="70">
        <v>3</v>
      </c>
      <c r="M7" s="13"/>
      <c r="N7" s="46"/>
      <c r="O7" s="19"/>
      <c r="P7" s="19"/>
      <c r="Q7" s="19"/>
      <c r="R7" s="19"/>
      <c r="S7" s="19"/>
    </row>
    <row r="8" spans="2:19" x14ac:dyDescent="0.15">
      <c r="B8" s="350" t="s">
        <v>10</v>
      </c>
      <c r="C8" s="103">
        <v>90</v>
      </c>
      <c r="D8" s="103">
        <v>90</v>
      </c>
      <c r="E8" s="103">
        <v>90</v>
      </c>
      <c r="F8" s="103">
        <v>85</v>
      </c>
      <c r="G8" s="103">
        <v>95</v>
      </c>
      <c r="H8" s="103">
        <v>85</v>
      </c>
      <c r="I8" s="103">
        <v>95</v>
      </c>
      <c r="J8" s="318" t="s">
        <v>48</v>
      </c>
      <c r="K8" s="71">
        <v>5</v>
      </c>
      <c r="M8" s="13"/>
      <c r="N8" s="47"/>
      <c r="O8" s="47"/>
      <c r="P8" s="47"/>
      <c r="Q8" s="47"/>
      <c r="R8" s="47"/>
      <c r="S8" s="47"/>
    </row>
    <row r="9" spans="2:19" x14ac:dyDescent="0.15">
      <c r="B9" s="352" t="s">
        <v>11</v>
      </c>
      <c r="C9" s="103">
        <v>90</v>
      </c>
      <c r="D9" s="103">
        <v>90</v>
      </c>
      <c r="E9" s="103">
        <v>90</v>
      </c>
      <c r="F9" s="103">
        <v>85</v>
      </c>
      <c r="G9" s="103">
        <v>95</v>
      </c>
      <c r="H9" s="103">
        <v>85</v>
      </c>
      <c r="I9" s="103">
        <v>95</v>
      </c>
      <c r="J9" s="321" t="s">
        <v>48</v>
      </c>
      <c r="K9" s="74">
        <v>5</v>
      </c>
      <c r="M9" s="13"/>
      <c r="N9" s="47"/>
      <c r="O9" s="47"/>
      <c r="P9" s="47"/>
      <c r="Q9" s="47"/>
      <c r="R9" s="47"/>
      <c r="S9" s="47"/>
    </row>
    <row r="10" spans="2:19" x14ac:dyDescent="0.15">
      <c r="B10" s="350" t="s">
        <v>13</v>
      </c>
      <c r="C10" s="353">
        <v>0.04</v>
      </c>
      <c r="D10" s="353">
        <v>0.04</v>
      </c>
      <c r="E10" s="353">
        <v>0.04</v>
      </c>
      <c r="F10" s="354">
        <v>0.02</v>
      </c>
      <c r="G10" s="354">
        <v>0.06</v>
      </c>
      <c r="H10" s="354">
        <v>0.02</v>
      </c>
      <c r="I10" s="354">
        <v>0.06</v>
      </c>
      <c r="J10" s="318"/>
      <c r="K10" s="70"/>
      <c r="M10" s="1"/>
      <c r="N10" s="48"/>
      <c r="O10" s="48"/>
      <c r="P10" s="48"/>
      <c r="Q10" s="48"/>
      <c r="R10" s="48"/>
      <c r="S10" s="47"/>
    </row>
    <row r="11" spans="2:19" x14ac:dyDescent="0.15">
      <c r="B11" s="228" t="s">
        <v>14</v>
      </c>
      <c r="C11" s="94"/>
      <c r="D11" s="94"/>
      <c r="E11" s="94"/>
      <c r="F11" s="94"/>
      <c r="G11" s="94"/>
      <c r="H11" s="94"/>
      <c r="I11" s="94"/>
      <c r="J11" s="318"/>
      <c r="K11" s="70"/>
      <c r="M11" s="1"/>
      <c r="N11" s="48"/>
      <c r="O11" s="48"/>
      <c r="P11" s="48"/>
      <c r="Q11" s="48"/>
      <c r="R11" s="48"/>
      <c r="S11" s="47"/>
    </row>
    <row r="12" spans="2:19" x14ac:dyDescent="0.15">
      <c r="B12" s="228" t="s">
        <v>15</v>
      </c>
      <c r="C12" s="103">
        <v>40</v>
      </c>
      <c r="D12" s="103">
        <v>40</v>
      </c>
      <c r="E12" s="103">
        <v>50</v>
      </c>
      <c r="F12" s="103">
        <v>30</v>
      </c>
      <c r="G12" s="103">
        <v>120</v>
      </c>
      <c r="H12" s="103">
        <v>30</v>
      </c>
      <c r="I12" s="103">
        <v>120</v>
      </c>
      <c r="J12" s="318" t="s">
        <v>41</v>
      </c>
      <c r="K12" s="70">
        <v>2</v>
      </c>
      <c r="M12" s="13"/>
      <c r="N12" s="47"/>
      <c r="O12" s="47"/>
      <c r="P12" s="47"/>
      <c r="Q12" s="47"/>
      <c r="R12" s="47"/>
      <c r="S12" s="47"/>
    </row>
    <row r="13" spans="2:19" x14ac:dyDescent="0.15">
      <c r="B13" s="228" t="s">
        <v>16</v>
      </c>
      <c r="C13" s="103">
        <v>5</v>
      </c>
      <c r="D13" s="103">
        <v>5</v>
      </c>
      <c r="E13" s="103">
        <v>4</v>
      </c>
      <c r="F13" s="318">
        <v>4</v>
      </c>
      <c r="G13" s="318">
        <v>6</v>
      </c>
      <c r="H13" s="318">
        <v>4</v>
      </c>
      <c r="I13" s="103">
        <v>6</v>
      </c>
      <c r="J13" s="318"/>
      <c r="K13" s="70" t="s">
        <v>372</v>
      </c>
      <c r="M13" s="13"/>
      <c r="N13" s="47"/>
      <c r="O13" s="47"/>
      <c r="P13" s="47"/>
      <c r="Q13" s="47"/>
      <c r="R13" s="47"/>
      <c r="S13" s="47"/>
    </row>
    <row r="14" spans="2:19" x14ac:dyDescent="0.15">
      <c r="B14" s="355" t="s">
        <v>487</v>
      </c>
      <c r="C14" s="94">
        <v>0.2</v>
      </c>
      <c r="D14" s="94">
        <v>0.2</v>
      </c>
      <c r="E14" s="94">
        <v>0.2</v>
      </c>
      <c r="F14" s="356">
        <v>0.1</v>
      </c>
      <c r="G14" s="356">
        <v>0.3</v>
      </c>
      <c r="H14" s="356">
        <v>0.1</v>
      </c>
      <c r="I14" s="356">
        <v>0.3</v>
      </c>
      <c r="J14" s="96" t="s">
        <v>37</v>
      </c>
      <c r="K14" s="69"/>
      <c r="M14" s="13"/>
      <c r="N14" s="47"/>
      <c r="O14" s="47"/>
      <c r="P14" s="47"/>
      <c r="Q14" s="47"/>
      <c r="R14" s="47"/>
      <c r="S14" s="47"/>
    </row>
    <row r="15" spans="2:19" x14ac:dyDescent="0.15">
      <c r="B15" s="78" t="s">
        <v>28</v>
      </c>
      <c r="C15" s="79"/>
      <c r="D15" s="79"/>
      <c r="E15" s="79"/>
      <c r="F15" s="79"/>
      <c r="G15" s="79"/>
      <c r="H15" s="79"/>
      <c r="I15" s="80"/>
      <c r="J15" s="80"/>
      <c r="K15" s="81"/>
      <c r="M15" s="13"/>
      <c r="N15" s="47"/>
      <c r="O15" s="47"/>
      <c r="P15" s="47"/>
      <c r="Q15" s="47"/>
      <c r="R15" s="47"/>
      <c r="S15" s="47"/>
    </row>
    <row r="16" spans="2:19" x14ac:dyDescent="0.15">
      <c r="B16" s="77" t="s">
        <v>29</v>
      </c>
      <c r="C16" s="71">
        <v>35</v>
      </c>
      <c r="D16" s="82">
        <v>35</v>
      </c>
      <c r="E16" s="82">
        <v>40</v>
      </c>
      <c r="F16" s="71">
        <v>35</v>
      </c>
      <c r="G16" s="71">
        <v>40</v>
      </c>
      <c r="H16" s="71">
        <v>35</v>
      </c>
      <c r="I16" s="71">
        <v>40</v>
      </c>
      <c r="J16" s="83" t="s">
        <v>43</v>
      </c>
      <c r="K16" s="71"/>
      <c r="M16" s="13"/>
      <c r="N16" s="47"/>
      <c r="O16" s="47"/>
      <c r="P16" s="47"/>
      <c r="Q16" s="47"/>
      <c r="R16" s="47"/>
      <c r="S16" s="47"/>
    </row>
    <row r="17" spans="2:19" x14ac:dyDescent="0.15">
      <c r="B17" s="77" t="s">
        <v>30</v>
      </c>
      <c r="C17" s="82"/>
      <c r="D17" s="82"/>
      <c r="E17" s="82"/>
      <c r="F17" s="71"/>
      <c r="G17" s="71"/>
      <c r="H17" s="71"/>
      <c r="I17" s="71"/>
      <c r="J17" s="83"/>
      <c r="K17" s="71"/>
      <c r="M17" s="13"/>
      <c r="N17" s="47"/>
      <c r="O17" s="47"/>
      <c r="P17" s="47"/>
      <c r="Q17" s="47"/>
      <c r="R17" s="47"/>
      <c r="S17" s="47"/>
    </row>
    <row r="18" spans="2:19" x14ac:dyDescent="0.15">
      <c r="B18" s="84" t="s">
        <v>61</v>
      </c>
      <c r="C18" s="85"/>
      <c r="D18" s="85"/>
      <c r="E18" s="85"/>
      <c r="F18" s="85"/>
      <c r="G18" s="85"/>
      <c r="H18" s="85"/>
      <c r="I18" s="86"/>
      <c r="J18" s="86"/>
      <c r="K18" s="87"/>
      <c r="M18" s="13"/>
      <c r="N18" s="47"/>
      <c r="O18" s="47"/>
      <c r="P18" s="47"/>
      <c r="Q18" s="47"/>
      <c r="R18" s="47"/>
      <c r="S18" s="47"/>
    </row>
    <row r="19" spans="2:19" x14ac:dyDescent="0.15">
      <c r="B19" s="75" t="s">
        <v>59</v>
      </c>
      <c r="C19" s="68">
        <v>50</v>
      </c>
      <c r="D19" s="68">
        <v>50</v>
      </c>
      <c r="E19" s="68">
        <v>50</v>
      </c>
      <c r="F19" s="68">
        <v>30</v>
      </c>
      <c r="G19" s="68">
        <v>100</v>
      </c>
      <c r="H19" s="68">
        <v>30</v>
      </c>
      <c r="I19" s="127">
        <v>100</v>
      </c>
      <c r="J19" s="83" t="s">
        <v>50</v>
      </c>
      <c r="K19" s="70"/>
      <c r="L19" s="3"/>
      <c r="M19" s="13"/>
      <c r="N19" s="47"/>
      <c r="O19" s="47"/>
      <c r="P19" s="47"/>
      <c r="Q19" s="47"/>
      <c r="R19" s="47"/>
      <c r="S19" s="47"/>
    </row>
    <row r="20" spans="2:19" x14ac:dyDescent="0.15">
      <c r="B20" s="75" t="s">
        <v>17</v>
      </c>
      <c r="C20" s="68">
        <v>0</v>
      </c>
      <c r="D20" s="68">
        <v>0</v>
      </c>
      <c r="E20" s="68">
        <v>0</v>
      </c>
      <c r="F20" s="68">
        <v>0</v>
      </c>
      <c r="G20" s="68">
        <v>0</v>
      </c>
      <c r="H20" s="68">
        <v>0</v>
      </c>
      <c r="I20" s="71">
        <v>0</v>
      </c>
      <c r="J20" s="83" t="s">
        <v>50</v>
      </c>
      <c r="K20" s="70"/>
      <c r="M20" s="13"/>
      <c r="N20" s="47"/>
      <c r="O20" s="47"/>
      <c r="P20" s="47"/>
      <c r="Q20" s="47"/>
      <c r="R20" s="47"/>
      <c r="S20" s="47"/>
    </row>
    <row r="21" spans="2:19" x14ac:dyDescent="0.15">
      <c r="B21" s="75" t="s">
        <v>18</v>
      </c>
      <c r="C21" s="76">
        <v>0.1</v>
      </c>
      <c r="D21" s="76">
        <v>0.1</v>
      </c>
      <c r="E21" s="76">
        <v>0.1</v>
      </c>
      <c r="F21" s="76">
        <v>0</v>
      </c>
      <c r="G21" s="76">
        <v>0.3</v>
      </c>
      <c r="H21" s="76">
        <v>0</v>
      </c>
      <c r="I21" s="357">
        <v>0.3</v>
      </c>
      <c r="J21" s="83" t="s">
        <v>50</v>
      </c>
      <c r="K21" s="70"/>
      <c r="M21" s="13"/>
      <c r="N21" s="47"/>
      <c r="O21" s="47"/>
      <c r="P21" s="47"/>
      <c r="Q21" s="47"/>
      <c r="R21" s="47"/>
      <c r="S21" s="47"/>
    </row>
    <row r="22" spans="2:19" x14ac:dyDescent="0.15">
      <c r="B22" s="75" t="s">
        <v>19</v>
      </c>
      <c r="C22" s="76">
        <v>0.1</v>
      </c>
      <c r="D22" s="76">
        <v>0.1</v>
      </c>
      <c r="E22" s="76">
        <v>0.1</v>
      </c>
      <c r="F22" s="76">
        <v>0</v>
      </c>
      <c r="G22" s="76">
        <v>0.3</v>
      </c>
      <c r="H22" s="76">
        <v>0</v>
      </c>
      <c r="I22" s="357">
        <v>0.3</v>
      </c>
      <c r="J22" s="83" t="s">
        <v>50</v>
      </c>
      <c r="K22" s="70"/>
      <c r="M22" s="13"/>
      <c r="N22" s="47"/>
      <c r="O22" s="47"/>
      <c r="P22" s="47"/>
      <c r="Q22" s="47"/>
      <c r="R22" s="47"/>
      <c r="S22" s="47"/>
    </row>
    <row r="23" spans="2:19" x14ac:dyDescent="0.15">
      <c r="B23" s="84" t="s">
        <v>20</v>
      </c>
      <c r="C23" s="88"/>
      <c r="D23" s="89"/>
      <c r="E23" s="89"/>
      <c r="F23" s="89"/>
      <c r="G23" s="89"/>
      <c r="H23" s="89"/>
      <c r="I23" s="89"/>
      <c r="J23" s="89"/>
      <c r="K23" s="90"/>
      <c r="M23" s="49"/>
      <c r="N23" s="49"/>
      <c r="O23" s="49"/>
      <c r="P23" s="49"/>
      <c r="Q23" s="49"/>
      <c r="R23" s="49"/>
      <c r="S23" s="49"/>
    </row>
    <row r="24" spans="2:19" x14ac:dyDescent="0.15">
      <c r="B24" s="75" t="s">
        <v>477</v>
      </c>
      <c r="C24" s="91">
        <v>0</v>
      </c>
      <c r="D24" s="91">
        <v>0</v>
      </c>
      <c r="E24" s="91">
        <v>0</v>
      </c>
      <c r="F24" s="91"/>
      <c r="G24" s="91"/>
      <c r="H24" s="91"/>
      <c r="I24" s="91"/>
      <c r="J24" s="92"/>
      <c r="K24" s="70"/>
      <c r="M24" s="13"/>
      <c r="N24" s="47"/>
      <c r="O24" s="47"/>
      <c r="P24" s="47"/>
      <c r="Q24" s="47"/>
      <c r="R24" s="47"/>
      <c r="S24" s="47"/>
    </row>
    <row r="25" spans="2:19" x14ac:dyDescent="0.15">
      <c r="B25" s="75" t="s">
        <v>478</v>
      </c>
      <c r="C25" s="91">
        <v>0</v>
      </c>
      <c r="D25" s="91">
        <v>0</v>
      </c>
      <c r="E25" s="91">
        <v>0</v>
      </c>
      <c r="F25" s="91"/>
      <c r="G25" s="91"/>
      <c r="H25" s="91"/>
      <c r="I25" s="91"/>
      <c r="J25" s="92"/>
      <c r="K25" s="70"/>
      <c r="M25" s="13"/>
      <c r="N25" s="47"/>
      <c r="O25" s="47"/>
      <c r="P25" s="47"/>
      <c r="Q25" s="47"/>
      <c r="R25" s="47"/>
      <c r="S25" s="47"/>
    </row>
    <row r="26" spans="2:19" x14ac:dyDescent="0.15">
      <c r="B26" s="75" t="s">
        <v>479</v>
      </c>
      <c r="C26" s="91">
        <v>0</v>
      </c>
      <c r="D26" s="91">
        <v>0</v>
      </c>
      <c r="E26" s="91">
        <v>0</v>
      </c>
      <c r="F26" s="91"/>
      <c r="G26" s="91"/>
      <c r="H26" s="91"/>
      <c r="I26" s="91"/>
      <c r="J26" s="93"/>
      <c r="K26" s="70"/>
      <c r="M26" s="13"/>
      <c r="N26" s="47"/>
      <c r="O26" s="47"/>
      <c r="P26" s="47"/>
      <c r="Q26" s="47"/>
      <c r="R26" s="47"/>
      <c r="S26" s="47"/>
    </row>
    <row r="27" spans="2:19" x14ac:dyDescent="0.15">
      <c r="B27" s="75" t="s">
        <v>480</v>
      </c>
      <c r="C27" s="91">
        <v>0</v>
      </c>
      <c r="D27" s="91">
        <v>0</v>
      </c>
      <c r="E27" s="91">
        <v>0</v>
      </c>
      <c r="F27" s="91"/>
      <c r="G27" s="91"/>
      <c r="H27" s="91"/>
      <c r="I27" s="91"/>
      <c r="J27" s="83"/>
      <c r="K27" s="83"/>
      <c r="M27" s="13"/>
      <c r="N27" s="50"/>
      <c r="O27" s="50"/>
      <c r="P27" s="50"/>
      <c r="Q27" s="50"/>
      <c r="R27" s="47"/>
      <c r="S27" s="47"/>
    </row>
    <row r="28" spans="2:19" x14ac:dyDescent="0.15">
      <c r="B28" s="75" t="s">
        <v>481</v>
      </c>
      <c r="C28" s="91">
        <v>0</v>
      </c>
      <c r="D28" s="91">
        <v>0</v>
      </c>
      <c r="E28" s="91">
        <v>0</v>
      </c>
      <c r="F28" s="91"/>
      <c r="G28" s="91"/>
      <c r="H28" s="91"/>
      <c r="I28" s="91"/>
      <c r="J28" s="83"/>
      <c r="K28" s="83"/>
      <c r="L28" s="38"/>
      <c r="M28" s="49"/>
      <c r="N28" s="49"/>
      <c r="O28" s="49"/>
      <c r="P28" s="49"/>
      <c r="Q28" s="49"/>
      <c r="R28" s="49"/>
      <c r="S28" s="49"/>
    </row>
    <row r="29" spans="2:19" x14ac:dyDescent="0.15">
      <c r="B29" s="84" t="s">
        <v>21</v>
      </c>
      <c r="C29" s="89"/>
      <c r="D29" s="89"/>
      <c r="E29" s="89"/>
      <c r="F29" s="89"/>
      <c r="G29" s="89"/>
      <c r="H29" s="89"/>
      <c r="I29" s="89"/>
      <c r="J29" s="89"/>
      <c r="K29" s="90"/>
      <c r="M29" s="13"/>
      <c r="N29" s="47"/>
      <c r="O29" s="47"/>
      <c r="P29" s="47"/>
      <c r="Q29" s="47"/>
      <c r="R29" s="47"/>
      <c r="S29" s="47"/>
    </row>
    <row r="30" spans="2:19" x14ac:dyDescent="0.15">
      <c r="B30" s="228" t="s">
        <v>24</v>
      </c>
      <c r="C30" s="358">
        <v>5.5</v>
      </c>
      <c r="D30" s="359">
        <v>5.1092100000000009</v>
      </c>
      <c r="E30" s="359">
        <v>5.0999999999999996</v>
      </c>
      <c r="F30" s="358">
        <v>2.9</v>
      </c>
      <c r="G30" s="358">
        <v>7.5</v>
      </c>
      <c r="H30" s="358">
        <v>2.9</v>
      </c>
      <c r="I30" s="358">
        <v>7.5</v>
      </c>
      <c r="J30" s="69" t="s">
        <v>43</v>
      </c>
      <c r="K30" s="69" t="s">
        <v>374</v>
      </c>
      <c r="M30" s="13"/>
      <c r="N30" s="51"/>
      <c r="O30" s="51"/>
      <c r="P30" s="51"/>
      <c r="Q30" s="51"/>
      <c r="R30" s="47"/>
      <c r="S30" s="47"/>
    </row>
    <row r="31" spans="2:19" x14ac:dyDescent="0.15">
      <c r="B31" s="228" t="s">
        <v>336</v>
      </c>
      <c r="C31" s="98"/>
      <c r="D31" s="98"/>
      <c r="E31" s="98"/>
      <c r="F31" s="99"/>
      <c r="G31" s="99"/>
      <c r="H31" s="138"/>
      <c r="I31" s="138"/>
      <c r="J31" s="83"/>
      <c r="K31" s="83"/>
      <c r="M31" s="13"/>
      <c r="N31" s="51"/>
      <c r="O31" s="51"/>
      <c r="P31" s="51"/>
      <c r="Q31" s="51"/>
      <c r="R31" s="47"/>
      <c r="S31" s="47"/>
    </row>
    <row r="32" spans="2:19" x14ac:dyDescent="0.15">
      <c r="B32" s="228" t="s">
        <v>337</v>
      </c>
      <c r="C32" s="98"/>
      <c r="D32" s="98"/>
      <c r="E32" s="98"/>
      <c r="F32" s="99"/>
      <c r="G32" s="99"/>
      <c r="H32" s="138"/>
      <c r="I32" s="138"/>
      <c r="J32" s="83"/>
      <c r="K32" s="83"/>
      <c r="M32" s="13"/>
      <c r="N32" s="51"/>
      <c r="O32" s="51"/>
      <c r="P32" s="51"/>
      <c r="Q32" s="51"/>
      <c r="R32" s="47"/>
      <c r="S32" s="47"/>
    </row>
    <row r="33" spans="1:19" x14ac:dyDescent="0.15">
      <c r="B33" s="228" t="s">
        <v>25</v>
      </c>
      <c r="C33" s="100">
        <v>70800</v>
      </c>
      <c r="D33" s="100">
        <v>62500</v>
      </c>
      <c r="E33" s="100">
        <v>35700.000000000007</v>
      </c>
      <c r="F33" s="100">
        <v>23400</v>
      </c>
      <c r="G33" s="100">
        <v>72000</v>
      </c>
      <c r="H33" s="100">
        <v>23400</v>
      </c>
      <c r="I33" s="100">
        <v>72000</v>
      </c>
      <c r="J33" s="83" t="s">
        <v>43</v>
      </c>
      <c r="K33" s="69" t="s">
        <v>384</v>
      </c>
      <c r="M33" s="13"/>
      <c r="N33" s="51"/>
      <c r="O33" s="51"/>
      <c r="P33" s="51"/>
      <c r="Q33" s="51"/>
      <c r="R33" s="47"/>
      <c r="S33" s="47"/>
    </row>
    <row r="34" spans="1:19" x14ac:dyDescent="0.15">
      <c r="B34" s="228" t="s">
        <v>27</v>
      </c>
      <c r="C34" s="103">
        <v>0</v>
      </c>
      <c r="D34" s="103">
        <v>0</v>
      </c>
      <c r="E34" s="103">
        <v>0</v>
      </c>
      <c r="F34" s="103"/>
      <c r="G34" s="103"/>
      <c r="H34" s="68"/>
      <c r="I34" s="39"/>
      <c r="J34" s="83"/>
      <c r="K34" s="70"/>
      <c r="M34" s="13"/>
      <c r="N34" s="51"/>
      <c r="O34" s="51"/>
      <c r="P34" s="51"/>
      <c r="Q34" s="51"/>
      <c r="R34" s="47"/>
      <c r="S34" s="47"/>
    </row>
    <row r="35" spans="1:19" x14ac:dyDescent="0.15">
      <c r="B35" s="75" t="s">
        <v>31</v>
      </c>
      <c r="C35" s="68"/>
      <c r="D35" s="68"/>
      <c r="E35" s="68"/>
      <c r="F35" s="68"/>
      <c r="G35" s="68"/>
      <c r="H35" s="68"/>
      <c r="I35" s="39"/>
      <c r="J35" s="83"/>
      <c r="K35" s="70"/>
      <c r="M35" s="49"/>
      <c r="N35" s="49"/>
      <c r="O35" s="49"/>
      <c r="P35" s="49"/>
      <c r="Q35" s="49"/>
      <c r="R35" s="49"/>
      <c r="S35" s="49"/>
    </row>
    <row r="36" spans="1:19" x14ac:dyDescent="0.15">
      <c r="B36" s="104" t="s">
        <v>74</v>
      </c>
      <c r="C36" s="139"/>
      <c r="D36" s="139"/>
      <c r="E36" s="139"/>
      <c r="F36" s="139"/>
      <c r="G36" s="139"/>
      <c r="H36" s="139"/>
      <c r="I36" s="139"/>
      <c r="J36" s="139"/>
      <c r="K36" s="140"/>
      <c r="N36" s="47"/>
      <c r="O36" s="47"/>
      <c r="P36" s="47"/>
      <c r="Q36" s="47"/>
      <c r="R36" s="47"/>
      <c r="S36" s="47"/>
    </row>
    <row r="37" spans="1:19" ht="15" customHeight="1" x14ac:dyDescent="0.15">
      <c r="B37" s="34"/>
      <c r="C37" s="39"/>
      <c r="D37" s="39"/>
      <c r="E37" s="39"/>
      <c r="F37" s="39"/>
      <c r="G37" s="39"/>
      <c r="H37" s="39"/>
      <c r="I37" s="39"/>
      <c r="J37" s="44"/>
      <c r="K37" s="39"/>
      <c r="N37" s="47"/>
      <c r="O37" s="47"/>
      <c r="P37" s="47"/>
      <c r="Q37" s="47"/>
      <c r="R37" s="47"/>
      <c r="S37" s="47"/>
    </row>
    <row r="38" spans="1:19" x14ac:dyDescent="0.15">
      <c r="A38" s="3"/>
      <c r="L38" s="4"/>
    </row>
    <row r="39" spans="1:19" s="1" customFormat="1" ht="12" x14ac:dyDescent="0.15">
      <c r="A39" s="3" t="s">
        <v>22</v>
      </c>
      <c r="C39" s="10"/>
      <c r="D39" s="10"/>
      <c r="E39" s="10"/>
      <c r="F39" s="10"/>
      <c r="G39" s="10"/>
    </row>
    <row r="40" spans="1:19" x14ac:dyDescent="0.15">
      <c r="A40" s="13">
        <v>1</v>
      </c>
      <c r="B40" s="13" t="s">
        <v>385</v>
      </c>
    </row>
    <row r="41" spans="1:19" x14ac:dyDescent="0.15">
      <c r="A41" s="13">
        <v>2</v>
      </c>
      <c r="B41" s="13" t="s">
        <v>386</v>
      </c>
    </row>
    <row r="42" spans="1:19" x14ac:dyDescent="0.15">
      <c r="A42" s="13">
        <v>3</v>
      </c>
      <c r="B42" s="1" t="s">
        <v>387</v>
      </c>
    </row>
    <row r="43" spans="1:19" x14ac:dyDescent="0.15">
      <c r="A43" s="13">
        <v>4</v>
      </c>
      <c r="B43" s="13" t="s">
        <v>379</v>
      </c>
    </row>
    <row r="44" spans="1:19" x14ac:dyDescent="0.15">
      <c r="A44" s="13">
        <v>5</v>
      </c>
      <c r="B44" s="13" t="s">
        <v>388</v>
      </c>
    </row>
    <row r="45" spans="1:19" x14ac:dyDescent="0.15">
      <c r="A45" s="3" t="s">
        <v>23</v>
      </c>
    </row>
    <row r="46" spans="1:19" x14ac:dyDescent="0.15">
      <c r="A46" s="12" t="s">
        <v>9</v>
      </c>
      <c r="B46" s="430" t="s">
        <v>389</v>
      </c>
      <c r="C46" s="430"/>
      <c r="D46" s="430"/>
      <c r="E46" s="430"/>
      <c r="F46" s="430"/>
      <c r="G46" s="430"/>
      <c r="H46" s="430"/>
      <c r="I46" s="430"/>
      <c r="J46" s="430"/>
      <c r="K46" s="430"/>
    </row>
    <row r="47" spans="1:19" x14ac:dyDescent="0.15">
      <c r="A47" s="12" t="s">
        <v>12</v>
      </c>
      <c r="B47" s="430" t="s">
        <v>390</v>
      </c>
      <c r="C47" s="430"/>
      <c r="D47" s="430"/>
      <c r="E47" s="430"/>
      <c r="F47" s="430"/>
      <c r="G47" s="430"/>
      <c r="H47" s="430"/>
      <c r="I47" s="430"/>
      <c r="J47" s="430"/>
      <c r="K47" s="430"/>
    </row>
    <row r="48" spans="1:19" x14ac:dyDescent="0.15">
      <c r="A48" s="12" t="s">
        <v>41</v>
      </c>
      <c r="B48" s="430" t="s">
        <v>391</v>
      </c>
      <c r="C48" s="430"/>
      <c r="D48" s="430"/>
      <c r="E48" s="430"/>
      <c r="F48" s="430"/>
      <c r="G48" s="430"/>
      <c r="H48" s="430"/>
      <c r="I48" s="430"/>
      <c r="J48" s="430"/>
      <c r="K48" s="430"/>
      <c r="O48" s="52"/>
    </row>
    <row r="49" spans="1:15" x14ac:dyDescent="0.15">
      <c r="A49" s="12" t="s">
        <v>37</v>
      </c>
      <c r="B49" s="430" t="s">
        <v>392</v>
      </c>
      <c r="C49" s="430"/>
      <c r="D49" s="430"/>
      <c r="E49" s="430"/>
      <c r="F49" s="430"/>
      <c r="G49" s="430"/>
      <c r="H49" s="430"/>
      <c r="I49" s="430"/>
      <c r="J49" s="430"/>
      <c r="K49" s="430"/>
    </row>
    <row r="50" spans="1:15" x14ac:dyDescent="0.15">
      <c r="A50" s="12" t="s">
        <v>43</v>
      </c>
      <c r="B50" s="430" t="s">
        <v>381</v>
      </c>
      <c r="C50" s="430"/>
      <c r="D50" s="430"/>
      <c r="E50" s="430"/>
      <c r="F50" s="430"/>
      <c r="G50" s="430"/>
      <c r="H50" s="430"/>
      <c r="I50" s="430"/>
      <c r="J50" s="430"/>
      <c r="K50" s="430"/>
      <c r="O50" s="53"/>
    </row>
    <row r="51" spans="1:15" x14ac:dyDescent="0.15">
      <c r="A51" s="11" t="s">
        <v>48</v>
      </c>
      <c r="B51" s="1" t="s">
        <v>393</v>
      </c>
    </row>
    <row r="52" spans="1:15" x14ac:dyDescent="0.15">
      <c r="A52" s="11" t="s">
        <v>50</v>
      </c>
      <c r="B52" s="1" t="s">
        <v>394</v>
      </c>
    </row>
  </sheetData>
  <mergeCells count="10">
    <mergeCell ref="B47:K47"/>
    <mergeCell ref="B48:K48"/>
    <mergeCell ref="B49:K49"/>
    <mergeCell ref="B50:K50"/>
    <mergeCell ref="C3:K3"/>
    <mergeCell ref="N3:S3"/>
    <mergeCell ref="F4:G4"/>
    <mergeCell ref="H4:I4"/>
    <mergeCell ref="M5:S5"/>
    <mergeCell ref="B46:K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50"/>
  <sheetViews>
    <sheetView zoomScaleNormal="100" zoomScaleSheetLayoutView="120" workbookViewId="0">
      <selection activeCell="C31" sqref="C31"/>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52</v>
      </c>
      <c r="D3" s="423"/>
      <c r="E3" s="423"/>
      <c r="F3" s="423"/>
      <c r="G3" s="423"/>
      <c r="H3" s="423"/>
      <c r="I3" s="423"/>
      <c r="J3" s="423"/>
      <c r="K3" s="424"/>
      <c r="M3" s="14"/>
      <c r="N3" s="425"/>
      <c r="O3" s="426"/>
      <c r="P3" s="426"/>
      <c r="Q3" s="426"/>
      <c r="R3" s="426"/>
      <c r="S3" s="426"/>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83">
        <v>1000</v>
      </c>
      <c r="D6" s="183">
        <v>1000</v>
      </c>
      <c r="E6" s="183">
        <v>1000</v>
      </c>
      <c r="F6" s="183">
        <v>700</v>
      </c>
      <c r="G6" s="183">
        <v>1200</v>
      </c>
      <c r="H6" s="183">
        <v>700</v>
      </c>
      <c r="I6" s="183">
        <v>1200</v>
      </c>
      <c r="J6" s="180"/>
      <c r="K6" s="181" t="s">
        <v>35</v>
      </c>
      <c r="M6" s="6"/>
      <c r="N6" s="428"/>
      <c r="O6" s="429"/>
      <c r="P6" s="429"/>
      <c r="Q6" s="429"/>
      <c r="R6" s="429"/>
      <c r="S6" s="429"/>
    </row>
    <row r="7" spans="2:19" ht="11" customHeight="1" x14ac:dyDescent="0.15">
      <c r="B7" s="178" t="s">
        <v>26</v>
      </c>
      <c r="C7" s="183">
        <v>1000</v>
      </c>
      <c r="D7" s="183">
        <v>1000</v>
      </c>
      <c r="E7" s="183">
        <v>1000</v>
      </c>
      <c r="F7" s="183">
        <v>700</v>
      </c>
      <c r="G7" s="183">
        <v>1200</v>
      </c>
      <c r="H7" s="183">
        <v>700</v>
      </c>
      <c r="I7" s="183">
        <v>1200</v>
      </c>
      <c r="J7" s="180"/>
      <c r="K7" s="181" t="s">
        <v>35</v>
      </c>
      <c r="M7" s="6"/>
      <c r="N7" s="15"/>
      <c r="O7" s="26"/>
      <c r="P7" s="26"/>
      <c r="Q7" s="26"/>
      <c r="R7" s="26"/>
      <c r="S7" s="26"/>
    </row>
    <row r="8" spans="2:19" ht="11" customHeight="1" x14ac:dyDescent="0.15">
      <c r="B8" s="178" t="s">
        <v>10</v>
      </c>
      <c r="C8" s="183">
        <v>42.5</v>
      </c>
      <c r="D8" s="179">
        <v>43.774999999999999</v>
      </c>
      <c r="E8" s="179">
        <v>45.050000000000004</v>
      </c>
      <c r="F8" s="183">
        <v>40</v>
      </c>
      <c r="G8" s="183">
        <v>45</v>
      </c>
      <c r="H8" s="183">
        <v>42</v>
      </c>
      <c r="I8" s="183">
        <v>47</v>
      </c>
      <c r="J8" s="180"/>
      <c r="K8" s="184" t="s">
        <v>207</v>
      </c>
      <c r="M8" s="6"/>
      <c r="N8" s="7"/>
      <c r="O8" s="7"/>
      <c r="P8" s="7"/>
      <c r="Q8" s="7"/>
      <c r="R8" s="7"/>
      <c r="S8" s="7"/>
    </row>
    <row r="9" spans="2:19" ht="11" customHeight="1" x14ac:dyDescent="0.15">
      <c r="B9" s="185" t="s">
        <v>11</v>
      </c>
      <c r="C9" s="183">
        <v>41.5</v>
      </c>
      <c r="D9" s="179">
        <v>42.745000000000005</v>
      </c>
      <c r="E9" s="179">
        <v>43.99</v>
      </c>
      <c r="F9" s="183">
        <v>40</v>
      </c>
      <c r="G9" s="183">
        <v>45</v>
      </c>
      <c r="H9" s="183">
        <v>42</v>
      </c>
      <c r="I9" s="183">
        <v>47</v>
      </c>
      <c r="J9" s="186"/>
      <c r="K9" s="216" t="s">
        <v>206</v>
      </c>
      <c r="M9" s="6"/>
      <c r="N9" s="7"/>
      <c r="O9" s="7"/>
      <c r="P9" s="7"/>
      <c r="Q9" s="7"/>
      <c r="R9" s="7"/>
      <c r="S9" s="7"/>
    </row>
    <row r="10" spans="2:19" ht="11" customHeight="1" x14ac:dyDescent="0.15">
      <c r="B10" s="178" t="s">
        <v>13</v>
      </c>
      <c r="C10" s="183">
        <v>7</v>
      </c>
      <c r="D10" s="183">
        <v>6</v>
      </c>
      <c r="E10" s="183">
        <v>3</v>
      </c>
      <c r="F10" s="179">
        <v>5</v>
      </c>
      <c r="G10" s="179">
        <v>15</v>
      </c>
      <c r="H10" s="179">
        <v>2</v>
      </c>
      <c r="I10" s="179">
        <v>7</v>
      </c>
      <c r="J10" s="180" t="s">
        <v>9</v>
      </c>
      <c r="K10" s="181" t="s">
        <v>35</v>
      </c>
      <c r="M10" s="1"/>
      <c r="N10" s="8"/>
      <c r="O10" s="8"/>
      <c r="P10" s="8"/>
      <c r="Q10" s="8"/>
      <c r="R10" s="8"/>
      <c r="S10" s="7"/>
    </row>
    <row r="11" spans="2:19" ht="11" customHeight="1" x14ac:dyDescent="0.15">
      <c r="B11" s="173" t="s">
        <v>14</v>
      </c>
      <c r="C11" s="183">
        <v>7</v>
      </c>
      <c r="D11" s="183">
        <v>5</v>
      </c>
      <c r="E11" s="183">
        <v>3</v>
      </c>
      <c r="F11" s="179">
        <v>3</v>
      </c>
      <c r="G11" s="179">
        <v>8</v>
      </c>
      <c r="H11" s="179">
        <v>2</v>
      </c>
      <c r="I11" s="179">
        <v>4</v>
      </c>
      <c r="J11" s="180" t="s">
        <v>9</v>
      </c>
      <c r="K11" s="181" t="s">
        <v>35</v>
      </c>
      <c r="M11" s="1"/>
      <c r="N11" s="8"/>
      <c r="O11" s="8"/>
      <c r="P11" s="8"/>
      <c r="Q11" s="8"/>
      <c r="R11" s="8"/>
      <c r="S11" s="7"/>
    </row>
    <row r="12" spans="2:19" ht="11" customHeight="1" x14ac:dyDescent="0.15">
      <c r="B12" s="173" t="s">
        <v>15</v>
      </c>
      <c r="C12" s="183">
        <v>30</v>
      </c>
      <c r="D12" s="183">
        <v>30</v>
      </c>
      <c r="E12" s="183">
        <v>30</v>
      </c>
      <c r="F12" s="179">
        <v>25</v>
      </c>
      <c r="G12" s="179">
        <v>40</v>
      </c>
      <c r="H12" s="179">
        <v>25</v>
      </c>
      <c r="I12" s="179">
        <v>40</v>
      </c>
      <c r="J12" s="180"/>
      <c r="K12" s="181" t="s">
        <v>35</v>
      </c>
      <c r="M12" s="6"/>
      <c r="N12" s="7"/>
      <c r="O12" s="7"/>
      <c r="P12" s="7"/>
      <c r="Q12" s="7"/>
      <c r="R12" s="7"/>
      <c r="S12" s="7"/>
    </row>
    <row r="13" spans="2:19" ht="11" customHeight="1" x14ac:dyDescent="0.15">
      <c r="B13" s="173" t="s">
        <v>16</v>
      </c>
      <c r="C13" s="183">
        <v>4.333333333333333</v>
      </c>
      <c r="D13" s="183">
        <v>3</v>
      </c>
      <c r="E13" s="183">
        <v>3</v>
      </c>
      <c r="F13" s="187">
        <v>3</v>
      </c>
      <c r="G13" s="187">
        <v>5</v>
      </c>
      <c r="H13" s="187">
        <v>2</v>
      </c>
      <c r="I13" s="179">
        <v>4</v>
      </c>
      <c r="J13" s="180" t="s">
        <v>9</v>
      </c>
      <c r="K13" s="181" t="s">
        <v>35</v>
      </c>
      <c r="M13" s="6"/>
      <c r="N13" s="7"/>
      <c r="O13" s="7"/>
      <c r="P13" s="7"/>
      <c r="Q13" s="7"/>
      <c r="R13" s="7"/>
      <c r="S13" s="7"/>
    </row>
    <row r="14" spans="2:19" ht="11" customHeight="1" x14ac:dyDescent="0.15">
      <c r="B14" s="188" t="s">
        <v>483</v>
      </c>
      <c r="C14" s="183" t="s">
        <v>34</v>
      </c>
      <c r="D14" s="189" t="s">
        <v>32</v>
      </c>
      <c r="E14" s="189" t="s">
        <v>32</v>
      </c>
      <c r="F14" s="189" t="s">
        <v>32</v>
      </c>
      <c r="G14" s="189" t="s">
        <v>32</v>
      </c>
      <c r="H14" s="189" t="s">
        <v>32</v>
      </c>
      <c r="I14" s="189" t="s">
        <v>32</v>
      </c>
      <c r="J14" s="190"/>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34</v>
      </c>
      <c r="D16" s="189" t="s">
        <v>34</v>
      </c>
      <c r="E16" s="189" t="s">
        <v>34</v>
      </c>
      <c r="F16" s="189" t="s">
        <v>34</v>
      </c>
      <c r="G16" s="189" t="s">
        <v>34</v>
      </c>
      <c r="H16" s="189" t="s">
        <v>34</v>
      </c>
      <c r="I16" s="189" t="s">
        <v>34</v>
      </c>
      <c r="J16" s="190"/>
      <c r="K16" s="180"/>
      <c r="M16" s="6"/>
      <c r="N16" s="7"/>
      <c r="O16" s="7"/>
      <c r="P16" s="7"/>
      <c r="Q16" s="7"/>
      <c r="R16" s="7"/>
      <c r="S16" s="7"/>
    </row>
    <row r="17" spans="2:19" ht="11" customHeight="1" x14ac:dyDescent="0.15">
      <c r="B17" s="188" t="s">
        <v>30</v>
      </c>
      <c r="C17" s="189" t="s">
        <v>34</v>
      </c>
      <c r="D17" s="189" t="s">
        <v>34</v>
      </c>
      <c r="E17" s="189" t="s">
        <v>34</v>
      </c>
      <c r="F17" s="189" t="s">
        <v>34</v>
      </c>
      <c r="G17" s="189" t="s">
        <v>34</v>
      </c>
      <c r="H17" s="189" t="s">
        <v>34</v>
      </c>
      <c r="I17" s="189" t="s">
        <v>34</v>
      </c>
      <c r="J17" s="190"/>
      <c r="K17" s="180"/>
      <c r="M17" s="6"/>
      <c r="N17" s="7"/>
      <c r="O17" s="7"/>
      <c r="P17" s="7"/>
      <c r="Q17" s="7"/>
      <c r="R17" s="7"/>
      <c r="S17" s="7"/>
    </row>
    <row r="18" spans="2:19" ht="11" customHeight="1" x14ac:dyDescent="0.15">
      <c r="B18" s="175" t="s">
        <v>58</v>
      </c>
      <c r="C18" s="195"/>
      <c r="D18" s="195"/>
      <c r="E18" s="195"/>
      <c r="F18" s="195"/>
      <c r="G18" s="195"/>
      <c r="H18" s="195"/>
      <c r="I18" s="195"/>
      <c r="J18" s="196"/>
      <c r="K18" s="197"/>
      <c r="M18" s="6"/>
      <c r="N18" s="7"/>
      <c r="O18" s="7"/>
      <c r="P18" s="7"/>
      <c r="Q18" s="7"/>
      <c r="R18" s="7"/>
      <c r="S18" s="7"/>
    </row>
    <row r="19" spans="2:19" ht="11" customHeight="1" x14ac:dyDescent="0.15">
      <c r="B19" s="173" t="s">
        <v>59</v>
      </c>
      <c r="C19" s="183">
        <v>5</v>
      </c>
      <c r="D19" s="183">
        <v>5</v>
      </c>
      <c r="E19" s="183">
        <v>5</v>
      </c>
      <c r="F19" s="187">
        <v>4</v>
      </c>
      <c r="G19" s="187">
        <v>5</v>
      </c>
      <c r="H19" s="187">
        <v>4</v>
      </c>
      <c r="I19" s="187">
        <v>5</v>
      </c>
      <c r="J19" s="190" t="s">
        <v>12</v>
      </c>
      <c r="K19" s="181" t="s">
        <v>35</v>
      </c>
      <c r="L19" s="3"/>
      <c r="M19" s="6"/>
      <c r="N19" s="7"/>
      <c r="O19" s="7"/>
      <c r="P19" s="7"/>
      <c r="Q19" s="7"/>
      <c r="R19" s="7"/>
      <c r="S19" s="7"/>
    </row>
    <row r="20" spans="2:19" ht="11" customHeight="1" x14ac:dyDescent="0.15">
      <c r="B20" s="173" t="s">
        <v>17</v>
      </c>
      <c r="C20" s="183">
        <v>30</v>
      </c>
      <c r="D20" s="179">
        <v>25</v>
      </c>
      <c r="E20" s="179">
        <v>20</v>
      </c>
      <c r="F20" s="187">
        <v>25</v>
      </c>
      <c r="G20" s="187">
        <v>50</v>
      </c>
      <c r="H20" s="187">
        <v>10</v>
      </c>
      <c r="I20" s="187">
        <v>30</v>
      </c>
      <c r="J20" s="190" t="s">
        <v>9</v>
      </c>
      <c r="K20" s="181" t="s">
        <v>35</v>
      </c>
      <c r="M20" s="6"/>
      <c r="N20" s="7"/>
      <c r="O20" s="7"/>
      <c r="P20" s="7"/>
      <c r="Q20" s="7"/>
      <c r="R20" s="7"/>
      <c r="S20" s="7"/>
    </row>
    <row r="21" spans="2:19" ht="11" customHeight="1" x14ac:dyDescent="0.15">
      <c r="B21" s="173" t="s">
        <v>18</v>
      </c>
      <c r="C21" s="183">
        <v>4</v>
      </c>
      <c r="D21" s="183">
        <v>4</v>
      </c>
      <c r="E21" s="183">
        <v>4</v>
      </c>
      <c r="F21" s="187">
        <v>2</v>
      </c>
      <c r="G21" s="187">
        <v>5</v>
      </c>
      <c r="H21" s="187">
        <v>2</v>
      </c>
      <c r="I21" s="187">
        <v>5</v>
      </c>
      <c r="J21" s="190" t="s">
        <v>12</v>
      </c>
      <c r="K21" s="181" t="s">
        <v>35</v>
      </c>
      <c r="M21" s="6"/>
      <c r="N21" s="7"/>
      <c r="O21" s="7"/>
      <c r="P21" s="7"/>
      <c r="Q21" s="7"/>
      <c r="R21" s="7"/>
      <c r="S21" s="7"/>
    </row>
    <row r="22" spans="2:19" ht="11" customHeight="1" x14ac:dyDescent="0.15">
      <c r="B22" s="173" t="s">
        <v>19</v>
      </c>
      <c r="C22" s="183">
        <v>12</v>
      </c>
      <c r="D22" s="183">
        <v>12</v>
      </c>
      <c r="E22" s="183">
        <v>12</v>
      </c>
      <c r="F22" s="187">
        <v>6</v>
      </c>
      <c r="G22" s="187">
        <v>15</v>
      </c>
      <c r="H22" s="187">
        <v>6</v>
      </c>
      <c r="I22" s="187">
        <v>12</v>
      </c>
      <c r="J22" s="190" t="s">
        <v>12</v>
      </c>
      <c r="K22" s="181" t="s">
        <v>35</v>
      </c>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205">
        <v>70</v>
      </c>
      <c r="D24" s="205">
        <v>70</v>
      </c>
      <c r="E24" s="205">
        <v>70</v>
      </c>
      <c r="F24" s="205">
        <v>50</v>
      </c>
      <c r="G24" s="205">
        <v>150</v>
      </c>
      <c r="H24" s="205">
        <v>20</v>
      </c>
      <c r="I24" s="205">
        <v>100</v>
      </c>
      <c r="J24" s="206" t="s">
        <v>43</v>
      </c>
      <c r="K24" s="181" t="s">
        <v>205</v>
      </c>
      <c r="M24" s="6"/>
      <c r="N24" s="7"/>
      <c r="O24" s="7"/>
      <c r="P24" s="7"/>
      <c r="Q24" s="7"/>
      <c r="R24" s="7"/>
      <c r="S24" s="7"/>
    </row>
    <row r="25" spans="2:19" ht="11" customHeight="1" x14ac:dyDescent="0.15">
      <c r="B25" s="173" t="s">
        <v>485</v>
      </c>
      <c r="C25" s="205">
        <v>86</v>
      </c>
      <c r="D25" s="205">
        <v>86</v>
      </c>
      <c r="E25" s="205">
        <v>95</v>
      </c>
      <c r="F25" s="205">
        <v>73</v>
      </c>
      <c r="G25" s="205">
        <v>95</v>
      </c>
      <c r="H25" s="205">
        <v>73</v>
      </c>
      <c r="I25" s="205">
        <v>95</v>
      </c>
      <c r="J25" s="206"/>
      <c r="K25" s="181" t="s">
        <v>205</v>
      </c>
      <c r="M25" s="6"/>
      <c r="N25" s="7"/>
      <c r="O25" s="7"/>
      <c r="P25" s="7"/>
      <c r="Q25" s="7"/>
      <c r="R25" s="7"/>
      <c r="S25" s="7"/>
    </row>
    <row r="26" spans="2:19" ht="11" customHeight="1" x14ac:dyDescent="0.15">
      <c r="B26" s="173" t="s">
        <v>486</v>
      </c>
      <c r="C26" s="205">
        <v>152</v>
      </c>
      <c r="D26" s="205">
        <v>150</v>
      </c>
      <c r="E26" s="205">
        <v>38</v>
      </c>
      <c r="F26" s="205">
        <v>152</v>
      </c>
      <c r="G26" s="205">
        <v>262.5</v>
      </c>
      <c r="H26" s="205">
        <v>38</v>
      </c>
      <c r="I26" s="205">
        <v>262.5</v>
      </c>
      <c r="J26" s="207" t="s">
        <v>41</v>
      </c>
      <c r="K26" s="181" t="s">
        <v>205</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08">
        <v>1.6319599216000003</v>
      </c>
      <c r="D28" s="209">
        <v>1.6103445584000002</v>
      </c>
      <c r="E28" s="209">
        <v>1.5995368768000002</v>
      </c>
      <c r="F28" s="210">
        <v>0.86461452800000016</v>
      </c>
      <c r="G28" s="210">
        <v>2.0599643773630003</v>
      </c>
      <c r="H28" s="210">
        <v>0.86461452800000016</v>
      </c>
      <c r="I28" s="210">
        <v>1.9363665147212199</v>
      </c>
      <c r="J28" s="190" t="s">
        <v>208</v>
      </c>
      <c r="K28" s="181" t="s">
        <v>207</v>
      </c>
      <c r="M28" s="55"/>
      <c r="N28" s="55"/>
      <c r="O28" s="55"/>
      <c r="P28" s="55"/>
      <c r="Q28" s="55"/>
      <c r="R28" s="55"/>
      <c r="S28" s="55"/>
    </row>
    <row r="29" spans="2:19" ht="11" customHeight="1" x14ac:dyDescent="0.15">
      <c r="B29" s="211" t="s">
        <v>180</v>
      </c>
      <c r="C29" s="212"/>
      <c r="D29" s="212"/>
      <c r="E29" s="212"/>
      <c r="F29" s="212"/>
      <c r="G29" s="212"/>
      <c r="H29" s="212"/>
      <c r="I29" s="212"/>
      <c r="J29" s="190"/>
      <c r="K29" s="190"/>
      <c r="M29" s="6"/>
      <c r="N29" s="9"/>
      <c r="O29" s="9"/>
      <c r="P29" s="9"/>
      <c r="Q29" s="9"/>
      <c r="R29" s="7"/>
      <c r="S29" s="7"/>
    </row>
    <row r="30" spans="2:19" ht="11" customHeight="1" x14ac:dyDescent="0.15">
      <c r="B30" s="211" t="s">
        <v>181</v>
      </c>
      <c r="C30" s="212"/>
      <c r="D30" s="212"/>
      <c r="E30" s="212"/>
      <c r="F30" s="212"/>
      <c r="G30" s="212"/>
      <c r="H30" s="212"/>
      <c r="I30" s="212"/>
      <c r="J30" s="190"/>
      <c r="K30" s="190"/>
      <c r="M30" s="6"/>
      <c r="N30" s="9"/>
      <c r="O30" s="9"/>
      <c r="P30" s="9"/>
      <c r="Q30" s="9"/>
      <c r="R30" s="7"/>
      <c r="S30" s="7"/>
    </row>
    <row r="31" spans="2:19" ht="11" customHeight="1" x14ac:dyDescent="0.15">
      <c r="B31" s="173" t="s">
        <v>25</v>
      </c>
      <c r="C31" s="183">
        <v>61100</v>
      </c>
      <c r="D31" s="183">
        <v>59400</v>
      </c>
      <c r="E31" s="183">
        <v>57500</v>
      </c>
      <c r="F31" s="213">
        <v>46000</v>
      </c>
      <c r="G31" s="213">
        <v>76500</v>
      </c>
      <c r="H31" s="213">
        <v>43100</v>
      </c>
      <c r="I31" s="213">
        <v>71800</v>
      </c>
      <c r="J31" s="190" t="s">
        <v>48</v>
      </c>
      <c r="K31" s="181" t="s">
        <v>207</v>
      </c>
      <c r="M31" s="56"/>
      <c r="N31" s="56"/>
      <c r="O31" s="56"/>
      <c r="P31" s="56"/>
      <c r="Q31" s="56"/>
      <c r="R31" s="56"/>
      <c r="S31" s="56"/>
    </row>
    <row r="32" spans="2:19" ht="11" customHeight="1" x14ac:dyDescent="0.15">
      <c r="B32" s="173" t="s">
        <v>27</v>
      </c>
      <c r="C32" s="208">
        <v>0.11888449760000003</v>
      </c>
      <c r="D32" s="209">
        <v>0.11531796267200002</v>
      </c>
      <c r="E32" s="209">
        <v>0.11175142774400001</v>
      </c>
      <c r="F32" s="210">
        <v>8.9163373200000021E-2</v>
      </c>
      <c r="G32" s="210">
        <v>0.14860562200000002</v>
      </c>
      <c r="H32" s="210">
        <v>8.3813570808000004E-2</v>
      </c>
      <c r="I32" s="210">
        <v>0.13968928468</v>
      </c>
      <c r="J32" s="190" t="s">
        <v>48</v>
      </c>
      <c r="K32" s="181" t="s">
        <v>206</v>
      </c>
      <c r="M32" s="55"/>
      <c r="N32" s="55"/>
      <c r="O32" s="55"/>
      <c r="P32" s="55"/>
      <c r="Q32" s="55"/>
      <c r="R32" s="55"/>
      <c r="S32" s="55"/>
    </row>
    <row r="33" spans="1:19" ht="11" customHeight="1" x14ac:dyDescent="0.15">
      <c r="B33" s="173" t="s">
        <v>31</v>
      </c>
      <c r="C33" s="213">
        <v>54.038408000000011</v>
      </c>
      <c r="D33" s="213">
        <v>54.038408000000011</v>
      </c>
      <c r="E33" s="213">
        <v>54.038408000000011</v>
      </c>
      <c r="F33" s="213">
        <v>43.230726400000009</v>
      </c>
      <c r="G33" s="213">
        <v>108.07681600000002</v>
      </c>
      <c r="H33" s="213">
        <v>43.230726400000009</v>
      </c>
      <c r="I33" s="213">
        <v>108.07681600000002</v>
      </c>
      <c r="J33" s="190"/>
      <c r="K33" s="181" t="s">
        <v>45</v>
      </c>
      <c r="M33" s="56"/>
      <c r="N33" s="56"/>
      <c r="O33" s="56"/>
      <c r="P33" s="56"/>
      <c r="Q33" s="56"/>
      <c r="R33" s="56"/>
      <c r="S33" s="56"/>
    </row>
    <row r="34" spans="1:19" x14ac:dyDescent="0.15">
      <c r="A34" s="3"/>
      <c r="L34" s="25"/>
    </row>
    <row r="35" spans="1:19" s="1" customFormat="1" ht="12" x14ac:dyDescent="0.15">
      <c r="A35" s="3" t="s">
        <v>22</v>
      </c>
      <c r="C35" s="10"/>
      <c r="D35" s="10"/>
      <c r="E35" s="10"/>
      <c r="F35" s="10"/>
      <c r="G35" s="10"/>
    </row>
    <row r="36" spans="1:19" x14ac:dyDescent="0.15">
      <c r="A36" s="13">
        <v>1</v>
      </c>
      <c r="B36" s="13" t="s">
        <v>192</v>
      </c>
    </row>
    <row r="37" spans="1:19" x14ac:dyDescent="0.15">
      <c r="A37" s="13">
        <v>2</v>
      </c>
      <c r="B37" s="13" t="s">
        <v>47</v>
      </c>
    </row>
    <row r="38" spans="1:19" x14ac:dyDescent="0.15">
      <c r="A38" s="13">
        <v>3</v>
      </c>
      <c r="B38" s="13" t="s">
        <v>36</v>
      </c>
    </row>
    <row r="39" spans="1:19" x14ac:dyDescent="0.15">
      <c r="A39" s="13">
        <v>4</v>
      </c>
      <c r="B39" s="13" t="s">
        <v>39</v>
      </c>
    </row>
    <row r="40" spans="1:19" s="1" customFormat="1" x14ac:dyDescent="0.15">
      <c r="A40" s="13">
        <v>5</v>
      </c>
      <c r="B40" s="13" t="s">
        <v>46</v>
      </c>
      <c r="M40" s="25"/>
      <c r="N40" s="25"/>
      <c r="O40" s="25"/>
      <c r="P40" s="25"/>
      <c r="Q40" s="25"/>
      <c r="R40" s="25"/>
      <c r="S40" s="25"/>
    </row>
    <row r="41" spans="1:19" s="1" customFormat="1" x14ac:dyDescent="0.15">
      <c r="A41" s="13">
        <v>6</v>
      </c>
      <c r="B41" s="13" t="s">
        <v>54</v>
      </c>
      <c r="M41" s="25"/>
      <c r="N41" s="25"/>
      <c r="O41" s="25"/>
      <c r="P41" s="25"/>
      <c r="Q41" s="25"/>
      <c r="R41" s="25"/>
      <c r="S41" s="25"/>
    </row>
    <row r="42" spans="1:19" x14ac:dyDescent="0.15">
      <c r="A42" s="13">
        <v>7</v>
      </c>
      <c r="B42" s="13" t="s">
        <v>55</v>
      </c>
    </row>
    <row r="43" spans="1:19" s="1" customFormat="1" x14ac:dyDescent="0.15">
      <c r="A43" s="3" t="s">
        <v>23</v>
      </c>
      <c r="M43" s="25"/>
      <c r="N43" s="25"/>
      <c r="O43" s="25"/>
      <c r="P43" s="25"/>
      <c r="Q43" s="25"/>
      <c r="R43" s="25"/>
      <c r="S43" s="25"/>
    </row>
    <row r="44" spans="1:19" s="1" customFormat="1" x14ac:dyDescent="0.15">
      <c r="A44" s="12" t="s">
        <v>9</v>
      </c>
      <c r="B44" s="13" t="s">
        <v>203</v>
      </c>
      <c r="C44" s="13"/>
      <c r="D44" s="13"/>
      <c r="E44" s="13"/>
      <c r="F44" s="13"/>
      <c r="G44" s="13"/>
      <c r="H44" s="13"/>
      <c r="I44" s="13"/>
      <c r="J44" s="13"/>
      <c r="K44" s="13"/>
      <c r="M44" s="25"/>
      <c r="N44" s="25"/>
      <c r="O44" s="25"/>
      <c r="P44" s="25"/>
      <c r="Q44" s="25"/>
      <c r="R44" s="25"/>
      <c r="S44" s="25"/>
    </row>
    <row r="45" spans="1:19" s="1" customFormat="1" x14ac:dyDescent="0.15">
      <c r="A45" s="12" t="s">
        <v>12</v>
      </c>
      <c r="B45" s="13" t="s">
        <v>204</v>
      </c>
      <c r="C45" s="13"/>
      <c r="D45" s="13"/>
      <c r="E45" s="13"/>
      <c r="F45" s="13"/>
      <c r="G45" s="13"/>
      <c r="H45" s="13"/>
      <c r="I45" s="13"/>
      <c r="J45" s="13"/>
      <c r="K45" s="13"/>
      <c r="M45" s="25"/>
      <c r="N45" s="25"/>
      <c r="O45" s="25"/>
      <c r="P45" s="25"/>
      <c r="Q45" s="25"/>
      <c r="R45" s="25"/>
      <c r="S45" s="25"/>
    </row>
    <row r="46" spans="1:19" s="1" customFormat="1" x14ac:dyDescent="0.15">
      <c r="A46" s="12" t="s">
        <v>41</v>
      </c>
      <c r="B46" s="13" t="s">
        <v>42</v>
      </c>
      <c r="C46" s="13"/>
      <c r="D46" s="13"/>
      <c r="E46" s="13"/>
      <c r="F46" s="13"/>
      <c r="G46" s="13"/>
      <c r="H46" s="13"/>
      <c r="I46" s="13"/>
      <c r="J46" s="13"/>
      <c r="K46" s="13"/>
      <c r="M46" s="25"/>
      <c r="N46" s="25"/>
      <c r="O46" s="25"/>
      <c r="P46" s="25"/>
      <c r="Q46" s="25"/>
      <c r="R46" s="25"/>
      <c r="S46" s="25"/>
    </row>
    <row r="47" spans="1:19" s="1" customFormat="1" x14ac:dyDescent="0.15">
      <c r="A47" s="12" t="s">
        <v>37</v>
      </c>
      <c r="B47" s="13" t="s">
        <v>44</v>
      </c>
      <c r="C47" s="13"/>
      <c r="D47" s="13"/>
      <c r="E47" s="13"/>
      <c r="F47" s="13"/>
      <c r="G47" s="13"/>
      <c r="H47" s="13"/>
      <c r="I47" s="13"/>
      <c r="J47" s="13"/>
      <c r="K47" s="13"/>
      <c r="M47" s="25"/>
      <c r="N47" s="25"/>
      <c r="O47" s="25"/>
      <c r="P47" s="25"/>
      <c r="Q47" s="25"/>
      <c r="R47" s="25"/>
      <c r="S47" s="25"/>
    </row>
    <row r="48" spans="1:19" s="1" customFormat="1" x14ac:dyDescent="0.15">
      <c r="A48" s="12" t="s">
        <v>43</v>
      </c>
      <c r="B48" s="13" t="s">
        <v>49</v>
      </c>
      <c r="C48" s="13"/>
      <c r="D48" s="13"/>
      <c r="E48" s="13"/>
      <c r="F48" s="13"/>
      <c r="G48" s="13"/>
      <c r="H48" s="13"/>
      <c r="I48" s="13"/>
      <c r="J48" s="13"/>
      <c r="K48" s="13"/>
      <c r="M48" s="25"/>
      <c r="N48" s="25"/>
      <c r="O48" s="25"/>
      <c r="P48" s="25"/>
      <c r="Q48" s="25"/>
      <c r="R48" s="25"/>
      <c r="S48" s="25"/>
    </row>
    <row r="49" spans="1:19" s="1" customFormat="1" x14ac:dyDescent="0.15">
      <c r="A49" s="12" t="s">
        <v>48</v>
      </c>
      <c r="B49" s="13" t="s">
        <v>51</v>
      </c>
      <c r="M49" s="25"/>
      <c r="N49" s="25"/>
      <c r="O49" s="25"/>
      <c r="P49" s="25"/>
      <c r="Q49" s="25"/>
      <c r="R49" s="25"/>
      <c r="S49" s="25"/>
    </row>
    <row r="50" spans="1:19" x14ac:dyDescent="0.15">
      <c r="A50" s="12" t="s">
        <v>50</v>
      </c>
      <c r="B50" s="13" t="s">
        <v>56</v>
      </c>
    </row>
  </sheetData>
  <mergeCells count="7">
    <mergeCell ref="M23:S2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33 K6:K7 K19:K22 K10:K13"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533DB-6980-4135-AF76-EB80A40C054F}">
  <sheetPr codeName="Sheet19"/>
  <dimension ref="A1:S52"/>
  <sheetViews>
    <sheetView workbookViewId="0">
      <selection activeCell="B31" sqref="B31:B32"/>
    </sheetView>
  </sheetViews>
  <sheetFormatPr baseColWidth="10" defaultColWidth="9.33203125" defaultRowHeight="14" x14ac:dyDescent="0.15"/>
  <cols>
    <col min="1" max="1" width="3" style="1" customWidth="1"/>
    <col min="2" max="2" width="35.5" style="1" customWidth="1"/>
    <col min="3" max="5" width="9" style="1" customWidth="1"/>
    <col min="6" max="9" width="9.5" style="1" customWidth="1"/>
    <col min="10" max="10" width="6.5" style="1" customWidth="1"/>
    <col min="11" max="11" width="7" style="1" customWidth="1"/>
    <col min="12" max="12" width="6.5" style="1" customWidth="1"/>
    <col min="13" max="13" width="30.33203125" style="4" customWidth="1"/>
    <col min="14" max="14" width="10.5" style="4" customWidth="1"/>
    <col min="15" max="15" width="9.5" style="4" customWidth="1"/>
    <col min="16" max="16" width="10" style="4" customWidth="1"/>
    <col min="17" max="17" width="7.6640625" style="4" customWidth="1"/>
    <col min="18" max="18" width="7.33203125" style="4" customWidth="1"/>
    <col min="19" max="19" width="7.5" style="4" customWidth="1"/>
    <col min="20" max="16384" width="9.33203125" style="4"/>
  </cols>
  <sheetData>
    <row r="1" spans="2:19" ht="20" x14ac:dyDescent="0.2">
      <c r="B1" s="2" t="s">
        <v>0</v>
      </c>
    </row>
    <row r="3" spans="2:19" x14ac:dyDescent="0.15">
      <c r="B3" s="61" t="s">
        <v>1</v>
      </c>
      <c r="C3" s="434" t="s">
        <v>371</v>
      </c>
      <c r="D3" s="434"/>
      <c r="E3" s="434"/>
      <c r="F3" s="434"/>
      <c r="G3" s="434"/>
      <c r="H3" s="434"/>
      <c r="I3" s="434"/>
      <c r="J3" s="434"/>
      <c r="K3" s="435"/>
      <c r="M3" s="14"/>
      <c r="N3" s="431"/>
      <c r="O3" s="432"/>
      <c r="P3" s="432"/>
      <c r="Q3" s="432"/>
      <c r="R3" s="432"/>
      <c r="S3" s="432"/>
    </row>
    <row r="4" spans="2:19" ht="16.5" customHeight="1" x14ac:dyDescent="0.15">
      <c r="B4" s="62" t="s">
        <v>470</v>
      </c>
      <c r="C4" s="63">
        <v>2020</v>
      </c>
      <c r="D4" s="63">
        <v>2030</v>
      </c>
      <c r="E4" s="63">
        <v>2050</v>
      </c>
      <c r="F4" s="436" t="s">
        <v>33</v>
      </c>
      <c r="G4" s="435"/>
      <c r="H4" s="436" t="s">
        <v>2</v>
      </c>
      <c r="I4" s="435"/>
      <c r="J4" s="63" t="s">
        <v>3</v>
      </c>
      <c r="K4" s="63" t="s">
        <v>4</v>
      </c>
      <c r="M4" s="5"/>
      <c r="N4" s="17"/>
      <c r="O4" s="17"/>
      <c r="P4" s="17"/>
      <c r="Q4" s="17"/>
      <c r="R4" s="17"/>
      <c r="S4" s="17"/>
    </row>
    <row r="5" spans="2:19" x14ac:dyDescent="0.15">
      <c r="B5" s="64" t="s">
        <v>5</v>
      </c>
      <c r="C5" s="65"/>
      <c r="D5" s="65"/>
      <c r="E5" s="65"/>
      <c r="F5" s="66" t="s">
        <v>6</v>
      </c>
      <c r="G5" s="66" t="s">
        <v>7</v>
      </c>
      <c r="H5" s="66" t="s">
        <v>6</v>
      </c>
      <c r="I5" s="66" t="s">
        <v>7</v>
      </c>
      <c r="J5" s="65"/>
      <c r="K5" s="67"/>
      <c r="M5" s="422"/>
      <c r="N5" s="422"/>
      <c r="O5" s="422"/>
      <c r="P5" s="422"/>
      <c r="Q5" s="422"/>
      <c r="R5" s="422"/>
      <c r="S5" s="422"/>
    </row>
    <row r="6" spans="2:19" x14ac:dyDescent="0.15">
      <c r="B6" s="350" t="s">
        <v>8</v>
      </c>
      <c r="C6" s="351">
        <v>1</v>
      </c>
      <c r="D6" s="351">
        <v>2</v>
      </c>
      <c r="E6" s="351">
        <v>2</v>
      </c>
      <c r="F6" s="358">
        <v>0.1</v>
      </c>
      <c r="G6" s="103">
        <v>6</v>
      </c>
      <c r="H6" s="103">
        <v>1</v>
      </c>
      <c r="I6" s="103">
        <v>6</v>
      </c>
      <c r="J6" s="318" t="s">
        <v>9</v>
      </c>
      <c r="K6" s="70" t="s">
        <v>372</v>
      </c>
      <c r="M6" s="6"/>
      <c r="N6" s="428"/>
      <c r="O6" s="433"/>
      <c r="P6" s="433"/>
      <c r="Q6" s="433"/>
      <c r="R6" s="433"/>
      <c r="S6" s="433"/>
    </row>
    <row r="7" spans="2:19" x14ac:dyDescent="0.15">
      <c r="B7" s="350" t="s">
        <v>26</v>
      </c>
      <c r="C7" s="360">
        <v>10</v>
      </c>
      <c r="D7" s="360">
        <v>150</v>
      </c>
      <c r="E7" s="360">
        <v>150</v>
      </c>
      <c r="F7" s="103">
        <v>1</v>
      </c>
      <c r="G7" s="103">
        <v>400</v>
      </c>
      <c r="H7" s="103">
        <v>1</v>
      </c>
      <c r="I7" s="103">
        <v>400</v>
      </c>
      <c r="J7" s="318" t="s">
        <v>9</v>
      </c>
      <c r="K7" s="70" t="s">
        <v>372</v>
      </c>
      <c r="M7" s="6"/>
      <c r="N7" s="15"/>
      <c r="O7" s="16"/>
      <c r="P7" s="16"/>
      <c r="Q7" s="16"/>
      <c r="R7" s="16"/>
      <c r="S7" s="16"/>
    </row>
    <row r="8" spans="2:19" x14ac:dyDescent="0.15">
      <c r="B8" s="350" t="s">
        <v>10</v>
      </c>
      <c r="C8" s="103">
        <v>90</v>
      </c>
      <c r="D8" s="103">
        <v>92</v>
      </c>
      <c r="E8" s="103">
        <v>95</v>
      </c>
      <c r="F8" s="103">
        <v>87</v>
      </c>
      <c r="G8" s="103">
        <v>97</v>
      </c>
      <c r="H8" s="103">
        <v>87</v>
      </c>
      <c r="I8" s="103">
        <v>97</v>
      </c>
      <c r="J8" s="318" t="s">
        <v>12</v>
      </c>
      <c r="K8" s="71" t="s">
        <v>373</v>
      </c>
      <c r="M8" s="6"/>
      <c r="N8" s="7"/>
      <c r="O8" s="7"/>
      <c r="P8" s="7"/>
      <c r="Q8" s="7"/>
      <c r="R8" s="7"/>
      <c r="S8" s="7"/>
    </row>
    <row r="9" spans="2:19" x14ac:dyDescent="0.15">
      <c r="B9" s="352" t="s">
        <v>11</v>
      </c>
      <c r="C9" s="103">
        <v>90</v>
      </c>
      <c r="D9" s="103">
        <v>92</v>
      </c>
      <c r="E9" s="103">
        <v>95</v>
      </c>
      <c r="F9" s="103">
        <v>87</v>
      </c>
      <c r="G9" s="103">
        <v>97</v>
      </c>
      <c r="H9" s="103">
        <v>87</v>
      </c>
      <c r="I9" s="103">
        <v>97</v>
      </c>
      <c r="J9" s="321" t="s">
        <v>12</v>
      </c>
      <c r="K9" s="74" t="s">
        <v>373</v>
      </c>
      <c r="M9" s="6"/>
      <c r="N9" s="7"/>
      <c r="O9" s="7"/>
      <c r="P9" s="7"/>
      <c r="Q9" s="7"/>
      <c r="R9" s="7"/>
      <c r="S9" s="7"/>
    </row>
    <row r="10" spans="2:19" x14ac:dyDescent="0.15">
      <c r="B10" s="350" t="s">
        <v>13</v>
      </c>
      <c r="C10" s="353">
        <v>0.04</v>
      </c>
      <c r="D10" s="353">
        <v>0.04</v>
      </c>
      <c r="E10" s="353">
        <v>0.04</v>
      </c>
      <c r="F10" s="354">
        <v>0.02</v>
      </c>
      <c r="G10" s="354">
        <v>0.06</v>
      </c>
      <c r="H10" s="354">
        <v>0.02</v>
      </c>
      <c r="I10" s="354">
        <v>0.06</v>
      </c>
      <c r="J10" s="318"/>
      <c r="K10" s="70">
        <v>2</v>
      </c>
      <c r="M10" s="1"/>
      <c r="N10" s="8"/>
      <c r="O10" s="8"/>
      <c r="P10" s="8"/>
      <c r="Q10" s="8"/>
      <c r="R10" s="8"/>
      <c r="S10" s="7"/>
    </row>
    <row r="11" spans="2:19" x14ac:dyDescent="0.15">
      <c r="B11" s="228" t="s">
        <v>14</v>
      </c>
      <c r="C11" s="94"/>
      <c r="D11" s="94"/>
      <c r="E11" s="94"/>
      <c r="F11" s="94"/>
      <c r="G11" s="94"/>
      <c r="H11" s="94"/>
      <c r="I11" s="94"/>
      <c r="J11" s="318"/>
      <c r="K11" s="70"/>
      <c r="M11" s="1"/>
      <c r="N11" s="8"/>
      <c r="O11" s="8"/>
      <c r="P11" s="8"/>
      <c r="Q11" s="8"/>
      <c r="R11" s="8"/>
      <c r="S11" s="7"/>
    </row>
    <row r="12" spans="2:19" x14ac:dyDescent="0.15">
      <c r="B12" s="228" t="s">
        <v>15</v>
      </c>
      <c r="C12" s="103">
        <v>25</v>
      </c>
      <c r="D12" s="103">
        <v>25</v>
      </c>
      <c r="E12" s="103">
        <v>30</v>
      </c>
      <c r="F12" s="103">
        <v>20</v>
      </c>
      <c r="G12" s="103">
        <v>30</v>
      </c>
      <c r="H12" s="103">
        <v>20</v>
      </c>
      <c r="I12" s="103">
        <v>30</v>
      </c>
      <c r="J12" s="318" t="s">
        <v>12</v>
      </c>
      <c r="K12" s="70"/>
      <c r="M12" s="6"/>
      <c r="N12" s="7"/>
      <c r="O12" s="7"/>
      <c r="P12" s="7"/>
      <c r="Q12" s="7"/>
      <c r="R12" s="7"/>
      <c r="S12" s="7"/>
    </row>
    <row r="13" spans="2:19" x14ac:dyDescent="0.15">
      <c r="B13" s="228" t="s">
        <v>16</v>
      </c>
      <c r="C13" s="103">
        <v>3</v>
      </c>
      <c r="D13" s="103">
        <v>2</v>
      </c>
      <c r="E13" s="103">
        <v>2</v>
      </c>
      <c r="F13" s="318"/>
      <c r="G13" s="318"/>
      <c r="H13" s="318"/>
      <c r="I13" s="103"/>
      <c r="J13" s="318" t="s">
        <v>41</v>
      </c>
      <c r="K13" s="70"/>
      <c r="M13" s="6"/>
      <c r="N13" s="7"/>
      <c r="O13" s="7"/>
      <c r="P13" s="7"/>
      <c r="Q13" s="7"/>
      <c r="R13" s="7"/>
      <c r="S13" s="7"/>
    </row>
    <row r="14" spans="2:19" x14ac:dyDescent="0.15">
      <c r="B14" s="355" t="s">
        <v>487</v>
      </c>
      <c r="C14" s="94"/>
      <c r="D14" s="94"/>
      <c r="E14" s="94"/>
      <c r="F14" s="356"/>
      <c r="G14" s="356"/>
      <c r="H14" s="356"/>
      <c r="I14" s="356"/>
      <c r="J14" s="96"/>
      <c r="K14" s="69"/>
      <c r="M14" s="6"/>
      <c r="N14" s="7"/>
      <c r="O14" s="7"/>
      <c r="P14" s="7"/>
      <c r="Q14" s="7"/>
      <c r="R14" s="7"/>
      <c r="S14" s="7"/>
    </row>
    <row r="15" spans="2:19" x14ac:dyDescent="0.15">
      <c r="B15" s="78" t="s">
        <v>28</v>
      </c>
      <c r="C15" s="79"/>
      <c r="D15" s="79"/>
      <c r="E15" s="79"/>
      <c r="F15" s="79"/>
      <c r="G15" s="79"/>
      <c r="H15" s="79"/>
      <c r="I15" s="80"/>
      <c r="J15" s="80"/>
      <c r="K15" s="81"/>
      <c r="M15" s="6"/>
      <c r="N15" s="7"/>
      <c r="O15" s="7"/>
      <c r="P15" s="7"/>
      <c r="Q15" s="7"/>
      <c r="R15" s="7"/>
      <c r="S15" s="7"/>
    </row>
    <row r="16" spans="2:19" x14ac:dyDescent="0.15">
      <c r="B16" s="77" t="s">
        <v>29</v>
      </c>
      <c r="C16" s="103">
        <v>33</v>
      </c>
      <c r="D16" s="103">
        <v>35</v>
      </c>
      <c r="E16" s="103">
        <v>37</v>
      </c>
      <c r="F16" s="103">
        <v>33</v>
      </c>
      <c r="G16" s="103">
        <v>40</v>
      </c>
      <c r="H16" s="103">
        <v>35</v>
      </c>
      <c r="I16" s="103">
        <v>40</v>
      </c>
      <c r="J16" s="69" t="s">
        <v>12</v>
      </c>
      <c r="K16" s="71" t="s">
        <v>374</v>
      </c>
      <c r="M16" s="6"/>
      <c r="N16" s="7"/>
      <c r="O16" s="7"/>
      <c r="P16" s="7"/>
      <c r="Q16" s="7"/>
      <c r="R16" s="7"/>
      <c r="S16" s="7"/>
    </row>
    <row r="17" spans="2:19" x14ac:dyDescent="0.15">
      <c r="B17" s="77" t="s">
        <v>30</v>
      </c>
      <c r="C17" s="103">
        <v>33</v>
      </c>
      <c r="D17" s="103">
        <v>35</v>
      </c>
      <c r="E17" s="103">
        <v>37</v>
      </c>
      <c r="F17" s="103">
        <v>33</v>
      </c>
      <c r="G17" s="103">
        <v>40</v>
      </c>
      <c r="H17" s="103">
        <v>35</v>
      </c>
      <c r="I17" s="103">
        <v>40</v>
      </c>
      <c r="J17" s="69" t="s">
        <v>12</v>
      </c>
      <c r="K17" s="71" t="s">
        <v>374</v>
      </c>
      <c r="M17" s="6"/>
      <c r="N17" s="7"/>
      <c r="O17" s="7"/>
      <c r="P17" s="7"/>
      <c r="Q17" s="7"/>
      <c r="R17" s="7"/>
      <c r="S17" s="7"/>
    </row>
    <row r="18" spans="2:19" x14ac:dyDescent="0.15">
      <c r="B18" s="84" t="s">
        <v>61</v>
      </c>
      <c r="C18" s="85"/>
      <c r="D18" s="85"/>
      <c r="E18" s="85"/>
      <c r="F18" s="85"/>
      <c r="G18" s="85"/>
      <c r="H18" s="85"/>
      <c r="I18" s="86"/>
      <c r="J18" s="86"/>
      <c r="K18" s="87"/>
      <c r="M18" s="6"/>
      <c r="N18" s="7"/>
      <c r="O18" s="7"/>
      <c r="P18" s="7"/>
      <c r="Q18" s="7"/>
      <c r="R18" s="7"/>
      <c r="S18" s="7"/>
    </row>
    <row r="19" spans="2:19" x14ac:dyDescent="0.15">
      <c r="B19" s="75" t="s">
        <v>59</v>
      </c>
      <c r="C19" s="68" t="s">
        <v>34</v>
      </c>
      <c r="D19" s="68" t="s">
        <v>34</v>
      </c>
      <c r="E19" s="68" t="s">
        <v>34</v>
      </c>
      <c r="F19" s="68"/>
      <c r="G19" s="68"/>
      <c r="H19" s="68"/>
      <c r="I19" s="71"/>
      <c r="J19" s="83"/>
      <c r="K19" s="70"/>
      <c r="L19" s="3"/>
      <c r="M19" s="6"/>
      <c r="N19" s="7"/>
      <c r="O19" s="7"/>
      <c r="P19" s="7"/>
      <c r="Q19" s="7"/>
      <c r="R19" s="7"/>
      <c r="S19" s="7"/>
    </row>
    <row r="20" spans="2:19" x14ac:dyDescent="0.15">
      <c r="B20" s="75" t="s">
        <v>17</v>
      </c>
      <c r="C20" s="68" t="s">
        <v>34</v>
      </c>
      <c r="D20" s="68" t="s">
        <v>34</v>
      </c>
      <c r="E20" s="68" t="s">
        <v>34</v>
      </c>
      <c r="F20" s="68"/>
      <c r="G20" s="68"/>
      <c r="H20" s="68"/>
      <c r="I20" s="71"/>
      <c r="J20" s="83"/>
      <c r="K20" s="70"/>
      <c r="M20" s="6"/>
      <c r="N20" s="7"/>
      <c r="O20" s="7"/>
      <c r="P20" s="7"/>
      <c r="Q20" s="7"/>
      <c r="R20" s="7"/>
      <c r="S20" s="7"/>
    </row>
    <row r="21" spans="2:19" x14ac:dyDescent="0.15">
      <c r="B21" s="75" t="s">
        <v>18</v>
      </c>
      <c r="C21" s="68" t="s">
        <v>34</v>
      </c>
      <c r="D21" s="68" t="s">
        <v>34</v>
      </c>
      <c r="E21" s="68" t="s">
        <v>34</v>
      </c>
      <c r="F21" s="68"/>
      <c r="G21" s="68"/>
      <c r="H21" s="68"/>
      <c r="I21" s="71"/>
      <c r="J21" s="83"/>
      <c r="K21" s="70"/>
      <c r="M21" s="6"/>
      <c r="N21" s="7"/>
      <c r="O21" s="7"/>
      <c r="P21" s="7"/>
      <c r="Q21" s="7"/>
      <c r="R21" s="7"/>
      <c r="S21" s="7"/>
    </row>
    <row r="22" spans="2:19" x14ac:dyDescent="0.15">
      <c r="B22" s="75" t="s">
        <v>19</v>
      </c>
      <c r="C22" s="68" t="s">
        <v>34</v>
      </c>
      <c r="D22" s="68" t="s">
        <v>34</v>
      </c>
      <c r="E22" s="68" t="s">
        <v>34</v>
      </c>
      <c r="F22" s="68"/>
      <c r="G22" s="68"/>
      <c r="H22" s="68"/>
      <c r="I22" s="71"/>
      <c r="J22" s="83"/>
      <c r="K22" s="70"/>
      <c r="M22" s="6"/>
      <c r="N22" s="7"/>
      <c r="O22" s="7"/>
      <c r="P22" s="7"/>
      <c r="Q22" s="7"/>
      <c r="R22" s="7"/>
      <c r="S22" s="7"/>
    </row>
    <row r="23" spans="2:19" x14ac:dyDescent="0.15">
      <c r="B23" s="84" t="s">
        <v>20</v>
      </c>
      <c r="C23" s="88"/>
      <c r="D23" s="89"/>
      <c r="E23" s="89"/>
      <c r="F23" s="89"/>
      <c r="G23" s="89"/>
      <c r="H23" s="89"/>
      <c r="I23" s="89"/>
      <c r="J23" s="89"/>
      <c r="K23" s="90"/>
      <c r="M23" s="422"/>
      <c r="N23" s="422"/>
      <c r="O23" s="422"/>
      <c r="P23" s="422"/>
      <c r="Q23" s="422"/>
      <c r="R23" s="422"/>
      <c r="S23" s="422"/>
    </row>
    <row r="24" spans="2:19" x14ac:dyDescent="0.15">
      <c r="B24" s="75" t="s">
        <v>477</v>
      </c>
      <c r="C24" s="91">
        <v>0</v>
      </c>
      <c r="D24" s="91">
        <v>0</v>
      </c>
      <c r="E24" s="91">
        <v>0</v>
      </c>
      <c r="F24" s="91"/>
      <c r="G24" s="91"/>
      <c r="H24" s="91"/>
      <c r="I24" s="91"/>
      <c r="J24" s="92"/>
      <c r="K24" s="70"/>
      <c r="M24" s="6"/>
      <c r="N24" s="7"/>
      <c r="O24" s="7"/>
      <c r="P24" s="7"/>
      <c r="Q24" s="7"/>
      <c r="R24" s="7"/>
      <c r="S24" s="7"/>
    </row>
    <row r="25" spans="2:19" x14ac:dyDescent="0.15">
      <c r="B25" s="75" t="s">
        <v>478</v>
      </c>
      <c r="C25" s="91">
        <v>0</v>
      </c>
      <c r="D25" s="91">
        <v>0</v>
      </c>
      <c r="E25" s="91">
        <v>0</v>
      </c>
      <c r="F25" s="91"/>
      <c r="G25" s="91"/>
      <c r="H25" s="91"/>
      <c r="I25" s="91"/>
      <c r="J25" s="92"/>
      <c r="K25" s="70"/>
      <c r="M25" s="6"/>
      <c r="N25" s="7"/>
      <c r="O25" s="7"/>
      <c r="P25" s="7"/>
      <c r="Q25" s="7"/>
      <c r="R25" s="7"/>
      <c r="S25" s="7"/>
    </row>
    <row r="26" spans="2:19" x14ac:dyDescent="0.15">
      <c r="B26" s="75" t="s">
        <v>479</v>
      </c>
      <c r="C26" s="91">
        <v>0</v>
      </c>
      <c r="D26" s="91">
        <v>0</v>
      </c>
      <c r="E26" s="91">
        <v>0</v>
      </c>
      <c r="F26" s="91"/>
      <c r="G26" s="91"/>
      <c r="H26" s="91"/>
      <c r="I26" s="91"/>
      <c r="J26" s="93"/>
      <c r="K26" s="70"/>
      <c r="M26" s="6"/>
      <c r="N26" s="7"/>
      <c r="O26" s="7"/>
      <c r="P26" s="7"/>
      <c r="Q26" s="7"/>
      <c r="R26" s="7"/>
      <c r="S26" s="7"/>
    </row>
    <row r="27" spans="2:19" x14ac:dyDescent="0.15">
      <c r="B27" s="75" t="s">
        <v>480</v>
      </c>
      <c r="C27" s="91">
        <v>0</v>
      </c>
      <c r="D27" s="91">
        <v>0</v>
      </c>
      <c r="E27" s="91">
        <v>0</v>
      </c>
      <c r="F27" s="91"/>
      <c r="G27" s="91"/>
      <c r="H27" s="91"/>
      <c r="I27" s="91"/>
      <c r="J27" s="83"/>
      <c r="K27" s="83"/>
      <c r="M27" s="6"/>
      <c r="N27" s="36"/>
      <c r="O27" s="36"/>
      <c r="P27" s="36"/>
      <c r="Q27" s="36"/>
      <c r="R27" s="7"/>
      <c r="S27" s="7"/>
    </row>
    <row r="28" spans="2:19" x14ac:dyDescent="0.15">
      <c r="B28" s="75" t="s">
        <v>481</v>
      </c>
      <c r="C28" s="91">
        <v>0</v>
      </c>
      <c r="D28" s="91">
        <v>0</v>
      </c>
      <c r="E28" s="91">
        <v>0</v>
      </c>
      <c r="F28" s="91"/>
      <c r="G28" s="91"/>
      <c r="H28" s="91"/>
      <c r="I28" s="91"/>
      <c r="J28" s="83"/>
      <c r="K28" s="83"/>
      <c r="L28" s="38"/>
      <c r="M28" s="422"/>
      <c r="N28" s="422"/>
      <c r="O28" s="422"/>
      <c r="P28" s="422"/>
      <c r="Q28" s="422"/>
      <c r="R28" s="422"/>
      <c r="S28" s="422"/>
    </row>
    <row r="29" spans="2:19" x14ac:dyDescent="0.15">
      <c r="B29" s="84" t="s">
        <v>21</v>
      </c>
      <c r="C29" s="89"/>
      <c r="D29" s="89"/>
      <c r="E29" s="89"/>
      <c r="F29" s="89"/>
      <c r="G29" s="89"/>
      <c r="H29" s="89"/>
      <c r="I29" s="89"/>
      <c r="J29" s="89"/>
      <c r="K29" s="90"/>
      <c r="M29" s="6"/>
      <c r="N29" s="7"/>
      <c r="O29" s="7"/>
      <c r="P29" s="7"/>
      <c r="Q29" s="7"/>
      <c r="R29" s="7"/>
      <c r="S29" s="7"/>
    </row>
    <row r="30" spans="2:19" x14ac:dyDescent="0.15">
      <c r="B30" s="228" t="s">
        <v>24</v>
      </c>
      <c r="C30" s="358">
        <v>5.7</v>
      </c>
      <c r="D30" s="359">
        <v>4.5999999999999996</v>
      </c>
      <c r="E30" s="359">
        <v>3.4</v>
      </c>
      <c r="F30" s="358">
        <v>3</v>
      </c>
      <c r="G30" s="358">
        <v>7.1</v>
      </c>
      <c r="H30" s="358">
        <v>2</v>
      </c>
      <c r="I30" s="358">
        <v>7.1</v>
      </c>
      <c r="J30" s="69" t="s">
        <v>12</v>
      </c>
      <c r="K30" s="70" t="s">
        <v>323</v>
      </c>
      <c r="M30" s="6"/>
      <c r="N30" s="9"/>
      <c r="O30" s="9"/>
      <c r="P30" s="9"/>
      <c r="Q30" s="9"/>
      <c r="R30" s="7"/>
      <c r="S30" s="7"/>
    </row>
    <row r="31" spans="2:19" x14ac:dyDescent="0.15">
      <c r="B31" s="228" t="s">
        <v>180</v>
      </c>
      <c r="C31" s="380">
        <v>87</v>
      </c>
      <c r="D31" s="380">
        <v>87</v>
      </c>
      <c r="E31" s="380">
        <v>87</v>
      </c>
      <c r="F31" s="381">
        <v>83</v>
      </c>
      <c r="G31" s="381">
        <v>91</v>
      </c>
      <c r="H31" s="381">
        <v>83</v>
      </c>
      <c r="I31" s="381">
        <v>91</v>
      </c>
      <c r="J31" s="83"/>
      <c r="K31" s="83" t="s">
        <v>332</v>
      </c>
      <c r="M31" s="6"/>
      <c r="N31" s="9"/>
      <c r="O31" s="9"/>
      <c r="P31" s="9"/>
      <c r="Q31" s="9"/>
      <c r="R31" s="7"/>
      <c r="S31" s="7"/>
    </row>
    <row r="32" spans="2:19" x14ac:dyDescent="0.15">
      <c r="B32" s="228" t="s">
        <v>181</v>
      </c>
      <c r="C32" s="380">
        <v>13</v>
      </c>
      <c r="D32" s="380">
        <v>13</v>
      </c>
      <c r="E32" s="380">
        <v>13</v>
      </c>
      <c r="F32" s="381">
        <v>9</v>
      </c>
      <c r="G32" s="381">
        <v>17</v>
      </c>
      <c r="H32" s="381">
        <v>9</v>
      </c>
      <c r="I32" s="381">
        <v>17</v>
      </c>
      <c r="J32" s="83"/>
      <c r="K32" s="83" t="s">
        <v>332</v>
      </c>
      <c r="M32" s="6"/>
      <c r="N32" s="9"/>
      <c r="O32" s="9"/>
      <c r="P32" s="9"/>
      <c r="Q32" s="9"/>
      <c r="R32" s="7"/>
      <c r="S32" s="7"/>
    </row>
    <row r="33" spans="1:19" x14ac:dyDescent="0.15">
      <c r="B33" s="228" t="s">
        <v>25</v>
      </c>
      <c r="C33" s="100">
        <v>283622.04338011576</v>
      </c>
      <c r="D33" s="100">
        <v>230297.59907988689</v>
      </c>
      <c r="E33" s="100">
        <v>114717.93029105282</v>
      </c>
      <c r="F33" s="100">
        <v>92700</v>
      </c>
      <c r="G33" s="100">
        <v>412000</v>
      </c>
      <c r="H33" s="100">
        <v>92700</v>
      </c>
      <c r="I33" s="100">
        <v>412000</v>
      </c>
      <c r="J33" s="83" t="s">
        <v>12</v>
      </c>
      <c r="K33" s="70" t="s">
        <v>332</v>
      </c>
      <c r="M33" s="6"/>
      <c r="N33" s="9"/>
      <c r="O33" s="9"/>
      <c r="P33" s="9"/>
      <c r="Q33" s="9"/>
      <c r="R33" s="7"/>
      <c r="S33" s="7"/>
    </row>
    <row r="34" spans="1:19" x14ac:dyDescent="0.15">
      <c r="B34" s="228" t="s">
        <v>27</v>
      </c>
      <c r="C34" s="103">
        <v>11.725714285714286</v>
      </c>
      <c r="D34" s="103">
        <v>8.7942857142857154</v>
      </c>
      <c r="E34" s="103">
        <v>7.3285714285714292</v>
      </c>
      <c r="F34" s="103"/>
      <c r="G34" s="103"/>
      <c r="H34" s="68"/>
      <c r="I34" s="39"/>
      <c r="J34" s="83"/>
      <c r="K34" s="70">
        <v>4</v>
      </c>
      <c r="M34" s="6"/>
      <c r="N34" s="9"/>
      <c r="O34" s="9"/>
      <c r="P34" s="9"/>
      <c r="Q34" s="9"/>
      <c r="R34" s="7"/>
      <c r="S34" s="7"/>
    </row>
    <row r="35" spans="1:19" x14ac:dyDescent="0.15">
      <c r="B35" s="75" t="s">
        <v>31</v>
      </c>
      <c r="C35" s="68"/>
      <c r="D35" s="68"/>
      <c r="E35" s="68"/>
      <c r="F35" s="68"/>
      <c r="G35" s="68"/>
      <c r="H35" s="68"/>
      <c r="I35" s="39"/>
      <c r="J35" s="83"/>
      <c r="K35" s="70"/>
      <c r="M35" s="422"/>
      <c r="N35" s="422"/>
      <c r="O35" s="422"/>
      <c r="P35" s="422"/>
      <c r="Q35" s="422"/>
      <c r="R35" s="422"/>
      <c r="S35" s="422"/>
    </row>
    <row r="36" spans="1:19" x14ac:dyDescent="0.15">
      <c r="B36" s="104" t="s">
        <v>74</v>
      </c>
      <c r="C36" s="139"/>
      <c r="D36" s="139"/>
      <c r="E36" s="139"/>
      <c r="F36" s="139"/>
      <c r="G36" s="139"/>
      <c r="H36" s="139"/>
      <c r="I36" s="139"/>
      <c r="J36" s="139"/>
      <c r="K36" s="140"/>
      <c r="N36" s="7"/>
      <c r="O36" s="7"/>
      <c r="P36" s="7"/>
      <c r="Q36" s="7"/>
      <c r="R36" s="7"/>
      <c r="S36" s="7"/>
    </row>
    <row r="37" spans="1:19" ht="15" customHeight="1" x14ac:dyDescent="0.15">
      <c r="B37" s="34"/>
      <c r="C37" s="39"/>
      <c r="D37" s="39"/>
      <c r="E37" s="39"/>
      <c r="F37" s="39"/>
      <c r="G37" s="39"/>
      <c r="H37" s="39"/>
      <c r="I37" s="39"/>
      <c r="J37" s="44"/>
      <c r="K37" s="39"/>
      <c r="N37" s="7"/>
      <c r="O37" s="7"/>
      <c r="P37" s="7"/>
      <c r="Q37" s="7"/>
      <c r="R37" s="7"/>
      <c r="S37" s="7"/>
    </row>
    <row r="38" spans="1:19" x14ac:dyDescent="0.15">
      <c r="A38" s="3"/>
      <c r="L38" s="4"/>
    </row>
    <row r="39" spans="1:19" s="1" customFormat="1" ht="12" x14ac:dyDescent="0.15">
      <c r="A39" s="3" t="s">
        <v>22</v>
      </c>
      <c r="C39" s="10"/>
      <c r="D39" s="10"/>
      <c r="E39" s="10"/>
      <c r="F39" s="10"/>
      <c r="G39" s="10"/>
    </row>
    <row r="40" spans="1:19" x14ac:dyDescent="0.15">
      <c r="A40" s="13">
        <v>1</v>
      </c>
      <c r="B40" s="13" t="s">
        <v>375</v>
      </c>
    </row>
    <row r="41" spans="1:19" x14ac:dyDescent="0.15">
      <c r="A41" s="13">
        <v>2</v>
      </c>
      <c r="B41" s="13" t="s">
        <v>376</v>
      </c>
    </row>
    <row r="42" spans="1:19" x14ac:dyDescent="0.15">
      <c r="A42" s="13">
        <v>3</v>
      </c>
      <c r="B42" s="13" t="s">
        <v>377</v>
      </c>
      <c r="C42" s="18"/>
      <c r="D42" s="18"/>
      <c r="E42" s="18"/>
      <c r="F42" s="18"/>
      <c r="G42" s="18"/>
      <c r="H42" s="18"/>
      <c r="I42" s="18"/>
      <c r="J42" s="18"/>
      <c r="K42" s="18"/>
    </row>
    <row r="43" spans="1:19" x14ac:dyDescent="0.15">
      <c r="A43" s="13">
        <v>4</v>
      </c>
      <c r="B43" s="13" t="s">
        <v>378</v>
      </c>
    </row>
    <row r="44" spans="1:19" x14ac:dyDescent="0.15">
      <c r="A44" s="13">
        <v>5</v>
      </c>
      <c r="B44" s="13" t="s">
        <v>379</v>
      </c>
    </row>
    <row r="45" spans="1:19" x14ac:dyDescent="0.15">
      <c r="A45" s="3" t="s">
        <v>23</v>
      </c>
    </row>
    <row r="46" spans="1:19" x14ac:dyDescent="0.15">
      <c r="A46" s="12" t="s">
        <v>9</v>
      </c>
      <c r="B46" s="13" t="s">
        <v>380</v>
      </c>
      <c r="C46" s="13"/>
      <c r="D46" s="13"/>
      <c r="E46" s="13"/>
      <c r="F46" s="13"/>
      <c r="G46" s="13"/>
      <c r="H46" s="13"/>
      <c r="I46" s="13"/>
      <c r="J46" s="13"/>
      <c r="K46" s="13"/>
    </row>
    <row r="47" spans="1:19" x14ac:dyDescent="0.15">
      <c r="A47" s="12" t="s">
        <v>12</v>
      </c>
      <c r="B47" s="430" t="s">
        <v>381</v>
      </c>
      <c r="C47" s="430"/>
      <c r="D47" s="430"/>
      <c r="E47" s="430"/>
      <c r="F47" s="430"/>
      <c r="G47" s="430"/>
      <c r="H47" s="430"/>
      <c r="I47" s="430"/>
      <c r="J47" s="430"/>
      <c r="K47" s="430"/>
    </row>
    <row r="48" spans="1:19" x14ac:dyDescent="0.15">
      <c r="A48" s="11" t="s">
        <v>41</v>
      </c>
      <c r="B48" s="1" t="s">
        <v>382</v>
      </c>
    </row>
    <row r="49" spans="1:1" x14ac:dyDescent="0.15">
      <c r="A49" s="11"/>
    </row>
    <row r="50" spans="1:1" ht="27.75" customHeight="1" x14ac:dyDescent="0.15"/>
    <row r="52" spans="1:1" ht="39.75" customHeight="1" x14ac:dyDescent="0.15"/>
  </sheetData>
  <mergeCells count="10">
    <mergeCell ref="M23:S23"/>
    <mergeCell ref="M28:S28"/>
    <mergeCell ref="M35:S35"/>
    <mergeCell ref="B47:K47"/>
    <mergeCell ref="C3:K3"/>
    <mergeCell ref="N3:S3"/>
    <mergeCell ref="F4:G4"/>
    <mergeCell ref="H4:I4"/>
    <mergeCell ref="M5:S5"/>
    <mergeCell ref="N6:S6"/>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6ECD-B14A-442F-8855-72F74AF43602}">
  <sheetPr codeName="Sheet20"/>
  <dimension ref="A1:S51"/>
  <sheetViews>
    <sheetView workbookViewId="0">
      <selection activeCell="B32" sqref="B31:B32"/>
    </sheetView>
  </sheetViews>
  <sheetFormatPr baseColWidth="10" defaultColWidth="9.33203125" defaultRowHeight="14" x14ac:dyDescent="0.15"/>
  <cols>
    <col min="1" max="1" width="3" style="1" customWidth="1"/>
    <col min="2" max="2" width="35.5" style="1" customWidth="1"/>
    <col min="3" max="5" width="9" style="1" customWidth="1"/>
    <col min="6" max="9" width="9.5" style="1" customWidth="1"/>
    <col min="10" max="10" width="6.5" style="1" customWidth="1"/>
    <col min="11" max="11" width="7" style="1" customWidth="1"/>
    <col min="12" max="12" width="6.5" style="1" customWidth="1"/>
    <col min="13" max="13" width="30.33203125" style="4" customWidth="1"/>
    <col min="14" max="14" width="10.5" style="4" customWidth="1"/>
    <col min="15" max="15" width="9.5" style="4" customWidth="1"/>
    <col min="16" max="16" width="10" style="4" customWidth="1"/>
    <col min="17" max="17" width="7.6640625" style="4" customWidth="1"/>
    <col min="18" max="18" width="7.33203125" style="4" customWidth="1"/>
    <col min="19" max="19" width="7.5" style="4" customWidth="1"/>
    <col min="20" max="16384" width="9.33203125" style="4"/>
  </cols>
  <sheetData>
    <row r="1" spans="2:19" ht="20" x14ac:dyDescent="0.2">
      <c r="B1" s="2" t="s">
        <v>0</v>
      </c>
    </row>
    <row r="3" spans="2:19" x14ac:dyDescent="0.15">
      <c r="B3" s="61" t="s">
        <v>1</v>
      </c>
      <c r="C3" s="434" t="s">
        <v>395</v>
      </c>
      <c r="D3" s="434"/>
      <c r="E3" s="434"/>
      <c r="F3" s="434"/>
      <c r="G3" s="434"/>
      <c r="H3" s="434"/>
      <c r="I3" s="434"/>
      <c r="J3" s="434"/>
      <c r="K3" s="435"/>
      <c r="M3" s="14"/>
      <c r="N3" s="431"/>
      <c r="O3" s="432"/>
      <c r="P3" s="432"/>
      <c r="Q3" s="432"/>
      <c r="R3" s="432"/>
      <c r="S3" s="432"/>
    </row>
    <row r="4" spans="2:19" x14ac:dyDescent="0.15">
      <c r="B4" s="62" t="s">
        <v>470</v>
      </c>
      <c r="C4" s="63">
        <v>2020</v>
      </c>
      <c r="D4" s="63">
        <v>2030</v>
      </c>
      <c r="E4" s="63">
        <v>2050</v>
      </c>
      <c r="F4" s="436" t="s">
        <v>33</v>
      </c>
      <c r="G4" s="435"/>
      <c r="H4" s="436" t="s">
        <v>2</v>
      </c>
      <c r="I4" s="435"/>
      <c r="J4" s="63" t="s">
        <v>3</v>
      </c>
      <c r="K4" s="63" t="s">
        <v>4</v>
      </c>
      <c r="M4" s="5"/>
      <c r="N4" s="17"/>
      <c r="O4" s="17"/>
      <c r="P4" s="17"/>
      <c r="Q4" s="17"/>
      <c r="R4" s="17"/>
      <c r="S4" s="17"/>
    </row>
    <row r="5" spans="2:19" x14ac:dyDescent="0.15">
      <c r="B5" s="64" t="s">
        <v>5</v>
      </c>
      <c r="C5" s="65"/>
      <c r="D5" s="65"/>
      <c r="E5" s="65"/>
      <c r="F5" s="66" t="s">
        <v>6</v>
      </c>
      <c r="G5" s="66" t="s">
        <v>7</v>
      </c>
      <c r="H5" s="66" t="s">
        <v>6</v>
      </c>
      <c r="I5" s="66" t="s">
        <v>7</v>
      </c>
      <c r="J5" s="65"/>
      <c r="K5" s="67"/>
      <c r="M5" s="422"/>
      <c r="N5" s="422"/>
      <c r="O5" s="422"/>
      <c r="P5" s="422"/>
      <c r="Q5" s="422"/>
      <c r="R5" s="422"/>
      <c r="S5" s="422"/>
    </row>
    <row r="6" spans="2:19" x14ac:dyDescent="0.15">
      <c r="B6" s="350" t="s">
        <v>8</v>
      </c>
      <c r="C6" s="351">
        <v>0.2</v>
      </c>
      <c r="D6" s="351">
        <v>0.2</v>
      </c>
      <c r="E6" s="351">
        <v>0.2</v>
      </c>
      <c r="F6" s="358">
        <v>0.1</v>
      </c>
      <c r="G6" s="358">
        <v>0.5</v>
      </c>
      <c r="H6" s="358">
        <v>0.1</v>
      </c>
      <c r="I6" s="358">
        <v>0.5</v>
      </c>
      <c r="J6" s="318" t="s">
        <v>9</v>
      </c>
      <c r="K6" s="70">
        <v>4</v>
      </c>
      <c r="M6" s="6"/>
      <c r="N6" s="428"/>
      <c r="O6" s="433"/>
      <c r="P6" s="433"/>
      <c r="Q6" s="433"/>
      <c r="R6" s="433"/>
      <c r="S6" s="433"/>
    </row>
    <row r="7" spans="2:19" x14ac:dyDescent="0.15">
      <c r="B7" s="350" t="s">
        <v>26</v>
      </c>
      <c r="C7" s="360" t="s">
        <v>396</v>
      </c>
      <c r="D7" s="360">
        <v>5</v>
      </c>
      <c r="E7" s="360">
        <v>25</v>
      </c>
      <c r="F7" s="103" t="s">
        <v>396</v>
      </c>
      <c r="G7" s="103">
        <v>3</v>
      </c>
      <c r="H7" s="103">
        <v>2</v>
      </c>
      <c r="I7" s="103">
        <v>75</v>
      </c>
      <c r="J7" s="318" t="s">
        <v>12</v>
      </c>
      <c r="K7" s="70" t="s">
        <v>282</v>
      </c>
      <c r="M7" s="6"/>
      <c r="N7" s="15"/>
      <c r="O7" s="16"/>
      <c r="P7" s="16"/>
      <c r="Q7" s="16"/>
      <c r="R7" s="16"/>
      <c r="S7" s="16"/>
    </row>
    <row r="8" spans="2:19" x14ac:dyDescent="0.15">
      <c r="B8" s="350" t="s">
        <v>10</v>
      </c>
      <c r="C8" s="354">
        <v>0.8</v>
      </c>
      <c r="D8" s="354">
        <v>0.8</v>
      </c>
      <c r="E8" s="354">
        <v>0.8</v>
      </c>
      <c r="F8" s="354">
        <v>0.55000000000000004</v>
      </c>
      <c r="G8" s="354">
        <v>0.95</v>
      </c>
      <c r="H8" s="354">
        <v>0.55000000000000004</v>
      </c>
      <c r="I8" s="354">
        <v>0.95</v>
      </c>
      <c r="J8" s="318" t="s">
        <v>41</v>
      </c>
      <c r="K8" s="71">
        <v>3</v>
      </c>
      <c r="M8" s="6"/>
      <c r="N8" s="7"/>
      <c r="O8" s="7"/>
      <c r="P8" s="7"/>
      <c r="Q8" s="7"/>
      <c r="R8" s="7"/>
      <c r="S8" s="7"/>
    </row>
    <row r="9" spans="2:19" x14ac:dyDescent="0.15">
      <c r="B9" s="352" t="s">
        <v>11</v>
      </c>
      <c r="C9" s="354">
        <v>0.8</v>
      </c>
      <c r="D9" s="354">
        <v>0.8</v>
      </c>
      <c r="E9" s="354">
        <v>0.8</v>
      </c>
      <c r="F9" s="354">
        <v>0.55000000000000004</v>
      </c>
      <c r="G9" s="354">
        <v>0.95</v>
      </c>
      <c r="H9" s="354">
        <v>0.55000000000000004</v>
      </c>
      <c r="I9" s="354">
        <v>0.95</v>
      </c>
      <c r="J9" s="321" t="s">
        <v>41</v>
      </c>
      <c r="K9" s="74">
        <v>3</v>
      </c>
      <c r="M9" s="6"/>
      <c r="N9" s="7"/>
      <c r="O9" s="7"/>
      <c r="P9" s="7"/>
      <c r="Q9" s="7"/>
      <c r="R9" s="7"/>
      <c r="S9" s="7"/>
    </row>
    <row r="10" spans="2:19" x14ac:dyDescent="0.15">
      <c r="B10" s="350" t="s">
        <v>13</v>
      </c>
      <c r="C10" s="353">
        <v>0.1</v>
      </c>
      <c r="D10" s="353">
        <v>0.08</v>
      </c>
      <c r="E10" s="353">
        <v>0.04</v>
      </c>
      <c r="F10" s="354">
        <v>0.02</v>
      </c>
      <c r="G10" s="354">
        <v>0.15</v>
      </c>
      <c r="H10" s="354">
        <v>0.02</v>
      </c>
      <c r="I10" s="354">
        <v>0.05</v>
      </c>
      <c r="J10" s="318"/>
      <c r="K10" s="70" t="s">
        <v>332</v>
      </c>
      <c r="M10" s="1"/>
      <c r="N10" s="8"/>
      <c r="O10" s="8"/>
      <c r="P10" s="8"/>
      <c r="Q10" s="8"/>
      <c r="R10" s="8"/>
      <c r="S10" s="7"/>
    </row>
    <row r="11" spans="2:19" x14ac:dyDescent="0.15">
      <c r="B11" s="228" t="s">
        <v>14</v>
      </c>
      <c r="C11" s="94"/>
      <c r="D11" s="94"/>
      <c r="E11" s="94"/>
      <c r="F11" s="94"/>
      <c r="G11" s="94"/>
      <c r="H11" s="94"/>
      <c r="I11" s="94"/>
      <c r="J11" s="318"/>
      <c r="K11" s="70"/>
      <c r="M11" s="1"/>
      <c r="N11" s="8"/>
      <c r="O11" s="8"/>
      <c r="P11" s="8"/>
      <c r="Q11" s="8"/>
      <c r="R11" s="8"/>
      <c r="S11" s="7"/>
    </row>
    <row r="12" spans="2:19" x14ac:dyDescent="0.15">
      <c r="B12" s="228" t="s">
        <v>15</v>
      </c>
      <c r="C12" s="103">
        <v>10</v>
      </c>
      <c r="D12" s="103">
        <v>15</v>
      </c>
      <c r="E12" s="103">
        <v>25</v>
      </c>
      <c r="F12" s="103">
        <v>5</v>
      </c>
      <c r="G12" s="103">
        <v>15</v>
      </c>
      <c r="H12" s="103">
        <v>20</v>
      </c>
      <c r="I12" s="103">
        <v>30</v>
      </c>
      <c r="J12" s="318"/>
      <c r="K12" s="70">
        <v>4</v>
      </c>
      <c r="M12" s="6"/>
      <c r="N12" s="7"/>
      <c r="O12" s="7"/>
      <c r="P12" s="7"/>
      <c r="Q12" s="7"/>
      <c r="R12" s="7"/>
      <c r="S12" s="7"/>
    </row>
    <row r="13" spans="2:19" x14ac:dyDescent="0.15">
      <c r="B13" s="228" t="s">
        <v>16</v>
      </c>
      <c r="C13" s="103">
        <v>3</v>
      </c>
      <c r="D13" s="103">
        <v>3</v>
      </c>
      <c r="E13" s="103">
        <v>3</v>
      </c>
      <c r="F13" s="318">
        <v>2</v>
      </c>
      <c r="G13" s="318">
        <v>4</v>
      </c>
      <c r="H13" s="318">
        <v>2</v>
      </c>
      <c r="I13" s="103">
        <v>4</v>
      </c>
      <c r="J13" s="318"/>
      <c r="K13" s="70">
        <v>4</v>
      </c>
      <c r="M13" s="6"/>
      <c r="N13" s="7"/>
      <c r="O13" s="7"/>
      <c r="P13" s="7"/>
      <c r="Q13" s="7"/>
      <c r="R13" s="7"/>
      <c r="S13" s="7"/>
    </row>
    <row r="14" spans="2:19" x14ac:dyDescent="0.15">
      <c r="B14" s="355" t="s">
        <v>487</v>
      </c>
      <c r="C14" s="94"/>
      <c r="D14" s="94"/>
      <c r="E14" s="94"/>
      <c r="F14" s="356"/>
      <c r="G14" s="356"/>
      <c r="H14" s="356"/>
      <c r="I14" s="356"/>
      <c r="J14" s="96"/>
      <c r="K14" s="69"/>
      <c r="M14" s="6"/>
      <c r="N14" s="7"/>
      <c r="O14" s="7"/>
      <c r="P14" s="7"/>
      <c r="Q14" s="7"/>
      <c r="R14" s="7"/>
      <c r="S14" s="7"/>
    </row>
    <row r="15" spans="2:19" x14ac:dyDescent="0.15">
      <c r="B15" s="78" t="s">
        <v>28</v>
      </c>
      <c r="C15" s="79"/>
      <c r="D15" s="79"/>
      <c r="E15" s="79"/>
      <c r="F15" s="79"/>
      <c r="G15" s="79"/>
      <c r="H15" s="79"/>
      <c r="I15" s="80"/>
      <c r="J15" s="80"/>
      <c r="K15" s="81"/>
      <c r="M15" s="6"/>
      <c r="N15" s="7"/>
      <c r="O15" s="7"/>
      <c r="P15" s="7"/>
      <c r="Q15" s="7"/>
      <c r="R15" s="7"/>
      <c r="S15" s="7"/>
    </row>
    <row r="16" spans="2:19" x14ac:dyDescent="0.15">
      <c r="B16" s="77" t="s">
        <v>29</v>
      </c>
      <c r="C16" s="354">
        <v>0.3</v>
      </c>
      <c r="D16" s="354">
        <v>0.32</v>
      </c>
      <c r="E16" s="354">
        <v>0.38</v>
      </c>
      <c r="F16" s="354">
        <v>0.2</v>
      </c>
      <c r="G16" s="354">
        <v>0.4</v>
      </c>
      <c r="H16" s="354">
        <v>0.3</v>
      </c>
      <c r="I16" s="354">
        <v>0.45</v>
      </c>
      <c r="J16" s="69" t="s">
        <v>9</v>
      </c>
      <c r="K16" s="71" t="s">
        <v>323</v>
      </c>
      <c r="M16" s="6"/>
      <c r="N16" s="7"/>
      <c r="O16" s="7"/>
      <c r="P16" s="7"/>
      <c r="Q16" s="7"/>
      <c r="R16" s="7"/>
      <c r="S16" s="7"/>
    </row>
    <row r="17" spans="2:19" x14ac:dyDescent="0.15">
      <c r="B17" s="77" t="s">
        <v>30</v>
      </c>
      <c r="C17" s="354">
        <v>0.3</v>
      </c>
      <c r="D17" s="354">
        <v>0.32</v>
      </c>
      <c r="E17" s="354">
        <v>0.38</v>
      </c>
      <c r="F17" s="354">
        <v>0.2</v>
      </c>
      <c r="G17" s="354">
        <v>0.4</v>
      </c>
      <c r="H17" s="354">
        <v>0.3</v>
      </c>
      <c r="I17" s="354">
        <v>0.45</v>
      </c>
      <c r="J17" s="69" t="s">
        <v>9</v>
      </c>
      <c r="K17" s="71" t="s">
        <v>323</v>
      </c>
      <c r="M17" s="6"/>
      <c r="N17" s="7"/>
      <c r="O17" s="7"/>
      <c r="P17" s="7"/>
      <c r="Q17" s="7"/>
      <c r="R17" s="7"/>
      <c r="S17" s="7"/>
    </row>
    <row r="18" spans="2:19" x14ac:dyDescent="0.15">
      <c r="B18" s="84" t="s">
        <v>61</v>
      </c>
      <c r="C18" s="85"/>
      <c r="D18" s="85"/>
      <c r="E18" s="85"/>
      <c r="F18" s="85"/>
      <c r="G18" s="85"/>
      <c r="H18" s="85"/>
      <c r="I18" s="86"/>
      <c r="J18" s="86"/>
      <c r="K18" s="87"/>
      <c r="M18" s="6"/>
      <c r="N18" s="7"/>
      <c r="O18" s="7"/>
      <c r="P18" s="7"/>
      <c r="Q18" s="7"/>
      <c r="R18" s="7"/>
      <c r="S18" s="7"/>
    </row>
    <row r="19" spans="2:19" x14ac:dyDescent="0.15">
      <c r="B19" s="75" t="s">
        <v>59</v>
      </c>
      <c r="C19" s="68" t="s">
        <v>34</v>
      </c>
      <c r="D19" s="68" t="s">
        <v>34</v>
      </c>
      <c r="E19" s="68" t="s">
        <v>34</v>
      </c>
      <c r="F19" s="68"/>
      <c r="G19" s="68"/>
      <c r="H19" s="68"/>
      <c r="I19" s="71"/>
      <c r="J19" s="83"/>
      <c r="K19" s="70"/>
      <c r="L19" s="3"/>
      <c r="M19" s="6"/>
      <c r="N19" s="7"/>
      <c r="O19" s="7"/>
      <c r="P19" s="7"/>
      <c r="Q19" s="7"/>
      <c r="R19" s="7"/>
      <c r="S19" s="7"/>
    </row>
    <row r="20" spans="2:19" x14ac:dyDescent="0.15">
      <c r="B20" s="75" t="s">
        <v>17</v>
      </c>
      <c r="C20" s="68" t="s">
        <v>34</v>
      </c>
      <c r="D20" s="68" t="s">
        <v>34</v>
      </c>
      <c r="E20" s="68" t="s">
        <v>34</v>
      </c>
      <c r="F20" s="68"/>
      <c r="G20" s="68"/>
      <c r="H20" s="68"/>
      <c r="I20" s="71"/>
      <c r="J20" s="83"/>
      <c r="K20" s="70"/>
      <c r="M20" s="6"/>
      <c r="N20" s="7"/>
      <c r="O20" s="7"/>
      <c r="P20" s="7"/>
      <c r="Q20" s="7"/>
      <c r="R20" s="7"/>
      <c r="S20" s="7"/>
    </row>
    <row r="21" spans="2:19" x14ac:dyDescent="0.15">
      <c r="B21" s="75" t="s">
        <v>18</v>
      </c>
      <c r="C21" s="68" t="s">
        <v>34</v>
      </c>
      <c r="D21" s="68" t="s">
        <v>34</v>
      </c>
      <c r="E21" s="68" t="s">
        <v>34</v>
      </c>
      <c r="F21" s="68"/>
      <c r="G21" s="68"/>
      <c r="H21" s="68"/>
      <c r="I21" s="71"/>
      <c r="J21" s="83"/>
      <c r="K21" s="70"/>
      <c r="M21" s="6"/>
      <c r="N21" s="7"/>
      <c r="O21" s="7"/>
      <c r="P21" s="7"/>
      <c r="Q21" s="7"/>
      <c r="R21" s="7"/>
      <c r="S21" s="7"/>
    </row>
    <row r="22" spans="2:19" x14ac:dyDescent="0.15">
      <c r="B22" s="75" t="s">
        <v>19</v>
      </c>
      <c r="C22" s="68" t="s">
        <v>34</v>
      </c>
      <c r="D22" s="68" t="s">
        <v>34</v>
      </c>
      <c r="E22" s="68" t="s">
        <v>34</v>
      </c>
      <c r="F22" s="68"/>
      <c r="G22" s="68"/>
      <c r="H22" s="68"/>
      <c r="I22" s="71"/>
      <c r="J22" s="83"/>
      <c r="K22" s="70"/>
      <c r="M22" s="6"/>
      <c r="N22" s="7"/>
      <c r="O22" s="7"/>
      <c r="P22" s="7"/>
      <c r="Q22" s="7"/>
      <c r="R22" s="7"/>
      <c r="S22" s="7"/>
    </row>
    <row r="23" spans="2:19" x14ac:dyDescent="0.15">
      <c r="B23" s="84" t="s">
        <v>20</v>
      </c>
      <c r="C23" s="88"/>
      <c r="D23" s="89"/>
      <c r="E23" s="89"/>
      <c r="F23" s="89"/>
      <c r="G23" s="89"/>
      <c r="H23" s="89"/>
      <c r="I23" s="89"/>
      <c r="J23" s="89"/>
      <c r="K23" s="90"/>
      <c r="M23" s="422"/>
      <c r="N23" s="422"/>
      <c r="O23" s="422"/>
      <c r="P23" s="422"/>
      <c r="Q23" s="422"/>
      <c r="R23" s="422"/>
      <c r="S23" s="422"/>
    </row>
    <row r="24" spans="2:19" x14ac:dyDescent="0.15">
      <c r="B24" s="75" t="s">
        <v>477</v>
      </c>
      <c r="C24" s="91">
        <v>0</v>
      </c>
      <c r="D24" s="91">
        <v>0</v>
      </c>
      <c r="E24" s="91">
        <v>0</v>
      </c>
      <c r="F24" s="91"/>
      <c r="G24" s="91"/>
      <c r="H24" s="91"/>
      <c r="I24" s="91"/>
      <c r="J24" s="92"/>
      <c r="K24" s="70"/>
      <c r="M24" s="6"/>
      <c r="N24" s="7"/>
      <c r="O24" s="7"/>
      <c r="P24" s="7"/>
      <c r="Q24" s="7"/>
      <c r="R24" s="7"/>
      <c r="S24" s="7"/>
    </row>
    <row r="25" spans="2:19" x14ac:dyDescent="0.15">
      <c r="B25" s="75" t="s">
        <v>478</v>
      </c>
      <c r="C25" s="91">
        <v>0</v>
      </c>
      <c r="D25" s="91">
        <v>0</v>
      </c>
      <c r="E25" s="91">
        <v>0</v>
      </c>
      <c r="F25" s="91"/>
      <c r="G25" s="91"/>
      <c r="H25" s="91"/>
      <c r="I25" s="91"/>
      <c r="J25" s="92"/>
      <c r="K25" s="70"/>
      <c r="M25" s="6"/>
      <c r="N25" s="7"/>
      <c r="O25" s="7"/>
      <c r="P25" s="7"/>
      <c r="Q25" s="7"/>
      <c r="R25" s="7"/>
      <c r="S25" s="7"/>
    </row>
    <row r="26" spans="2:19" x14ac:dyDescent="0.15">
      <c r="B26" s="75" t="s">
        <v>479</v>
      </c>
      <c r="C26" s="91">
        <v>0</v>
      </c>
      <c r="D26" s="91">
        <v>0</v>
      </c>
      <c r="E26" s="91">
        <v>0</v>
      </c>
      <c r="F26" s="91"/>
      <c r="G26" s="91"/>
      <c r="H26" s="91"/>
      <c r="I26" s="91"/>
      <c r="J26" s="93"/>
      <c r="K26" s="70"/>
      <c r="M26" s="6"/>
      <c r="N26" s="7"/>
      <c r="O26" s="7"/>
      <c r="P26" s="7"/>
      <c r="Q26" s="7"/>
      <c r="R26" s="7"/>
      <c r="S26" s="7"/>
    </row>
    <row r="27" spans="2:19" x14ac:dyDescent="0.15">
      <c r="B27" s="75" t="s">
        <v>480</v>
      </c>
      <c r="C27" s="91">
        <v>0</v>
      </c>
      <c r="D27" s="91">
        <v>0</v>
      </c>
      <c r="E27" s="91">
        <v>0</v>
      </c>
      <c r="F27" s="91"/>
      <c r="G27" s="91"/>
      <c r="H27" s="91"/>
      <c r="I27" s="91"/>
      <c r="J27" s="83"/>
      <c r="K27" s="83"/>
      <c r="M27" s="6"/>
      <c r="N27" s="36"/>
      <c r="O27" s="36"/>
      <c r="P27" s="36"/>
      <c r="Q27" s="36"/>
      <c r="R27" s="7"/>
      <c r="S27" s="7"/>
    </row>
    <row r="28" spans="2:19" x14ac:dyDescent="0.15">
      <c r="B28" s="75" t="s">
        <v>481</v>
      </c>
      <c r="C28" s="91">
        <v>0</v>
      </c>
      <c r="D28" s="91">
        <v>0</v>
      </c>
      <c r="E28" s="91">
        <v>0</v>
      </c>
      <c r="F28" s="91"/>
      <c r="G28" s="91"/>
      <c r="H28" s="91"/>
      <c r="I28" s="91"/>
      <c r="J28" s="83"/>
      <c r="K28" s="83"/>
      <c r="L28" s="38"/>
      <c r="M28" s="422"/>
      <c r="N28" s="422"/>
      <c r="O28" s="422"/>
      <c r="P28" s="422"/>
      <c r="Q28" s="422"/>
      <c r="R28" s="422"/>
      <c r="S28" s="422"/>
    </row>
    <row r="29" spans="2:19" x14ac:dyDescent="0.15">
      <c r="B29" s="84" t="s">
        <v>21</v>
      </c>
      <c r="C29" s="89"/>
      <c r="D29" s="89"/>
      <c r="E29" s="89"/>
      <c r="F29" s="89"/>
      <c r="G29" s="89"/>
      <c r="H29" s="89"/>
      <c r="I29" s="89"/>
      <c r="J29" s="89"/>
      <c r="K29" s="90"/>
      <c r="M29" s="6"/>
      <c r="N29" s="7"/>
      <c r="O29" s="7"/>
      <c r="P29" s="7"/>
      <c r="Q29" s="7"/>
      <c r="R29" s="7"/>
      <c r="S29" s="7"/>
    </row>
    <row r="30" spans="2:19" x14ac:dyDescent="0.15">
      <c r="B30" s="228" t="s">
        <v>24</v>
      </c>
      <c r="C30" s="358">
        <v>10.75</v>
      </c>
      <c r="D30" s="359">
        <v>8.5500000000000007</v>
      </c>
      <c r="E30" s="359">
        <v>5.45</v>
      </c>
      <c r="F30" s="358">
        <v>4.0999999999999996</v>
      </c>
      <c r="G30" s="358">
        <v>18.600000000000001</v>
      </c>
      <c r="H30" s="358">
        <v>2.7</v>
      </c>
      <c r="I30" s="358">
        <v>9.3000000000000007</v>
      </c>
      <c r="J30" s="69"/>
      <c r="K30" s="70" t="s">
        <v>397</v>
      </c>
      <c r="M30" s="6"/>
      <c r="N30" s="9"/>
      <c r="O30" s="9"/>
      <c r="P30" s="9"/>
      <c r="Q30" s="9"/>
      <c r="R30" s="7"/>
      <c r="S30" s="7"/>
    </row>
    <row r="31" spans="2:19" x14ac:dyDescent="0.15">
      <c r="B31" s="228" t="s">
        <v>180</v>
      </c>
      <c r="C31" s="380">
        <v>87</v>
      </c>
      <c r="D31" s="380">
        <v>87</v>
      </c>
      <c r="E31" s="380">
        <v>87</v>
      </c>
      <c r="F31" s="381">
        <v>85</v>
      </c>
      <c r="G31" s="381">
        <v>90</v>
      </c>
      <c r="H31" s="381">
        <v>85</v>
      </c>
      <c r="I31" s="381">
        <v>90</v>
      </c>
      <c r="J31" s="83"/>
      <c r="K31" s="83" t="s">
        <v>331</v>
      </c>
      <c r="M31" s="6"/>
      <c r="N31" s="9"/>
      <c r="O31" s="9"/>
      <c r="P31" s="9"/>
      <c r="Q31" s="9"/>
      <c r="R31" s="7"/>
      <c r="S31" s="7"/>
    </row>
    <row r="32" spans="2:19" x14ac:dyDescent="0.15">
      <c r="B32" s="228" t="s">
        <v>181</v>
      </c>
      <c r="C32" s="380">
        <v>13</v>
      </c>
      <c r="D32" s="380">
        <v>13</v>
      </c>
      <c r="E32" s="380">
        <v>13</v>
      </c>
      <c r="F32" s="381">
        <v>10</v>
      </c>
      <c r="G32" s="381">
        <v>15</v>
      </c>
      <c r="H32" s="381">
        <v>10</v>
      </c>
      <c r="I32" s="381">
        <v>15</v>
      </c>
      <c r="J32" s="83"/>
      <c r="K32" s="83" t="s">
        <v>331</v>
      </c>
      <c r="M32" s="6"/>
      <c r="N32" s="9"/>
      <c r="O32" s="9"/>
      <c r="P32" s="9"/>
      <c r="Q32" s="9"/>
      <c r="R32" s="7"/>
      <c r="S32" s="7"/>
    </row>
    <row r="33" spans="1:19" x14ac:dyDescent="0.15">
      <c r="B33" s="228" t="s">
        <v>25</v>
      </c>
      <c r="C33" s="100">
        <v>494000</v>
      </c>
      <c r="D33" s="100">
        <v>309000</v>
      </c>
      <c r="E33" s="100">
        <v>232000</v>
      </c>
      <c r="F33" s="100">
        <v>144000</v>
      </c>
      <c r="G33" s="100">
        <v>845000</v>
      </c>
      <c r="H33" s="100">
        <v>72000</v>
      </c>
      <c r="I33" s="100">
        <v>391000</v>
      </c>
      <c r="J33" s="83"/>
      <c r="K33" s="70" t="s">
        <v>71</v>
      </c>
      <c r="M33" s="6"/>
      <c r="N33" s="9"/>
      <c r="O33" s="9"/>
      <c r="P33" s="9"/>
      <c r="Q33" s="9"/>
      <c r="R33" s="7"/>
      <c r="S33" s="7"/>
    </row>
    <row r="34" spans="1:19" x14ac:dyDescent="0.15">
      <c r="B34" s="228" t="s">
        <v>27</v>
      </c>
      <c r="C34" s="103"/>
      <c r="D34" s="103"/>
      <c r="E34" s="103"/>
      <c r="F34" s="103"/>
      <c r="G34" s="103"/>
      <c r="H34" s="68"/>
      <c r="I34" s="39"/>
      <c r="J34" s="83"/>
      <c r="K34" s="70"/>
      <c r="M34" s="6"/>
      <c r="N34" s="9"/>
      <c r="O34" s="9"/>
      <c r="P34" s="9"/>
      <c r="Q34" s="9"/>
      <c r="R34" s="7"/>
      <c r="S34" s="7"/>
    </row>
    <row r="35" spans="1:19" x14ac:dyDescent="0.15">
      <c r="B35" s="75" t="s">
        <v>31</v>
      </c>
      <c r="C35" s="68"/>
      <c r="D35" s="68"/>
      <c r="E35" s="68"/>
      <c r="F35" s="68"/>
      <c r="G35" s="68"/>
      <c r="H35" s="68"/>
      <c r="I35" s="39"/>
      <c r="J35" s="83"/>
      <c r="K35" s="70"/>
      <c r="M35" s="422"/>
      <c r="N35" s="422"/>
      <c r="O35" s="422"/>
      <c r="P35" s="422"/>
      <c r="Q35" s="422"/>
      <c r="R35" s="422"/>
      <c r="S35" s="422"/>
    </row>
    <row r="36" spans="1:19" x14ac:dyDescent="0.15">
      <c r="B36" s="104" t="s">
        <v>74</v>
      </c>
      <c r="C36" s="139"/>
      <c r="D36" s="139"/>
      <c r="E36" s="139"/>
      <c r="F36" s="139"/>
      <c r="G36" s="139"/>
      <c r="H36" s="139"/>
      <c r="I36" s="139"/>
      <c r="J36" s="139"/>
      <c r="K36" s="140"/>
      <c r="N36" s="7"/>
      <c r="O36" s="7"/>
      <c r="P36" s="7"/>
      <c r="Q36" s="7"/>
      <c r="R36" s="7"/>
      <c r="S36" s="7"/>
    </row>
    <row r="37" spans="1:19" x14ac:dyDescent="0.15">
      <c r="B37" s="34"/>
      <c r="C37" s="39"/>
      <c r="D37" s="39"/>
      <c r="E37" s="39"/>
      <c r="F37" s="39"/>
      <c r="G37" s="39"/>
      <c r="H37" s="39"/>
      <c r="I37" s="39"/>
      <c r="J37" s="44"/>
      <c r="K37" s="39"/>
      <c r="N37" s="7"/>
      <c r="O37" s="7"/>
      <c r="P37" s="7"/>
      <c r="Q37" s="7"/>
      <c r="R37" s="7"/>
      <c r="S37" s="7"/>
    </row>
    <row r="38" spans="1:19" x14ac:dyDescent="0.15">
      <c r="A38" s="3"/>
      <c r="L38" s="4"/>
    </row>
    <row r="39" spans="1:19" s="1" customFormat="1" ht="12" x14ac:dyDescent="0.15">
      <c r="A39" s="3" t="s">
        <v>22</v>
      </c>
      <c r="C39" s="10"/>
      <c r="D39" s="10"/>
      <c r="E39" s="10"/>
      <c r="F39" s="10"/>
      <c r="G39" s="10"/>
    </row>
    <row r="40" spans="1:19" x14ac:dyDescent="0.15">
      <c r="A40" s="13">
        <v>1</v>
      </c>
      <c r="B40" s="13" t="s">
        <v>376</v>
      </c>
    </row>
    <row r="41" spans="1:19" x14ac:dyDescent="0.15">
      <c r="A41" s="13">
        <v>2</v>
      </c>
      <c r="B41" s="13" t="s">
        <v>398</v>
      </c>
    </row>
    <row r="42" spans="1:19" x14ac:dyDescent="0.15">
      <c r="A42" s="13">
        <v>3</v>
      </c>
      <c r="B42" s="54" t="s">
        <v>399</v>
      </c>
      <c r="C42" s="18"/>
      <c r="D42" s="18"/>
      <c r="E42" s="18"/>
      <c r="F42" s="18"/>
      <c r="G42" s="18"/>
      <c r="H42" s="18"/>
      <c r="I42" s="18"/>
      <c r="J42" s="18"/>
      <c r="K42" s="18"/>
    </row>
    <row r="43" spans="1:19" x14ac:dyDescent="0.15">
      <c r="A43" s="13">
        <v>4</v>
      </c>
      <c r="B43" s="13" t="s">
        <v>400</v>
      </c>
    </row>
    <row r="44" spans="1:19" x14ac:dyDescent="0.15">
      <c r="A44" s="13">
        <v>5</v>
      </c>
      <c r="B44" s="13" t="s">
        <v>375</v>
      </c>
    </row>
    <row r="45" spans="1:19" x14ac:dyDescent="0.15">
      <c r="A45" s="13">
        <v>6</v>
      </c>
      <c r="B45" s="13" t="s">
        <v>401</v>
      </c>
    </row>
    <row r="46" spans="1:19" x14ac:dyDescent="0.15">
      <c r="A46" s="13">
        <v>7</v>
      </c>
      <c r="B46" s="13" t="s">
        <v>402</v>
      </c>
    </row>
    <row r="47" spans="1:19" x14ac:dyDescent="0.15">
      <c r="A47" s="3" t="s">
        <v>23</v>
      </c>
    </row>
    <row r="48" spans="1:19" x14ac:dyDescent="0.15">
      <c r="A48" s="12" t="s">
        <v>9</v>
      </c>
      <c r="B48" s="13" t="s">
        <v>403</v>
      </c>
      <c r="C48" s="13"/>
      <c r="D48" s="13"/>
      <c r="E48" s="13"/>
      <c r="F48" s="13"/>
      <c r="G48" s="13"/>
      <c r="H48" s="13"/>
      <c r="I48" s="13"/>
      <c r="J48" s="13"/>
      <c r="K48" s="13"/>
    </row>
    <row r="49" spans="1:11" x14ac:dyDescent="0.15">
      <c r="A49" s="12" t="s">
        <v>12</v>
      </c>
      <c r="B49" s="430" t="s">
        <v>404</v>
      </c>
      <c r="C49" s="430"/>
      <c r="D49" s="430"/>
      <c r="E49" s="430"/>
      <c r="F49" s="430"/>
      <c r="G49" s="430"/>
      <c r="H49" s="430"/>
      <c r="I49" s="430"/>
      <c r="J49" s="430"/>
      <c r="K49" s="430"/>
    </row>
    <row r="50" spans="1:11" x14ac:dyDescent="0.15">
      <c r="A50" s="11" t="s">
        <v>41</v>
      </c>
      <c r="B50" s="1" t="s">
        <v>405</v>
      </c>
    </row>
    <row r="51" spans="1:11" x14ac:dyDescent="0.15">
      <c r="A51" s="11"/>
    </row>
  </sheetData>
  <mergeCells count="10">
    <mergeCell ref="M23:S23"/>
    <mergeCell ref="M28:S28"/>
    <mergeCell ref="M35:S35"/>
    <mergeCell ref="B49:K49"/>
    <mergeCell ref="C3:K3"/>
    <mergeCell ref="N3:S3"/>
    <mergeCell ref="F4:G4"/>
    <mergeCell ref="H4:I4"/>
    <mergeCell ref="M5:S5"/>
    <mergeCell ref="N6:S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1"/>
  <dimension ref="A1:S48"/>
  <sheetViews>
    <sheetView zoomScaleNormal="100" zoomScaleSheetLayoutView="120" workbookViewId="0">
      <selection activeCell="H57" sqref="H57"/>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191</v>
      </c>
      <c r="D3" s="423"/>
      <c r="E3" s="423"/>
      <c r="F3" s="423"/>
      <c r="G3" s="423"/>
      <c r="H3" s="423"/>
      <c r="I3" s="423"/>
      <c r="J3" s="423"/>
      <c r="K3" s="424"/>
      <c r="M3" s="14"/>
      <c r="N3" s="425"/>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25</v>
      </c>
      <c r="D6" s="179">
        <v>25</v>
      </c>
      <c r="E6" s="179">
        <v>25</v>
      </c>
      <c r="F6" s="179">
        <v>1</v>
      </c>
      <c r="G6" s="179">
        <v>50</v>
      </c>
      <c r="H6" s="179">
        <v>1</v>
      </c>
      <c r="I6" s="179">
        <v>50</v>
      </c>
      <c r="J6" s="180"/>
      <c r="K6" s="190" t="s">
        <v>215</v>
      </c>
      <c r="M6" s="6"/>
      <c r="N6" s="428"/>
      <c r="O6" s="433"/>
      <c r="P6" s="433"/>
      <c r="Q6" s="433"/>
      <c r="R6" s="433"/>
      <c r="S6" s="433"/>
    </row>
    <row r="7" spans="2:19" ht="11" customHeight="1" x14ac:dyDescent="0.15">
      <c r="B7" s="178" t="s">
        <v>26</v>
      </c>
      <c r="C7" s="179">
        <v>25</v>
      </c>
      <c r="D7" s="179">
        <v>25</v>
      </c>
      <c r="E7" s="179">
        <v>25</v>
      </c>
      <c r="F7" s="179">
        <v>1</v>
      </c>
      <c r="G7" s="179">
        <v>50</v>
      </c>
      <c r="H7" s="179">
        <v>1</v>
      </c>
      <c r="I7" s="179">
        <v>50</v>
      </c>
      <c r="J7" s="180"/>
      <c r="K7" s="190" t="s">
        <v>215</v>
      </c>
      <c r="M7" s="6"/>
      <c r="N7" s="15"/>
      <c r="O7" s="16"/>
      <c r="P7" s="16"/>
      <c r="Q7" s="16"/>
      <c r="R7" s="16"/>
      <c r="S7" s="16"/>
    </row>
    <row r="8" spans="2:19" ht="11" customHeight="1" x14ac:dyDescent="0.15">
      <c r="B8" s="178" t="s">
        <v>10</v>
      </c>
      <c r="C8" s="361">
        <v>32</v>
      </c>
      <c r="D8" s="361">
        <v>32</v>
      </c>
      <c r="E8" s="361">
        <v>32</v>
      </c>
      <c r="F8" s="361">
        <v>25</v>
      </c>
      <c r="G8" s="361">
        <v>35</v>
      </c>
      <c r="H8" s="361">
        <v>25</v>
      </c>
      <c r="I8" s="361">
        <v>35</v>
      </c>
      <c r="J8" s="180"/>
      <c r="K8" s="216" t="s">
        <v>230</v>
      </c>
      <c r="M8" s="6"/>
      <c r="N8" s="7"/>
      <c r="O8" s="7"/>
      <c r="P8" s="7"/>
      <c r="Q8" s="7"/>
      <c r="R8" s="7"/>
      <c r="S8" s="7"/>
    </row>
    <row r="9" spans="2:19" ht="11" customHeight="1" x14ac:dyDescent="0.15">
      <c r="B9" s="185" t="s">
        <v>11</v>
      </c>
      <c r="C9" s="362">
        <v>31</v>
      </c>
      <c r="D9" s="362">
        <v>31</v>
      </c>
      <c r="E9" s="362">
        <v>31</v>
      </c>
      <c r="F9" s="361">
        <v>25</v>
      </c>
      <c r="G9" s="361">
        <v>35</v>
      </c>
      <c r="H9" s="361">
        <v>25</v>
      </c>
      <c r="I9" s="361">
        <v>35</v>
      </c>
      <c r="J9" s="186"/>
      <c r="K9" s="216" t="s">
        <v>230</v>
      </c>
      <c r="M9" s="6"/>
      <c r="N9" s="7"/>
      <c r="O9" s="7"/>
      <c r="P9" s="7"/>
      <c r="Q9" s="7"/>
      <c r="R9" s="7"/>
      <c r="S9" s="7"/>
    </row>
    <row r="10" spans="2:19" ht="11" customHeight="1" x14ac:dyDescent="0.15">
      <c r="B10" s="178" t="s">
        <v>13</v>
      </c>
      <c r="C10" s="213">
        <v>7</v>
      </c>
      <c r="D10" s="213">
        <v>7</v>
      </c>
      <c r="E10" s="213">
        <v>7</v>
      </c>
      <c r="F10" s="361">
        <v>5.25</v>
      </c>
      <c r="G10" s="361">
        <v>8.75</v>
      </c>
      <c r="H10" s="361">
        <v>5.25</v>
      </c>
      <c r="I10" s="361">
        <v>8.75</v>
      </c>
      <c r="J10" s="180" t="s">
        <v>9</v>
      </c>
      <c r="K10" s="180">
        <v>1</v>
      </c>
      <c r="M10" s="1"/>
      <c r="N10" s="8"/>
      <c r="O10" s="8"/>
      <c r="P10" s="8"/>
      <c r="Q10" s="8"/>
      <c r="R10" s="8"/>
      <c r="S10" s="7"/>
    </row>
    <row r="11" spans="2:19" ht="11" customHeight="1" x14ac:dyDescent="0.15">
      <c r="B11" s="173" t="s">
        <v>14</v>
      </c>
      <c r="C11" s="213">
        <v>6</v>
      </c>
      <c r="D11" s="213">
        <v>6</v>
      </c>
      <c r="E11" s="213">
        <v>6</v>
      </c>
      <c r="F11" s="361">
        <v>4.5</v>
      </c>
      <c r="G11" s="361">
        <v>7.5</v>
      </c>
      <c r="H11" s="361">
        <v>4.5</v>
      </c>
      <c r="I11" s="361">
        <v>7.5</v>
      </c>
      <c r="J11" s="190" t="s">
        <v>9</v>
      </c>
      <c r="K11" s="180">
        <v>1</v>
      </c>
      <c r="M11" s="1"/>
      <c r="N11" s="8"/>
      <c r="O11" s="8"/>
      <c r="P11" s="8"/>
      <c r="Q11" s="8"/>
      <c r="R11" s="8"/>
      <c r="S11" s="7"/>
    </row>
    <row r="12" spans="2:19" ht="11" customHeight="1" x14ac:dyDescent="0.15">
      <c r="B12" s="173" t="s">
        <v>15</v>
      </c>
      <c r="C12" s="187">
        <v>25</v>
      </c>
      <c r="D12" s="187">
        <v>25</v>
      </c>
      <c r="E12" s="187">
        <v>25</v>
      </c>
      <c r="F12" s="361">
        <v>18.75</v>
      </c>
      <c r="G12" s="361">
        <v>31.25</v>
      </c>
      <c r="H12" s="361">
        <v>18.75</v>
      </c>
      <c r="I12" s="361">
        <v>31.25</v>
      </c>
      <c r="J12" s="190" t="s">
        <v>9</v>
      </c>
      <c r="K12" s="180" t="s">
        <v>276</v>
      </c>
      <c r="M12" s="6"/>
      <c r="N12" s="7"/>
      <c r="O12" s="7"/>
      <c r="P12" s="7"/>
      <c r="Q12" s="7"/>
      <c r="R12" s="7"/>
      <c r="S12" s="7"/>
    </row>
    <row r="13" spans="2:19" ht="11" customHeight="1" x14ac:dyDescent="0.15">
      <c r="B13" s="173" t="s">
        <v>16</v>
      </c>
      <c r="C13" s="187">
        <v>2</v>
      </c>
      <c r="D13" s="187">
        <v>2</v>
      </c>
      <c r="E13" s="187">
        <v>2</v>
      </c>
      <c r="F13" s="361">
        <v>1.5</v>
      </c>
      <c r="G13" s="361">
        <v>2.5</v>
      </c>
      <c r="H13" s="361">
        <v>1.5</v>
      </c>
      <c r="I13" s="361">
        <v>2.5</v>
      </c>
      <c r="J13" s="190" t="s">
        <v>9</v>
      </c>
      <c r="K13" s="180">
        <v>7</v>
      </c>
      <c r="M13" s="6"/>
      <c r="N13" s="7"/>
      <c r="O13" s="7"/>
      <c r="P13" s="7"/>
      <c r="Q13" s="7"/>
      <c r="R13" s="7"/>
      <c r="S13" s="7"/>
    </row>
    <row r="14" spans="2:19" ht="11" customHeight="1" x14ac:dyDescent="0.15">
      <c r="B14" s="188" t="s">
        <v>483</v>
      </c>
      <c r="C14" s="189">
        <v>35</v>
      </c>
      <c r="D14" s="189">
        <v>35</v>
      </c>
      <c r="E14" s="189">
        <v>35</v>
      </c>
      <c r="F14" s="361">
        <v>26.25</v>
      </c>
      <c r="G14" s="361">
        <v>43.75</v>
      </c>
      <c r="H14" s="361">
        <v>26.25</v>
      </c>
      <c r="I14" s="361">
        <v>43.75</v>
      </c>
      <c r="J14" s="190" t="s">
        <v>9</v>
      </c>
      <c r="K14" s="180" t="s">
        <v>228</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34</v>
      </c>
      <c r="D16" s="189" t="s">
        <v>34</v>
      </c>
      <c r="E16" s="189" t="s">
        <v>34</v>
      </c>
      <c r="F16" s="189" t="s">
        <v>34</v>
      </c>
      <c r="G16" s="189" t="s">
        <v>34</v>
      </c>
      <c r="H16" s="189" t="s">
        <v>34</v>
      </c>
      <c r="I16" s="189" t="s">
        <v>34</v>
      </c>
      <c r="J16" s="190"/>
      <c r="K16" s="180"/>
      <c r="M16" s="6"/>
      <c r="N16" s="7"/>
      <c r="O16" s="7"/>
      <c r="P16" s="7"/>
      <c r="Q16" s="7"/>
      <c r="R16" s="7"/>
      <c r="S16" s="7"/>
    </row>
    <row r="17" spans="2:19" ht="11" customHeight="1" x14ac:dyDescent="0.15">
      <c r="B17" s="188" t="s">
        <v>30</v>
      </c>
      <c r="C17" s="189" t="s">
        <v>34</v>
      </c>
      <c r="D17" s="189" t="s">
        <v>34</v>
      </c>
      <c r="E17" s="189" t="s">
        <v>34</v>
      </c>
      <c r="F17" s="189" t="s">
        <v>34</v>
      </c>
      <c r="G17" s="189" t="s">
        <v>34</v>
      </c>
      <c r="H17" s="189" t="s">
        <v>34</v>
      </c>
      <c r="I17" s="189" t="s">
        <v>34</v>
      </c>
      <c r="J17" s="190"/>
      <c r="K17" s="180"/>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87">
        <v>10</v>
      </c>
      <c r="D19" s="187">
        <v>10</v>
      </c>
      <c r="E19" s="187">
        <v>10</v>
      </c>
      <c r="F19" s="187"/>
      <c r="G19" s="187"/>
      <c r="H19" s="187"/>
      <c r="I19" s="187"/>
      <c r="J19" s="190"/>
      <c r="K19" s="190">
        <v>3</v>
      </c>
      <c r="L19" s="3"/>
      <c r="M19" s="6"/>
      <c r="N19" s="7"/>
      <c r="O19" s="7"/>
      <c r="P19" s="7"/>
      <c r="Q19" s="7"/>
      <c r="R19" s="7"/>
      <c r="S19" s="7"/>
    </row>
    <row r="20" spans="2:19" ht="11" customHeight="1" x14ac:dyDescent="0.15">
      <c r="B20" s="173" t="s">
        <v>17</v>
      </c>
      <c r="C20" s="187">
        <v>30</v>
      </c>
      <c r="D20" s="187">
        <v>30</v>
      </c>
      <c r="E20" s="187">
        <v>30</v>
      </c>
      <c r="F20" s="187"/>
      <c r="G20" s="187"/>
      <c r="H20" s="187"/>
      <c r="I20" s="187"/>
      <c r="J20" s="190"/>
      <c r="K20" s="190">
        <v>3</v>
      </c>
      <c r="M20" s="6"/>
      <c r="N20" s="7"/>
      <c r="O20" s="7"/>
      <c r="P20" s="7"/>
      <c r="Q20" s="7"/>
      <c r="R20" s="7"/>
      <c r="S20" s="7"/>
    </row>
    <row r="21" spans="2:19" ht="11" customHeight="1" x14ac:dyDescent="0.15">
      <c r="B21" s="173" t="s">
        <v>18</v>
      </c>
      <c r="C21" s="187">
        <v>0.5</v>
      </c>
      <c r="D21" s="187">
        <v>0.5</v>
      </c>
      <c r="E21" s="187">
        <v>0.5</v>
      </c>
      <c r="F21" s="187"/>
      <c r="G21" s="187"/>
      <c r="H21" s="187"/>
      <c r="I21" s="187"/>
      <c r="J21" s="190"/>
      <c r="K21" s="190">
        <v>3</v>
      </c>
      <c r="M21" s="6"/>
      <c r="N21" s="7"/>
      <c r="O21" s="7"/>
      <c r="P21" s="7"/>
      <c r="Q21" s="7"/>
      <c r="R21" s="7"/>
      <c r="S21" s="7"/>
    </row>
    <row r="22" spans="2:19" ht="11" customHeight="1" x14ac:dyDescent="0.15">
      <c r="B22" s="173" t="s">
        <v>19</v>
      </c>
      <c r="C22" s="187">
        <v>10</v>
      </c>
      <c r="D22" s="187">
        <v>10</v>
      </c>
      <c r="E22" s="187">
        <v>10</v>
      </c>
      <c r="F22" s="187"/>
      <c r="G22" s="187"/>
      <c r="H22" s="187"/>
      <c r="I22" s="187"/>
      <c r="J22" s="190"/>
      <c r="K22" s="190">
        <v>3</v>
      </c>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363">
        <v>12.5</v>
      </c>
      <c r="D24" s="363">
        <v>12.5</v>
      </c>
      <c r="E24" s="363">
        <v>12.5</v>
      </c>
      <c r="F24" s="254"/>
      <c r="G24" s="254"/>
      <c r="H24" s="254"/>
      <c r="I24" s="254"/>
      <c r="J24" s="206"/>
      <c r="K24" s="190">
        <v>3</v>
      </c>
      <c r="M24" s="14"/>
      <c r="N24" s="14"/>
      <c r="O24" s="14"/>
      <c r="P24" s="14"/>
      <c r="Q24" s="14"/>
      <c r="R24" s="14"/>
      <c r="S24" s="14"/>
    </row>
    <row r="25" spans="2:19" ht="11" customHeight="1" x14ac:dyDescent="0.15">
      <c r="B25" s="173" t="s">
        <v>485</v>
      </c>
      <c r="C25" s="363">
        <v>0</v>
      </c>
      <c r="D25" s="363">
        <v>0</v>
      </c>
      <c r="E25" s="363">
        <v>0</v>
      </c>
      <c r="F25" s="254"/>
      <c r="G25" s="254"/>
      <c r="H25" s="254"/>
      <c r="I25" s="254"/>
      <c r="J25" s="206"/>
      <c r="K25" s="190">
        <v>3</v>
      </c>
      <c r="M25" s="6"/>
      <c r="N25" s="7"/>
      <c r="O25" s="7"/>
      <c r="P25" s="7"/>
      <c r="Q25" s="7"/>
      <c r="R25" s="7"/>
      <c r="S25" s="7"/>
    </row>
    <row r="26" spans="2:19" ht="11" customHeight="1" x14ac:dyDescent="0.15">
      <c r="B26" s="173" t="s">
        <v>486</v>
      </c>
      <c r="C26" s="364">
        <v>125</v>
      </c>
      <c r="D26" s="364">
        <v>125</v>
      </c>
      <c r="E26" s="364">
        <v>125</v>
      </c>
      <c r="F26" s="205"/>
      <c r="G26" s="205"/>
      <c r="H26" s="205"/>
      <c r="I26" s="205"/>
      <c r="J26" s="207"/>
      <c r="K26" s="190">
        <v>3</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2">
        <v>1.7883088939393941</v>
      </c>
      <c r="D28" s="212">
        <v>1.6452441824242428</v>
      </c>
      <c r="E28" s="212">
        <v>1.4306471151515154</v>
      </c>
      <c r="F28" s="365">
        <v>1.3412316704545455</v>
      </c>
      <c r="G28" s="365">
        <v>2.2353861174242429</v>
      </c>
      <c r="H28" s="365">
        <v>1.0729853363636366</v>
      </c>
      <c r="I28" s="365">
        <v>1.7883088939393943</v>
      </c>
      <c r="J28" s="206" t="s">
        <v>12</v>
      </c>
      <c r="K28" s="181" t="s">
        <v>277</v>
      </c>
      <c r="M28" s="55"/>
      <c r="N28" s="55"/>
      <c r="O28" s="55"/>
      <c r="P28" s="55"/>
      <c r="Q28" s="55"/>
      <c r="R28" s="55"/>
      <c r="S28" s="55"/>
    </row>
    <row r="29" spans="2:19" ht="11" customHeight="1" x14ac:dyDescent="0.15">
      <c r="B29" s="173" t="s">
        <v>180</v>
      </c>
      <c r="C29" s="183">
        <v>65</v>
      </c>
      <c r="D29" s="183">
        <v>65</v>
      </c>
      <c r="E29" s="183">
        <v>65</v>
      </c>
      <c r="F29" s="213">
        <v>50</v>
      </c>
      <c r="G29" s="213">
        <v>85</v>
      </c>
      <c r="H29" s="213">
        <v>50</v>
      </c>
      <c r="I29" s="213">
        <v>85</v>
      </c>
      <c r="J29" s="190"/>
      <c r="K29" s="181" t="s">
        <v>209</v>
      </c>
      <c r="M29" s="6"/>
      <c r="N29" s="9"/>
      <c r="O29" s="9"/>
      <c r="P29" s="9"/>
      <c r="Q29" s="9"/>
      <c r="R29" s="7"/>
      <c r="S29" s="7"/>
    </row>
    <row r="30" spans="2:19" ht="11" customHeight="1" x14ac:dyDescent="0.15">
      <c r="B30" s="173" t="s">
        <v>181</v>
      </c>
      <c r="C30" s="183">
        <v>35</v>
      </c>
      <c r="D30" s="183">
        <v>35</v>
      </c>
      <c r="E30" s="183">
        <v>35</v>
      </c>
      <c r="F30" s="213">
        <v>15</v>
      </c>
      <c r="G30" s="213">
        <v>50</v>
      </c>
      <c r="H30" s="213">
        <v>15</v>
      </c>
      <c r="I30" s="213">
        <v>50</v>
      </c>
      <c r="J30" s="190"/>
      <c r="K30" s="181" t="s">
        <v>209</v>
      </c>
      <c r="M30" s="6"/>
      <c r="N30" s="9"/>
      <c r="O30" s="9"/>
      <c r="P30" s="9"/>
      <c r="Q30" s="9"/>
      <c r="R30" s="7"/>
      <c r="S30" s="7"/>
    </row>
    <row r="31" spans="2:19" ht="11" customHeight="1" x14ac:dyDescent="0.15">
      <c r="B31" s="173" t="s">
        <v>25</v>
      </c>
      <c r="C31" s="213">
        <v>49500</v>
      </c>
      <c r="D31" s="213">
        <v>45500</v>
      </c>
      <c r="E31" s="213">
        <v>39600</v>
      </c>
      <c r="F31" s="361">
        <v>37100</v>
      </c>
      <c r="G31" s="361">
        <v>61900</v>
      </c>
      <c r="H31" s="361">
        <v>29700</v>
      </c>
      <c r="I31" s="361">
        <v>49500</v>
      </c>
      <c r="J31" s="190" t="s">
        <v>9</v>
      </c>
      <c r="K31" s="190" t="s">
        <v>278</v>
      </c>
      <c r="M31" s="56"/>
      <c r="N31" s="56"/>
      <c r="O31" s="56"/>
      <c r="P31" s="56"/>
      <c r="Q31" s="56"/>
      <c r="R31" s="56"/>
      <c r="S31" s="56"/>
    </row>
    <row r="32" spans="2:19" ht="11" customHeight="1" x14ac:dyDescent="0.15">
      <c r="B32" s="173" t="s">
        <v>27</v>
      </c>
      <c r="C32" s="212">
        <v>3.1638493333333333</v>
      </c>
      <c r="D32" s="212">
        <v>2.9107413866666669</v>
      </c>
      <c r="E32" s="212">
        <v>2.5310794666666672</v>
      </c>
      <c r="F32" s="365">
        <v>2.372887</v>
      </c>
      <c r="G32" s="365">
        <v>3.9548116666666666</v>
      </c>
      <c r="H32" s="365">
        <v>1.8983096000000002</v>
      </c>
      <c r="I32" s="365">
        <v>3.1638493333333337</v>
      </c>
      <c r="J32" s="190" t="s">
        <v>9</v>
      </c>
      <c r="K32" s="181" t="s">
        <v>279</v>
      </c>
      <c r="M32" s="55"/>
      <c r="N32" s="55"/>
      <c r="O32" s="55"/>
      <c r="P32" s="55"/>
      <c r="Q32" s="55"/>
      <c r="R32" s="55"/>
      <c r="S32" s="55"/>
    </row>
    <row r="33" spans="1:19" ht="11" customHeight="1" x14ac:dyDescent="0.15">
      <c r="B33" s="173" t="s">
        <v>31</v>
      </c>
      <c r="C33" s="213"/>
      <c r="D33" s="213"/>
      <c r="E33" s="213"/>
      <c r="F33" s="213"/>
      <c r="G33" s="213"/>
      <c r="H33" s="213"/>
      <c r="I33" s="213"/>
      <c r="J33" s="190"/>
      <c r="K33" s="190"/>
      <c r="M33" s="422"/>
      <c r="N33" s="422"/>
      <c r="O33" s="422"/>
      <c r="P33" s="422"/>
      <c r="Q33" s="422"/>
      <c r="R33" s="422"/>
      <c r="S33" s="422"/>
    </row>
    <row r="34" spans="1:19" x14ac:dyDescent="0.15">
      <c r="A34" s="3"/>
      <c r="L34" s="4"/>
    </row>
    <row r="35" spans="1:19" s="1" customFormat="1" ht="12" x14ac:dyDescent="0.15">
      <c r="A35" s="3" t="s">
        <v>22</v>
      </c>
      <c r="C35" s="10"/>
      <c r="D35" s="10"/>
      <c r="E35" s="10"/>
      <c r="F35" s="10"/>
      <c r="G35" s="10"/>
    </row>
    <row r="36" spans="1:19" x14ac:dyDescent="0.15">
      <c r="A36" s="13">
        <v>1</v>
      </c>
      <c r="B36" s="430" t="s">
        <v>192</v>
      </c>
      <c r="C36" s="430"/>
      <c r="D36" s="430"/>
      <c r="E36" s="430"/>
      <c r="F36" s="430"/>
      <c r="G36" s="430"/>
      <c r="H36" s="430"/>
      <c r="I36" s="430"/>
      <c r="J36" s="430"/>
      <c r="K36" s="430"/>
    </row>
    <row r="37" spans="1:19" ht="15" customHeight="1" x14ac:dyDescent="0.15">
      <c r="A37" s="13">
        <v>2</v>
      </c>
      <c r="B37" s="430" t="s">
        <v>126</v>
      </c>
      <c r="C37" s="430"/>
      <c r="D37" s="430"/>
      <c r="E37" s="430"/>
      <c r="F37" s="430"/>
      <c r="G37" s="430"/>
      <c r="H37" s="430"/>
      <c r="I37" s="430"/>
      <c r="J37" s="430"/>
      <c r="K37" s="430"/>
    </row>
    <row r="38" spans="1:19" x14ac:dyDescent="0.15">
      <c r="A38" s="13">
        <v>3</v>
      </c>
      <c r="B38" s="430" t="s">
        <v>133</v>
      </c>
      <c r="C38" s="430"/>
      <c r="D38" s="430"/>
      <c r="E38" s="430"/>
      <c r="F38" s="430"/>
      <c r="G38" s="430"/>
      <c r="H38" s="430"/>
      <c r="I38" s="430"/>
      <c r="J38" s="430"/>
      <c r="K38" s="430"/>
    </row>
    <row r="39" spans="1:19" ht="15" customHeight="1" x14ac:dyDescent="0.15">
      <c r="A39" s="13">
        <v>4</v>
      </c>
      <c r="B39" s="430" t="s">
        <v>127</v>
      </c>
      <c r="C39" s="430"/>
      <c r="D39" s="430"/>
      <c r="E39" s="430"/>
      <c r="F39" s="430"/>
      <c r="G39" s="430"/>
      <c r="H39" s="430"/>
      <c r="I39" s="430"/>
      <c r="J39" s="430"/>
      <c r="K39" s="430"/>
    </row>
    <row r="40" spans="1:19" ht="15" customHeight="1" x14ac:dyDescent="0.15">
      <c r="A40" s="13">
        <v>5</v>
      </c>
      <c r="B40" s="430" t="s">
        <v>128</v>
      </c>
      <c r="C40" s="430"/>
      <c r="D40" s="430"/>
      <c r="E40" s="430"/>
      <c r="F40" s="430"/>
      <c r="G40" s="430"/>
      <c r="H40" s="430"/>
      <c r="I40" s="430"/>
      <c r="J40" s="430"/>
      <c r="K40" s="430"/>
    </row>
    <row r="41" spans="1:19" ht="15" customHeight="1" x14ac:dyDescent="0.15">
      <c r="A41" s="13">
        <v>6</v>
      </c>
      <c r="B41" s="430" t="s">
        <v>129</v>
      </c>
      <c r="C41" s="430"/>
      <c r="D41" s="430"/>
      <c r="E41" s="430"/>
      <c r="F41" s="430"/>
      <c r="G41" s="430"/>
      <c r="H41" s="430"/>
      <c r="I41" s="430"/>
      <c r="J41" s="430"/>
      <c r="K41" s="430"/>
    </row>
    <row r="42" spans="1:19" ht="15" customHeight="1" x14ac:dyDescent="0.15">
      <c r="A42" s="13">
        <v>7</v>
      </c>
      <c r="B42" s="430" t="s">
        <v>130</v>
      </c>
      <c r="C42" s="430"/>
      <c r="D42" s="430"/>
      <c r="E42" s="430"/>
      <c r="F42" s="430"/>
      <c r="G42" s="430"/>
      <c r="H42" s="430"/>
      <c r="I42" s="430"/>
      <c r="J42" s="430"/>
      <c r="K42" s="430"/>
    </row>
    <row r="43" spans="1:19" ht="25.5" customHeight="1" x14ac:dyDescent="0.15">
      <c r="A43" s="13">
        <v>8</v>
      </c>
      <c r="B43" s="430" t="s">
        <v>131</v>
      </c>
      <c r="C43" s="430"/>
      <c r="D43" s="430"/>
      <c r="E43" s="430"/>
      <c r="F43" s="430"/>
      <c r="G43" s="430"/>
      <c r="H43" s="430"/>
      <c r="I43" s="430"/>
      <c r="J43" s="430"/>
      <c r="K43" s="430"/>
    </row>
    <row r="44" spans="1:19" x14ac:dyDescent="0.15">
      <c r="A44" s="13">
        <v>9</v>
      </c>
      <c r="B44" s="430" t="s">
        <v>132</v>
      </c>
      <c r="C44" s="430"/>
      <c r="D44" s="430"/>
      <c r="E44" s="430"/>
      <c r="F44" s="430"/>
      <c r="G44" s="430"/>
      <c r="H44" s="430"/>
      <c r="I44" s="430"/>
      <c r="J44" s="430"/>
      <c r="K44" s="430"/>
    </row>
    <row r="45" spans="1:19" x14ac:dyDescent="0.15">
      <c r="A45" s="13">
        <v>10</v>
      </c>
      <c r="B45" s="13" t="s">
        <v>36</v>
      </c>
      <c r="C45" s="18"/>
      <c r="D45" s="18"/>
      <c r="E45" s="18"/>
      <c r="F45" s="18"/>
      <c r="G45" s="18"/>
      <c r="H45" s="18"/>
      <c r="I45" s="18"/>
      <c r="J45" s="18"/>
      <c r="K45" s="18"/>
    </row>
    <row r="46" spans="1:19" x14ac:dyDescent="0.15">
      <c r="A46" s="3" t="s">
        <v>23</v>
      </c>
      <c r="C46" s="430"/>
      <c r="D46" s="430"/>
      <c r="E46" s="430"/>
      <c r="F46" s="430"/>
      <c r="G46" s="430"/>
      <c r="H46" s="430"/>
      <c r="I46" s="430"/>
      <c r="J46" s="430"/>
      <c r="K46" s="430"/>
      <c r="L46" s="430"/>
    </row>
    <row r="47" spans="1:19" x14ac:dyDescent="0.15">
      <c r="A47" s="12" t="s">
        <v>9</v>
      </c>
      <c r="B47" s="430" t="s">
        <v>51</v>
      </c>
      <c r="C47" s="430"/>
      <c r="D47" s="430"/>
      <c r="E47" s="430"/>
      <c r="F47" s="430"/>
      <c r="G47" s="430"/>
      <c r="H47" s="430"/>
      <c r="I47" s="430"/>
      <c r="J47" s="430"/>
      <c r="K47" s="430"/>
    </row>
    <row r="48" spans="1:19" x14ac:dyDescent="0.15">
      <c r="A48" s="12" t="s">
        <v>12</v>
      </c>
      <c r="B48" s="430" t="s">
        <v>56</v>
      </c>
      <c r="C48" s="430"/>
      <c r="D48" s="430"/>
      <c r="E48" s="430"/>
      <c r="F48" s="430"/>
      <c r="G48" s="430"/>
      <c r="H48" s="430"/>
      <c r="I48" s="430"/>
      <c r="J48" s="430"/>
      <c r="K48" s="430"/>
    </row>
  </sheetData>
  <mergeCells count="20">
    <mergeCell ref="B38:K38"/>
    <mergeCell ref="C3:K3"/>
    <mergeCell ref="N3:S3"/>
    <mergeCell ref="F4:G4"/>
    <mergeCell ref="H4:I4"/>
    <mergeCell ref="M5:S5"/>
    <mergeCell ref="N6:S6"/>
    <mergeCell ref="M23:S23"/>
    <mergeCell ref="M33:S33"/>
    <mergeCell ref="B36:K36"/>
    <mergeCell ref="B37:K37"/>
    <mergeCell ref="C46:L46"/>
    <mergeCell ref="B47:K47"/>
    <mergeCell ref="B48:K48"/>
    <mergeCell ref="B39:K39"/>
    <mergeCell ref="B40:K40"/>
    <mergeCell ref="B41:K41"/>
    <mergeCell ref="B42:K42"/>
    <mergeCell ref="B43:K43"/>
    <mergeCell ref="B44:K44"/>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0:K11 K15:K27 K33" numberStoredAsText="1"/>
  </ignoredError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2"/>
  <dimension ref="A1:S43"/>
  <sheetViews>
    <sheetView zoomScaleNormal="100" zoomScaleSheetLayoutView="120" workbookViewId="0">
      <selection activeCell="B40" sqref="B40:K40"/>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134</v>
      </c>
      <c r="D3" s="423"/>
      <c r="E3" s="423"/>
      <c r="F3" s="423"/>
      <c r="G3" s="423"/>
      <c r="H3" s="423"/>
      <c r="I3" s="423"/>
      <c r="J3" s="423"/>
      <c r="K3" s="424"/>
      <c r="M3" s="14"/>
      <c r="N3" s="425"/>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21.58962284931507</v>
      </c>
      <c r="D6" s="179">
        <v>22.334092602739727</v>
      </c>
      <c r="E6" s="179">
        <v>23.078562356164387</v>
      </c>
      <c r="F6" s="217"/>
      <c r="G6" s="217"/>
      <c r="H6" s="217"/>
      <c r="I6" s="217"/>
      <c r="J6" s="180"/>
      <c r="K6" s="190"/>
      <c r="M6" s="6"/>
      <c r="N6" s="428"/>
      <c r="O6" s="433"/>
      <c r="P6" s="433"/>
      <c r="Q6" s="433"/>
      <c r="R6" s="433"/>
      <c r="S6" s="433"/>
    </row>
    <row r="7" spans="2:19" ht="11" customHeight="1" x14ac:dyDescent="0.15">
      <c r="B7" s="178" t="s">
        <v>26</v>
      </c>
      <c r="C7" s="179">
        <v>21.58962284931507</v>
      </c>
      <c r="D7" s="179">
        <v>22.334092602739727</v>
      </c>
      <c r="E7" s="179">
        <v>23.078562356164387</v>
      </c>
      <c r="F7" s="217"/>
      <c r="G7" s="217"/>
      <c r="H7" s="217"/>
      <c r="I7" s="217"/>
      <c r="J7" s="180"/>
      <c r="K7" s="190"/>
      <c r="M7" s="6"/>
      <c r="N7" s="15"/>
      <c r="O7" s="16"/>
      <c r="P7" s="16"/>
      <c r="Q7" s="16"/>
      <c r="R7" s="16"/>
      <c r="S7" s="16"/>
    </row>
    <row r="8" spans="2:19" ht="11" customHeight="1" x14ac:dyDescent="0.15">
      <c r="B8" s="178" t="s">
        <v>10</v>
      </c>
      <c r="C8" s="366">
        <v>29</v>
      </c>
      <c r="D8" s="366">
        <v>30</v>
      </c>
      <c r="E8" s="366">
        <v>31</v>
      </c>
      <c r="F8" s="367">
        <v>28</v>
      </c>
      <c r="G8" s="367">
        <v>32</v>
      </c>
      <c r="H8" s="367">
        <v>30</v>
      </c>
      <c r="I8" s="367">
        <v>33</v>
      </c>
      <c r="J8" s="180" t="s">
        <v>9</v>
      </c>
      <c r="K8" s="180">
        <v>1</v>
      </c>
      <c r="M8" s="6"/>
      <c r="N8" s="7"/>
      <c r="O8" s="7"/>
      <c r="P8" s="7"/>
      <c r="Q8" s="7"/>
      <c r="R8" s="7"/>
      <c r="S8" s="7"/>
    </row>
    <row r="9" spans="2:19" ht="11" customHeight="1" x14ac:dyDescent="0.15">
      <c r="B9" s="185" t="s">
        <v>11</v>
      </c>
      <c r="C9" s="368">
        <v>28</v>
      </c>
      <c r="D9" s="368">
        <v>29</v>
      </c>
      <c r="E9" s="368">
        <v>29</v>
      </c>
      <c r="F9" s="368">
        <v>26</v>
      </c>
      <c r="G9" s="368">
        <v>30</v>
      </c>
      <c r="H9" s="368">
        <v>28</v>
      </c>
      <c r="I9" s="368">
        <v>31</v>
      </c>
      <c r="J9" s="186"/>
      <c r="K9" s="186">
        <v>1</v>
      </c>
      <c r="M9" s="6"/>
      <c r="N9" s="7"/>
      <c r="O9" s="7"/>
      <c r="P9" s="7"/>
      <c r="Q9" s="7"/>
      <c r="R9" s="7"/>
      <c r="S9" s="7"/>
    </row>
    <row r="10" spans="2:19" ht="11" customHeight="1" x14ac:dyDescent="0.15">
      <c r="B10" s="178" t="s">
        <v>13</v>
      </c>
      <c r="C10" s="255">
        <v>1</v>
      </c>
      <c r="D10" s="255">
        <v>1</v>
      </c>
      <c r="E10" s="255">
        <v>1</v>
      </c>
      <c r="F10" s="187"/>
      <c r="G10" s="187"/>
      <c r="H10" s="187"/>
      <c r="I10" s="187"/>
      <c r="J10" s="180"/>
      <c r="K10" s="180">
        <v>1</v>
      </c>
      <c r="M10" s="1"/>
      <c r="N10" s="8"/>
      <c r="O10" s="8"/>
      <c r="P10" s="8"/>
      <c r="Q10" s="8"/>
      <c r="R10" s="8"/>
      <c r="S10" s="7"/>
    </row>
    <row r="11" spans="2:19" ht="11" customHeight="1" x14ac:dyDescent="0.15">
      <c r="B11" s="173" t="s">
        <v>14</v>
      </c>
      <c r="C11" s="212">
        <v>2.9</v>
      </c>
      <c r="D11" s="212">
        <v>2.6</v>
      </c>
      <c r="E11" s="212">
        <v>2.1</v>
      </c>
      <c r="F11" s="212"/>
      <c r="G11" s="212"/>
      <c r="H11" s="212"/>
      <c r="I11" s="212"/>
      <c r="J11" s="190"/>
      <c r="K11" s="180">
        <v>1</v>
      </c>
      <c r="M11" s="1"/>
      <c r="N11" s="8"/>
      <c r="O11" s="8"/>
      <c r="P11" s="8"/>
      <c r="Q11" s="8"/>
      <c r="R11" s="8"/>
      <c r="S11" s="7"/>
    </row>
    <row r="12" spans="2:19" ht="11" customHeight="1" x14ac:dyDescent="0.15">
      <c r="B12" s="173" t="s">
        <v>15</v>
      </c>
      <c r="C12" s="187">
        <v>25</v>
      </c>
      <c r="D12" s="187">
        <v>25</v>
      </c>
      <c r="E12" s="187">
        <v>25</v>
      </c>
      <c r="F12" s="187"/>
      <c r="G12" s="187"/>
      <c r="H12" s="187"/>
      <c r="I12" s="187"/>
      <c r="J12" s="190"/>
      <c r="K12" s="180">
        <v>1</v>
      </c>
      <c r="M12" s="6"/>
      <c r="N12" s="7"/>
      <c r="O12" s="7"/>
      <c r="P12" s="7"/>
      <c r="Q12" s="7"/>
      <c r="R12" s="7"/>
      <c r="S12" s="7"/>
    </row>
    <row r="13" spans="2:19" ht="11" customHeight="1" x14ac:dyDescent="0.15">
      <c r="B13" s="173" t="s">
        <v>16</v>
      </c>
      <c r="C13" s="187">
        <v>2.5</v>
      </c>
      <c r="D13" s="187">
        <v>2.5</v>
      </c>
      <c r="E13" s="187">
        <v>2.5</v>
      </c>
      <c r="F13" s="187"/>
      <c r="G13" s="187"/>
      <c r="H13" s="187"/>
      <c r="I13" s="187"/>
      <c r="J13" s="190"/>
      <c r="K13" s="180">
        <v>1</v>
      </c>
      <c r="M13" s="6"/>
      <c r="N13" s="7"/>
      <c r="O13" s="7"/>
      <c r="P13" s="7"/>
      <c r="Q13" s="7"/>
      <c r="R13" s="7"/>
      <c r="S13" s="7"/>
    </row>
    <row r="14" spans="2:19" ht="11" customHeight="1" x14ac:dyDescent="0.15">
      <c r="B14" s="188" t="s">
        <v>483</v>
      </c>
      <c r="C14" s="189">
        <v>1.5</v>
      </c>
      <c r="D14" s="189">
        <v>1.5</v>
      </c>
      <c r="E14" s="189">
        <v>1.5</v>
      </c>
      <c r="F14" s="187"/>
      <c r="G14" s="187"/>
      <c r="H14" s="187"/>
      <c r="I14" s="187"/>
      <c r="J14" s="190"/>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34</v>
      </c>
      <c r="D16" s="189" t="s">
        <v>34</v>
      </c>
      <c r="E16" s="189" t="s">
        <v>34</v>
      </c>
      <c r="F16" s="189" t="s">
        <v>34</v>
      </c>
      <c r="G16" s="189" t="s">
        <v>34</v>
      </c>
      <c r="H16" s="189" t="s">
        <v>34</v>
      </c>
      <c r="I16" s="189" t="s">
        <v>34</v>
      </c>
      <c r="J16" s="190"/>
      <c r="K16" s="180"/>
      <c r="M16" s="6"/>
      <c r="N16" s="7"/>
      <c r="O16" s="7"/>
      <c r="P16" s="7"/>
      <c r="Q16" s="7"/>
      <c r="R16" s="7"/>
      <c r="S16" s="7"/>
    </row>
    <row r="17" spans="2:19" ht="11" customHeight="1" x14ac:dyDescent="0.15">
      <c r="B17" s="188" t="s">
        <v>30</v>
      </c>
      <c r="C17" s="189" t="s">
        <v>34</v>
      </c>
      <c r="D17" s="189" t="s">
        <v>34</v>
      </c>
      <c r="E17" s="189" t="s">
        <v>34</v>
      </c>
      <c r="F17" s="189" t="s">
        <v>34</v>
      </c>
      <c r="G17" s="189" t="s">
        <v>34</v>
      </c>
      <c r="H17" s="189" t="s">
        <v>34</v>
      </c>
      <c r="I17" s="189" t="s">
        <v>34</v>
      </c>
      <c r="J17" s="190"/>
      <c r="K17" s="180"/>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87">
        <v>10</v>
      </c>
      <c r="D19" s="187">
        <v>10</v>
      </c>
      <c r="E19" s="187">
        <v>10</v>
      </c>
      <c r="F19" s="254">
        <v>7.5</v>
      </c>
      <c r="G19" s="254">
        <v>12.5</v>
      </c>
      <c r="H19" s="254">
        <v>7.5</v>
      </c>
      <c r="I19" s="254">
        <v>12.5</v>
      </c>
      <c r="J19" s="190" t="s">
        <v>41</v>
      </c>
      <c r="K19" s="190">
        <v>1</v>
      </c>
      <c r="M19" s="6"/>
      <c r="N19" s="7"/>
      <c r="O19" s="7"/>
      <c r="P19" s="7"/>
      <c r="Q19" s="7"/>
      <c r="R19" s="7"/>
      <c r="S19" s="7"/>
    </row>
    <row r="20" spans="2:19" ht="11" customHeight="1" x14ac:dyDescent="0.15">
      <c r="B20" s="173" t="s">
        <v>17</v>
      </c>
      <c r="C20" s="187">
        <v>20</v>
      </c>
      <c r="D20" s="187">
        <v>20</v>
      </c>
      <c r="E20" s="187">
        <v>20</v>
      </c>
      <c r="F20" s="254">
        <v>15</v>
      </c>
      <c r="G20" s="254">
        <v>25</v>
      </c>
      <c r="H20" s="254">
        <v>15</v>
      </c>
      <c r="I20" s="254">
        <v>25</v>
      </c>
      <c r="J20" s="190" t="s">
        <v>41</v>
      </c>
      <c r="K20" s="190">
        <v>1</v>
      </c>
      <c r="M20" s="6"/>
      <c r="N20" s="7"/>
      <c r="O20" s="7"/>
      <c r="P20" s="7"/>
      <c r="Q20" s="7"/>
      <c r="R20" s="7"/>
      <c r="S20" s="7"/>
    </row>
    <row r="21" spans="2:19" ht="11" customHeight="1" x14ac:dyDescent="0.15">
      <c r="B21" s="173" t="s">
        <v>18</v>
      </c>
      <c r="C21" s="187">
        <v>0.5</v>
      </c>
      <c r="D21" s="187">
        <v>0.5</v>
      </c>
      <c r="E21" s="187">
        <v>0.5</v>
      </c>
      <c r="F21" s="254">
        <v>0.375</v>
      </c>
      <c r="G21" s="254">
        <v>0.625</v>
      </c>
      <c r="H21" s="254">
        <v>0.375</v>
      </c>
      <c r="I21" s="254">
        <v>0.625</v>
      </c>
      <c r="J21" s="190" t="s">
        <v>41</v>
      </c>
      <c r="K21" s="190">
        <v>1</v>
      </c>
      <c r="M21" s="6"/>
      <c r="N21" s="7"/>
      <c r="O21" s="7"/>
      <c r="P21" s="7"/>
      <c r="Q21" s="7"/>
      <c r="R21" s="7"/>
      <c r="S21" s="7"/>
    </row>
    <row r="22" spans="2:19" ht="11" customHeight="1" x14ac:dyDescent="0.15">
      <c r="B22" s="173" t="s">
        <v>19</v>
      </c>
      <c r="C22" s="187">
        <v>2</v>
      </c>
      <c r="D22" s="187">
        <v>2</v>
      </c>
      <c r="E22" s="187">
        <v>2</v>
      </c>
      <c r="F22" s="254">
        <v>1.5</v>
      </c>
      <c r="G22" s="254">
        <v>2.5</v>
      </c>
      <c r="H22" s="254">
        <v>1.5</v>
      </c>
      <c r="I22" s="254">
        <v>2.5</v>
      </c>
      <c r="J22" s="190" t="s">
        <v>41</v>
      </c>
      <c r="K22" s="190">
        <v>1</v>
      </c>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363"/>
      <c r="D24" s="363"/>
      <c r="E24" s="363"/>
      <c r="F24" s="254"/>
      <c r="G24" s="254"/>
      <c r="H24" s="254"/>
      <c r="I24" s="254"/>
      <c r="J24" s="206"/>
      <c r="K24" s="190"/>
      <c r="M24" s="6"/>
      <c r="N24" s="7"/>
      <c r="O24" s="7"/>
      <c r="P24" s="7"/>
      <c r="Q24" s="7"/>
      <c r="R24" s="7"/>
      <c r="S24" s="7"/>
    </row>
    <row r="25" spans="2:19" ht="11" customHeight="1" x14ac:dyDescent="0.15">
      <c r="B25" s="173" t="s">
        <v>485</v>
      </c>
      <c r="C25" s="363"/>
      <c r="D25" s="363"/>
      <c r="E25" s="363"/>
      <c r="F25" s="254"/>
      <c r="G25" s="254"/>
      <c r="H25" s="254"/>
      <c r="I25" s="254"/>
      <c r="J25" s="206"/>
      <c r="K25" s="190"/>
      <c r="M25" s="6"/>
      <c r="N25" s="7"/>
      <c r="O25" s="7"/>
      <c r="P25" s="7"/>
      <c r="Q25" s="7"/>
      <c r="R25" s="7"/>
      <c r="S25" s="7"/>
    </row>
    <row r="26" spans="2:19" ht="11" customHeight="1" x14ac:dyDescent="0.15">
      <c r="B26" s="173" t="s">
        <v>486</v>
      </c>
      <c r="C26" s="364"/>
      <c r="D26" s="364"/>
      <c r="E26" s="364"/>
      <c r="F26" s="205"/>
      <c r="G26" s="205"/>
      <c r="H26" s="205"/>
      <c r="I26" s="205"/>
      <c r="J26" s="207"/>
      <c r="K26" s="190"/>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2">
        <v>5.6</v>
      </c>
      <c r="D28" s="212">
        <v>5.2</v>
      </c>
      <c r="E28" s="212">
        <v>4.5999999999999996</v>
      </c>
      <c r="F28" s="254">
        <v>4.0999999999999996</v>
      </c>
      <c r="G28" s="254">
        <v>9.3965333478441799</v>
      </c>
      <c r="H28" s="254">
        <v>3.4</v>
      </c>
      <c r="I28" s="254">
        <v>9.3965333478441799</v>
      </c>
      <c r="J28" s="206" t="s">
        <v>41</v>
      </c>
      <c r="K28" s="190">
        <v>1</v>
      </c>
      <c r="M28" s="55"/>
      <c r="N28" s="55"/>
      <c r="O28" s="55"/>
      <c r="P28" s="55"/>
      <c r="Q28" s="55"/>
      <c r="R28" s="55"/>
      <c r="S28" s="55"/>
    </row>
    <row r="29" spans="2:19" ht="11" customHeight="1" x14ac:dyDescent="0.15">
      <c r="B29" s="173" t="s">
        <v>180</v>
      </c>
      <c r="C29" s="255">
        <v>59</v>
      </c>
      <c r="D29" s="255">
        <v>54</v>
      </c>
      <c r="E29" s="255">
        <v>50</v>
      </c>
      <c r="F29" s="254" t="s">
        <v>34</v>
      </c>
      <c r="G29" s="254" t="s">
        <v>34</v>
      </c>
      <c r="H29" s="254" t="s">
        <v>34</v>
      </c>
      <c r="I29" s="254" t="s">
        <v>34</v>
      </c>
      <c r="J29" s="190"/>
      <c r="K29" s="190">
        <v>1</v>
      </c>
      <c r="M29" s="6"/>
      <c r="N29" s="9"/>
      <c r="O29" s="9"/>
      <c r="P29" s="9"/>
      <c r="Q29" s="9"/>
      <c r="R29" s="7"/>
      <c r="S29" s="7"/>
    </row>
    <row r="30" spans="2:19" ht="11" customHeight="1" x14ac:dyDescent="0.15">
      <c r="B30" s="173" t="s">
        <v>181</v>
      </c>
      <c r="C30" s="255">
        <v>41</v>
      </c>
      <c r="D30" s="255">
        <v>46</v>
      </c>
      <c r="E30" s="255">
        <v>50</v>
      </c>
      <c r="F30" s="254" t="s">
        <v>34</v>
      </c>
      <c r="G30" s="254" t="s">
        <v>34</v>
      </c>
      <c r="H30" s="254" t="s">
        <v>34</v>
      </c>
      <c r="I30" s="254" t="s">
        <v>34</v>
      </c>
      <c r="J30" s="190"/>
      <c r="K30" s="190">
        <v>1</v>
      </c>
      <c r="M30" s="6"/>
      <c r="N30" s="9"/>
      <c r="O30" s="9"/>
      <c r="P30" s="9"/>
      <c r="Q30" s="9"/>
      <c r="R30" s="7"/>
      <c r="S30" s="7"/>
    </row>
    <row r="31" spans="2:19" ht="11" customHeight="1" x14ac:dyDescent="0.15">
      <c r="B31" s="173" t="s">
        <v>25</v>
      </c>
      <c r="C31" s="213">
        <v>253400</v>
      </c>
      <c r="D31" s="213">
        <v>233700</v>
      </c>
      <c r="E31" s="213">
        <v>201200</v>
      </c>
      <c r="F31" s="213">
        <v>202700</v>
      </c>
      <c r="G31" s="213">
        <v>316700</v>
      </c>
      <c r="H31" s="213">
        <v>160900</v>
      </c>
      <c r="I31" s="213">
        <v>251500</v>
      </c>
      <c r="J31" s="190" t="s">
        <v>41</v>
      </c>
      <c r="K31" s="190">
        <v>1</v>
      </c>
      <c r="M31" s="56"/>
      <c r="N31" s="56"/>
      <c r="O31" s="56"/>
      <c r="P31" s="56"/>
      <c r="Q31" s="56"/>
      <c r="R31" s="56"/>
      <c r="S31" s="56"/>
    </row>
    <row r="32" spans="2:19" ht="11" customHeight="1" x14ac:dyDescent="0.15">
      <c r="B32" s="173" t="s">
        <v>27</v>
      </c>
      <c r="C32" s="212">
        <v>25.099836591459049</v>
      </c>
      <c r="D32" s="212">
        <v>24.305228025877984</v>
      </c>
      <c r="E32" s="212">
        <v>23.477136399104452</v>
      </c>
      <c r="F32" s="254">
        <v>18.824877443594286</v>
      </c>
      <c r="G32" s="254">
        <v>29.346420498880569</v>
      </c>
      <c r="H32" s="254">
        <v>17.607852299328339</v>
      </c>
      <c r="I32" s="254">
        <v>29.346420498880569</v>
      </c>
      <c r="J32" s="190" t="s">
        <v>41</v>
      </c>
      <c r="K32" s="190">
        <v>1</v>
      </c>
      <c r="M32" s="55"/>
      <c r="N32" s="55"/>
      <c r="O32" s="55"/>
      <c r="P32" s="55"/>
      <c r="Q32" s="55"/>
      <c r="R32" s="55"/>
      <c r="S32" s="55"/>
    </row>
    <row r="33" spans="1:19" ht="11" customHeight="1" x14ac:dyDescent="0.15">
      <c r="B33" s="173" t="s">
        <v>31</v>
      </c>
      <c r="C33" s="213"/>
      <c r="D33" s="213"/>
      <c r="E33" s="213"/>
      <c r="F33" s="254"/>
      <c r="G33" s="254"/>
      <c r="H33" s="254"/>
      <c r="I33" s="254"/>
      <c r="J33" s="190"/>
      <c r="K33" s="190"/>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135</v>
      </c>
      <c r="C35" s="212">
        <v>27.7</v>
      </c>
      <c r="D35" s="212">
        <v>27.7</v>
      </c>
      <c r="E35" s="212">
        <v>27.7</v>
      </c>
      <c r="F35" s="212"/>
      <c r="G35" s="212"/>
      <c r="H35" s="212"/>
      <c r="I35" s="212"/>
      <c r="J35" s="190" t="s">
        <v>12</v>
      </c>
      <c r="K35" s="180"/>
      <c r="N35" s="7"/>
      <c r="O35" s="7"/>
      <c r="P35" s="7"/>
      <c r="Q35" s="7"/>
      <c r="R35" s="7"/>
      <c r="S35" s="7"/>
    </row>
    <row r="36" spans="1:19" x14ac:dyDescent="0.15">
      <c r="A36" s="3"/>
      <c r="L36" s="4"/>
    </row>
    <row r="37" spans="1:19" s="1" customFormat="1" ht="12" x14ac:dyDescent="0.15">
      <c r="A37" s="3" t="s">
        <v>22</v>
      </c>
      <c r="C37" s="10"/>
      <c r="D37" s="10"/>
      <c r="E37" s="10"/>
      <c r="F37" s="10"/>
      <c r="G37" s="10"/>
    </row>
    <row r="38" spans="1:19" x14ac:dyDescent="0.15">
      <c r="A38" s="1">
        <v>1</v>
      </c>
      <c r="B38" s="1" t="s">
        <v>136</v>
      </c>
    </row>
    <row r="39" spans="1:19" x14ac:dyDescent="0.15">
      <c r="A39" s="3" t="s">
        <v>23</v>
      </c>
    </row>
    <row r="40" spans="1:19" ht="29.25" customHeight="1" x14ac:dyDescent="0.15">
      <c r="A40" s="12" t="s">
        <v>9</v>
      </c>
      <c r="B40" s="430" t="s">
        <v>137</v>
      </c>
      <c r="C40" s="430"/>
      <c r="D40" s="430"/>
      <c r="E40" s="430"/>
      <c r="F40" s="430"/>
      <c r="G40" s="430"/>
      <c r="H40" s="430"/>
      <c r="I40" s="430"/>
      <c r="J40" s="430"/>
      <c r="K40" s="430"/>
    </row>
    <row r="41" spans="1:19" ht="38.25" customHeight="1" x14ac:dyDescent="0.15">
      <c r="A41" s="12" t="s">
        <v>12</v>
      </c>
      <c r="B41" s="430" t="s">
        <v>138</v>
      </c>
      <c r="C41" s="430"/>
      <c r="D41" s="430"/>
      <c r="E41" s="430"/>
      <c r="F41" s="430"/>
      <c r="G41" s="430"/>
      <c r="H41" s="430"/>
      <c r="I41" s="430"/>
      <c r="J41" s="430"/>
      <c r="K41" s="430"/>
    </row>
    <row r="42" spans="1:19" x14ac:dyDescent="0.15">
      <c r="A42" s="12" t="s">
        <v>41</v>
      </c>
      <c r="B42" s="13" t="s">
        <v>51</v>
      </c>
      <c r="C42" s="13"/>
      <c r="D42" s="13"/>
      <c r="E42" s="13"/>
      <c r="F42" s="13"/>
      <c r="G42" s="13"/>
      <c r="H42" s="13"/>
      <c r="I42" s="13"/>
      <c r="J42" s="13"/>
      <c r="K42" s="13"/>
    </row>
    <row r="43" spans="1:19" x14ac:dyDescent="0.15">
      <c r="A43" s="12" t="s">
        <v>37</v>
      </c>
      <c r="B43" s="13" t="s">
        <v>139</v>
      </c>
    </row>
  </sheetData>
  <mergeCells count="10">
    <mergeCell ref="C3:K3"/>
    <mergeCell ref="N3:S3"/>
    <mergeCell ref="F4:G4"/>
    <mergeCell ref="H4:I4"/>
    <mergeCell ref="M5:S5"/>
    <mergeCell ref="M23:S23"/>
    <mergeCell ref="M33:S33"/>
    <mergeCell ref="B40:K40"/>
    <mergeCell ref="B41:K41"/>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3"/>
  <dimension ref="A1:S43"/>
  <sheetViews>
    <sheetView tabSelected="1" zoomScale="125" zoomScaleNormal="100" zoomScaleSheetLayoutView="120" workbookViewId="0">
      <selection activeCell="A35" sqref="A35:M42"/>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9" width="9.33203125" style="4" customWidth="1"/>
    <col min="20" max="16384" width="9.33203125" style="4"/>
  </cols>
  <sheetData>
    <row r="1" spans="2:19" ht="20" x14ac:dyDescent="0.2">
      <c r="B1" s="2" t="s">
        <v>0</v>
      </c>
    </row>
    <row r="3" spans="2:19" ht="11" customHeight="1" x14ac:dyDescent="0.15">
      <c r="B3" s="172" t="s">
        <v>1</v>
      </c>
      <c r="C3" s="423" t="s">
        <v>140</v>
      </c>
      <c r="D3" s="423"/>
      <c r="E3" s="423"/>
      <c r="F3" s="423"/>
      <c r="G3" s="423"/>
      <c r="H3" s="423"/>
      <c r="I3" s="423"/>
      <c r="J3" s="423"/>
      <c r="K3" s="424"/>
      <c r="M3" s="14"/>
      <c r="N3" s="425"/>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1</v>
      </c>
      <c r="D6" s="179">
        <v>1</v>
      </c>
      <c r="E6" s="179">
        <v>1</v>
      </c>
      <c r="F6" s="217">
        <v>0.5</v>
      </c>
      <c r="G6" s="179">
        <v>10</v>
      </c>
      <c r="H6" s="217">
        <v>0.5</v>
      </c>
      <c r="I6" s="179">
        <v>10</v>
      </c>
      <c r="J6" s="180"/>
      <c r="K6" s="190">
        <v>1</v>
      </c>
      <c r="M6" s="6"/>
      <c r="N6" s="428"/>
      <c r="O6" s="433"/>
      <c r="P6" s="433"/>
      <c r="Q6" s="433"/>
      <c r="R6" s="433"/>
      <c r="S6" s="433"/>
    </row>
    <row r="7" spans="2:19" ht="11" customHeight="1" x14ac:dyDescent="0.15">
      <c r="B7" s="178" t="s">
        <v>26</v>
      </c>
      <c r="C7" s="179">
        <v>1</v>
      </c>
      <c r="D7" s="179">
        <v>1</v>
      </c>
      <c r="E7" s="179">
        <v>1</v>
      </c>
      <c r="F7" s="217">
        <v>0.5</v>
      </c>
      <c r="G7" s="179">
        <v>10</v>
      </c>
      <c r="H7" s="217">
        <v>0.5</v>
      </c>
      <c r="I7" s="179">
        <v>10</v>
      </c>
      <c r="J7" s="180"/>
      <c r="K7" s="190">
        <v>1</v>
      </c>
      <c r="M7" s="6"/>
      <c r="N7" s="15"/>
      <c r="O7" s="16"/>
      <c r="P7" s="16"/>
      <c r="Q7" s="16"/>
      <c r="R7" s="16"/>
      <c r="S7" s="16"/>
    </row>
    <row r="8" spans="2:19" ht="11" customHeight="1" x14ac:dyDescent="0.15">
      <c r="B8" s="178" t="s">
        <v>10</v>
      </c>
      <c r="C8" s="179">
        <v>35</v>
      </c>
      <c r="D8" s="179">
        <v>35</v>
      </c>
      <c r="E8" s="179">
        <v>35</v>
      </c>
      <c r="F8" s="179">
        <v>25</v>
      </c>
      <c r="G8" s="179">
        <v>37</v>
      </c>
      <c r="H8" s="179">
        <v>25</v>
      </c>
      <c r="I8" s="179">
        <v>37</v>
      </c>
      <c r="J8" s="349"/>
      <c r="K8" s="180">
        <v>2</v>
      </c>
      <c r="M8" s="6"/>
      <c r="N8" s="7"/>
      <c r="O8" s="7"/>
      <c r="P8" s="7"/>
      <c r="Q8" s="7"/>
      <c r="R8" s="7"/>
      <c r="S8" s="7"/>
    </row>
    <row r="9" spans="2:19" ht="11" customHeight="1" x14ac:dyDescent="0.15">
      <c r="B9" s="185" t="s">
        <v>11</v>
      </c>
      <c r="C9" s="179">
        <v>34</v>
      </c>
      <c r="D9" s="179">
        <v>34</v>
      </c>
      <c r="E9" s="179">
        <v>34</v>
      </c>
      <c r="F9" s="179">
        <v>25</v>
      </c>
      <c r="G9" s="179">
        <v>37</v>
      </c>
      <c r="H9" s="179">
        <v>25</v>
      </c>
      <c r="I9" s="179">
        <v>37</v>
      </c>
      <c r="J9" s="349"/>
      <c r="K9" s="186">
        <v>2</v>
      </c>
      <c r="M9" s="6"/>
      <c r="N9" s="7"/>
      <c r="O9" s="7"/>
      <c r="P9" s="7"/>
      <c r="Q9" s="7"/>
      <c r="R9" s="7"/>
      <c r="S9" s="7"/>
    </row>
    <row r="10" spans="2:19" ht="11" customHeight="1" x14ac:dyDescent="0.15">
      <c r="B10" s="178" t="s">
        <v>13</v>
      </c>
      <c r="C10" s="179">
        <v>5</v>
      </c>
      <c r="D10" s="179">
        <v>5</v>
      </c>
      <c r="E10" s="179">
        <v>5</v>
      </c>
      <c r="F10" s="179">
        <v>2</v>
      </c>
      <c r="G10" s="179">
        <v>15</v>
      </c>
      <c r="H10" s="179">
        <v>2</v>
      </c>
      <c r="I10" s="179">
        <v>15</v>
      </c>
      <c r="J10" s="349"/>
      <c r="K10" s="180">
        <v>4</v>
      </c>
      <c r="M10" s="1"/>
      <c r="N10" s="8"/>
      <c r="O10" s="8"/>
      <c r="P10" s="8"/>
      <c r="Q10" s="8"/>
      <c r="R10" s="8"/>
      <c r="S10" s="7"/>
    </row>
    <row r="11" spans="2:19" ht="11" customHeight="1" x14ac:dyDescent="0.15">
      <c r="B11" s="173" t="s">
        <v>14</v>
      </c>
      <c r="C11" s="179">
        <v>5</v>
      </c>
      <c r="D11" s="179">
        <v>5</v>
      </c>
      <c r="E11" s="179">
        <v>5</v>
      </c>
      <c r="F11" s="179">
        <v>2</v>
      </c>
      <c r="G11" s="179">
        <v>15</v>
      </c>
      <c r="H11" s="179">
        <v>2</v>
      </c>
      <c r="I11" s="179">
        <v>15</v>
      </c>
      <c r="J11" s="349"/>
      <c r="K11" s="180">
        <v>4</v>
      </c>
      <c r="M11" s="1"/>
      <c r="N11" s="8"/>
      <c r="O11" s="8"/>
      <c r="P11" s="8"/>
      <c r="Q11" s="8"/>
      <c r="R11" s="8"/>
      <c r="S11" s="7"/>
    </row>
    <row r="12" spans="2:19" ht="11" customHeight="1" x14ac:dyDescent="0.15">
      <c r="B12" s="173" t="s">
        <v>15</v>
      </c>
      <c r="C12" s="179">
        <v>25</v>
      </c>
      <c r="D12" s="179">
        <v>25</v>
      </c>
      <c r="E12" s="179">
        <v>25</v>
      </c>
      <c r="F12" s="179">
        <v>20</v>
      </c>
      <c r="G12" s="179">
        <v>30</v>
      </c>
      <c r="H12" s="179">
        <v>20</v>
      </c>
      <c r="I12" s="179">
        <v>30</v>
      </c>
      <c r="J12" s="349"/>
      <c r="K12" s="180">
        <v>3</v>
      </c>
      <c r="M12" s="6"/>
      <c r="N12" s="7"/>
      <c r="O12" s="7"/>
      <c r="P12" s="7"/>
      <c r="Q12" s="7"/>
      <c r="R12" s="7"/>
      <c r="S12" s="7"/>
    </row>
    <row r="13" spans="2:19" ht="11" customHeight="1" x14ac:dyDescent="0.15">
      <c r="B13" s="173" t="s">
        <v>16</v>
      </c>
      <c r="C13" s="217">
        <v>1.5</v>
      </c>
      <c r="D13" s="217">
        <v>1.5</v>
      </c>
      <c r="E13" s="217">
        <v>1.5</v>
      </c>
      <c r="F13" s="179">
        <v>1</v>
      </c>
      <c r="G13" s="179">
        <v>3</v>
      </c>
      <c r="H13" s="179">
        <v>1</v>
      </c>
      <c r="I13" s="179">
        <v>3</v>
      </c>
      <c r="J13" s="349"/>
      <c r="K13" s="180">
        <v>3</v>
      </c>
      <c r="M13" s="6"/>
      <c r="N13" s="7"/>
      <c r="O13" s="7"/>
      <c r="P13" s="7"/>
      <c r="Q13" s="7"/>
      <c r="R13" s="7"/>
      <c r="S13" s="7"/>
    </row>
    <row r="14" spans="2:19" ht="11" customHeight="1" x14ac:dyDescent="0.15">
      <c r="B14" s="188" t="s">
        <v>483</v>
      </c>
      <c r="C14" s="179"/>
      <c r="D14" s="179"/>
      <c r="E14" s="179"/>
      <c r="F14" s="179"/>
      <c r="G14" s="179"/>
      <c r="H14" s="179"/>
      <c r="I14" s="179"/>
      <c r="J14" s="349"/>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34</v>
      </c>
      <c r="D16" s="189" t="s">
        <v>34</v>
      </c>
      <c r="E16" s="189" t="s">
        <v>34</v>
      </c>
      <c r="F16" s="189" t="s">
        <v>34</v>
      </c>
      <c r="G16" s="189" t="s">
        <v>34</v>
      </c>
      <c r="H16" s="189" t="s">
        <v>34</v>
      </c>
      <c r="I16" s="189" t="s">
        <v>34</v>
      </c>
      <c r="J16" s="190"/>
      <c r="K16" s="180"/>
      <c r="M16" s="6"/>
      <c r="N16" s="7"/>
      <c r="O16" s="7"/>
      <c r="P16" s="7"/>
      <c r="Q16" s="7"/>
      <c r="R16" s="7"/>
      <c r="S16" s="7"/>
    </row>
    <row r="17" spans="2:19" ht="11" customHeight="1" x14ac:dyDescent="0.15">
      <c r="B17" s="188" t="s">
        <v>30</v>
      </c>
      <c r="C17" s="189" t="s">
        <v>34</v>
      </c>
      <c r="D17" s="189" t="s">
        <v>34</v>
      </c>
      <c r="E17" s="189" t="s">
        <v>34</v>
      </c>
      <c r="F17" s="189" t="s">
        <v>34</v>
      </c>
      <c r="G17" s="189" t="s">
        <v>34</v>
      </c>
      <c r="H17" s="189" t="s">
        <v>34</v>
      </c>
      <c r="I17" s="189" t="s">
        <v>34</v>
      </c>
      <c r="J17" s="190"/>
      <c r="K17" s="180"/>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87"/>
      <c r="D19" s="187"/>
      <c r="E19" s="187"/>
      <c r="F19" s="187"/>
      <c r="G19" s="187"/>
      <c r="H19" s="187"/>
      <c r="I19" s="187"/>
      <c r="J19" s="190"/>
      <c r="K19" s="190"/>
      <c r="M19" s="6"/>
      <c r="N19" s="7"/>
      <c r="O19" s="7"/>
      <c r="P19" s="7"/>
      <c r="Q19" s="7"/>
      <c r="R19" s="7"/>
      <c r="S19" s="7"/>
    </row>
    <row r="20" spans="2:19" ht="11" customHeight="1" x14ac:dyDescent="0.15">
      <c r="B20" s="173" t="s">
        <v>17</v>
      </c>
      <c r="C20" s="187"/>
      <c r="D20" s="187"/>
      <c r="E20" s="187"/>
      <c r="F20" s="187"/>
      <c r="G20" s="187"/>
      <c r="H20" s="187"/>
      <c r="I20" s="187"/>
      <c r="J20" s="190"/>
      <c r="K20" s="190"/>
      <c r="M20" s="6"/>
      <c r="N20" s="7"/>
      <c r="O20" s="7"/>
      <c r="P20" s="7"/>
      <c r="Q20" s="7"/>
      <c r="R20" s="7"/>
      <c r="S20" s="7"/>
    </row>
    <row r="21" spans="2:19" ht="11" customHeight="1" x14ac:dyDescent="0.15">
      <c r="B21" s="173" t="s">
        <v>18</v>
      </c>
      <c r="C21" s="187"/>
      <c r="D21" s="187"/>
      <c r="E21" s="187"/>
      <c r="F21" s="187"/>
      <c r="G21" s="187"/>
      <c r="H21" s="187"/>
      <c r="I21" s="187"/>
      <c r="J21" s="190"/>
      <c r="K21" s="190"/>
      <c r="M21" s="6"/>
      <c r="N21" s="7"/>
      <c r="O21" s="7"/>
      <c r="P21" s="7"/>
      <c r="Q21" s="7"/>
      <c r="R21" s="7"/>
      <c r="S21" s="7"/>
    </row>
    <row r="22" spans="2:19" ht="11" customHeight="1" x14ac:dyDescent="0.15">
      <c r="B22" s="173" t="s">
        <v>19</v>
      </c>
      <c r="C22" s="187"/>
      <c r="D22" s="187"/>
      <c r="E22" s="187"/>
      <c r="F22" s="187"/>
      <c r="G22" s="187"/>
      <c r="H22" s="187"/>
      <c r="I22" s="187"/>
      <c r="J22" s="190"/>
      <c r="K22" s="190"/>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363"/>
      <c r="D24" s="363"/>
      <c r="E24" s="363"/>
      <c r="F24" s="254"/>
      <c r="G24" s="254"/>
      <c r="H24" s="254"/>
      <c r="I24" s="254"/>
      <c r="J24" s="206"/>
      <c r="K24" s="190"/>
      <c r="M24" s="6"/>
      <c r="N24" s="7"/>
      <c r="O24" s="7"/>
      <c r="P24" s="7"/>
      <c r="Q24" s="7"/>
      <c r="R24" s="7"/>
      <c r="S24" s="7"/>
    </row>
    <row r="25" spans="2:19" ht="11" customHeight="1" x14ac:dyDescent="0.15">
      <c r="B25" s="173" t="s">
        <v>485</v>
      </c>
      <c r="C25" s="363"/>
      <c r="D25" s="363"/>
      <c r="E25" s="363"/>
      <c r="F25" s="254"/>
      <c r="G25" s="254"/>
      <c r="H25" s="254"/>
      <c r="I25" s="254"/>
      <c r="J25" s="206"/>
      <c r="K25" s="190"/>
      <c r="M25" s="6"/>
      <c r="N25" s="7"/>
      <c r="O25" s="7"/>
      <c r="P25" s="7"/>
      <c r="Q25" s="7"/>
      <c r="R25" s="7"/>
      <c r="S25" s="7"/>
    </row>
    <row r="26" spans="2:19" ht="11" customHeight="1" x14ac:dyDescent="0.15">
      <c r="B26" s="173" t="s">
        <v>486</v>
      </c>
      <c r="C26" s="364"/>
      <c r="D26" s="364"/>
      <c r="E26" s="364"/>
      <c r="F26" s="205"/>
      <c r="G26" s="205"/>
      <c r="H26" s="205"/>
      <c r="I26" s="205"/>
      <c r="J26" s="207"/>
      <c r="K26" s="190"/>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2">
        <v>2.5990000000000002</v>
      </c>
      <c r="D28" s="212">
        <v>2.5990000000000002</v>
      </c>
      <c r="E28" s="212">
        <v>2.5990000000000002</v>
      </c>
      <c r="F28" s="212">
        <v>2.3627272727272728</v>
      </c>
      <c r="G28" s="212">
        <v>2.8589000000000002</v>
      </c>
      <c r="H28" s="212">
        <v>2.3627272727272728</v>
      </c>
      <c r="I28" s="212">
        <v>2.9888500000000002</v>
      </c>
      <c r="J28" s="206" t="s">
        <v>9</v>
      </c>
      <c r="K28" s="190">
        <v>3</v>
      </c>
      <c r="M28" s="55"/>
      <c r="N28" s="55"/>
      <c r="O28" s="55"/>
      <c r="P28" s="55"/>
      <c r="Q28" s="55"/>
      <c r="R28" s="55"/>
      <c r="S28" s="55"/>
    </row>
    <row r="29" spans="2:19" ht="11" customHeight="1" x14ac:dyDescent="0.15">
      <c r="B29" s="173" t="s">
        <v>180</v>
      </c>
      <c r="C29" s="213">
        <v>70</v>
      </c>
      <c r="D29" s="213">
        <v>70</v>
      </c>
      <c r="E29" s="213">
        <v>70</v>
      </c>
      <c r="F29" s="213">
        <v>70</v>
      </c>
      <c r="G29" s="213">
        <v>80</v>
      </c>
      <c r="H29" s="213">
        <v>70</v>
      </c>
      <c r="I29" s="213">
        <v>80</v>
      </c>
      <c r="J29" s="190"/>
      <c r="K29" s="190">
        <v>5</v>
      </c>
      <c r="M29" s="6"/>
      <c r="N29" s="9"/>
      <c r="O29" s="9"/>
      <c r="P29" s="9"/>
      <c r="Q29" s="9"/>
      <c r="R29" s="7"/>
      <c r="S29" s="7"/>
    </row>
    <row r="30" spans="2:19" ht="11" customHeight="1" x14ac:dyDescent="0.15">
      <c r="B30" s="173" t="s">
        <v>181</v>
      </c>
      <c r="C30" s="213">
        <v>30</v>
      </c>
      <c r="D30" s="213">
        <v>30</v>
      </c>
      <c r="E30" s="213">
        <v>30</v>
      </c>
      <c r="F30" s="213">
        <v>30</v>
      </c>
      <c r="G30" s="213">
        <v>30</v>
      </c>
      <c r="H30" s="213">
        <v>30</v>
      </c>
      <c r="I30" s="213">
        <v>30</v>
      </c>
      <c r="J30" s="190"/>
      <c r="K30" s="190">
        <v>5</v>
      </c>
      <c r="M30" s="6"/>
      <c r="N30" s="9"/>
      <c r="O30" s="9"/>
      <c r="P30" s="9"/>
      <c r="Q30" s="9"/>
      <c r="R30" s="7"/>
      <c r="S30" s="7"/>
    </row>
    <row r="31" spans="2:19" ht="11" customHeight="1" x14ac:dyDescent="0.15">
      <c r="B31" s="173" t="s">
        <v>25</v>
      </c>
      <c r="C31" s="213">
        <v>130000</v>
      </c>
      <c r="D31" s="213">
        <v>130000</v>
      </c>
      <c r="E31" s="213">
        <v>130000</v>
      </c>
      <c r="F31" s="213">
        <v>118100</v>
      </c>
      <c r="G31" s="213">
        <v>142900</v>
      </c>
      <c r="H31" s="213">
        <v>118100</v>
      </c>
      <c r="I31" s="213">
        <v>149400</v>
      </c>
      <c r="J31" s="190" t="s">
        <v>9</v>
      </c>
      <c r="K31" s="190">
        <v>3</v>
      </c>
      <c r="M31" s="56"/>
      <c r="N31" s="56"/>
      <c r="O31" s="56"/>
      <c r="P31" s="56"/>
      <c r="Q31" s="56"/>
      <c r="R31" s="56"/>
      <c r="S31" s="56"/>
    </row>
    <row r="32" spans="2:19" ht="11" customHeight="1" x14ac:dyDescent="0.15">
      <c r="B32" s="173" t="s">
        <v>27</v>
      </c>
      <c r="C32" s="212"/>
      <c r="D32" s="212"/>
      <c r="E32" s="212"/>
      <c r="F32" s="212"/>
      <c r="G32" s="212"/>
      <c r="H32" s="212"/>
      <c r="I32" s="212"/>
      <c r="J32" s="190"/>
      <c r="K32" s="190"/>
      <c r="M32" s="55"/>
      <c r="N32" s="55"/>
      <c r="O32" s="55"/>
      <c r="P32" s="55"/>
      <c r="Q32" s="55"/>
      <c r="R32" s="55"/>
      <c r="S32" s="55"/>
    </row>
    <row r="33" spans="1:19" ht="11" customHeight="1" x14ac:dyDescent="0.15">
      <c r="B33" s="173" t="s">
        <v>31</v>
      </c>
      <c r="C33" s="213"/>
      <c r="D33" s="213"/>
      <c r="E33" s="213"/>
      <c r="F33" s="213"/>
      <c r="G33" s="213"/>
      <c r="H33" s="213"/>
      <c r="I33" s="213"/>
      <c r="J33" s="190"/>
      <c r="K33" s="190"/>
      <c r="M33" s="422"/>
      <c r="N33" s="422"/>
      <c r="O33" s="422"/>
      <c r="P33" s="422"/>
      <c r="Q33" s="422"/>
      <c r="R33" s="422"/>
      <c r="S33" s="422"/>
    </row>
    <row r="34" spans="1:19" x14ac:dyDescent="0.15">
      <c r="A34" s="3"/>
      <c r="L34" s="4"/>
    </row>
    <row r="35" spans="1:19" s="1" customFormat="1" ht="12" x14ac:dyDescent="0.15">
      <c r="A35" s="3" t="s">
        <v>22</v>
      </c>
      <c r="C35" s="10"/>
      <c r="D35" s="10"/>
      <c r="E35" s="10"/>
      <c r="F35" s="10"/>
      <c r="G35" s="10"/>
    </row>
    <row r="36" spans="1:19" x14ac:dyDescent="0.15">
      <c r="A36" s="1">
        <v>1</v>
      </c>
      <c r="B36" s="1" t="s">
        <v>141</v>
      </c>
    </row>
    <row r="37" spans="1:19" x14ac:dyDescent="0.15">
      <c r="A37" s="1">
        <v>2</v>
      </c>
      <c r="B37" s="1" t="s">
        <v>142</v>
      </c>
    </row>
    <row r="38" spans="1:19" x14ac:dyDescent="0.15">
      <c r="A38" s="1">
        <v>3</v>
      </c>
      <c r="B38" s="1" t="s">
        <v>143</v>
      </c>
    </row>
    <row r="39" spans="1:19" x14ac:dyDescent="0.15">
      <c r="A39" s="1">
        <v>4</v>
      </c>
      <c r="B39" s="13" t="s">
        <v>192</v>
      </c>
    </row>
    <row r="40" spans="1:19" x14ac:dyDescent="0.15">
      <c r="A40" s="1">
        <v>5</v>
      </c>
      <c r="B40" s="1" t="s">
        <v>144</v>
      </c>
    </row>
    <row r="41" spans="1:19" x14ac:dyDescent="0.15">
      <c r="A41" s="3" t="s">
        <v>23</v>
      </c>
    </row>
    <row r="42" spans="1:19" x14ac:dyDescent="0.15">
      <c r="A42" s="12" t="s">
        <v>9</v>
      </c>
      <c r="B42" s="430" t="s">
        <v>51</v>
      </c>
      <c r="C42" s="430"/>
      <c r="D42" s="430"/>
      <c r="E42" s="430"/>
      <c r="F42" s="430"/>
      <c r="G42" s="430"/>
      <c r="H42" s="430"/>
      <c r="I42" s="430"/>
      <c r="J42" s="430"/>
      <c r="K42" s="430"/>
    </row>
    <row r="43" spans="1:19" x14ac:dyDescent="0.15">
      <c r="A43" s="12"/>
      <c r="B43" s="430"/>
      <c r="C43" s="430"/>
      <c r="D43" s="430"/>
      <c r="E43" s="430"/>
      <c r="F43" s="430"/>
      <c r="G43" s="430"/>
      <c r="H43" s="430"/>
      <c r="I43" s="430"/>
      <c r="J43" s="430"/>
      <c r="K43" s="430"/>
    </row>
  </sheetData>
  <mergeCells count="10">
    <mergeCell ref="C3:K3"/>
    <mergeCell ref="N3:S3"/>
    <mergeCell ref="F4:G4"/>
    <mergeCell ref="H4:I4"/>
    <mergeCell ref="M5:S5"/>
    <mergeCell ref="M23:S23"/>
    <mergeCell ref="M33:S33"/>
    <mergeCell ref="B42:K42"/>
    <mergeCell ref="B43:K43"/>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dimension ref="A1:S55"/>
  <sheetViews>
    <sheetView zoomScaleNormal="100" zoomScaleSheetLayoutView="120" workbookViewId="0">
      <selection activeCell="A35" sqref="A35:L49"/>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9.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21" width="9.33203125" style="4"/>
    <col min="22" max="24" width="9.33203125" style="4" customWidth="1"/>
    <col min="25" max="16384" width="9.33203125" style="4"/>
  </cols>
  <sheetData>
    <row r="1" spans="2:19" ht="20" x14ac:dyDescent="0.2">
      <c r="B1" s="2" t="s">
        <v>0</v>
      </c>
    </row>
    <row r="3" spans="2:19" ht="11" customHeight="1" x14ac:dyDescent="0.15">
      <c r="B3" s="172" t="s">
        <v>1</v>
      </c>
      <c r="C3" s="423" t="s">
        <v>145</v>
      </c>
      <c r="D3" s="423"/>
      <c r="E3" s="423"/>
      <c r="F3" s="423"/>
      <c r="G3" s="423"/>
      <c r="H3" s="423"/>
      <c r="I3" s="423"/>
      <c r="J3" s="423"/>
      <c r="K3" s="424"/>
      <c r="M3" s="14"/>
      <c r="N3" s="425"/>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1</v>
      </c>
      <c r="D6" s="179">
        <v>1</v>
      </c>
      <c r="E6" s="179">
        <v>1</v>
      </c>
      <c r="F6" s="179"/>
      <c r="G6" s="179"/>
      <c r="H6" s="179"/>
      <c r="I6" s="179"/>
      <c r="J6" s="180"/>
      <c r="K6" s="190">
        <v>3</v>
      </c>
      <c r="M6" s="6"/>
      <c r="N6" s="428"/>
      <c r="O6" s="433"/>
      <c r="P6" s="433"/>
      <c r="Q6" s="433"/>
      <c r="R6" s="433"/>
      <c r="S6" s="433"/>
    </row>
    <row r="7" spans="2:19" ht="11" customHeight="1" x14ac:dyDescent="0.15">
      <c r="B7" s="178" t="s">
        <v>26</v>
      </c>
      <c r="C7" s="179">
        <v>1</v>
      </c>
      <c r="D7" s="179">
        <v>1</v>
      </c>
      <c r="E7" s="179">
        <v>1</v>
      </c>
      <c r="F7" s="179"/>
      <c r="G7" s="179"/>
      <c r="H7" s="179"/>
      <c r="I7" s="179"/>
      <c r="J7" s="180"/>
      <c r="K7" s="190">
        <v>3</v>
      </c>
      <c r="M7" s="6"/>
      <c r="N7" s="15"/>
      <c r="O7" s="16"/>
      <c r="P7" s="16"/>
      <c r="Q7" s="16"/>
      <c r="R7" s="16"/>
      <c r="S7" s="16"/>
    </row>
    <row r="8" spans="2:19" ht="11" customHeight="1" x14ac:dyDescent="0.15">
      <c r="B8" s="178" t="s">
        <v>10</v>
      </c>
      <c r="C8" s="361">
        <v>35</v>
      </c>
      <c r="D8" s="361">
        <v>35</v>
      </c>
      <c r="E8" s="361">
        <v>35</v>
      </c>
      <c r="F8" s="361"/>
      <c r="G8" s="361"/>
      <c r="H8" s="361"/>
      <c r="I8" s="361"/>
      <c r="J8" s="180"/>
      <c r="K8" s="216">
        <v>4</v>
      </c>
      <c r="M8" s="6"/>
      <c r="N8" s="7"/>
      <c r="O8" s="7"/>
      <c r="P8" s="7"/>
      <c r="Q8" s="7"/>
      <c r="R8" s="7"/>
      <c r="S8" s="7"/>
    </row>
    <row r="9" spans="2:19" ht="11" customHeight="1" x14ac:dyDescent="0.15">
      <c r="B9" s="185" t="s">
        <v>11</v>
      </c>
      <c r="C9" s="362">
        <v>34</v>
      </c>
      <c r="D9" s="362">
        <v>34</v>
      </c>
      <c r="E9" s="362">
        <v>34</v>
      </c>
      <c r="F9" s="361"/>
      <c r="G9" s="361"/>
      <c r="H9" s="361"/>
      <c r="I9" s="361"/>
      <c r="J9" s="186"/>
      <c r="K9" s="216">
        <v>4</v>
      </c>
      <c r="M9" s="6"/>
      <c r="N9" s="7"/>
      <c r="O9" s="7"/>
      <c r="P9" s="7"/>
      <c r="Q9" s="7"/>
      <c r="R9" s="7"/>
      <c r="S9" s="7"/>
    </row>
    <row r="10" spans="2:19" ht="11" customHeight="1" x14ac:dyDescent="0.15">
      <c r="B10" s="178" t="s">
        <v>13</v>
      </c>
      <c r="C10" s="213">
        <v>5</v>
      </c>
      <c r="D10" s="213">
        <v>5</v>
      </c>
      <c r="E10" s="213">
        <v>5</v>
      </c>
      <c r="F10" s="361"/>
      <c r="G10" s="361"/>
      <c r="H10" s="361"/>
      <c r="I10" s="361"/>
      <c r="J10" s="180"/>
      <c r="K10" s="180">
        <v>1</v>
      </c>
      <c r="M10" s="1"/>
      <c r="N10" s="8"/>
      <c r="O10" s="8"/>
      <c r="P10" s="8"/>
      <c r="Q10" s="8"/>
      <c r="R10" s="8"/>
      <c r="S10" s="7"/>
    </row>
    <row r="11" spans="2:19" ht="11" customHeight="1" x14ac:dyDescent="0.15">
      <c r="B11" s="173" t="s">
        <v>14</v>
      </c>
      <c r="C11" s="213">
        <v>5</v>
      </c>
      <c r="D11" s="213">
        <v>5</v>
      </c>
      <c r="E11" s="213">
        <v>5</v>
      </c>
      <c r="F11" s="361"/>
      <c r="G11" s="361"/>
      <c r="H11" s="361"/>
      <c r="I11" s="361"/>
      <c r="J11" s="190"/>
      <c r="K11" s="180">
        <v>1</v>
      </c>
      <c r="M11" s="1"/>
      <c r="N11" s="8"/>
      <c r="O11" s="8"/>
      <c r="P11" s="8"/>
      <c r="Q11" s="8"/>
      <c r="R11" s="8"/>
      <c r="S11" s="7"/>
    </row>
    <row r="12" spans="2:19" ht="11" customHeight="1" x14ac:dyDescent="0.15">
      <c r="B12" s="173" t="s">
        <v>15</v>
      </c>
      <c r="C12" s="187">
        <v>25</v>
      </c>
      <c r="D12" s="187">
        <v>25</v>
      </c>
      <c r="E12" s="187">
        <v>25</v>
      </c>
      <c r="F12" s="361"/>
      <c r="G12" s="361"/>
      <c r="H12" s="361"/>
      <c r="I12" s="361"/>
      <c r="J12" s="190"/>
      <c r="K12" s="180">
        <v>7</v>
      </c>
      <c r="M12" s="6"/>
      <c r="N12" s="7"/>
      <c r="O12" s="7"/>
      <c r="P12" s="7"/>
      <c r="Q12" s="7"/>
      <c r="R12" s="7"/>
      <c r="S12" s="7"/>
    </row>
    <row r="13" spans="2:19" ht="11" customHeight="1" x14ac:dyDescent="0.15">
      <c r="B13" s="173" t="s">
        <v>16</v>
      </c>
      <c r="C13" s="187">
        <v>1.5</v>
      </c>
      <c r="D13" s="187">
        <v>1.5</v>
      </c>
      <c r="E13" s="187">
        <v>1.5</v>
      </c>
      <c r="F13" s="361"/>
      <c r="G13" s="361"/>
      <c r="H13" s="361"/>
      <c r="I13" s="361"/>
      <c r="J13" s="190"/>
      <c r="K13" s="180">
        <v>7</v>
      </c>
      <c r="M13" s="6"/>
      <c r="N13" s="7"/>
      <c r="O13" s="7"/>
      <c r="P13" s="7"/>
      <c r="Q13" s="7"/>
      <c r="R13" s="7"/>
      <c r="S13" s="7"/>
    </row>
    <row r="14" spans="2:19" ht="11" customHeight="1" x14ac:dyDescent="0.15">
      <c r="B14" s="188" t="s">
        <v>483</v>
      </c>
      <c r="C14" s="189">
        <v>70</v>
      </c>
      <c r="D14" s="189">
        <v>70</v>
      </c>
      <c r="E14" s="189">
        <v>70</v>
      </c>
      <c r="F14" s="361"/>
      <c r="G14" s="361"/>
      <c r="H14" s="361"/>
      <c r="I14" s="361"/>
      <c r="J14" s="190"/>
      <c r="K14" s="180">
        <v>12</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34</v>
      </c>
      <c r="D16" s="189" t="s">
        <v>34</v>
      </c>
      <c r="E16" s="189" t="s">
        <v>34</v>
      </c>
      <c r="F16" s="189" t="s">
        <v>34</v>
      </c>
      <c r="G16" s="189" t="s">
        <v>34</v>
      </c>
      <c r="H16" s="189" t="s">
        <v>34</v>
      </c>
      <c r="I16" s="189" t="s">
        <v>34</v>
      </c>
      <c r="J16" s="190"/>
      <c r="K16" s="180"/>
      <c r="M16" s="6"/>
      <c r="N16" s="7"/>
      <c r="O16" s="7"/>
      <c r="P16" s="7"/>
      <c r="Q16" s="7"/>
      <c r="R16" s="7"/>
      <c r="S16" s="7"/>
    </row>
    <row r="17" spans="2:19" ht="11" customHeight="1" x14ac:dyDescent="0.15">
      <c r="B17" s="188" t="s">
        <v>30</v>
      </c>
      <c r="C17" s="189" t="s">
        <v>34</v>
      </c>
      <c r="D17" s="189" t="s">
        <v>34</v>
      </c>
      <c r="E17" s="189" t="s">
        <v>34</v>
      </c>
      <c r="F17" s="189" t="s">
        <v>34</v>
      </c>
      <c r="G17" s="189" t="s">
        <v>34</v>
      </c>
      <c r="H17" s="189" t="s">
        <v>34</v>
      </c>
      <c r="I17" s="189" t="s">
        <v>34</v>
      </c>
      <c r="J17" s="190"/>
      <c r="K17" s="180"/>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v>20</v>
      </c>
      <c r="D19" s="179">
        <v>20</v>
      </c>
      <c r="E19" s="179">
        <v>20</v>
      </c>
      <c r="F19" s="179">
        <v>10</v>
      </c>
      <c r="G19" s="179">
        <v>30</v>
      </c>
      <c r="H19" s="179">
        <v>10</v>
      </c>
      <c r="I19" s="189">
        <v>30</v>
      </c>
      <c r="J19" s="190"/>
      <c r="K19" s="190">
        <v>11</v>
      </c>
      <c r="L19" s="3"/>
      <c r="M19" s="6"/>
      <c r="N19" s="7"/>
      <c r="O19" s="7"/>
      <c r="P19" s="7"/>
      <c r="Q19" s="7"/>
      <c r="R19" s="7"/>
      <c r="S19" s="7"/>
    </row>
    <row r="20" spans="2:19" ht="11" customHeight="1" x14ac:dyDescent="0.15">
      <c r="B20" s="173" t="s">
        <v>17</v>
      </c>
      <c r="C20" s="179">
        <v>20</v>
      </c>
      <c r="D20" s="179">
        <v>30</v>
      </c>
      <c r="E20" s="179">
        <v>15</v>
      </c>
      <c r="F20" s="179">
        <v>30</v>
      </c>
      <c r="G20" s="179">
        <v>50</v>
      </c>
      <c r="H20" s="179">
        <v>10</v>
      </c>
      <c r="I20" s="189">
        <v>40</v>
      </c>
      <c r="J20" s="190"/>
      <c r="K20" s="190">
        <v>10</v>
      </c>
      <c r="M20" s="6"/>
      <c r="N20" s="7"/>
      <c r="O20" s="7"/>
      <c r="P20" s="7"/>
      <c r="Q20" s="7"/>
      <c r="R20" s="7"/>
      <c r="S20" s="7"/>
    </row>
    <row r="21" spans="2:19" ht="11" customHeight="1" x14ac:dyDescent="0.15">
      <c r="B21" s="173" t="s">
        <v>18</v>
      </c>
      <c r="C21" s="187"/>
      <c r="D21" s="187"/>
      <c r="E21" s="187"/>
      <c r="F21" s="187"/>
      <c r="G21" s="187"/>
      <c r="H21" s="187"/>
      <c r="I21" s="187"/>
      <c r="J21" s="190"/>
      <c r="K21" s="190"/>
      <c r="M21" s="6"/>
      <c r="N21" s="7"/>
      <c r="O21" s="7"/>
      <c r="P21" s="7"/>
      <c r="Q21" s="7"/>
      <c r="R21" s="7"/>
      <c r="S21" s="7"/>
    </row>
    <row r="22" spans="2:19" ht="11" customHeight="1" x14ac:dyDescent="0.15">
      <c r="B22" s="173" t="s">
        <v>19</v>
      </c>
      <c r="C22" s="187"/>
      <c r="D22" s="187"/>
      <c r="E22" s="187"/>
      <c r="F22" s="187"/>
      <c r="G22" s="187"/>
      <c r="H22" s="187"/>
      <c r="I22" s="187"/>
      <c r="J22" s="190"/>
      <c r="K22" s="190"/>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205"/>
      <c r="D24" s="205"/>
      <c r="E24" s="205"/>
      <c r="F24" s="205"/>
      <c r="G24" s="205"/>
      <c r="H24" s="205"/>
      <c r="I24" s="205"/>
      <c r="J24" s="206"/>
      <c r="K24" s="190"/>
      <c r="M24" s="14"/>
      <c r="N24" s="14"/>
      <c r="O24" s="14"/>
      <c r="P24" s="14"/>
      <c r="Q24" s="14"/>
      <c r="R24" s="14"/>
      <c r="S24" s="14"/>
    </row>
    <row r="25" spans="2:19" ht="11" customHeight="1" x14ac:dyDescent="0.15">
      <c r="B25" s="173" t="s">
        <v>485</v>
      </c>
      <c r="C25" s="205"/>
      <c r="D25" s="205"/>
      <c r="E25" s="205"/>
      <c r="F25" s="205"/>
      <c r="G25" s="205"/>
      <c r="H25" s="205"/>
      <c r="I25" s="205"/>
      <c r="J25" s="206"/>
      <c r="K25" s="190"/>
      <c r="M25" s="6"/>
      <c r="N25" s="7"/>
      <c r="O25" s="7"/>
      <c r="P25" s="7"/>
      <c r="Q25" s="7"/>
      <c r="R25" s="7"/>
      <c r="S25" s="7"/>
    </row>
    <row r="26" spans="2:19" ht="11" customHeight="1" x14ac:dyDescent="0.15">
      <c r="B26" s="173" t="s">
        <v>486</v>
      </c>
      <c r="C26" s="205"/>
      <c r="D26" s="205"/>
      <c r="E26" s="205"/>
      <c r="F26" s="205"/>
      <c r="G26" s="205"/>
      <c r="H26" s="205"/>
      <c r="I26" s="205"/>
      <c r="J26" s="207"/>
      <c r="K26" s="190"/>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2">
        <v>2.890088</v>
      </c>
      <c r="D28" s="212">
        <v>2.6588809600000003</v>
      </c>
      <c r="E28" s="212">
        <v>2.3120704000000001</v>
      </c>
      <c r="F28" s="365">
        <v>2.1675660000000003</v>
      </c>
      <c r="G28" s="365">
        <v>3.6126100000000001</v>
      </c>
      <c r="H28" s="365">
        <v>1.7340527999999997</v>
      </c>
      <c r="I28" s="365">
        <v>2.890088</v>
      </c>
      <c r="J28" s="206" t="s">
        <v>9</v>
      </c>
      <c r="K28" s="181" t="s">
        <v>231</v>
      </c>
      <c r="M28" s="55"/>
      <c r="N28" s="55"/>
      <c r="O28" s="55"/>
      <c r="P28" s="55"/>
      <c r="Q28" s="55"/>
      <c r="R28" s="55"/>
      <c r="S28" s="55"/>
    </row>
    <row r="29" spans="2:19" ht="11" customHeight="1" x14ac:dyDescent="0.15">
      <c r="B29" s="173" t="s">
        <v>180</v>
      </c>
      <c r="C29" s="183">
        <v>65</v>
      </c>
      <c r="D29" s="183">
        <v>65</v>
      </c>
      <c r="E29" s="183">
        <v>65</v>
      </c>
      <c r="F29" s="213">
        <v>50</v>
      </c>
      <c r="G29" s="213">
        <v>85</v>
      </c>
      <c r="H29" s="213">
        <v>50</v>
      </c>
      <c r="I29" s="213">
        <v>85</v>
      </c>
      <c r="J29" s="190"/>
      <c r="K29" s="181"/>
      <c r="M29" s="6"/>
      <c r="N29" s="9"/>
      <c r="O29" s="9"/>
      <c r="P29" s="9"/>
      <c r="Q29" s="9"/>
      <c r="R29" s="7"/>
      <c r="S29" s="7"/>
    </row>
    <row r="30" spans="2:19" ht="11" customHeight="1" x14ac:dyDescent="0.15">
      <c r="B30" s="173" t="s">
        <v>181</v>
      </c>
      <c r="C30" s="183">
        <v>35</v>
      </c>
      <c r="D30" s="183">
        <v>35</v>
      </c>
      <c r="E30" s="183">
        <v>35</v>
      </c>
      <c r="F30" s="213">
        <v>15</v>
      </c>
      <c r="G30" s="213">
        <v>50</v>
      </c>
      <c r="H30" s="213">
        <v>15</v>
      </c>
      <c r="I30" s="213">
        <v>50</v>
      </c>
      <c r="J30" s="190"/>
      <c r="K30" s="181"/>
      <c r="M30" s="6"/>
      <c r="N30" s="9"/>
      <c r="O30" s="9"/>
      <c r="P30" s="9"/>
      <c r="Q30" s="9"/>
      <c r="R30" s="7"/>
      <c r="S30" s="7"/>
    </row>
    <row r="31" spans="2:19" ht="11" customHeight="1" x14ac:dyDescent="0.15">
      <c r="B31" s="173" t="s">
        <v>25</v>
      </c>
      <c r="C31" s="213">
        <v>100800</v>
      </c>
      <c r="D31" s="213">
        <v>92700</v>
      </c>
      <c r="E31" s="213">
        <v>80700</v>
      </c>
      <c r="F31" s="361">
        <v>75700</v>
      </c>
      <c r="G31" s="361">
        <v>126100</v>
      </c>
      <c r="H31" s="361">
        <v>60500</v>
      </c>
      <c r="I31" s="361">
        <v>100800</v>
      </c>
      <c r="J31" s="190" t="s">
        <v>9</v>
      </c>
      <c r="K31" s="190" t="s">
        <v>232</v>
      </c>
      <c r="M31" s="56"/>
      <c r="N31" s="56"/>
      <c r="O31" s="56"/>
      <c r="P31" s="56"/>
      <c r="Q31" s="56"/>
      <c r="R31" s="56"/>
      <c r="S31" s="56"/>
    </row>
    <row r="32" spans="2:19" ht="11" customHeight="1" x14ac:dyDescent="0.15">
      <c r="B32" s="173" t="s">
        <v>27</v>
      </c>
      <c r="C32" s="210">
        <v>0.11435600000000001</v>
      </c>
      <c r="D32" s="212">
        <v>0.10520752000000001</v>
      </c>
      <c r="E32" s="212">
        <v>9.1484800000000019E-2</v>
      </c>
      <c r="F32" s="365">
        <v>8.576700000000001E-2</v>
      </c>
      <c r="G32" s="365">
        <v>0.14294500000000002</v>
      </c>
      <c r="H32" s="365">
        <v>6.8613600000000011E-2</v>
      </c>
      <c r="I32" s="365">
        <v>0.11435600000000003</v>
      </c>
      <c r="J32" s="190" t="s">
        <v>9</v>
      </c>
      <c r="K32" s="181" t="s">
        <v>233</v>
      </c>
      <c r="M32" s="55"/>
      <c r="N32" s="55"/>
      <c r="O32" s="55"/>
      <c r="P32" s="55"/>
      <c r="Q32" s="55"/>
      <c r="R32" s="55"/>
      <c r="S32" s="55"/>
    </row>
    <row r="33" spans="1:19" ht="11" customHeight="1" x14ac:dyDescent="0.15">
      <c r="B33" s="173" t="s">
        <v>31</v>
      </c>
      <c r="C33" s="213"/>
      <c r="D33" s="213"/>
      <c r="E33" s="213"/>
      <c r="F33" s="213"/>
      <c r="G33" s="213"/>
      <c r="H33" s="213"/>
      <c r="I33" s="213"/>
      <c r="J33" s="190"/>
      <c r="K33" s="190"/>
      <c r="M33" s="422"/>
      <c r="N33" s="422"/>
      <c r="O33" s="422"/>
      <c r="P33" s="422"/>
      <c r="Q33" s="422"/>
      <c r="R33" s="422"/>
      <c r="S33" s="422"/>
    </row>
    <row r="34" spans="1:19" x14ac:dyDescent="0.15">
      <c r="A34" s="3"/>
      <c r="L34" s="4"/>
    </row>
    <row r="35" spans="1:19" s="1" customFormat="1" ht="12" x14ac:dyDescent="0.15">
      <c r="A35" s="3" t="s">
        <v>22</v>
      </c>
      <c r="C35" s="10"/>
      <c r="D35" s="10"/>
      <c r="E35" s="10"/>
      <c r="F35" s="10"/>
      <c r="G35" s="10"/>
    </row>
    <row r="36" spans="1:19" x14ac:dyDescent="0.15">
      <c r="A36" s="13">
        <v>1</v>
      </c>
      <c r="B36" s="430" t="s">
        <v>192</v>
      </c>
      <c r="C36" s="430"/>
      <c r="D36" s="430"/>
      <c r="E36" s="430"/>
      <c r="F36" s="430"/>
      <c r="G36" s="430"/>
      <c r="H36" s="430"/>
      <c r="I36" s="430"/>
      <c r="J36" s="430"/>
      <c r="K36" s="430"/>
    </row>
    <row r="37" spans="1:19" ht="15" customHeight="1" x14ac:dyDescent="0.15">
      <c r="A37" s="13">
        <v>2</v>
      </c>
      <c r="B37" s="430" t="s">
        <v>146</v>
      </c>
      <c r="C37" s="430"/>
      <c r="D37" s="430"/>
      <c r="E37" s="430"/>
      <c r="F37" s="430"/>
      <c r="G37" s="430"/>
      <c r="H37" s="430"/>
      <c r="I37" s="430"/>
      <c r="J37" s="430"/>
      <c r="K37" s="430"/>
    </row>
    <row r="38" spans="1:19" x14ac:dyDescent="0.15">
      <c r="A38" s="13">
        <v>3</v>
      </c>
      <c r="B38" s="430" t="s">
        <v>147</v>
      </c>
      <c r="C38" s="430"/>
      <c r="D38" s="430"/>
      <c r="E38" s="430"/>
      <c r="F38" s="430"/>
      <c r="G38" s="430"/>
      <c r="H38" s="430"/>
      <c r="I38" s="430"/>
      <c r="J38" s="430"/>
      <c r="K38" s="430"/>
    </row>
    <row r="39" spans="1:19" ht="15" customHeight="1" x14ac:dyDescent="0.15">
      <c r="A39" s="13">
        <v>4</v>
      </c>
      <c r="B39" s="430" t="s">
        <v>148</v>
      </c>
      <c r="C39" s="430"/>
      <c r="D39" s="430"/>
      <c r="E39" s="430"/>
      <c r="F39" s="430"/>
      <c r="G39" s="430"/>
      <c r="H39" s="430"/>
      <c r="I39" s="430"/>
      <c r="J39" s="430"/>
      <c r="K39" s="430"/>
    </row>
    <row r="40" spans="1:19" ht="15" customHeight="1" x14ac:dyDescent="0.15">
      <c r="A40" s="13">
        <v>5</v>
      </c>
      <c r="B40" s="430" t="s">
        <v>149</v>
      </c>
      <c r="C40" s="430"/>
      <c r="D40" s="430"/>
      <c r="E40" s="430"/>
      <c r="F40" s="430"/>
      <c r="G40" s="430"/>
      <c r="H40" s="430"/>
      <c r="I40" s="430"/>
      <c r="J40" s="430"/>
      <c r="K40" s="430"/>
    </row>
    <row r="41" spans="1:19" ht="15" customHeight="1" x14ac:dyDescent="0.15">
      <c r="A41" s="13">
        <v>6</v>
      </c>
      <c r="B41" s="430" t="s">
        <v>129</v>
      </c>
      <c r="C41" s="430"/>
      <c r="D41" s="430"/>
      <c r="E41" s="430"/>
      <c r="F41" s="430"/>
      <c r="G41" s="430"/>
      <c r="H41" s="430"/>
      <c r="I41" s="430"/>
      <c r="J41" s="430"/>
      <c r="K41" s="430"/>
    </row>
    <row r="42" spans="1:19" ht="15" customHeight="1" x14ac:dyDescent="0.15">
      <c r="A42" s="13">
        <v>7</v>
      </c>
      <c r="B42" s="430" t="s">
        <v>130</v>
      </c>
      <c r="C42" s="430"/>
      <c r="D42" s="430"/>
      <c r="E42" s="430"/>
      <c r="F42" s="430"/>
      <c r="G42" s="430"/>
      <c r="H42" s="430"/>
      <c r="I42" s="430"/>
      <c r="J42" s="430"/>
      <c r="K42" s="430"/>
    </row>
    <row r="43" spans="1:19" ht="25.5" customHeight="1" x14ac:dyDescent="0.15">
      <c r="A43" s="13">
        <v>8</v>
      </c>
      <c r="B43" s="430" t="s">
        <v>131</v>
      </c>
      <c r="C43" s="430"/>
      <c r="D43" s="430"/>
      <c r="E43" s="430"/>
      <c r="F43" s="430"/>
      <c r="G43" s="430"/>
      <c r="H43" s="430"/>
      <c r="I43" s="430"/>
      <c r="J43" s="430"/>
      <c r="K43" s="430"/>
    </row>
    <row r="44" spans="1:19" x14ac:dyDescent="0.15">
      <c r="A44" s="13">
        <v>9</v>
      </c>
      <c r="B44" s="430" t="s">
        <v>36</v>
      </c>
      <c r="C44" s="430"/>
      <c r="D44" s="430"/>
      <c r="E44" s="430"/>
      <c r="F44" s="430"/>
      <c r="G44" s="430"/>
      <c r="H44" s="430"/>
      <c r="I44" s="430"/>
      <c r="J44" s="430"/>
      <c r="K44" s="430"/>
    </row>
    <row r="45" spans="1:19" x14ac:dyDescent="0.15">
      <c r="A45" s="13">
        <v>10</v>
      </c>
      <c r="B45" s="430" t="s">
        <v>65</v>
      </c>
      <c r="C45" s="430"/>
      <c r="D45" s="430"/>
      <c r="E45" s="430"/>
      <c r="F45" s="430"/>
      <c r="G45" s="430"/>
      <c r="H45" s="430"/>
      <c r="I45" s="430"/>
      <c r="J45" s="430"/>
      <c r="K45" s="430"/>
    </row>
    <row r="46" spans="1:19" x14ac:dyDescent="0.15">
      <c r="A46" s="13">
        <v>11</v>
      </c>
      <c r="B46" s="430" t="s">
        <v>46</v>
      </c>
      <c r="C46" s="430"/>
      <c r="D46" s="430"/>
      <c r="E46" s="430"/>
      <c r="F46" s="430"/>
      <c r="G46" s="430"/>
      <c r="H46" s="430"/>
      <c r="I46" s="430"/>
      <c r="J46" s="430"/>
      <c r="K46" s="430"/>
    </row>
    <row r="47" spans="1:19" ht="24.75" customHeight="1" x14ac:dyDescent="0.15">
      <c r="A47" s="13">
        <v>12</v>
      </c>
      <c r="B47" s="430" t="s">
        <v>150</v>
      </c>
      <c r="C47" s="430"/>
      <c r="D47" s="430"/>
      <c r="E47" s="430"/>
      <c r="F47" s="430"/>
      <c r="G47" s="430"/>
      <c r="H47" s="430"/>
      <c r="I47" s="430"/>
      <c r="J47" s="430"/>
      <c r="K47" s="430"/>
    </row>
    <row r="48" spans="1:19" x14ac:dyDescent="0.15">
      <c r="A48" s="3" t="s">
        <v>23</v>
      </c>
      <c r="C48" s="430"/>
      <c r="D48" s="430"/>
      <c r="E48" s="430"/>
      <c r="F48" s="430"/>
      <c r="G48" s="430"/>
      <c r="H48" s="430"/>
      <c r="I48" s="430"/>
      <c r="J48" s="430"/>
      <c r="K48" s="430"/>
      <c r="L48" s="430"/>
    </row>
    <row r="49" spans="1:11" x14ac:dyDescent="0.15">
      <c r="A49" s="12" t="s">
        <v>9</v>
      </c>
      <c r="B49" s="430" t="s">
        <v>51</v>
      </c>
      <c r="C49" s="430"/>
      <c r="D49" s="430"/>
      <c r="E49" s="430"/>
      <c r="F49" s="430"/>
      <c r="G49" s="430"/>
      <c r="H49" s="430"/>
      <c r="I49" s="430"/>
      <c r="J49" s="430"/>
      <c r="K49" s="430"/>
    </row>
    <row r="50" spans="1:11" x14ac:dyDescent="0.15">
      <c r="A50" s="12"/>
      <c r="B50" s="430"/>
      <c r="C50" s="430"/>
      <c r="D50" s="430"/>
      <c r="E50" s="430"/>
      <c r="F50" s="430"/>
      <c r="G50" s="430"/>
      <c r="H50" s="430"/>
      <c r="I50" s="430"/>
      <c r="J50" s="430"/>
      <c r="K50" s="430"/>
    </row>
    <row r="51" spans="1:11" x14ac:dyDescent="0.15">
      <c r="A51" s="12"/>
      <c r="B51" s="13"/>
    </row>
    <row r="52" spans="1:11" x14ac:dyDescent="0.15">
      <c r="A52" s="12"/>
    </row>
    <row r="53" spans="1:11" x14ac:dyDescent="0.15">
      <c r="A53" s="12"/>
    </row>
    <row r="54" spans="1:11" x14ac:dyDescent="0.15">
      <c r="A54" s="12"/>
    </row>
    <row r="55" spans="1:11" x14ac:dyDescent="0.15">
      <c r="A55" s="12"/>
    </row>
  </sheetData>
  <mergeCells count="23">
    <mergeCell ref="B38:K38"/>
    <mergeCell ref="C3:K3"/>
    <mergeCell ref="N3:S3"/>
    <mergeCell ref="F4:G4"/>
    <mergeCell ref="H4:I4"/>
    <mergeCell ref="M5:S5"/>
    <mergeCell ref="N6:S6"/>
    <mergeCell ref="M23:S23"/>
    <mergeCell ref="M33:S33"/>
    <mergeCell ref="B36:K36"/>
    <mergeCell ref="B37:K37"/>
    <mergeCell ref="B50:K50"/>
    <mergeCell ref="B39:K39"/>
    <mergeCell ref="B40:K40"/>
    <mergeCell ref="B41:K41"/>
    <mergeCell ref="B42:K42"/>
    <mergeCell ref="B43:K43"/>
    <mergeCell ref="B44:K44"/>
    <mergeCell ref="B45:K45"/>
    <mergeCell ref="B46:K46"/>
    <mergeCell ref="B47:K47"/>
    <mergeCell ref="C48:L48"/>
    <mergeCell ref="B49:K49"/>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5"/>
  <dimension ref="A1:S54"/>
  <sheetViews>
    <sheetView zoomScaleNormal="100" zoomScaleSheetLayoutView="120" workbookViewId="0">
      <selection activeCell="C4" sqref="C4"/>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11.16406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504</v>
      </c>
      <c r="D3" s="423"/>
      <c r="E3" s="423"/>
      <c r="F3" s="423"/>
      <c r="G3" s="423"/>
      <c r="H3" s="423"/>
      <c r="I3" s="423"/>
      <c r="J3" s="423"/>
      <c r="K3" s="424"/>
      <c r="L3" s="29"/>
      <c r="M3" s="14"/>
      <c r="N3" s="431"/>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L4" s="29"/>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L5" s="29"/>
      <c r="M5" s="422"/>
      <c r="N5" s="422"/>
      <c r="O5" s="422"/>
      <c r="P5" s="422"/>
      <c r="Q5" s="422"/>
      <c r="R5" s="422"/>
      <c r="S5" s="422"/>
    </row>
    <row r="6" spans="2:19" ht="11" customHeight="1" x14ac:dyDescent="0.15">
      <c r="B6" s="178" t="s">
        <v>8</v>
      </c>
      <c r="C6" s="179">
        <v>20</v>
      </c>
      <c r="D6" s="179">
        <v>20</v>
      </c>
      <c r="E6" s="179">
        <v>20</v>
      </c>
      <c r="F6" s="217"/>
      <c r="G6" s="217"/>
      <c r="H6" s="217"/>
      <c r="I6" s="217"/>
      <c r="J6" s="180"/>
      <c r="K6" s="181">
        <v>1</v>
      </c>
      <c r="L6" s="29"/>
      <c r="M6" s="6"/>
      <c r="N6" s="428"/>
      <c r="O6" s="433"/>
      <c r="P6" s="433"/>
      <c r="Q6" s="433"/>
      <c r="R6" s="433"/>
      <c r="S6" s="433"/>
    </row>
    <row r="7" spans="2:19" ht="11" customHeight="1" x14ac:dyDescent="0.15">
      <c r="B7" s="178" t="s">
        <v>26</v>
      </c>
      <c r="C7" s="179">
        <v>100</v>
      </c>
      <c r="D7" s="179">
        <v>100</v>
      </c>
      <c r="E7" s="179">
        <v>100</v>
      </c>
      <c r="F7" s="179"/>
      <c r="G7" s="179"/>
      <c r="H7" s="179"/>
      <c r="I7" s="179"/>
      <c r="J7" s="180"/>
      <c r="K7" s="181"/>
      <c r="L7" s="29"/>
      <c r="M7" s="6"/>
      <c r="N7" s="15"/>
      <c r="O7" s="16"/>
      <c r="P7" s="16"/>
      <c r="Q7" s="16"/>
      <c r="R7" s="16"/>
      <c r="S7" s="16"/>
    </row>
    <row r="8" spans="2:19" ht="11" customHeight="1" x14ac:dyDescent="0.15">
      <c r="B8" s="178" t="s">
        <v>10</v>
      </c>
      <c r="C8" s="179">
        <v>46</v>
      </c>
      <c r="D8" s="179">
        <v>47</v>
      </c>
      <c r="E8" s="179">
        <v>48</v>
      </c>
      <c r="F8" s="179"/>
      <c r="G8" s="179"/>
      <c r="H8" s="179"/>
      <c r="I8" s="179"/>
      <c r="J8" s="180"/>
      <c r="K8" s="184">
        <v>1</v>
      </c>
      <c r="L8" s="29"/>
      <c r="M8" s="6"/>
      <c r="N8" s="7"/>
      <c r="O8" s="7"/>
      <c r="P8" s="7"/>
      <c r="Q8" s="7"/>
      <c r="R8" s="7"/>
      <c r="S8" s="7"/>
    </row>
    <row r="9" spans="2:19" ht="11" customHeight="1" x14ac:dyDescent="0.15">
      <c r="B9" s="185" t="s">
        <v>11</v>
      </c>
      <c r="C9" s="179">
        <v>45</v>
      </c>
      <c r="D9" s="179">
        <v>46</v>
      </c>
      <c r="E9" s="179">
        <v>47</v>
      </c>
      <c r="F9" s="179">
        <v>43</v>
      </c>
      <c r="G9" s="179">
        <v>47</v>
      </c>
      <c r="H9" s="179">
        <v>45</v>
      </c>
      <c r="I9" s="179">
        <v>52</v>
      </c>
      <c r="J9" s="186"/>
      <c r="K9" s="216">
        <v>1</v>
      </c>
      <c r="L9" s="29"/>
      <c r="M9" s="6"/>
      <c r="N9" s="7"/>
      <c r="O9" s="7"/>
      <c r="P9" s="7"/>
      <c r="Q9" s="7"/>
      <c r="R9" s="7"/>
      <c r="S9" s="7"/>
    </row>
    <row r="10" spans="2:19" ht="11" customHeight="1" x14ac:dyDescent="0.15">
      <c r="B10" s="178" t="s">
        <v>13</v>
      </c>
      <c r="C10" s="179">
        <v>3</v>
      </c>
      <c r="D10" s="179">
        <v>3</v>
      </c>
      <c r="E10" s="179">
        <v>3</v>
      </c>
      <c r="F10" s="179"/>
      <c r="G10" s="179"/>
      <c r="H10" s="179"/>
      <c r="I10" s="179"/>
      <c r="J10" s="180"/>
      <c r="K10" s="181"/>
      <c r="L10" s="29"/>
      <c r="M10" s="1"/>
      <c r="N10" s="8"/>
      <c r="O10" s="8"/>
      <c r="P10" s="8"/>
      <c r="Q10" s="8"/>
      <c r="R10" s="8"/>
      <c r="S10" s="7"/>
    </row>
    <row r="11" spans="2:19" ht="11" customHeight="1" x14ac:dyDescent="0.15">
      <c r="B11" s="173" t="s">
        <v>14</v>
      </c>
      <c r="C11" s="179">
        <v>0.8</v>
      </c>
      <c r="D11" s="179">
        <v>1</v>
      </c>
      <c r="E11" s="179">
        <v>1</v>
      </c>
      <c r="F11" s="179"/>
      <c r="G11" s="179"/>
      <c r="H11" s="179"/>
      <c r="I11" s="179"/>
      <c r="J11" s="180"/>
      <c r="K11" s="181">
        <v>2</v>
      </c>
      <c r="L11" s="29"/>
      <c r="M11" s="1"/>
      <c r="N11" s="8"/>
      <c r="O11" s="8"/>
      <c r="P11" s="8"/>
      <c r="Q11" s="8"/>
      <c r="R11" s="8"/>
      <c r="S11" s="7"/>
    </row>
    <row r="12" spans="2:19" ht="11" customHeight="1" x14ac:dyDescent="0.15">
      <c r="B12" s="173" t="s">
        <v>15</v>
      </c>
      <c r="C12" s="179">
        <v>25</v>
      </c>
      <c r="D12" s="179">
        <v>25</v>
      </c>
      <c r="E12" s="179">
        <v>25</v>
      </c>
      <c r="F12" s="179"/>
      <c r="G12" s="179"/>
      <c r="H12" s="179"/>
      <c r="I12" s="179"/>
      <c r="J12" s="180"/>
      <c r="K12" s="181">
        <v>2</v>
      </c>
      <c r="L12" s="29" t="s">
        <v>151</v>
      </c>
      <c r="M12" s="6"/>
      <c r="N12" s="7"/>
      <c r="O12" s="7"/>
      <c r="P12" s="7"/>
      <c r="Q12" s="7"/>
      <c r="R12" s="7"/>
      <c r="S12" s="7"/>
    </row>
    <row r="13" spans="2:19" ht="11" customHeight="1" x14ac:dyDescent="0.15">
      <c r="B13" s="173" t="s">
        <v>16</v>
      </c>
      <c r="C13" s="217">
        <v>1</v>
      </c>
      <c r="D13" s="217">
        <v>1</v>
      </c>
      <c r="E13" s="217">
        <v>1</v>
      </c>
      <c r="F13" s="187"/>
      <c r="G13" s="187"/>
      <c r="H13" s="187"/>
      <c r="I13" s="179"/>
      <c r="J13" s="180"/>
      <c r="K13" s="181">
        <v>2</v>
      </c>
      <c r="L13" s="29" t="s">
        <v>151</v>
      </c>
      <c r="M13" s="6"/>
      <c r="N13" s="7"/>
      <c r="O13" s="7"/>
      <c r="P13" s="7"/>
      <c r="Q13" s="7"/>
      <c r="R13" s="7"/>
      <c r="S13" s="7"/>
    </row>
    <row r="14" spans="2:19" ht="11" customHeight="1" x14ac:dyDescent="0.15">
      <c r="B14" s="188" t="s">
        <v>483</v>
      </c>
      <c r="C14" s="209">
        <v>0.05</v>
      </c>
      <c r="D14" s="209">
        <v>0.05</v>
      </c>
      <c r="E14" s="209">
        <v>0.05</v>
      </c>
      <c r="F14" s="189"/>
      <c r="G14" s="189"/>
      <c r="H14" s="189"/>
      <c r="I14" s="189"/>
      <c r="J14" s="190"/>
      <c r="K14" s="180">
        <v>2</v>
      </c>
      <c r="L14" s="29" t="s">
        <v>151</v>
      </c>
      <c r="M14" s="6"/>
      <c r="N14" s="7"/>
      <c r="O14" s="7"/>
      <c r="P14" s="7"/>
      <c r="Q14" s="7"/>
      <c r="R14" s="7"/>
      <c r="S14" s="7"/>
    </row>
    <row r="15" spans="2:19" ht="11" customHeight="1" x14ac:dyDescent="0.15">
      <c r="B15" s="191" t="s">
        <v>28</v>
      </c>
      <c r="C15" s="192"/>
      <c r="D15" s="192"/>
      <c r="E15" s="192"/>
      <c r="F15" s="192"/>
      <c r="G15" s="192"/>
      <c r="H15" s="192"/>
      <c r="I15" s="192"/>
      <c r="J15" s="193"/>
      <c r="K15" s="194"/>
      <c r="L15" s="29"/>
      <c r="M15" s="6"/>
      <c r="N15" s="7"/>
      <c r="O15" s="7"/>
      <c r="P15" s="7"/>
      <c r="Q15" s="7"/>
      <c r="R15" s="7"/>
      <c r="S15" s="7"/>
    </row>
    <row r="16" spans="2:19" ht="11" customHeight="1" x14ac:dyDescent="0.15">
      <c r="B16" s="188" t="s">
        <v>29</v>
      </c>
      <c r="C16" s="189" t="s">
        <v>34</v>
      </c>
      <c r="D16" s="189" t="s">
        <v>34</v>
      </c>
      <c r="E16" s="189" t="s">
        <v>34</v>
      </c>
      <c r="F16" s="189"/>
      <c r="G16" s="189"/>
      <c r="H16" s="189"/>
      <c r="I16" s="189"/>
      <c r="J16" s="190"/>
      <c r="K16" s="184"/>
      <c r="L16" s="29"/>
      <c r="M16" s="6"/>
      <c r="N16" s="7"/>
      <c r="O16" s="7"/>
      <c r="P16" s="7"/>
      <c r="Q16" s="7"/>
      <c r="R16" s="7"/>
      <c r="S16" s="7"/>
    </row>
    <row r="17" spans="2:19" ht="11" customHeight="1" x14ac:dyDescent="0.15">
      <c r="B17" s="188" t="s">
        <v>30</v>
      </c>
      <c r="C17" s="189" t="s">
        <v>34</v>
      </c>
      <c r="D17" s="189" t="s">
        <v>34</v>
      </c>
      <c r="E17" s="189" t="s">
        <v>34</v>
      </c>
      <c r="F17" s="189"/>
      <c r="G17" s="189"/>
      <c r="H17" s="189"/>
      <c r="I17" s="189"/>
      <c r="J17" s="190"/>
      <c r="K17" s="184"/>
      <c r="L17" s="29"/>
      <c r="M17" s="6"/>
      <c r="N17" s="7"/>
      <c r="O17" s="7"/>
      <c r="P17" s="7"/>
      <c r="Q17" s="7"/>
      <c r="R17" s="7"/>
      <c r="S17" s="7"/>
    </row>
    <row r="18" spans="2:19" ht="11" customHeight="1" x14ac:dyDescent="0.15">
      <c r="B18" s="175" t="s">
        <v>61</v>
      </c>
      <c r="C18" s="195"/>
      <c r="D18" s="195"/>
      <c r="E18" s="195"/>
      <c r="F18" s="195"/>
      <c r="G18" s="195"/>
      <c r="H18" s="195"/>
      <c r="I18" s="195"/>
      <c r="J18" s="196"/>
      <c r="K18" s="197"/>
      <c r="L18" s="29"/>
      <c r="M18" s="6"/>
      <c r="N18" s="7"/>
      <c r="O18" s="7"/>
      <c r="P18" s="7"/>
      <c r="Q18" s="7"/>
      <c r="R18" s="7"/>
      <c r="S18" s="7"/>
    </row>
    <row r="19" spans="2:19" ht="11" customHeight="1" x14ac:dyDescent="0.15">
      <c r="B19" s="173" t="s">
        <v>59</v>
      </c>
      <c r="C19" s="179">
        <v>100</v>
      </c>
      <c r="D19" s="179">
        <v>100</v>
      </c>
      <c r="E19" s="179">
        <v>100</v>
      </c>
      <c r="F19" s="179"/>
      <c r="G19" s="179"/>
      <c r="H19" s="179"/>
      <c r="I19" s="189"/>
      <c r="J19" s="190"/>
      <c r="K19" s="181" t="s">
        <v>497</v>
      </c>
      <c r="L19" s="30"/>
      <c r="M19" s="6"/>
      <c r="N19" s="7"/>
      <c r="O19" s="7"/>
      <c r="P19" s="7"/>
      <c r="Q19" s="7"/>
      <c r="R19" s="7"/>
      <c r="S19" s="7"/>
    </row>
    <row r="20" spans="2:19" ht="11" customHeight="1" x14ac:dyDescent="0.15">
      <c r="B20" s="173" t="s">
        <v>17</v>
      </c>
      <c r="C20" s="217">
        <v>6</v>
      </c>
      <c r="D20" s="217">
        <v>6</v>
      </c>
      <c r="E20" s="217">
        <v>6</v>
      </c>
      <c r="F20" s="179"/>
      <c r="G20" s="179"/>
      <c r="H20" s="179"/>
      <c r="I20" s="189"/>
      <c r="J20" s="190" t="s">
        <v>9</v>
      </c>
      <c r="K20" s="181" t="s">
        <v>498</v>
      </c>
      <c r="L20" s="29"/>
      <c r="M20" s="6"/>
      <c r="N20" s="7"/>
      <c r="O20" s="7"/>
      <c r="P20" s="7"/>
      <c r="Q20" s="7"/>
      <c r="R20" s="7"/>
      <c r="S20" s="7"/>
    </row>
    <row r="21" spans="2:19" ht="11" customHeight="1" x14ac:dyDescent="0.15">
      <c r="B21" s="173" t="s">
        <v>18</v>
      </c>
      <c r="C21" s="179" t="s">
        <v>152</v>
      </c>
      <c r="D21" s="179" t="s">
        <v>152</v>
      </c>
      <c r="E21" s="179" t="s">
        <v>152</v>
      </c>
      <c r="F21" s="179"/>
      <c r="G21" s="179"/>
      <c r="H21" s="179"/>
      <c r="I21" s="189"/>
      <c r="J21" s="190"/>
      <c r="K21" s="181" t="s">
        <v>498</v>
      </c>
      <c r="L21" s="29"/>
      <c r="M21" s="6"/>
      <c r="N21" s="7"/>
      <c r="O21" s="7"/>
      <c r="P21" s="7"/>
      <c r="Q21" s="7"/>
      <c r="R21" s="7"/>
      <c r="S21" s="7"/>
    </row>
    <row r="22" spans="2:19" ht="11" customHeight="1" x14ac:dyDescent="0.15">
      <c r="B22" s="173" t="s">
        <v>19</v>
      </c>
      <c r="C22" s="179" t="s">
        <v>499</v>
      </c>
      <c r="D22" s="179" t="s">
        <v>499</v>
      </c>
      <c r="E22" s="179" t="s">
        <v>499</v>
      </c>
      <c r="F22" s="179"/>
      <c r="G22" s="179"/>
      <c r="H22" s="179"/>
      <c r="I22" s="189"/>
      <c r="J22" s="190"/>
      <c r="K22" s="181" t="s">
        <v>497</v>
      </c>
      <c r="L22" s="29"/>
      <c r="M22" s="6"/>
      <c r="N22" s="7"/>
      <c r="O22" s="7"/>
      <c r="P22" s="7"/>
      <c r="Q22" s="7"/>
      <c r="R22" s="7"/>
      <c r="S22" s="7"/>
    </row>
    <row r="23" spans="2:19" ht="11" customHeight="1" x14ac:dyDescent="0.15">
      <c r="B23" s="175" t="s">
        <v>20</v>
      </c>
      <c r="C23" s="219"/>
      <c r="D23" s="202"/>
      <c r="E23" s="202"/>
      <c r="F23" s="202"/>
      <c r="G23" s="202"/>
      <c r="H23" s="202"/>
      <c r="I23" s="202"/>
      <c r="J23" s="203"/>
      <c r="K23" s="204"/>
      <c r="L23" s="29"/>
      <c r="M23" s="422"/>
      <c r="N23" s="422"/>
      <c r="O23" s="422"/>
      <c r="P23" s="422"/>
      <c r="Q23" s="422"/>
      <c r="R23" s="422"/>
      <c r="S23" s="422"/>
    </row>
    <row r="24" spans="2:19" ht="11" customHeight="1" x14ac:dyDescent="0.15">
      <c r="B24" s="173" t="s">
        <v>490</v>
      </c>
      <c r="C24" s="205">
        <v>19.600000000000001</v>
      </c>
      <c r="D24" s="205">
        <v>19.600000000000001</v>
      </c>
      <c r="E24" s="205">
        <v>19.600000000000001</v>
      </c>
      <c r="F24" s="205"/>
      <c r="G24" s="205"/>
      <c r="H24" s="205"/>
      <c r="I24" s="205"/>
      <c r="J24" s="206" t="s">
        <v>234</v>
      </c>
      <c r="K24" s="181" t="s">
        <v>235</v>
      </c>
      <c r="L24" s="29"/>
      <c r="M24" s="6"/>
      <c r="N24" s="7"/>
      <c r="O24" s="7"/>
      <c r="P24" s="7"/>
      <c r="Q24" s="7"/>
      <c r="R24" s="7"/>
      <c r="S24" s="7"/>
    </row>
    <row r="25" spans="2:19" ht="11" customHeight="1" x14ac:dyDescent="0.15">
      <c r="B25" s="173" t="s">
        <v>485</v>
      </c>
      <c r="C25" s="205">
        <v>0</v>
      </c>
      <c r="D25" s="205">
        <v>0</v>
      </c>
      <c r="E25" s="205">
        <v>0</v>
      </c>
      <c r="F25" s="205"/>
      <c r="G25" s="205"/>
      <c r="H25" s="205"/>
      <c r="I25" s="205"/>
      <c r="J25" s="206" t="s">
        <v>41</v>
      </c>
      <c r="K25" s="181" t="s">
        <v>235</v>
      </c>
      <c r="L25" s="29"/>
      <c r="M25" s="6"/>
      <c r="N25" s="7"/>
      <c r="O25" s="7"/>
      <c r="P25" s="7"/>
      <c r="Q25" s="7"/>
      <c r="R25" s="7"/>
      <c r="S25" s="7"/>
    </row>
    <row r="26" spans="2:19" ht="11" customHeight="1" x14ac:dyDescent="0.15">
      <c r="B26" s="173" t="s">
        <v>486</v>
      </c>
      <c r="C26" s="205">
        <v>280</v>
      </c>
      <c r="D26" s="205">
        <v>280</v>
      </c>
      <c r="E26" s="205">
        <v>280</v>
      </c>
      <c r="F26" s="205"/>
      <c r="G26" s="205"/>
      <c r="H26" s="205"/>
      <c r="I26" s="205"/>
      <c r="J26" s="207" t="s">
        <v>41</v>
      </c>
      <c r="K26" s="181" t="s">
        <v>235</v>
      </c>
      <c r="L26" s="29"/>
      <c r="M26" s="6"/>
      <c r="N26" s="7"/>
      <c r="O26" s="7"/>
      <c r="P26" s="7"/>
      <c r="Q26" s="7"/>
      <c r="R26" s="7"/>
      <c r="S26" s="7"/>
    </row>
    <row r="27" spans="2:19" ht="11" customHeight="1" x14ac:dyDescent="0.15">
      <c r="B27" s="175" t="s">
        <v>21</v>
      </c>
      <c r="C27" s="202"/>
      <c r="D27" s="202"/>
      <c r="E27" s="202"/>
      <c r="F27" s="202"/>
      <c r="G27" s="202"/>
      <c r="H27" s="202"/>
      <c r="I27" s="202"/>
      <c r="J27" s="203"/>
      <c r="K27" s="204"/>
      <c r="L27" s="29"/>
      <c r="M27" s="6"/>
      <c r="N27" s="7"/>
      <c r="O27" s="7"/>
      <c r="P27" s="7"/>
      <c r="Q27" s="7"/>
      <c r="R27" s="7"/>
      <c r="S27" s="7"/>
    </row>
    <row r="28" spans="2:19" ht="11" customHeight="1" x14ac:dyDescent="0.15">
      <c r="B28" s="173" t="s">
        <v>24</v>
      </c>
      <c r="C28" s="209">
        <v>0.6</v>
      </c>
      <c r="D28" s="209">
        <v>0.57999999999999996</v>
      </c>
      <c r="E28" s="210">
        <v>0.55000000000000004</v>
      </c>
      <c r="F28" s="209">
        <v>0.55000000000000004</v>
      </c>
      <c r="G28" s="209">
        <v>0.7</v>
      </c>
      <c r="H28" s="209">
        <v>0.5</v>
      </c>
      <c r="I28" s="210">
        <v>0.65</v>
      </c>
      <c r="J28" s="190" t="s">
        <v>37</v>
      </c>
      <c r="K28" s="181" t="s">
        <v>500</v>
      </c>
      <c r="L28" s="29"/>
      <c r="M28" s="55"/>
      <c r="N28" s="55"/>
      <c r="O28" s="55"/>
      <c r="P28" s="55"/>
      <c r="Q28" s="55"/>
      <c r="R28" s="55"/>
      <c r="S28" s="55"/>
    </row>
    <row r="29" spans="2:19" ht="11" customHeight="1" x14ac:dyDescent="0.15">
      <c r="B29" s="173" t="s">
        <v>180</v>
      </c>
      <c r="C29" s="212"/>
      <c r="D29" s="212"/>
      <c r="E29" s="212"/>
      <c r="F29" s="212"/>
      <c r="G29" s="212"/>
      <c r="H29" s="212"/>
      <c r="I29" s="212"/>
      <c r="J29" s="190"/>
      <c r="K29" s="190"/>
      <c r="L29" s="29"/>
      <c r="M29" s="6"/>
      <c r="N29" s="9"/>
      <c r="O29" s="9"/>
      <c r="P29" s="9"/>
      <c r="Q29" s="9"/>
      <c r="R29" s="7"/>
      <c r="S29" s="7"/>
    </row>
    <row r="30" spans="2:19" ht="11" customHeight="1" x14ac:dyDescent="0.15">
      <c r="B30" s="173" t="s">
        <v>181</v>
      </c>
      <c r="C30" s="212"/>
      <c r="D30" s="212"/>
      <c r="E30" s="212"/>
      <c r="F30" s="212"/>
      <c r="G30" s="212"/>
      <c r="H30" s="212"/>
      <c r="I30" s="212"/>
      <c r="J30" s="190"/>
      <c r="K30" s="190"/>
      <c r="L30" s="29"/>
      <c r="M30" s="6"/>
      <c r="N30" s="9"/>
      <c r="O30" s="9"/>
      <c r="P30" s="9"/>
      <c r="Q30" s="9"/>
      <c r="R30" s="7"/>
      <c r="S30" s="7"/>
    </row>
    <row r="31" spans="2:19" ht="11" customHeight="1" x14ac:dyDescent="0.15">
      <c r="B31" s="173" t="s">
        <v>25</v>
      </c>
      <c r="C31" s="183">
        <v>10000</v>
      </c>
      <c r="D31" s="183">
        <v>9500</v>
      </c>
      <c r="E31" s="183">
        <v>9000</v>
      </c>
      <c r="F31" s="183"/>
      <c r="G31" s="183"/>
      <c r="H31" s="213"/>
      <c r="I31" s="213"/>
      <c r="J31" s="190"/>
      <c r="K31" s="181" t="s">
        <v>501</v>
      </c>
      <c r="L31" s="29"/>
      <c r="M31" s="56"/>
      <c r="N31" s="56"/>
      <c r="O31" s="56"/>
      <c r="P31" s="56"/>
      <c r="Q31" s="56"/>
      <c r="R31" s="56"/>
      <c r="S31" s="56"/>
    </row>
    <row r="32" spans="2:19" ht="11" customHeight="1" x14ac:dyDescent="0.15">
      <c r="B32" s="173" t="s">
        <v>27</v>
      </c>
      <c r="C32" s="217">
        <v>6.5</v>
      </c>
      <c r="D32" s="217">
        <v>6</v>
      </c>
      <c r="E32" s="217">
        <v>5.5</v>
      </c>
      <c r="F32" s="179"/>
      <c r="G32" s="179"/>
      <c r="H32" s="179"/>
      <c r="I32" s="213"/>
      <c r="J32" s="190"/>
      <c r="K32" s="181" t="s">
        <v>501</v>
      </c>
      <c r="L32" s="29"/>
      <c r="M32" s="55"/>
      <c r="N32" s="55"/>
      <c r="O32" s="55"/>
      <c r="P32" s="55"/>
      <c r="Q32" s="55"/>
      <c r="R32" s="55"/>
      <c r="S32" s="55"/>
    </row>
    <row r="33" spans="1:19" ht="11" customHeight="1" x14ac:dyDescent="0.15">
      <c r="B33" s="173" t="s">
        <v>31</v>
      </c>
      <c r="C33" s="179" t="s">
        <v>34</v>
      </c>
      <c r="D33" s="179" t="s">
        <v>34</v>
      </c>
      <c r="E33" s="179" t="s">
        <v>34</v>
      </c>
      <c r="F33" s="179"/>
      <c r="G33" s="179"/>
      <c r="H33" s="179"/>
      <c r="I33" s="213"/>
      <c r="J33" s="190"/>
      <c r="K33" s="181"/>
      <c r="L33" s="29"/>
      <c r="M33" s="422"/>
      <c r="N33" s="422"/>
      <c r="O33" s="422"/>
      <c r="P33" s="422"/>
      <c r="Q33" s="422"/>
      <c r="R33" s="422"/>
      <c r="S33" s="422"/>
    </row>
    <row r="34" spans="1:19" x14ac:dyDescent="0.15">
      <c r="A34" s="3"/>
      <c r="L34" s="4"/>
    </row>
    <row r="35" spans="1:19" s="1" customFormat="1" ht="12" x14ac:dyDescent="0.15">
      <c r="A35" s="3" t="s">
        <v>22</v>
      </c>
      <c r="C35" s="10"/>
      <c r="D35" s="10"/>
      <c r="E35" s="10"/>
      <c r="F35" s="10"/>
      <c r="G35" s="10"/>
    </row>
    <row r="36" spans="1:19" x14ac:dyDescent="0.15">
      <c r="A36" s="13">
        <v>1</v>
      </c>
      <c r="B36" s="13" t="s">
        <v>153</v>
      </c>
    </row>
    <row r="37" spans="1:19" x14ac:dyDescent="0.15">
      <c r="A37" s="13">
        <v>2</v>
      </c>
      <c r="B37" s="13" t="s">
        <v>154</v>
      </c>
    </row>
    <row r="38" spans="1:19" x14ac:dyDescent="0.15">
      <c r="A38" s="13">
        <v>3</v>
      </c>
      <c r="B38" s="13" t="s">
        <v>155</v>
      </c>
    </row>
    <row r="39" spans="1:19" x14ac:dyDescent="0.15">
      <c r="A39" s="13">
        <v>4</v>
      </c>
      <c r="B39" s="13" t="s">
        <v>156</v>
      </c>
    </row>
    <row r="40" spans="1:19" x14ac:dyDescent="0.15">
      <c r="A40" s="13">
        <v>5</v>
      </c>
      <c r="B40" s="13" t="s">
        <v>157</v>
      </c>
    </row>
    <row r="41" spans="1:19" x14ac:dyDescent="0.15">
      <c r="A41" s="13">
        <v>6</v>
      </c>
      <c r="B41" s="13" t="s">
        <v>158</v>
      </c>
    </row>
    <row r="42" spans="1:19" x14ac:dyDescent="0.15">
      <c r="A42" s="13">
        <v>7</v>
      </c>
      <c r="B42" s="13" t="s">
        <v>192</v>
      </c>
    </row>
    <row r="43" spans="1:19" x14ac:dyDescent="0.15">
      <c r="A43" s="13">
        <v>8</v>
      </c>
      <c r="B43" s="13" t="s">
        <v>494</v>
      </c>
    </row>
    <row r="44" spans="1:19" x14ac:dyDescent="0.15">
      <c r="A44" s="13">
        <v>9</v>
      </c>
      <c r="B44" s="13" t="s">
        <v>495</v>
      </c>
    </row>
    <row r="45" spans="1:19" x14ac:dyDescent="0.15">
      <c r="A45" s="13">
        <v>10</v>
      </c>
      <c r="B45" s="13" t="s">
        <v>496</v>
      </c>
    </row>
    <row r="46" spans="1:19" ht="14" customHeight="1" x14ac:dyDescent="0.15">
      <c r="A46" s="3" t="s">
        <v>23</v>
      </c>
    </row>
    <row r="47" spans="1:19" x14ac:dyDescent="0.15">
      <c r="A47" s="12" t="s">
        <v>9</v>
      </c>
      <c r="B47" s="13" t="s">
        <v>159</v>
      </c>
      <c r="C47" s="13"/>
      <c r="D47" s="13"/>
      <c r="E47" s="13"/>
      <c r="F47" s="13"/>
      <c r="G47" s="13"/>
      <c r="H47" s="13"/>
      <c r="I47" s="13"/>
      <c r="J47" s="24"/>
      <c r="K47" s="13"/>
    </row>
    <row r="48" spans="1:19" ht="13.5" customHeight="1" x14ac:dyDescent="0.15">
      <c r="A48" s="12" t="s">
        <v>12</v>
      </c>
      <c r="B48" s="13" t="s">
        <v>160</v>
      </c>
      <c r="C48" s="13"/>
      <c r="D48" s="13"/>
      <c r="E48" s="13"/>
      <c r="F48" s="13"/>
      <c r="G48" s="13"/>
      <c r="H48" s="13"/>
      <c r="I48" s="13"/>
      <c r="J48" s="13"/>
      <c r="K48" s="13"/>
    </row>
    <row r="49" spans="1:11" ht="25.5" customHeight="1" x14ac:dyDescent="0.15">
      <c r="A49" s="12" t="s">
        <v>41</v>
      </c>
      <c r="B49" s="430" t="s">
        <v>161</v>
      </c>
      <c r="C49" s="430"/>
      <c r="D49" s="430"/>
      <c r="E49" s="430"/>
      <c r="F49" s="430"/>
      <c r="G49" s="430"/>
      <c r="H49" s="430"/>
      <c r="I49" s="430"/>
      <c r="J49" s="430"/>
      <c r="K49" s="430"/>
    </row>
    <row r="50" spans="1:11" x14ac:dyDescent="0.15">
      <c r="A50" s="12" t="s">
        <v>37</v>
      </c>
      <c r="B50" s="13" t="s">
        <v>56</v>
      </c>
      <c r="C50" s="13"/>
      <c r="D50" s="13"/>
      <c r="E50" s="13"/>
      <c r="F50" s="13"/>
      <c r="G50" s="13"/>
      <c r="H50" s="13"/>
      <c r="I50" s="13"/>
      <c r="J50" s="13"/>
      <c r="K50" s="13"/>
    </row>
    <row r="51" spans="1:11" x14ac:dyDescent="0.15">
      <c r="A51" s="12"/>
      <c r="C51" s="13"/>
      <c r="D51" s="13"/>
      <c r="E51" s="13"/>
      <c r="F51" s="13"/>
      <c r="G51" s="13"/>
      <c r="H51" s="13"/>
      <c r="I51" s="13"/>
      <c r="J51" s="13"/>
      <c r="K51" s="13"/>
    </row>
    <row r="52" spans="1:11" x14ac:dyDescent="0.15">
      <c r="A52" s="12"/>
      <c r="B52" s="13"/>
      <c r="C52" s="13"/>
      <c r="D52" s="13"/>
      <c r="E52" s="13"/>
      <c r="F52" s="13"/>
      <c r="G52" s="13"/>
      <c r="H52" s="13"/>
      <c r="I52" s="13"/>
      <c r="J52" s="13"/>
      <c r="K52" s="13"/>
    </row>
    <row r="53" spans="1:11" x14ac:dyDescent="0.15">
      <c r="A53" s="11"/>
    </row>
    <row r="54" spans="1:11" x14ac:dyDescent="0.15">
      <c r="A54" s="11"/>
    </row>
  </sheetData>
  <mergeCells count="9">
    <mergeCell ref="M23:S23"/>
    <mergeCell ref="M33:S33"/>
    <mergeCell ref="B49:K49"/>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20274-6887-47E2-B485-18474E7FF008}">
  <dimension ref="A1:S53"/>
  <sheetViews>
    <sheetView zoomScaleNormal="100" zoomScaleSheetLayoutView="120" workbookViewId="0">
      <selection activeCell="O30" sqref="O30"/>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11.16406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505</v>
      </c>
      <c r="D3" s="423"/>
      <c r="E3" s="423"/>
      <c r="F3" s="423"/>
      <c r="G3" s="423"/>
      <c r="H3" s="423"/>
      <c r="I3" s="423"/>
      <c r="J3" s="423"/>
      <c r="K3" s="424"/>
      <c r="L3" s="29"/>
      <c r="M3" s="14"/>
      <c r="N3" s="431"/>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L4" s="29"/>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L5" s="29"/>
      <c r="M5" s="422"/>
      <c r="N5" s="422"/>
      <c r="O5" s="422"/>
      <c r="P5" s="422"/>
      <c r="Q5" s="422"/>
      <c r="R5" s="422"/>
      <c r="S5" s="422"/>
    </row>
    <row r="6" spans="2:19" ht="11" customHeight="1" x14ac:dyDescent="0.15">
      <c r="B6" s="178" t="s">
        <v>8</v>
      </c>
      <c r="C6" s="179">
        <v>20</v>
      </c>
      <c r="D6" s="179">
        <v>20</v>
      </c>
      <c r="E6" s="179">
        <v>20</v>
      </c>
      <c r="F6" s="217"/>
      <c r="G6" s="217"/>
      <c r="H6" s="217"/>
      <c r="I6" s="217"/>
      <c r="J6" s="180"/>
      <c r="K6" s="181">
        <v>1</v>
      </c>
      <c r="L6" s="29"/>
      <c r="M6" s="6"/>
      <c r="N6" s="428"/>
      <c r="O6" s="433"/>
      <c r="P6" s="433"/>
      <c r="Q6" s="433"/>
      <c r="R6" s="433"/>
      <c r="S6" s="433"/>
    </row>
    <row r="7" spans="2:19" ht="11" customHeight="1" x14ac:dyDescent="0.15">
      <c r="B7" s="178" t="s">
        <v>26</v>
      </c>
      <c r="C7" s="179">
        <v>100</v>
      </c>
      <c r="D7" s="179">
        <v>100</v>
      </c>
      <c r="E7" s="179">
        <v>100</v>
      </c>
      <c r="F7" s="179"/>
      <c r="G7" s="179"/>
      <c r="H7" s="179"/>
      <c r="I7" s="179"/>
      <c r="J7" s="180"/>
      <c r="K7" s="181"/>
      <c r="L7" s="29"/>
      <c r="M7" s="6"/>
      <c r="N7" s="15"/>
      <c r="O7" s="16"/>
      <c r="P7" s="16"/>
      <c r="Q7" s="16"/>
      <c r="R7" s="16"/>
      <c r="S7" s="16"/>
    </row>
    <row r="8" spans="2:19" ht="11" customHeight="1" x14ac:dyDescent="0.15">
      <c r="B8" s="178" t="s">
        <v>10</v>
      </c>
      <c r="C8" s="179">
        <v>47</v>
      </c>
      <c r="D8" s="179">
        <v>48</v>
      </c>
      <c r="E8" s="179">
        <v>49</v>
      </c>
      <c r="F8" s="179"/>
      <c r="G8" s="179"/>
      <c r="H8" s="179"/>
      <c r="I8" s="179"/>
      <c r="J8" s="180"/>
      <c r="K8" s="181" t="s">
        <v>506</v>
      </c>
      <c r="L8" s="29"/>
      <c r="M8" s="6"/>
      <c r="N8" s="7"/>
      <c r="O8" s="7"/>
      <c r="P8" s="7"/>
      <c r="Q8" s="7"/>
      <c r="R8" s="7"/>
      <c r="S8" s="7"/>
    </row>
    <row r="9" spans="2:19" ht="11" customHeight="1" x14ac:dyDescent="0.15">
      <c r="B9" s="185" t="s">
        <v>11</v>
      </c>
      <c r="C9" s="179">
        <v>46</v>
      </c>
      <c r="D9" s="179">
        <v>47</v>
      </c>
      <c r="E9" s="179">
        <v>48</v>
      </c>
      <c r="F9" s="179">
        <v>44</v>
      </c>
      <c r="G9" s="179">
        <v>48</v>
      </c>
      <c r="H9" s="179">
        <v>46</v>
      </c>
      <c r="I9" s="179">
        <v>52</v>
      </c>
      <c r="J9" s="186"/>
      <c r="K9" s="181" t="s">
        <v>506</v>
      </c>
      <c r="L9" s="29"/>
      <c r="M9" s="6"/>
      <c r="N9" s="7"/>
      <c r="O9" s="7"/>
      <c r="P9" s="7"/>
      <c r="Q9" s="7"/>
      <c r="R9" s="7"/>
      <c r="S9" s="7"/>
    </row>
    <row r="10" spans="2:19" ht="11" customHeight="1" x14ac:dyDescent="0.15">
      <c r="B10" s="178" t="s">
        <v>13</v>
      </c>
      <c r="C10" s="179">
        <v>3</v>
      </c>
      <c r="D10" s="179">
        <v>3</v>
      </c>
      <c r="E10" s="179">
        <v>3</v>
      </c>
      <c r="F10" s="179"/>
      <c r="G10" s="179"/>
      <c r="H10" s="179"/>
      <c r="I10" s="179"/>
      <c r="J10" s="180"/>
      <c r="K10" s="181"/>
      <c r="L10" s="29"/>
      <c r="M10" s="1"/>
      <c r="N10" s="8"/>
      <c r="O10" s="8"/>
      <c r="P10" s="8"/>
      <c r="Q10" s="8"/>
      <c r="R10" s="8"/>
      <c r="S10" s="7"/>
    </row>
    <row r="11" spans="2:19" ht="11" customHeight="1" x14ac:dyDescent="0.15">
      <c r="B11" s="173" t="s">
        <v>14</v>
      </c>
      <c r="C11" s="179">
        <v>0.8</v>
      </c>
      <c r="D11" s="179">
        <v>1</v>
      </c>
      <c r="E11" s="179">
        <v>1</v>
      </c>
      <c r="F11" s="179"/>
      <c r="G11" s="179"/>
      <c r="H11" s="179"/>
      <c r="I11" s="179"/>
      <c r="J11" s="180"/>
      <c r="K11" s="181">
        <v>2</v>
      </c>
      <c r="L11" s="29"/>
      <c r="M11" s="1"/>
      <c r="N11" s="8"/>
      <c r="O11" s="8"/>
      <c r="P11" s="8"/>
      <c r="Q11" s="8"/>
      <c r="R11" s="8"/>
      <c r="S11" s="7"/>
    </row>
    <row r="12" spans="2:19" ht="11" customHeight="1" x14ac:dyDescent="0.15">
      <c r="B12" s="173" t="s">
        <v>15</v>
      </c>
      <c r="C12" s="179">
        <v>25</v>
      </c>
      <c r="D12" s="179">
        <v>25</v>
      </c>
      <c r="E12" s="179">
        <v>25</v>
      </c>
      <c r="F12" s="179"/>
      <c r="G12" s="179"/>
      <c r="H12" s="179"/>
      <c r="I12" s="179"/>
      <c r="J12" s="180"/>
      <c r="K12" s="181">
        <v>2</v>
      </c>
      <c r="L12" s="29" t="s">
        <v>151</v>
      </c>
      <c r="M12" s="6"/>
      <c r="N12" s="7"/>
      <c r="O12" s="7"/>
      <c r="P12" s="7"/>
      <c r="Q12" s="7"/>
      <c r="R12" s="7"/>
      <c r="S12" s="7"/>
    </row>
    <row r="13" spans="2:19" ht="11" customHeight="1" x14ac:dyDescent="0.15">
      <c r="B13" s="173" t="s">
        <v>16</v>
      </c>
      <c r="C13" s="217">
        <v>1</v>
      </c>
      <c r="D13" s="217">
        <v>1</v>
      </c>
      <c r="E13" s="217">
        <v>1</v>
      </c>
      <c r="F13" s="187"/>
      <c r="G13" s="187"/>
      <c r="H13" s="187"/>
      <c r="I13" s="179"/>
      <c r="J13" s="180"/>
      <c r="K13" s="181">
        <v>2</v>
      </c>
      <c r="L13" s="29" t="s">
        <v>151</v>
      </c>
      <c r="M13" s="6"/>
      <c r="N13" s="7"/>
      <c r="O13" s="7"/>
      <c r="P13" s="7"/>
      <c r="Q13" s="7"/>
      <c r="R13" s="7"/>
      <c r="S13" s="7"/>
    </row>
    <row r="14" spans="2:19" ht="11" customHeight="1" x14ac:dyDescent="0.15">
      <c r="B14" s="188" t="s">
        <v>483</v>
      </c>
      <c r="C14" s="209">
        <v>0.05</v>
      </c>
      <c r="D14" s="209">
        <v>0.05</v>
      </c>
      <c r="E14" s="209">
        <v>0.05</v>
      </c>
      <c r="F14" s="189"/>
      <c r="G14" s="189"/>
      <c r="H14" s="189"/>
      <c r="I14" s="189"/>
      <c r="J14" s="190"/>
      <c r="K14" s="180">
        <v>2</v>
      </c>
      <c r="L14" s="29" t="s">
        <v>151</v>
      </c>
      <c r="M14" s="6"/>
      <c r="N14" s="7"/>
      <c r="O14" s="7"/>
      <c r="P14" s="7"/>
      <c r="Q14" s="7"/>
      <c r="R14" s="7"/>
      <c r="S14" s="7"/>
    </row>
    <row r="15" spans="2:19" ht="11" customHeight="1" x14ac:dyDescent="0.15">
      <c r="B15" s="191" t="s">
        <v>28</v>
      </c>
      <c r="C15" s="192"/>
      <c r="D15" s="192"/>
      <c r="E15" s="192"/>
      <c r="F15" s="192"/>
      <c r="G15" s="192"/>
      <c r="H15" s="192"/>
      <c r="I15" s="192"/>
      <c r="J15" s="193"/>
      <c r="K15" s="194"/>
      <c r="L15" s="29"/>
      <c r="M15" s="6"/>
      <c r="N15" s="7"/>
      <c r="O15" s="7"/>
      <c r="P15" s="7"/>
      <c r="Q15" s="7"/>
      <c r="R15" s="7"/>
      <c r="S15" s="7"/>
    </row>
    <row r="16" spans="2:19" ht="11" customHeight="1" x14ac:dyDescent="0.15">
      <c r="B16" s="188" t="s">
        <v>29</v>
      </c>
      <c r="C16" s="189" t="s">
        <v>34</v>
      </c>
      <c r="D16" s="189" t="s">
        <v>34</v>
      </c>
      <c r="E16" s="189" t="s">
        <v>34</v>
      </c>
      <c r="F16" s="189"/>
      <c r="G16" s="189"/>
      <c r="H16" s="189"/>
      <c r="I16" s="189"/>
      <c r="J16" s="190"/>
      <c r="K16" s="184"/>
      <c r="L16" s="29"/>
      <c r="M16" s="6"/>
      <c r="N16" s="7"/>
      <c r="O16" s="7"/>
      <c r="P16" s="7"/>
      <c r="Q16" s="7"/>
      <c r="R16" s="7"/>
      <c r="S16" s="7"/>
    </row>
    <row r="17" spans="2:19" ht="11" customHeight="1" x14ac:dyDescent="0.15">
      <c r="B17" s="188" t="s">
        <v>30</v>
      </c>
      <c r="C17" s="189" t="s">
        <v>34</v>
      </c>
      <c r="D17" s="189" t="s">
        <v>34</v>
      </c>
      <c r="E17" s="189" t="s">
        <v>34</v>
      </c>
      <c r="F17" s="189"/>
      <c r="G17" s="189"/>
      <c r="H17" s="189"/>
      <c r="I17" s="189"/>
      <c r="J17" s="190"/>
      <c r="K17" s="184"/>
      <c r="L17" s="29"/>
      <c r="M17" s="6"/>
      <c r="N17" s="7"/>
      <c r="O17" s="7"/>
      <c r="P17" s="7"/>
      <c r="Q17" s="7"/>
      <c r="R17" s="7"/>
      <c r="S17" s="7"/>
    </row>
    <row r="18" spans="2:19" ht="11" customHeight="1" x14ac:dyDescent="0.15">
      <c r="B18" s="175" t="s">
        <v>61</v>
      </c>
      <c r="C18" s="195"/>
      <c r="D18" s="195"/>
      <c r="E18" s="195"/>
      <c r="F18" s="195"/>
      <c r="G18" s="195"/>
      <c r="H18" s="195"/>
      <c r="I18" s="195"/>
      <c r="J18" s="196"/>
      <c r="K18" s="197"/>
      <c r="L18" s="29"/>
      <c r="M18" s="6"/>
      <c r="N18" s="7"/>
      <c r="O18" s="7"/>
      <c r="P18" s="7"/>
      <c r="Q18" s="7"/>
      <c r="R18" s="7"/>
      <c r="S18" s="7"/>
    </row>
    <row r="19" spans="2:19" ht="11" customHeight="1" x14ac:dyDescent="0.15">
      <c r="B19" s="173" t="s">
        <v>59</v>
      </c>
      <c r="C19" s="179">
        <v>100</v>
      </c>
      <c r="D19" s="179">
        <v>100</v>
      </c>
      <c r="E19" s="179">
        <v>100</v>
      </c>
      <c r="F19" s="179"/>
      <c r="G19" s="179"/>
      <c r="H19" s="179"/>
      <c r="I19" s="189"/>
      <c r="J19" s="190"/>
      <c r="K19" s="181" t="s">
        <v>497</v>
      </c>
      <c r="L19" s="30"/>
      <c r="M19" s="6"/>
      <c r="N19" s="7"/>
      <c r="O19" s="7"/>
      <c r="P19" s="7"/>
      <c r="Q19" s="7"/>
      <c r="R19" s="7"/>
      <c r="S19" s="7"/>
    </row>
    <row r="20" spans="2:19" ht="11" customHeight="1" x14ac:dyDescent="0.15">
      <c r="B20" s="173" t="s">
        <v>17</v>
      </c>
      <c r="C20" s="217">
        <v>6</v>
      </c>
      <c r="D20" s="217">
        <v>6</v>
      </c>
      <c r="E20" s="217">
        <v>6</v>
      </c>
      <c r="F20" s="179"/>
      <c r="G20" s="179"/>
      <c r="H20" s="179"/>
      <c r="I20" s="189"/>
      <c r="J20" s="190" t="s">
        <v>9</v>
      </c>
      <c r="K20" s="181" t="s">
        <v>498</v>
      </c>
      <c r="L20" s="29"/>
      <c r="M20" s="6"/>
      <c r="N20" s="7"/>
      <c r="O20" s="7"/>
      <c r="P20" s="7"/>
      <c r="Q20" s="7"/>
      <c r="R20" s="7"/>
      <c r="S20" s="7"/>
    </row>
    <row r="21" spans="2:19" ht="11" customHeight="1" x14ac:dyDescent="0.15">
      <c r="B21" s="173" t="s">
        <v>18</v>
      </c>
      <c r="C21" s="179" t="s">
        <v>152</v>
      </c>
      <c r="D21" s="179" t="s">
        <v>152</v>
      </c>
      <c r="E21" s="179" t="s">
        <v>152</v>
      </c>
      <c r="F21" s="179"/>
      <c r="G21" s="179"/>
      <c r="H21" s="179"/>
      <c r="I21" s="189"/>
      <c r="J21" s="190"/>
      <c r="K21" s="181" t="s">
        <v>498</v>
      </c>
      <c r="L21" s="29"/>
      <c r="M21" s="6"/>
      <c r="N21" s="7"/>
      <c r="O21" s="7"/>
      <c r="P21" s="7"/>
      <c r="Q21" s="7"/>
      <c r="R21" s="7"/>
      <c r="S21" s="7"/>
    </row>
    <row r="22" spans="2:19" ht="11" customHeight="1" x14ac:dyDescent="0.15">
      <c r="B22" s="173" t="s">
        <v>19</v>
      </c>
      <c r="C22" s="179" t="s">
        <v>499</v>
      </c>
      <c r="D22" s="179" t="s">
        <v>499</v>
      </c>
      <c r="E22" s="179" t="s">
        <v>499</v>
      </c>
      <c r="F22" s="179"/>
      <c r="G22" s="179"/>
      <c r="H22" s="179"/>
      <c r="I22" s="189"/>
      <c r="J22" s="190"/>
      <c r="K22" s="181" t="s">
        <v>497</v>
      </c>
      <c r="L22" s="29"/>
      <c r="M22" s="6"/>
      <c r="N22" s="7"/>
      <c r="O22" s="7"/>
      <c r="P22" s="7"/>
      <c r="Q22" s="7"/>
      <c r="R22" s="7"/>
      <c r="S22" s="7"/>
    </row>
    <row r="23" spans="2:19" ht="11" customHeight="1" x14ac:dyDescent="0.15">
      <c r="B23" s="175" t="s">
        <v>20</v>
      </c>
      <c r="C23" s="219"/>
      <c r="D23" s="202"/>
      <c r="E23" s="202"/>
      <c r="F23" s="202"/>
      <c r="G23" s="202"/>
      <c r="H23" s="202"/>
      <c r="I23" s="202"/>
      <c r="J23" s="203"/>
      <c r="K23" s="204"/>
      <c r="L23" s="29"/>
      <c r="M23" s="422"/>
      <c r="N23" s="422"/>
      <c r="O23" s="422"/>
      <c r="P23" s="422"/>
      <c r="Q23" s="422"/>
      <c r="R23" s="422"/>
      <c r="S23" s="422"/>
    </row>
    <row r="24" spans="2:19" ht="11" customHeight="1" x14ac:dyDescent="0.15">
      <c r="B24" s="173" t="s">
        <v>490</v>
      </c>
      <c r="C24" s="254">
        <v>7.5</v>
      </c>
      <c r="D24" s="254">
        <v>7.5</v>
      </c>
      <c r="E24" s="254">
        <v>7.5</v>
      </c>
      <c r="F24" s="205"/>
      <c r="G24" s="205"/>
      <c r="H24" s="205"/>
      <c r="I24" s="205"/>
      <c r="J24" s="206" t="s">
        <v>12</v>
      </c>
      <c r="K24" s="181" t="s">
        <v>507</v>
      </c>
      <c r="L24" s="29"/>
      <c r="M24" s="6"/>
      <c r="N24" s="7"/>
      <c r="O24" s="7"/>
      <c r="P24" s="7"/>
      <c r="Q24" s="7"/>
      <c r="R24" s="7"/>
      <c r="S24" s="7"/>
    </row>
    <row r="25" spans="2:19" ht="11" customHeight="1" x14ac:dyDescent="0.15">
      <c r="B25" s="173" t="s">
        <v>485</v>
      </c>
      <c r="C25" s="205">
        <v>0</v>
      </c>
      <c r="D25" s="205">
        <v>0</v>
      </c>
      <c r="E25" s="205">
        <v>0</v>
      </c>
      <c r="F25" s="205"/>
      <c r="G25" s="205"/>
      <c r="H25" s="205"/>
      <c r="I25" s="205"/>
      <c r="J25" s="206"/>
      <c r="K25" s="181" t="s">
        <v>235</v>
      </c>
      <c r="L25" s="29"/>
      <c r="M25" s="6"/>
      <c r="N25" s="7"/>
      <c r="O25" s="7"/>
      <c r="P25" s="7"/>
      <c r="Q25" s="7"/>
      <c r="R25" s="7"/>
      <c r="S25" s="7"/>
    </row>
    <row r="26" spans="2:19" ht="11" customHeight="1" x14ac:dyDescent="0.15">
      <c r="B26" s="173" t="s">
        <v>486</v>
      </c>
      <c r="C26" s="205">
        <v>125</v>
      </c>
      <c r="D26" s="205">
        <v>125</v>
      </c>
      <c r="E26" s="205">
        <v>125</v>
      </c>
      <c r="F26" s="205"/>
      <c r="G26" s="205"/>
      <c r="H26" s="205"/>
      <c r="I26" s="205"/>
      <c r="J26" s="207"/>
      <c r="K26" s="181" t="s">
        <v>507</v>
      </c>
      <c r="L26" s="29"/>
      <c r="M26" s="6"/>
      <c r="N26" s="7"/>
      <c r="O26" s="7"/>
      <c r="P26" s="7"/>
      <c r="Q26" s="7"/>
      <c r="R26" s="7"/>
      <c r="S26" s="7"/>
    </row>
    <row r="27" spans="2:19" ht="11" customHeight="1" x14ac:dyDescent="0.15">
      <c r="B27" s="175" t="s">
        <v>21</v>
      </c>
      <c r="C27" s="202"/>
      <c r="D27" s="202"/>
      <c r="E27" s="202"/>
      <c r="F27" s="202"/>
      <c r="G27" s="202"/>
      <c r="H27" s="202"/>
      <c r="I27" s="202"/>
      <c r="J27" s="203"/>
      <c r="K27" s="204"/>
      <c r="L27" s="29"/>
      <c r="M27" s="6"/>
      <c r="N27" s="7"/>
      <c r="O27" s="7"/>
      <c r="P27" s="7"/>
      <c r="Q27" s="7"/>
      <c r="R27" s="7"/>
      <c r="S27" s="7"/>
    </row>
    <row r="28" spans="2:19" ht="11" customHeight="1" x14ac:dyDescent="0.15">
      <c r="B28" s="173" t="s">
        <v>24</v>
      </c>
      <c r="C28" s="209">
        <v>0.6</v>
      </c>
      <c r="D28" s="209">
        <v>0.57999999999999996</v>
      </c>
      <c r="E28" s="210">
        <v>0.55000000000000004</v>
      </c>
      <c r="F28" s="209">
        <v>0.55000000000000004</v>
      </c>
      <c r="G28" s="209">
        <v>0.7</v>
      </c>
      <c r="H28" s="209">
        <v>0.5</v>
      </c>
      <c r="I28" s="210">
        <v>0.65</v>
      </c>
      <c r="J28" s="190" t="s">
        <v>41</v>
      </c>
      <c r="K28" s="181" t="s">
        <v>500</v>
      </c>
      <c r="L28" s="29"/>
      <c r="M28" s="55"/>
      <c r="N28" s="55"/>
      <c r="O28" s="55"/>
      <c r="P28" s="55"/>
      <c r="Q28" s="55"/>
      <c r="R28" s="55"/>
      <c r="S28" s="55"/>
    </row>
    <row r="29" spans="2:19" ht="11" customHeight="1" x14ac:dyDescent="0.15">
      <c r="B29" s="173" t="s">
        <v>180</v>
      </c>
      <c r="C29" s="212"/>
      <c r="D29" s="212"/>
      <c r="E29" s="212"/>
      <c r="F29" s="212"/>
      <c r="G29" s="212"/>
      <c r="H29" s="212"/>
      <c r="I29" s="212"/>
      <c r="J29" s="190"/>
      <c r="K29" s="190"/>
      <c r="L29" s="29"/>
      <c r="M29" s="6"/>
      <c r="N29" s="9"/>
      <c r="O29" s="9"/>
      <c r="P29" s="9"/>
      <c r="Q29" s="9"/>
      <c r="R29" s="7"/>
      <c r="S29" s="7"/>
    </row>
    <row r="30" spans="2:19" ht="11" customHeight="1" x14ac:dyDescent="0.15">
      <c r="B30" s="173" t="s">
        <v>181</v>
      </c>
      <c r="C30" s="212"/>
      <c r="D30" s="212"/>
      <c r="E30" s="212"/>
      <c r="F30" s="212"/>
      <c r="G30" s="212"/>
      <c r="H30" s="212"/>
      <c r="I30" s="212"/>
      <c r="J30" s="190"/>
      <c r="K30" s="190"/>
      <c r="L30" s="29"/>
      <c r="M30" s="6"/>
      <c r="N30" s="9"/>
      <c r="O30" s="9"/>
      <c r="P30" s="9"/>
      <c r="Q30" s="9"/>
      <c r="R30" s="7"/>
      <c r="S30" s="7"/>
    </row>
    <row r="31" spans="2:19" ht="11" customHeight="1" x14ac:dyDescent="0.15">
      <c r="B31" s="173" t="s">
        <v>25</v>
      </c>
      <c r="C31" s="183">
        <v>10000</v>
      </c>
      <c r="D31" s="183">
        <v>9500</v>
      </c>
      <c r="E31" s="183">
        <v>9000</v>
      </c>
      <c r="F31" s="183"/>
      <c r="G31" s="183"/>
      <c r="H31" s="213"/>
      <c r="I31" s="213"/>
      <c r="J31" s="190"/>
      <c r="K31" s="181" t="s">
        <v>501</v>
      </c>
      <c r="L31" s="29"/>
      <c r="M31" s="56"/>
      <c r="N31" s="56"/>
      <c r="O31" s="56"/>
      <c r="P31" s="56"/>
      <c r="Q31" s="56"/>
      <c r="R31" s="56"/>
      <c r="S31" s="56"/>
    </row>
    <row r="32" spans="2:19" ht="11" customHeight="1" x14ac:dyDescent="0.15">
      <c r="B32" s="173" t="s">
        <v>27</v>
      </c>
      <c r="C32" s="217">
        <v>6.5</v>
      </c>
      <c r="D32" s="217">
        <v>6</v>
      </c>
      <c r="E32" s="217">
        <v>5.5</v>
      </c>
      <c r="F32" s="179"/>
      <c r="G32" s="179"/>
      <c r="H32" s="179"/>
      <c r="I32" s="213"/>
      <c r="J32" s="190"/>
      <c r="K32" s="181" t="s">
        <v>501</v>
      </c>
      <c r="L32" s="29"/>
      <c r="M32" s="55"/>
      <c r="N32" s="55"/>
      <c r="O32" s="55"/>
      <c r="P32" s="55"/>
      <c r="Q32" s="55"/>
      <c r="R32" s="55"/>
      <c r="S32" s="55"/>
    </row>
    <row r="33" spans="1:19" ht="11" customHeight="1" x14ac:dyDescent="0.15">
      <c r="B33" s="173" t="s">
        <v>31</v>
      </c>
      <c r="C33" s="179" t="s">
        <v>34</v>
      </c>
      <c r="D33" s="179" t="s">
        <v>34</v>
      </c>
      <c r="E33" s="179" t="s">
        <v>34</v>
      </c>
      <c r="F33" s="179"/>
      <c r="G33" s="179"/>
      <c r="H33" s="179"/>
      <c r="I33" s="213"/>
      <c r="J33" s="190"/>
      <c r="K33" s="181"/>
      <c r="L33" s="29"/>
      <c r="M33" s="422"/>
      <c r="N33" s="422"/>
      <c r="O33" s="422"/>
      <c r="P33" s="422"/>
      <c r="Q33" s="422"/>
      <c r="R33" s="422"/>
      <c r="S33" s="422"/>
    </row>
    <row r="34" spans="1:19" x14ac:dyDescent="0.15">
      <c r="A34" s="3"/>
      <c r="L34" s="4"/>
    </row>
    <row r="35" spans="1:19" s="1" customFormat="1" ht="12" x14ac:dyDescent="0.15">
      <c r="A35" s="3" t="s">
        <v>22</v>
      </c>
      <c r="C35" s="10"/>
      <c r="D35" s="10"/>
      <c r="E35" s="10"/>
      <c r="F35" s="10"/>
      <c r="G35" s="10"/>
    </row>
    <row r="36" spans="1:19" x14ac:dyDescent="0.15">
      <c r="A36" s="13">
        <v>1</v>
      </c>
      <c r="B36" s="13" t="s">
        <v>153</v>
      </c>
    </row>
    <row r="37" spans="1:19" x14ac:dyDescent="0.15">
      <c r="A37" s="13">
        <v>2</v>
      </c>
      <c r="B37" s="13" t="s">
        <v>154</v>
      </c>
    </row>
    <row r="38" spans="1:19" x14ac:dyDescent="0.15">
      <c r="A38" s="13">
        <v>3</v>
      </c>
      <c r="B38" s="13" t="s">
        <v>155</v>
      </c>
    </row>
    <row r="39" spans="1:19" x14ac:dyDescent="0.15">
      <c r="A39" s="13">
        <v>4</v>
      </c>
      <c r="B39" s="13" t="s">
        <v>156</v>
      </c>
    </row>
    <row r="40" spans="1:19" x14ac:dyDescent="0.15">
      <c r="A40" s="13">
        <v>5</v>
      </c>
      <c r="B40" s="13" t="s">
        <v>157</v>
      </c>
    </row>
    <row r="41" spans="1:19" x14ac:dyDescent="0.15">
      <c r="A41" s="13">
        <v>6</v>
      </c>
      <c r="B41" s="13" t="s">
        <v>158</v>
      </c>
    </row>
    <row r="42" spans="1:19" x14ac:dyDescent="0.15">
      <c r="A42" s="13">
        <v>7</v>
      </c>
      <c r="B42" s="13" t="s">
        <v>192</v>
      </c>
    </row>
    <row r="43" spans="1:19" x14ac:dyDescent="0.15">
      <c r="A43" s="13">
        <v>8</v>
      </c>
      <c r="B43" s="13" t="s">
        <v>494</v>
      </c>
    </row>
    <row r="44" spans="1:19" x14ac:dyDescent="0.15">
      <c r="A44" s="13">
        <v>9</v>
      </c>
      <c r="B44" s="13" t="s">
        <v>495</v>
      </c>
    </row>
    <row r="45" spans="1:19" x14ac:dyDescent="0.15">
      <c r="A45" s="13">
        <v>10</v>
      </c>
      <c r="B45" s="13" t="s">
        <v>496</v>
      </c>
    </row>
    <row r="46" spans="1:19" ht="14" customHeight="1" x14ac:dyDescent="0.15">
      <c r="A46" s="3" t="s">
        <v>23</v>
      </c>
    </row>
    <row r="47" spans="1:19" x14ac:dyDescent="0.15">
      <c r="A47" s="12" t="s">
        <v>9</v>
      </c>
      <c r="B47" s="13" t="s">
        <v>159</v>
      </c>
      <c r="C47" s="13"/>
      <c r="D47" s="13"/>
      <c r="E47" s="13"/>
      <c r="F47" s="13"/>
      <c r="G47" s="13"/>
      <c r="H47" s="13"/>
      <c r="I47" s="13"/>
      <c r="J47" s="24"/>
      <c r="K47" s="13"/>
    </row>
    <row r="48" spans="1:19" ht="13.5" customHeight="1" x14ac:dyDescent="0.15">
      <c r="A48" s="12" t="s">
        <v>12</v>
      </c>
      <c r="B48" s="13" t="s">
        <v>160</v>
      </c>
      <c r="C48" s="13"/>
      <c r="D48" s="13"/>
      <c r="E48" s="13"/>
      <c r="F48" s="13"/>
      <c r="G48" s="13"/>
      <c r="H48" s="13"/>
      <c r="I48" s="13"/>
      <c r="J48" s="13"/>
      <c r="K48" s="13"/>
    </row>
    <row r="49" spans="1:19" s="1" customFormat="1" x14ac:dyDescent="0.15">
      <c r="A49" s="12" t="s">
        <v>41</v>
      </c>
      <c r="B49" s="13" t="s">
        <v>56</v>
      </c>
      <c r="C49" s="13"/>
      <c r="D49" s="13"/>
      <c r="E49" s="13"/>
      <c r="F49" s="13"/>
      <c r="G49" s="13"/>
      <c r="H49" s="13"/>
      <c r="I49" s="13"/>
      <c r="J49" s="13"/>
      <c r="K49" s="13"/>
      <c r="M49" s="4"/>
      <c r="N49" s="4"/>
      <c r="O49" s="4"/>
      <c r="P49" s="4"/>
      <c r="Q49" s="4"/>
      <c r="R49" s="4"/>
      <c r="S49" s="4"/>
    </row>
    <row r="50" spans="1:19" s="1" customFormat="1" x14ac:dyDescent="0.15">
      <c r="A50" s="12"/>
      <c r="C50" s="13"/>
      <c r="D50" s="13"/>
      <c r="E50" s="13"/>
      <c r="F50" s="13"/>
      <c r="G50" s="13"/>
      <c r="H50" s="13"/>
      <c r="I50" s="13"/>
      <c r="J50" s="13"/>
      <c r="K50" s="13"/>
      <c r="M50" s="4"/>
      <c r="N50" s="4"/>
      <c r="O50" s="4"/>
      <c r="P50" s="4"/>
      <c r="Q50" s="4"/>
      <c r="R50" s="4"/>
      <c r="S50" s="4"/>
    </row>
    <row r="51" spans="1:19" s="1" customFormat="1" x14ac:dyDescent="0.15">
      <c r="A51" s="12"/>
      <c r="B51" s="13"/>
      <c r="C51" s="13"/>
      <c r="D51" s="13"/>
      <c r="E51" s="13"/>
      <c r="F51" s="13"/>
      <c r="G51" s="13"/>
      <c r="H51" s="13"/>
      <c r="I51" s="13"/>
      <c r="J51" s="13"/>
      <c r="K51" s="13"/>
      <c r="M51" s="4"/>
      <c r="N51" s="4"/>
      <c r="O51" s="4"/>
      <c r="P51" s="4"/>
      <c r="Q51" s="4"/>
      <c r="R51" s="4"/>
      <c r="S51" s="4"/>
    </row>
    <row r="52" spans="1:19" s="1" customFormat="1" x14ac:dyDescent="0.15">
      <c r="A52" s="11"/>
      <c r="M52" s="4"/>
      <c r="N52" s="4"/>
      <c r="O52" s="4"/>
      <c r="P52" s="4"/>
      <c r="Q52" s="4"/>
      <c r="R52" s="4"/>
      <c r="S52" s="4"/>
    </row>
    <row r="53" spans="1:19" s="1" customFormat="1" x14ac:dyDescent="0.15">
      <c r="A53" s="11"/>
      <c r="M53" s="4"/>
      <c r="N53" s="4"/>
      <c r="O53" s="4"/>
      <c r="P53" s="4"/>
      <c r="Q53" s="4"/>
      <c r="R53" s="4"/>
      <c r="S53" s="4"/>
    </row>
  </sheetData>
  <mergeCells count="8">
    <mergeCell ref="M23:S23"/>
    <mergeCell ref="M33:S33"/>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
  <dimension ref="A1:S55"/>
  <sheetViews>
    <sheetView zoomScaleNormal="100" zoomScaleSheetLayoutView="120" workbookViewId="0">
      <selection activeCell="A38" sqref="A38:M52"/>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8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162</v>
      </c>
      <c r="D3" s="423"/>
      <c r="E3" s="423"/>
      <c r="F3" s="423"/>
      <c r="G3" s="423"/>
      <c r="H3" s="423"/>
      <c r="I3" s="423"/>
      <c r="J3" s="423"/>
      <c r="K3" s="424"/>
      <c r="M3" s="14"/>
      <c r="N3" s="431"/>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10</v>
      </c>
      <c r="D6" s="179">
        <v>10</v>
      </c>
      <c r="E6" s="179">
        <v>10</v>
      </c>
      <c r="F6" s="217">
        <v>0.3</v>
      </c>
      <c r="G6" s="179">
        <v>20</v>
      </c>
      <c r="H6" s="217">
        <v>0.3</v>
      </c>
      <c r="I6" s="179">
        <v>20</v>
      </c>
      <c r="J6" s="180"/>
      <c r="K6" s="181" t="s">
        <v>236</v>
      </c>
      <c r="M6" s="6"/>
      <c r="N6" s="428"/>
      <c r="O6" s="433"/>
      <c r="P6" s="433"/>
      <c r="Q6" s="433"/>
      <c r="R6" s="433"/>
      <c r="S6" s="433"/>
    </row>
    <row r="7" spans="2:19" ht="11" customHeight="1" x14ac:dyDescent="0.15">
      <c r="B7" s="178" t="s">
        <v>26</v>
      </c>
      <c r="C7" s="179">
        <v>20</v>
      </c>
      <c r="D7" s="179">
        <v>20</v>
      </c>
      <c r="E7" s="179">
        <v>20</v>
      </c>
      <c r="F7" s="179">
        <v>5</v>
      </c>
      <c r="G7" s="179">
        <v>30</v>
      </c>
      <c r="H7" s="179">
        <v>5</v>
      </c>
      <c r="I7" s="179">
        <v>30</v>
      </c>
      <c r="J7" s="180"/>
      <c r="K7" s="181">
        <v>1</v>
      </c>
      <c r="M7" s="6"/>
      <c r="N7" s="15"/>
      <c r="O7" s="16"/>
      <c r="P7" s="16"/>
      <c r="Q7" s="16"/>
      <c r="R7" s="16"/>
      <c r="S7" s="16"/>
    </row>
    <row r="8" spans="2:19" ht="11" customHeight="1" x14ac:dyDescent="0.15">
      <c r="B8" s="178" t="s">
        <v>10</v>
      </c>
      <c r="C8" s="179">
        <v>10</v>
      </c>
      <c r="D8" s="179">
        <v>11</v>
      </c>
      <c r="E8" s="179">
        <v>12</v>
      </c>
      <c r="F8" s="179">
        <v>6</v>
      </c>
      <c r="G8" s="179">
        <v>12</v>
      </c>
      <c r="H8" s="179">
        <v>8</v>
      </c>
      <c r="I8" s="179">
        <v>14</v>
      </c>
      <c r="J8" s="180" t="s">
        <v>9</v>
      </c>
      <c r="K8" s="184">
        <v>5</v>
      </c>
      <c r="M8" s="6"/>
      <c r="N8" s="7"/>
      <c r="O8" s="7"/>
      <c r="P8" s="7"/>
      <c r="Q8" s="7"/>
      <c r="R8" s="7"/>
      <c r="S8" s="7"/>
    </row>
    <row r="9" spans="2:19" ht="11" customHeight="1" x14ac:dyDescent="0.15">
      <c r="B9" s="185" t="s">
        <v>11</v>
      </c>
      <c r="C9" s="179">
        <v>10</v>
      </c>
      <c r="D9" s="179">
        <v>11</v>
      </c>
      <c r="E9" s="179">
        <v>12</v>
      </c>
      <c r="F9" s="179">
        <v>6</v>
      </c>
      <c r="G9" s="179">
        <v>12</v>
      </c>
      <c r="H9" s="179">
        <v>8</v>
      </c>
      <c r="I9" s="179">
        <v>14</v>
      </c>
      <c r="J9" s="180" t="s">
        <v>9</v>
      </c>
      <c r="K9" s="184">
        <v>5</v>
      </c>
      <c r="M9" s="6"/>
      <c r="N9" s="7"/>
      <c r="O9" s="7"/>
      <c r="P9" s="7"/>
      <c r="Q9" s="7"/>
      <c r="R9" s="7"/>
      <c r="S9" s="7"/>
    </row>
    <row r="10" spans="2:19" ht="11" customHeight="1" x14ac:dyDescent="0.15">
      <c r="B10" s="178" t="s">
        <v>13</v>
      </c>
      <c r="C10" s="183">
        <v>10</v>
      </c>
      <c r="D10" s="183">
        <v>10</v>
      </c>
      <c r="E10" s="183">
        <v>10</v>
      </c>
      <c r="F10" s="179">
        <v>5</v>
      </c>
      <c r="G10" s="179">
        <v>30</v>
      </c>
      <c r="H10" s="179">
        <v>5</v>
      </c>
      <c r="I10" s="179">
        <v>30</v>
      </c>
      <c r="J10" s="180"/>
      <c r="K10" s="181">
        <v>1</v>
      </c>
      <c r="M10" s="1"/>
      <c r="N10" s="8"/>
      <c r="O10" s="8"/>
      <c r="P10" s="8"/>
      <c r="Q10" s="8"/>
      <c r="R10" s="8"/>
      <c r="S10" s="7"/>
    </row>
    <row r="11" spans="2:19" ht="11" customHeight="1" x14ac:dyDescent="0.15">
      <c r="B11" s="173" t="s">
        <v>14</v>
      </c>
      <c r="C11" s="183">
        <v>4</v>
      </c>
      <c r="D11" s="183">
        <v>4</v>
      </c>
      <c r="E11" s="183">
        <v>4</v>
      </c>
      <c r="F11" s="179">
        <v>2</v>
      </c>
      <c r="G11" s="179">
        <v>6</v>
      </c>
      <c r="H11" s="179">
        <v>2</v>
      </c>
      <c r="I11" s="179">
        <v>6</v>
      </c>
      <c r="J11" s="180"/>
      <c r="K11" s="181">
        <v>1</v>
      </c>
      <c r="M11" s="1"/>
      <c r="N11" s="8"/>
      <c r="O11" s="8"/>
      <c r="P11" s="8"/>
      <c r="Q11" s="8"/>
      <c r="R11" s="8"/>
      <c r="S11" s="7"/>
    </row>
    <row r="12" spans="2:19" ht="11" customHeight="1" x14ac:dyDescent="0.15">
      <c r="B12" s="173" t="s">
        <v>15</v>
      </c>
      <c r="C12" s="183">
        <v>30</v>
      </c>
      <c r="D12" s="183">
        <v>30</v>
      </c>
      <c r="E12" s="183">
        <v>30</v>
      </c>
      <c r="F12" s="179">
        <v>20</v>
      </c>
      <c r="G12" s="179">
        <v>50</v>
      </c>
      <c r="H12" s="179">
        <v>20</v>
      </c>
      <c r="I12" s="179">
        <v>50</v>
      </c>
      <c r="J12" s="180"/>
      <c r="K12" s="181">
        <v>1</v>
      </c>
      <c r="M12" s="6"/>
      <c r="N12" s="7"/>
      <c r="O12" s="7"/>
      <c r="P12" s="7"/>
      <c r="Q12" s="7"/>
      <c r="R12" s="7"/>
      <c r="S12" s="7"/>
    </row>
    <row r="13" spans="2:19" ht="11" customHeight="1" x14ac:dyDescent="0.15">
      <c r="B13" s="173" t="s">
        <v>16</v>
      </c>
      <c r="C13" s="369">
        <v>2</v>
      </c>
      <c r="D13" s="369">
        <v>2</v>
      </c>
      <c r="E13" s="369">
        <v>2</v>
      </c>
      <c r="F13" s="370">
        <v>1.5</v>
      </c>
      <c r="G13" s="187">
        <v>3</v>
      </c>
      <c r="H13" s="187">
        <v>1.5</v>
      </c>
      <c r="I13" s="187">
        <v>3</v>
      </c>
      <c r="J13" s="180"/>
      <c r="K13" s="181">
        <v>1</v>
      </c>
      <c r="M13" s="6"/>
      <c r="N13" s="7"/>
      <c r="O13" s="7"/>
      <c r="P13" s="7"/>
      <c r="Q13" s="7"/>
      <c r="R13" s="7"/>
      <c r="S13" s="7"/>
    </row>
    <row r="14" spans="2:19" ht="11" customHeight="1" x14ac:dyDescent="0.15">
      <c r="B14" s="188" t="s">
        <v>483</v>
      </c>
      <c r="C14" s="183">
        <v>30</v>
      </c>
      <c r="D14" s="183">
        <v>31</v>
      </c>
      <c r="E14" s="183">
        <v>32</v>
      </c>
      <c r="F14" s="189">
        <v>20</v>
      </c>
      <c r="G14" s="189">
        <v>40</v>
      </c>
      <c r="H14" s="189">
        <v>20</v>
      </c>
      <c r="I14" s="189">
        <v>40</v>
      </c>
      <c r="J14" s="190"/>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v>90</v>
      </c>
      <c r="D16" s="189">
        <v>90</v>
      </c>
      <c r="E16" s="189">
        <v>90</v>
      </c>
      <c r="F16" s="189">
        <v>70</v>
      </c>
      <c r="G16" s="189">
        <v>100</v>
      </c>
      <c r="H16" s="189">
        <v>70</v>
      </c>
      <c r="I16" s="189">
        <v>100</v>
      </c>
      <c r="J16" s="190"/>
      <c r="K16" s="184">
        <v>1</v>
      </c>
      <c r="M16" s="6"/>
      <c r="N16" s="7"/>
      <c r="O16" s="7"/>
      <c r="P16" s="7"/>
      <c r="Q16" s="7"/>
      <c r="R16" s="7"/>
      <c r="S16" s="7"/>
    </row>
    <row r="17" spans="2:19" ht="11" customHeight="1" x14ac:dyDescent="0.15">
      <c r="B17" s="188" t="s">
        <v>30</v>
      </c>
      <c r="C17" s="189">
        <v>80</v>
      </c>
      <c r="D17" s="189">
        <v>80</v>
      </c>
      <c r="E17" s="189">
        <v>80</v>
      </c>
      <c r="F17" s="189">
        <v>70</v>
      </c>
      <c r="G17" s="189">
        <v>100</v>
      </c>
      <c r="H17" s="189">
        <v>70</v>
      </c>
      <c r="I17" s="189">
        <v>100</v>
      </c>
      <c r="J17" s="190"/>
      <c r="K17" s="184">
        <v>1</v>
      </c>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83"/>
      <c r="D19" s="183"/>
      <c r="E19" s="183"/>
      <c r="F19" s="183"/>
      <c r="G19" s="183"/>
      <c r="H19" s="183"/>
      <c r="I19" s="183"/>
      <c r="J19" s="190"/>
      <c r="K19" s="181"/>
      <c r="L19" s="3"/>
      <c r="M19" s="6"/>
      <c r="N19" s="7"/>
      <c r="O19" s="7"/>
      <c r="P19" s="7"/>
      <c r="Q19" s="7"/>
      <c r="R19" s="7"/>
      <c r="S19" s="7"/>
    </row>
    <row r="20" spans="2:19" ht="11" customHeight="1" x14ac:dyDescent="0.15">
      <c r="B20" s="173" t="s">
        <v>17</v>
      </c>
      <c r="C20" s="183"/>
      <c r="D20" s="183"/>
      <c r="E20" s="183"/>
      <c r="F20" s="183"/>
      <c r="G20" s="183"/>
      <c r="H20" s="183"/>
      <c r="I20" s="183"/>
      <c r="J20" s="190"/>
      <c r="K20" s="181"/>
      <c r="M20" s="6"/>
      <c r="N20" s="7"/>
      <c r="O20" s="7"/>
      <c r="P20" s="7"/>
      <c r="Q20" s="7"/>
      <c r="R20" s="7"/>
      <c r="S20" s="7"/>
    </row>
    <row r="21" spans="2:19" ht="11" customHeight="1" x14ac:dyDescent="0.15">
      <c r="B21" s="173" t="s">
        <v>18</v>
      </c>
      <c r="C21" s="183"/>
      <c r="D21" s="183"/>
      <c r="E21" s="183"/>
      <c r="F21" s="183"/>
      <c r="G21" s="183"/>
      <c r="H21" s="183"/>
      <c r="I21" s="183"/>
      <c r="J21" s="190"/>
      <c r="K21" s="181"/>
      <c r="M21" s="6"/>
      <c r="N21" s="7"/>
      <c r="O21" s="7"/>
      <c r="P21" s="7"/>
      <c r="Q21" s="7"/>
      <c r="R21" s="7"/>
      <c r="S21" s="7"/>
    </row>
    <row r="22" spans="2:19" ht="11" customHeight="1" x14ac:dyDescent="0.15">
      <c r="B22" s="173" t="s">
        <v>19</v>
      </c>
      <c r="C22" s="183"/>
      <c r="D22" s="183"/>
      <c r="E22" s="183"/>
      <c r="F22" s="183"/>
      <c r="G22" s="183"/>
      <c r="H22" s="183"/>
      <c r="I22" s="183"/>
      <c r="J22" s="190"/>
      <c r="K22" s="181"/>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t="s">
        <v>34</v>
      </c>
      <c r="D24" s="205" t="s">
        <v>34</v>
      </c>
      <c r="E24" s="205" t="s">
        <v>34</v>
      </c>
      <c r="F24" s="205" t="s">
        <v>34</v>
      </c>
      <c r="G24" s="205" t="s">
        <v>34</v>
      </c>
      <c r="H24" s="205" t="s">
        <v>34</v>
      </c>
      <c r="I24" s="205" t="s">
        <v>34</v>
      </c>
      <c r="J24" s="206" t="s">
        <v>12</v>
      </c>
      <c r="K24" s="181">
        <v>6</v>
      </c>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t="s">
        <v>12</v>
      </c>
      <c r="K25" s="181">
        <v>6</v>
      </c>
      <c r="M25" s="6"/>
      <c r="N25" s="7"/>
      <c r="O25" s="7"/>
      <c r="P25" s="7"/>
      <c r="Q25" s="7"/>
      <c r="R25" s="7"/>
      <c r="S25" s="7"/>
    </row>
    <row r="26" spans="2:19" ht="11" customHeight="1" x14ac:dyDescent="0.15">
      <c r="B26" s="173" t="s">
        <v>486</v>
      </c>
      <c r="C26" s="205" t="s">
        <v>34</v>
      </c>
      <c r="D26" s="205" t="s">
        <v>34</v>
      </c>
      <c r="E26" s="205" t="s">
        <v>34</v>
      </c>
      <c r="F26" s="205" t="s">
        <v>34</v>
      </c>
      <c r="G26" s="205" t="s">
        <v>34</v>
      </c>
      <c r="H26" s="205" t="s">
        <v>34</v>
      </c>
      <c r="I26" s="205" t="s">
        <v>34</v>
      </c>
      <c r="J26" s="207" t="s">
        <v>12</v>
      </c>
      <c r="K26" s="181">
        <v>6</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7">
        <v>4.7041900000000005</v>
      </c>
      <c r="D28" s="254">
        <v>4.3513757500000008</v>
      </c>
      <c r="E28" s="254">
        <v>3.9750405500000006</v>
      </c>
      <c r="F28" s="217">
        <v>3.5281425000000004</v>
      </c>
      <c r="G28" s="217">
        <v>5.8802375000000007</v>
      </c>
      <c r="H28" s="217">
        <v>2.9812804125000008</v>
      </c>
      <c r="I28" s="254">
        <v>4.9688006875000008</v>
      </c>
      <c r="J28" s="190" t="s">
        <v>237</v>
      </c>
      <c r="K28" s="181" t="s">
        <v>238</v>
      </c>
      <c r="M28" s="55"/>
      <c r="N28" s="55"/>
      <c r="O28" s="55"/>
      <c r="P28" s="55"/>
      <c r="Q28" s="55"/>
      <c r="R28" s="55"/>
      <c r="S28" s="55"/>
    </row>
    <row r="29" spans="2:19" ht="11" customHeight="1" x14ac:dyDescent="0.15">
      <c r="B29" s="173" t="s">
        <v>180</v>
      </c>
      <c r="C29" s="255">
        <v>60</v>
      </c>
      <c r="D29" s="255">
        <v>60</v>
      </c>
      <c r="E29" s="255">
        <v>60</v>
      </c>
      <c r="F29" s="255">
        <v>40</v>
      </c>
      <c r="G29" s="255">
        <v>70</v>
      </c>
      <c r="H29" s="255">
        <v>40</v>
      </c>
      <c r="I29" s="255">
        <v>70</v>
      </c>
      <c r="J29" s="190"/>
      <c r="K29" s="190">
        <v>3</v>
      </c>
      <c r="M29" s="6"/>
      <c r="N29" s="9"/>
      <c r="O29" s="9"/>
      <c r="P29" s="9"/>
      <c r="Q29" s="9"/>
      <c r="R29" s="7"/>
      <c r="S29" s="7"/>
    </row>
    <row r="30" spans="2:19" ht="11" customHeight="1" x14ac:dyDescent="0.15">
      <c r="B30" s="173" t="s">
        <v>181</v>
      </c>
      <c r="C30" s="255">
        <v>40</v>
      </c>
      <c r="D30" s="255">
        <v>40</v>
      </c>
      <c r="E30" s="255">
        <v>40</v>
      </c>
      <c r="F30" s="255">
        <v>30</v>
      </c>
      <c r="G30" s="255">
        <v>50</v>
      </c>
      <c r="H30" s="255">
        <v>30</v>
      </c>
      <c r="I30" s="255">
        <v>50</v>
      </c>
      <c r="J30" s="190"/>
      <c r="K30" s="190">
        <v>3</v>
      </c>
      <c r="M30" s="6"/>
      <c r="N30" s="9"/>
      <c r="O30" s="9"/>
      <c r="P30" s="9"/>
      <c r="Q30" s="9"/>
      <c r="R30" s="7"/>
      <c r="S30" s="7"/>
    </row>
    <row r="31" spans="2:19" ht="11" customHeight="1" x14ac:dyDescent="0.15">
      <c r="B31" s="173" t="s">
        <v>25</v>
      </c>
      <c r="C31" s="183">
        <v>20800</v>
      </c>
      <c r="D31" s="183">
        <v>19200</v>
      </c>
      <c r="E31" s="183">
        <v>17600</v>
      </c>
      <c r="F31" s="183">
        <v>15600</v>
      </c>
      <c r="G31" s="183">
        <v>26000</v>
      </c>
      <c r="H31" s="183">
        <v>13200</v>
      </c>
      <c r="I31" s="183">
        <v>21900</v>
      </c>
      <c r="J31" s="190" t="s">
        <v>219</v>
      </c>
      <c r="K31" s="181" t="s">
        <v>239</v>
      </c>
      <c r="M31" s="56"/>
      <c r="N31" s="56"/>
      <c r="O31" s="56"/>
      <c r="P31" s="56"/>
      <c r="Q31" s="56"/>
      <c r="R31" s="56"/>
      <c r="S31" s="56"/>
    </row>
    <row r="32" spans="2:19" ht="11" customHeight="1" x14ac:dyDescent="0.15">
      <c r="B32" s="173" t="s">
        <v>27</v>
      </c>
      <c r="C32" s="209">
        <v>0.38465199999999999</v>
      </c>
      <c r="D32" s="208">
        <v>0.35580309999999998</v>
      </c>
      <c r="E32" s="208">
        <v>0.32503093999999993</v>
      </c>
      <c r="F32" s="209">
        <v>0.288489</v>
      </c>
      <c r="G32" s="209">
        <v>0.48081499999999994</v>
      </c>
      <c r="H32" s="209">
        <v>0.24377320499999997</v>
      </c>
      <c r="I32" s="210">
        <v>0.40628867499999993</v>
      </c>
      <c r="J32" s="190" t="s">
        <v>219</v>
      </c>
      <c r="K32" s="181" t="s">
        <v>239</v>
      </c>
      <c r="M32" s="55"/>
      <c r="N32" s="55"/>
      <c r="O32" s="55"/>
      <c r="P32" s="55"/>
      <c r="Q32" s="55"/>
      <c r="R32" s="55"/>
      <c r="S32" s="55"/>
    </row>
    <row r="33" spans="1:19" ht="11" customHeight="1" x14ac:dyDescent="0.15">
      <c r="B33" s="173" t="s">
        <v>31</v>
      </c>
      <c r="C33" s="179" t="s">
        <v>34</v>
      </c>
      <c r="D33" s="179" t="s">
        <v>34</v>
      </c>
      <c r="E33" s="179" t="s">
        <v>34</v>
      </c>
      <c r="F33" s="179" t="s">
        <v>34</v>
      </c>
      <c r="G33" s="179" t="s">
        <v>34</v>
      </c>
      <c r="H33" s="179" t="s">
        <v>34</v>
      </c>
      <c r="I33" s="213" t="s">
        <v>34</v>
      </c>
      <c r="J33" s="190"/>
      <c r="K33" s="181"/>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163</v>
      </c>
      <c r="C35" s="210">
        <v>0.15</v>
      </c>
      <c r="D35" s="210">
        <v>0.15</v>
      </c>
      <c r="E35" s="210">
        <v>0.15</v>
      </c>
      <c r="F35" s="210">
        <v>0.1</v>
      </c>
      <c r="G35" s="210">
        <v>0.2</v>
      </c>
      <c r="H35" s="210">
        <v>0.1</v>
      </c>
      <c r="I35" s="210">
        <v>0.2</v>
      </c>
      <c r="J35" s="259"/>
      <c r="K35" s="260">
        <v>7</v>
      </c>
      <c r="N35" s="7"/>
      <c r="O35" s="7"/>
      <c r="P35" s="7"/>
      <c r="Q35" s="7"/>
      <c r="R35" s="7"/>
      <c r="S35" s="7"/>
    </row>
    <row r="36" spans="1:19" ht="11" customHeight="1" x14ac:dyDescent="0.15">
      <c r="B36" s="178" t="s">
        <v>164</v>
      </c>
      <c r="C36" s="210">
        <v>0.15</v>
      </c>
      <c r="D36" s="210">
        <v>0.15</v>
      </c>
      <c r="E36" s="210">
        <v>0.15</v>
      </c>
      <c r="F36" s="210">
        <v>0.1</v>
      </c>
      <c r="G36" s="210">
        <v>0.2</v>
      </c>
      <c r="H36" s="210">
        <v>0.1</v>
      </c>
      <c r="I36" s="210">
        <v>0.2</v>
      </c>
      <c r="J36" s="259"/>
      <c r="K36" s="260">
        <v>7</v>
      </c>
      <c r="N36" s="7"/>
      <c r="O36" s="7"/>
      <c r="P36" s="7"/>
      <c r="Q36" s="7"/>
      <c r="R36" s="7"/>
      <c r="S36" s="7"/>
    </row>
    <row r="37" spans="1:19" x14ac:dyDescent="0.15">
      <c r="A37" s="3"/>
      <c r="L37" s="4"/>
    </row>
    <row r="38" spans="1:19" s="1" customFormat="1" ht="12" x14ac:dyDescent="0.15">
      <c r="A38" s="3" t="s">
        <v>22</v>
      </c>
      <c r="C38" s="10"/>
      <c r="D38" s="10"/>
      <c r="E38" s="10"/>
      <c r="F38" s="10"/>
      <c r="G38" s="10"/>
    </row>
    <row r="39" spans="1:19" x14ac:dyDescent="0.15">
      <c r="A39" s="13">
        <v>1</v>
      </c>
      <c r="B39" s="13" t="s">
        <v>192</v>
      </c>
    </row>
    <row r="40" spans="1:19" x14ac:dyDescent="0.15">
      <c r="A40" s="13">
        <v>2</v>
      </c>
      <c r="B40" s="13" t="s">
        <v>165</v>
      </c>
    </row>
    <row r="41" spans="1:19" s="1" customFormat="1" x14ac:dyDescent="0.15">
      <c r="A41" s="13">
        <v>3</v>
      </c>
      <c r="B41" s="13" t="s">
        <v>166</v>
      </c>
      <c r="M41" s="4"/>
      <c r="N41" s="4"/>
      <c r="O41" s="4"/>
      <c r="P41" s="4"/>
      <c r="Q41" s="4"/>
      <c r="R41" s="4"/>
      <c r="S41" s="4"/>
    </row>
    <row r="42" spans="1:19" s="1" customFormat="1" x14ac:dyDescent="0.15">
      <c r="A42" s="13">
        <v>4</v>
      </c>
      <c r="B42" s="13" t="s">
        <v>36</v>
      </c>
      <c r="M42" s="4"/>
      <c r="N42" s="4"/>
      <c r="O42" s="4"/>
      <c r="P42" s="4"/>
      <c r="Q42" s="4"/>
      <c r="R42" s="4"/>
      <c r="S42" s="4"/>
    </row>
    <row r="43" spans="1:19" s="1" customFormat="1" x14ac:dyDescent="0.15">
      <c r="A43" s="13">
        <v>5</v>
      </c>
      <c r="B43" s="13" t="s">
        <v>167</v>
      </c>
      <c r="M43" s="4"/>
      <c r="N43" s="4"/>
      <c r="O43" s="4"/>
      <c r="P43" s="4"/>
      <c r="Q43" s="4"/>
      <c r="R43" s="4"/>
      <c r="S43" s="4"/>
    </row>
    <row r="44" spans="1:19" s="1" customFormat="1" x14ac:dyDescent="0.15">
      <c r="A44" s="13">
        <v>6</v>
      </c>
      <c r="B44" s="13" t="s">
        <v>168</v>
      </c>
      <c r="M44" s="4"/>
      <c r="N44" s="4"/>
      <c r="O44" s="4"/>
      <c r="P44" s="4"/>
      <c r="Q44" s="4"/>
      <c r="R44" s="4"/>
      <c r="S44" s="4"/>
    </row>
    <row r="45" spans="1:19" s="1" customFormat="1" x14ac:dyDescent="0.15">
      <c r="A45" s="13">
        <v>7</v>
      </c>
      <c r="B45" s="13" t="s">
        <v>169</v>
      </c>
      <c r="M45" s="4"/>
      <c r="N45" s="4"/>
      <c r="O45" s="4"/>
      <c r="P45" s="4"/>
      <c r="Q45" s="4"/>
      <c r="R45" s="4"/>
      <c r="S45" s="4"/>
    </row>
    <row r="46" spans="1:19" s="1" customFormat="1" x14ac:dyDescent="0.15">
      <c r="A46" s="13">
        <v>8</v>
      </c>
      <c r="B46" s="13" t="s">
        <v>170</v>
      </c>
      <c r="M46" s="4"/>
      <c r="N46" s="4"/>
      <c r="O46" s="4"/>
      <c r="P46" s="4"/>
      <c r="Q46" s="4"/>
      <c r="R46" s="4"/>
      <c r="S46" s="4"/>
    </row>
    <row r="47" spans="1:19" s="1" customFormat="1" x14ac:dyDescent="0.15">
      <c r="A47" s="3" t="s">
        <v>23</v>
      </c>
      <c r="M47" s="4"/>
      <c r="N47" s="4"/>
      <c r="O47" s="4"/>
      <c r="P47" s="4"/>
      <c r="Q47" s="4"/>
      <c r="R47" s="4"/>
      <c r="S47" s="4"/>
    </row>
    <row r="48" spans="1:19" s="1" customFormat="1" ht="27" customHeight="1" x14ac:dyDescent="0.15">
      <c r="A48" s="12" t="s">
        <v>9</v>
      </c>
      <c r="B48" s="430" t="s">
        <v>171</v>
      </c>
      <c r="C48" s="430"/>
      <c r="D48" s="430"/>
      <c r="E48" s="430"/>
      <c r="F48" s="430"/>
      <c r="G48" s="430"/>
      <c r="H48" s="430"/>
      <c r="I48" s="430"/>
      <c r="J48" s="430"/>
      <c r="K48" s="430"/>
      <c r="M48" s="4"/>
      <c r="N48" s="4"/>
      <c r="O48" s="4"/>
      <c r="P48" s="4"/>
      <c r="Q48" s="4"/>
      <c r="R48" s="4"/>
      <c r="S48" s="4"/>
    </row>
    <row r="49" spans="1:19" s="1" customFormat="1" ht="13.5" customHeight="1" x14ac:dyDescent="0.15">
      <c r="A49" s="23" t="s">
        <v>12</v>
      </c>
      <c r="B49" s="440" t="s">
        <v>172</v>
      </c>
      <c r="C49" s="440"/>
      <c r="D49" s="440"/>
      <c r="E49" s="440"/>
      <c r="F49" s="440"/>
      <c r="G49" s="440"/>
      <c r="H49" s="440"/>
      <c r="I49" s="440"/>
      <c r="J49" s="440"/>
      <c r="K49" s="440"/>
      <c r="M49" s="4"/>
      <c r="N49" s="4"/>
      <c r="O49" s="4"/>
      <c r="P49" s="4"/>
      <c r="Q49" s="4"/>
      <c r="R49" s="4"/>
      <c r="S49" s="4"/>
    </row>
    <row r="50" spans="1:19" s="1" customFormat="1" x14ac:dyDescent="0.15">
      <c r="A50" s="12" t="s">
        <v>41</v>
      </c>
      <c r="B50" s="430" t="s">
        <v>51</v>
      </c>
      <c r="C50" s="430"/>
      <c r="D50" s="430"/>
      <c r="E50" s="430"/>
      <c r="F50" s="430"/>
      <c r="G50" s="430"/>
      <c r="H50" s="430"/>
      <c r="I50" s="430"/>
      <c r="J50" s="430"/>
      <c r="K50" s="430"/>
      <c r="M50" s="4"/>
      <c r="N50" s="4"/>
      <c r="O50" s="4"/>
      <c r="P50" s="4"/>
      <c r="Q50" s="4"/>
      <c r="R50" s="4"/>
      <c r="S50" s="4"/>
    </row>
    <row r="51" spans="1:19" s="1" customFormat="1" x14ac:dyDescent="0.15">
      <c r="A51" s="12" t="s">
        <v>37</v>
      </c>
      <c r="B51" s="13" t="s">
        <v>173</v>
      </c>
      <c r="C51" s="13"/>
      <c r="D51" s="13"/>
      <c r="E51" s="13"/>
      <c r="F51" s="13"/>
      <c r="G51" s="13"/>
      <c r="H51" s="13"/>
      <c r="I51" s="13"/>
      <c r="J51" s="13"/>
      <c r="K51" s="13"/>
      <c r="M51" s="4"/>
      <c r="N51" s="4"/>
      <c r="O51" s="4"/>
      <c r="P51" s="4"/>
      <c r="Q51" s="4"/>
      <c r="R51" s="4"/>
      <c r="S51" s="4"/>
    </row>
    <row r="52" spans="1:19" s="1" customFormat="1" x14ac:dyDescent="0.15">
      <c r="A52" s="12" t="s">
        <v>43</v>
      </c>
      <c r="B52" s="13" t="s">
        <v>56</v>
      </c>
      <c r="C52" s="13"/>
      <c r="D52" s="13"/>
      <c r="E52" s="13"/>
      <c r="F52" s="13"/>
      <c r="G52" s="13"/>
      <c r="H52" s="13"/>
      <c r="I52" s="13"/>
      <c r="J52" s="13"/>
      <c r="K52" s="13"/>
      <c r="M52" s="4"/>
      <c r="N52" s="4"/>
      <c r="O52" s="4"/>
      <c r="P52" s="4"/>
      <c r="Q52" s="4"/>
      <c r="R52" s="4"/>
      <c r="S52" s="4"/>
    </row>
    <row r="53" spans="1:19" s="1" customFormat="1" x14ac:dyDescent="0.15">
      <c r="A53" s="12"/>
      <c r="B53" s="13"/>
      <c r="C53" s="13"/>
      <c r="D53" s="13"/>
      <c r="E53" s="13"/>
      <c r="F53" s="13"/>
      <c r="G53" s="13"/>
      <c r="H53" s="13"/>
      <c r="I53" s="13"/>
      <c r="J53" s="13"/>
      <c r="K53" s="13"/>
      <c r="M53" s="4"/>
      <c r="N53" s="4"/>
      <c r="O53" s="4"/>
      <c r="P53" s="4"/>
      <c r="Q53" s="4"/>
      <c r="R53" s="4"/>
      <c r="S53" s="4"/>
    </row>
    <row r="54" spans="1:19" s="1" customFormat="1" x14ac:dyDescent="0.15">
      <c r="A54" s="11"/>
      <c r="M54" s="4"/>
      <c r="N54" s="4"/>
      <c r="O54" s="4"/>
      <c r="P54" s="4"/>
      <c r="Q54" s="4"/>
      <c r="R54" s="4"/>
      <c r="S54" s="4"/>
    </row>
    <row r="55" spans="1:19" s="1" customFormat="1" x14ac:dyDescent="0.15">
      <c r="A55" s="11"/>
      <c r="M55" s="4"/>
      <c r="N55" s="4"/>
      <c r="O55" s="4"/>
      <c r="P55" s="4"/>
      <c r="Q55" s="4"/>
      <c r="R55" s="4"/>
      <c r="S55" s="4"/>
    </row>
  </sheetData>
  <mergeCells count="11">
    <mergeCell ref="B50:K50"/>
    <mergeCell ref="C3:K3"/>
    <mergeCell ref="N3:S3"/>
    <mergeCell ref="F4:G4"/>
    <mergeCell ref="H4:I4"/>
    <mergeCell ref="M5:S5"/>
    <mergeCell ref="N6:S6"/>
    <mergeCell ref="M23:S23"/>
    <mergeCell ref="M33:S33"/>
    <mergeCell ref="B48:K48"/>
    <mergeCell ref="B49:K49"/>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7:K27 K29:K30 K33:K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
  <dimension ref="A1:S54"/>
  <sheetViews>
    <sheetView topLeftCell="A4" zoomScaleNormal="100" zoomScaleSheetLayoutView="120" workbookViewId="0">
      <selection activeCell="C75" sqref="C75"/>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6.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174</v>
      </c>
      <c r="D3" s="423"/>
      <c r="E3" s="423"/>
      <c r="F3" s="423"/>
      <c r="G3" s="423"/>
      <c r="H3" s="423"/>
      <c r="I3" s="423"/>
      <c r="J3" s="423"/>
      <c r="K3" s="424"/>
      <c r="M3" s="14"/>
      <c r="N3" s="431"/>
      <c r="O3" s="432"/>
      <c r="P3" s="432"/>
      <c r="Q3" s="432"/>
      <c r="R3" s="432"/>
      <c r="S3" s="432"/>
    </row>
    <row r="4" spans="2:19" ht="11" customHeight="1" x14ac:dyDescent="0.15">
      <c r="B4" s="261"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55</v>
      </c>
      <c r="D6" s="179">
        <v>55</v>
      </c>
      <c r="E6" s="179">
        <v>55</v>
      </c>
      <c r="F6" s="179">
        <v>30</v>
      </c>
      <c r="G6" s="179">
        <v>500</v>
      </c>
      <c r="H6" s="179">
        <v>30</v>
      </c>
      <c r="I6" s="179">
        <v>500</v>
      </c>
      <c r="J6" s="180"/>
      <c r="K6" s="181">
        <v>1</v>
      </c>
      <c r="M6" s="6"/>
      <c r="N6" s="428"/>
      <c r="O6" s="433"/>
      <c r="P6" s="433"/>
      <c r="Q6" s="433"/>
      <c r="R6" s="433"/>
      <c r="S6" s="433"/>
    </row>
    <row r="7" spans="2:19" ht="11" customHeight="1" x14ac:dyDescent="0.15">
      <c r="B7" s="178" t="s">
        <v>26</v>
      </c>
      <c r="C7" s="179">
        <v>110</v>
      </c>
      <c r="D7" s="179">
        <v>110</v>
      </c>
      <c r="E7" s="179">
        <v>110</v>
      </c>
      <c r="F7" s="179">
        <v>30</v>
      </c>
      <c r="G7" s="179">
        <v>500</v>
      </c>
      <c r="H7" s="179">
        <v>30</v>
      </c>
      <c r="I7" s="179">
        <v>500</v>
      </c>
      <c r="J7" s="180"/>
      <c r="K7" s="181">
        <v>1</v>
      </c>
      <c r="M7" s="6"/>
      <c r="N7" s="15"/>
      <c r="O7" s="16"/>
      <c r="P7" s="16"/>
      <c r="Q7" s="16"/>
      <c r="R7" s="16"/>
      <c r="S7" s="16"/>
    </row>
    <row r="8" spans="2:19" ht="11" customHeight="1" x14ac:dyDescent="0.15">
      <c r="B8" s="178" t="s">
        <v>10</v>
      </c>
      <c r="C8" s="179">
        <v>16</v>
      </c>
      <c r="D8" s="179">
        <v>17</v>
      </c>
      <c r="E8" s="179">
        <v>18</v>
      </c>
      <c r="F8" s="179">
        <v>8</v>
      </c>
      <c r="G8" s="179">
        <v>18</v>
      </c>
      <c r="H8" s="179">
        <v>10</v>
      </c>
      <c r="I8" s="179">
        <v>20</v>
      </c>
      <c r="J8" s="180" t="s">
        <v>9</v>
      </c>
      <c r="K8" s="184">
        <v>5</v>
      </c>
      <c r="M8" s="6"/>
      <c r="N8" s="7"/>
      <c r="O8" s="7"/>
      <c r="P8" s="7"/>
      <c r="Q8" s="7"/>
      <c r="R8" s="7"/>
      <c r="S8" s="7"/>
    </row>
    <row r="9" spans="2:19" ht="11" customHeight="1" x14ac:dyDescent="0.15">
      <c r="B9" s="185" t="s">
        <v>11</v>
      </c>
      <c r="C9" s="179">
        <v>15</v>
      </c>
      <c r="D9" s="179">
        <v>16</v>
      </c>
      <c r="E9" s="179">
        <v>17</v>
      </c>
      <c r="F9" s="179">
        <v>8</v>
      </c>
      <c r="G9" s="179">
        <v>18</v>
      </c>
      <c r="H9" s="179">
        <v>10</v>
      </c>
      <c r="I9" s="179">
        <v>20</v>
      </c>
      <c r="J9" s="186" t="s">
        <v>9</v>
      </c>
      <c r="K9" s="184">
        <v>5</v>
      </c>
      <c r="M9" s="6"/>
      <c r="N9" s="7"/>
      <c r="O9" s="7"/>
      <c r="P9" s="7"/>
      <c r="Q9" s="7"/>
      <c r="R9" s="7"/>
      <c r="S9" s="7"/>
    </row>
    <row r="10" spans="2:19" ht="11" customHeight="1" x14ac:dyDescent="0.15">
      <c r="B10" s="178" t="s">
        <v>13</v>
      </c>
      <c r="C10" s="179">
        <v>10</v>
      </c>
      <c r="D10" s="179">
        <v>10</v>
      </c>
      <c r="E10" s="179">
        <v>10</v>
      </c>
      <c r="F10" s="179">
        <v>5</v>
      </c>
      <c r="G10" s="179">
        <v>30</v>
      </c>
      <c r="H10" s="179">
        <v>5</v>
      </c>
      <c r="I10" s="179">
        <v>30</v>
      </c>
      <c r="J10" s="180"/>
      <c r="K10" s="181">
        <v>1</v>
      </c>
      <c r="M10" s="1"/>
      <c r="N10" s="8"/>
      <c r="O10" s="8"/>
      <c r="P10" s="8"/>
      <c r="Q10" s="8"/>
      <c r="R10" s="8"/>
      <c r="S10" s="7"/>
    </row>
    <row r="11" spans="2:19" ht="11" customHeight="1" x14ac:dyDescent="0.15">
      <c r="B11" s="173" t="s">
        <v>14</v>
      </c>
      <c r="C11" s="179">
        <v>4</v>
      </c>
      <c r="D11" s="179">
        <v>4</v>
      </c>
      <c r="E11" s="179">
        <v>4</v>
      </c>
      <c r="F11" s="179">
        <v>2</v>
      </c>
      <c r="G11" s="179">
        <v>6</v>
      </c>
      <c r="H11" s="179">
        <v>2</v>
      </c>
      <c r="I11" s="179">
        <v>6</v>
      </c>
      <c r="J11" s="180"/>
      <c r="K11" s="181">
        <v>1</v>
      </c>
      <c r="M11" s="1"/>
      <c r="N11" s="8"/>
      <c r="O11" s="8"/>
      <c r="P11" s="8"/>
      <c r="Q11" s="8"/>
      <c r="R11" s="8"/>
      <c r="S11" s="7"/>
    </row>
    <row r="12" spans="2:19" ht="11" customHeight="1" x14ac:dyDescent="0.15">
      <c r="B12" s="173" t="s">
        <v>15</v>
      </c>
      <c r="C12" s="179">
        <v>30</v>
      </c>
      <c r="D12" s="179">
        <v>30</v>
      </c>
      <c r="E12" s="179">
        <v>30</v>
      </c>
      <c r="F12" s="179">
        <v>20</v>
      </c>
      <c r="G12" s="179">
        <v>50</v>
      </c>
      <c r="H12" s="179">
        <v>20</v>
      </c>
      <c r="I12" s="179">
        <v>50</v>
      </c>
      <c r="J12" s="180"/>
      <c r="K12" s="181">
        <v>1</v>
      </c>
      <c r="M12" s="6"/>
      <c r="N12" s="7"/>
      <c r="O12" s="7"/>
      <c r="P12" s="7"/>
      <c r="Q12" s="7"/>
      <c r="R12" s="7"/>
      <c r="S12" s="7"/>
    </row>
    <row r="13" spans="2:19" ht="11" customHeight="1" x14ac:dyDescent="0.15">
      <c r="B13" s="173" t="s">
        <v>16</v>
      </c>
      <c r="C13" s="217">
        <v>2</v>
      </c>
      <c r="D13" s="217">
        <v>2</v>
      </c>
      <c r="E13" s="217">
        <v>2</v>
      </c>
      <c r="F13" s="187" t="s">
        <v>71</v>
      </c>
      <c r="G13" s="187">
        <v>3</v>
      </c>
      <c r="H13" s="187" t="s">
        <v>71</v>
      </c>
      <c r="I13" s="187">
        <v>3</v>
      </c>
      <c r="J13" s="180"/>
      <c r="K13" s="181">
        <v>1</v>
      </c>
      <c r="M13" s="6"/>
      <c r="N13" s="7"/>
      <c r="O13" s="7"/>
      <c r="P13" s="7"/>
      <c r="Q13" s="7"/>
      <c r="R13" s="7"/>
      <c r="S13" s="7"/>
    </row>
    <row r="14" spans="2:19" ht="11" customHeight="1" x14ac:dyDescent="0.15">
      <c r="B14" s="188" t="s">
        <v>483</v>
      </c>
      <c r="C14" s="179">
        <v>30</v>
      </c>
      <c r="D14" s="179">
        <v>30</v>
      </c>
      <c r="E14" s="179">
        <v>30</v>
      </c>
      <c r="F14" s="189">
        <v>20</v>
      </c>
      <c r="G14" s="189">
        <v>40</v>
      </c>
      <c r="H14" s="189">
        <v>20</v>
      </c>
      <c r="I14" s="189">
        <v>40</v>
      </c>
      <c r="J14" s="190"/>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v>90</v>
      </c>
      <c r="D16" s="189">
        <v>90</v>
      </c>
      <c r="E16" s="189">
        <v>90</v>
      </c>
      <c r="F16" s="189">
        <v>70</v>
      </c>
      <c r="G16" s="189">
        <v>100</v>
      </c>
      <c r="H16" s="189">
        <v>70</v>
      </c>
      <c r="I16" s="189">
        <v>100</v>
      </c>
      <c r="J16" s="190"/>
      <c r="K16" s="184">
        <v>1</v>
      </c>
      <c r="M16" s="6"/>
      <c r="N16" s="7"/>
      <c r="O16" s="7"/>
      <c r="P16" s="7"/>
      <c r="Q16" s="7"/>
      <c r="R16" s="7"/>
      <c r="S16" s="7"/>
    </row>
    <row r="17" spans="2:19" ht="11" customHeight="1" x14ac:dyDescent="0.15">
      <c r="B17" s="188" t="s">
        <v>30</v>
      </c>
      <c r="C17" s="189">
        <v>80</v>
      </c>
      <c r="D17" s="189">
        <v>80</v>
      </c>
      <c r="E17" s="189">
        <v>80</v>
      </c>
      <c r="F17" s="189">
        <v>70</v>
      </c>
      <c r="G17" s="189">
        <v>100</v>
      </c>
      <c r="H17" s="189">
        <v>70</v>
      </c>
      <c r="I17" s="189">
        <v>100</v>
      </c>
      <c r="J17" s="190"/>
      <c r="K17" s="184">
        <v>1</v>
      </c>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83">
        <v>3</v>
      </c>
      <c r="D19" s="183">
        <v>10</v>
      </c>
      <c r="E19" s="183">
        <v>20</v>
      </c>
      <c r="F19" s="183"/>
      <c r="G19" s="183"/>
      <c r="H19" s="183"/>
      <c r="I19" s="183"/>
      <c r="J19" s="190"/>
      <c r="K19" s="181">
        <v>8</v>
      </c>
      <c r="L19" s="3"/>
      <c r="M19" s="6"/>
      <c r="N19" s="7"/>
      <c r="O19" s="7"/>
      <c r="P19" s="7"/>
      <c r="Q19" s="7"/>
      <c r="R19" s="7"/>
      <c r="S19" s="7"/>
    </row>
    <row r="20" spans="2:19" ht="11" customHeight="1" x14ac:dyDescent="0.15">
      <c r="B20" s="173" t="s">
        <v>17</v>
      </c>
      <c r="C20" s="183"/>
      <c r="D20" s="183"/>
      <c r="E20" s="183"/>
      <c r="F20" s="183"/>
      <c r="G20" s="183"/>
      <c r="H20" s="183"/>
      <c r="I20" s="183"/>
      <c r="J20" s="190"/>
      <c r="K20" s="181"/>
      <c r="M20" s="6"/>
      <c r="N20" s="7"/>
      <c r="O20" s="7"/>
      <c r="P20" s="7"/>
      <c r="Q20" s="7"/>
      <c r="R20" s="7"/>
      <c r="S20" s="7"/>
    </row>
    <row r="21" spans="2:19" ht="11" customHeight="1" x14ac:dyDescent="0.15">
      <c r="B21" s="173" t="s">
        <v>18</v>
      </c>
      <c r="C21" s="183"/>
      <c r="D21" s="183"/>
      <c r="E21" s="183"/>
      <c r="F21" s="183"/>
      <c r="G21" s="183"/>
      <c r="H21" s="183"/>
      <c r="I21" s="183"/>
      <c r="J21" s="190"/>
      <c r="K21" s="181"/>
      <c r="M21" s="6"/>
      <c r="N21" s="7"/>
      <c r="O21" s="7"/>
      <c r="P21" s="7"/>
      <c r="Q21" s="7"/>
      <c r="R21" s="7"/>
      <c r="S21" s="7"/>
    </row>
    <row r="22" spans="2:19" ht="11" customHeight="1" x14ac:dyDescent="0.15">
      <c r="B22" s="173" t="s">
        <v>19</v>
      </c>
      <c r="C22" s="183"/>
      <c r="D22" s="183"/>
      <c r="E22" s="183"/>
      <c r="F22" s="183"/>
      <c r="G22" s="183"/>
      <c r="H22" s="183"/>
      <c r="I22" s="183"/>
      <c r="J22" s="190"/>
      <c r="K22" s="181"/>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t="s">
        <v>34</v>
      </c>
      <c r="D24" s="205" t="s">
        <v>34</v>
      </c>
      <c r="E24" s="205" t="s">
        <v>34</v>
      </c>
      <c r="F24" s="205" t="s">
        <v>34</v>
      </c>
      <c r="G24" s="205" t="s">
        <v>34</v>
      </c>
      <c r="H24" s="205" t="s">
        <v>34</v>
      </c>
      <c r="I24" s="205" t="s">
        <v>34</v>
      </c>
      <c r="J24" s="206" t="s">
        <v>41</v>
      </c>
      <c r="K24" s="181">
        <v>6</v>
      </c>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t="s">
        <v>41</v>
      </c>
      <c r="K25" s="181">
        <v>6</v>
      </c>
      <c r="M25" s="6"/>
      <c r="N25" s="7"/>
      <c r="O25" s="7"/>
      <c r="P25" s="7"/>
      <c r="Q25" s="7"/>
      <c r="R25" s="7"/>
      <c r="S25" s="7"/>
    </row>
    <row r="26" spans="2:19" ht="11" customHeight="1" x14ac:dyDescent="0.15">
      <c r="B26" s="173" t="s">
        <v>486</v>
      </c>
      <c r="C26" s="205" t="s">
        <v>34</v>
      </c>
      <c r="D26" s="205" t="s">
        <v>34</v>
      </c>
      <c r="E26" s="205" t="s">
        <v>34</v>
      </c>
      <c r="F26" s="205" t="s">
        <v>34</v>
      </c>
      <c r="G26" s="205" t="s">
        <v>34</v>
      </c>
      <c r="H26" s="205" t="s">
        <v>34</v>
      </c>
      <c r="I26" s="205" t="s">
        <v>34</v>
      </c>
      <c r="J26" s="207" t="s">
        <v>41</v>
      </c>
      <c r="K26" s="181">
        <v>6</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17">
        <v>3.6282040000000002</v>
      </c>
      <c r="D28" s="254">
        <v>3.3560887000000004</v>
      </c>
      <c r="E28" s="254">
        <v>3.0658323799999998</v>
      </c>
      <c r="F28" s="217">
        <v>2.7211529999999997</v>
      </c>
      <c r="G28" s="217">
        <v>4.5352550000000003</v>
      </c>
      <c r="H28" s="217">
        <v>2.2993742849999999</v>
      </c>
      <c r="I28" s="254">
        <v>3.8322904749999998</v>
      </c>
      <c r="J28" s="190" t="s">
        <v>240</v>
      </c>
      <c r="K28" s="181" t="s">
        <v>241</v>
      </c>
      <c r="M28" s="55"/>
      <c r="N28" s="55"/>
      <c r="O28" s="55"/>
      <c r="P28" s="55"/>
      <c r="Q28" s="55"/>
      <c r="R28" s="55"/>
      <c r="S28" s="55"/>
    </row>
    <row r="29" spans="2:19" ht="11" customHeight="1" x14ac:dyDescent="0.15">
      <c r="B29" s="173" t="s">
        <v>180</v>
      </c>
      <c r="C29" s="255">
        <v>60</v>
      </c>
      <c r="D29" s="255">
        <v>60</v>
      </c>
      <c r="E29" s="255">
        <v>60</v>
      </c>
      <c r="F29" s="255">
        <v>40</v>
      </c>
      <c r="G29" s="255">
        <v>70</v>
      </c>
      <c r="H29" s="255">
        <v>40</v>
      </c>
      <c r="I29" s="255">
        <v>70</v>
      </c>
      <c r="J29" s="190"/>
      <c r="K29" s="190">
        <v>3</v>
      </c>
      <c r="M29" s="6"/>
      <c r="N29" s="9"/>
      <c r="O29" s="9"/>
      <c r="P29" s="9"/>
      <c r="Q29" s="9"/>
      <c r="R29" s="7"/>
      <c r="S29" s="7"/>
    </row>
    <row r="30" spans="2:19" ht="11" customHeight="1" x14ac:dyDescent="0.15">
      <c r="B30" s="173" t="s">
        <v>181</v>
      </c>
      <c r="C30" s="255">
        <v>40</v>
      </c>
      <c r="D30" s="255">
        <v>40</v>
      </c>
      <c r="E30" s="255">
        <v>40</v>
      </c>
      <c r="F30" s="255">
        <v>30</v>
      </c>
      <c r="G30" s="255">
        <v>50</v>
      </c>
      <c r="H30" s="255">
        <v>30</v>
      </c>
      <c r="I30" s="255">
        <v>50</v>
      </c>
      <c r="J30" s="190"/>
      <c r="K30" s="190">
        <v>3</v>
      </c>
      <c r="M30" s="6"/>
      <c r="N30" s="9"/>
      <c r="O30" s="9"/>
      <c r="P30" s="9"/>
      <c r="Q30" s="9"/>
      <c r="R30" s="7"/>
      <c r="S30" s="7"/>
    </row>
    <row r="31" spans="2:19" ht="11" customHeight="1" x14ac:dyDescent="0.15">
      <c r="B31" s="173" t="s">
        <v>25</v>
      </c>
      <c r="C31" s="183">
        <v>18700</v>
      </c>
      <c r="D31" s="183">
        <v>17400</v>
      </c>
      <c r="E31" s="183">
        <v>15800</v>
      </c>
      <c r="F31" s="183">
        <v>14000</v>
      </c>
      <c r="G31" s="183">
        <v>23400</v>
      </c>
      <c r="H31" s="183">
        <v>11900</v>
      </c>
      <c r="I31" s="183">
        <v>19800</v>
      </c>
      <c r="J31" s="190" t="s">
        <v>242</v>
      </c>
      <c r="K31" s="181" t="s">
        <v>239</v>
      </c>
      <c r="M31" s="56"/>
      <c r="N31" s="56"/>
      <c r="O31" s="56"/>
      <c r="P31" s="56"/>
      <c r="Q31" s="56"/>
      <c r="R31" s="56"/>
      <c r="S31" s="56"/>
    </row>
    <row r="32" spans="2:19" ht="11" customHeight="1" x14ac:dyDescent="0.15">
      <c r="B32" s="173" t="s">
        <v>27</v>
      </c>
      <c r="C32" s="209">
        <v>0.25990000000000002</v>
      </c>
      <c r="D32" s="208">
        <v>0.24040750000000002</v>
      </c>
      <c r="E32" s="208">
        <v>0.21961550000000002</v>
      </c>
      <c r="F32" s="209">
        <v>0.19492500000000001</v>
      </c>
      <c r="G32" s="209">
        <v>0.32487500000000002</v>
      </c>
      <c r="H32" s="209">
        <v>0.16471162500000003</v>
      </c>
      <c r="I32" s="210">
        <v>0.27451937500000001</v>
      </c>
      <c r="J32" s="190" t="s">
        <v>242</v>
      </c>
      <c r="K32" s="181" t="s">
        <v>239</v>
      </c>
      <c r="M32" s="55"/>
      <c r="N32" s="55"/>
      <c r="O32" s="55"/>
      <c r="P32" s="55"/>
      <c r="Q32" s="55"/>
      <c r="R32" s="55"/>
      <c r="S32" s="55"/>
    </row>
    <row r="33" spans="1:19" ht="11" customHeight="1" x14ac:dyDescent="0.15">
      <c r="B33" s="173" t="s">
        <v>31</v>
      </c>
      <c r="C33" s="179" t="s">
        <v>34</v>
      </c>
      <c r="D33" s="179" t="s">
        <v>34</v>
      </c>
      <c r="E33" s="179" t="s">
        <v>34</v>
      </c>
      <c r="F33" s="179" t="s">
        <v>34</v>
      </c>
      <c r="G33" s="179" t="s">
        <v>34</v>
      </c>
      <c r="H33" s="179" t="s">
        <v>34</v>
      </c>
      <c r="I33" s="213" t="s">
        <v>34</v>
      </c>
      <c r="J33" s="190"/>
      <c r="K33" s="181"/>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78" t="s">
        <v>163</v>
      </c>
      <c r="C35" s="210">
        <v>0.15</v>
      </c>
      <c r="D35" s="210">
        <v>0.15</v>
      </c>
      <c r="E35" s="210">
        <v>0.15</v>
      </c>
      <c r="F35" s="210">
        <v>0.1</v>
      </c>
      <c r="G35" s="210">
        <v>0.2</v>
      </c>
      <c r="H35" s="210">
        <v>0.1</v>
      </c>
      <c r="I35" s="210">
        <v>0.2</v>
      </c>
      <c r="J35" s="259"/>
      <c r="K35" s="260">
        <v>7</v>
      </c>
      <c r="N35" s="7"/>
      <c r="O35" s="7"/>
      <c r="P35" s="7"/>
      <c r="Q35" s="7"/>
      <c r="R35" s="7"/>
      <c r="S35" s="7"/>
    </row>
    <row r="36" spans="1:19" ht="11" customHeight="1" x14ac:dyDescent="0.15">
      <c r="B36" s="178" t="s">
        <v>164</v>
      </c>
      <c r="C36" s="210">
        <v>0.15</v>
      </c>
      <c r="D36" s="210">
        <v>0.15</v>
      </c>
      <c r="E36" s="210">
        <v>0.15</v>
      </c>
      <c r="F36" s="210">
        <v>0.1</v>
      </c>
      <c r="G36" s="210">
        <v>0.2</v>
      </c>
      <c r="H36" s="210">
        <v>0.1</v>
      </c>
      <c r="I36" s="210">
        <v>0.2</v>
      </c>
      <c r="J36" s="259"/>
      <c r="K36" s="260">
        <v>7</v>
      </c>
      <c r="N36" s="7"/>
      <c r="O36" s="7"/>
      <c r="P36" s="7"/>
      <c r="Q36" s="7"/>
      <c r="R36" s="7"/>
      <c r="S36" s="7"/>
    </row>
    <row r="37" spans="1:19" x14ac:dyDescent="0.15">
      <c r="A37" s="3"/>
      <c r="L37" s="4"/>
    </row>
    <row r="38" spans="1:19" s="1" customFormat="1" ht="12" x14ac:dyDescent="0.15">
      <c r="A38" s="3" t="s">
        <v>22</v>
      </c>
      <c r="C38" s="10"/>
      <c r="D38" s="10"/>
      <c r="E38" s="10"/>
      <c r="F38" s="10"/>
      <c r="G38" s="10"/>
    </row>
    <row r="39" spans="1:19" x14ac:dyDescent="0.15">
      <c r="A39" s="13">
        <v>1</v>
      </c>
      <c r="B39" s="13" t="s">
        <v>192</v>
      </c>
      <c r="C39" s="13"/>
      <c r="D39" s="13"/>
      <c r="E39" s="13"/>
      <c r="F39" s="13"/>
      <c r="G39" s="13"/>
      <c r="H39" s="13"/>
      <c r="I39" s="13"/>
      <c r="J39" s="13"/>
      <c r="K39" s="13"/>
    </row>
    <row r="40" spans="1:19" x14ac:dyDescent="0.15">
      <c r="A40" s="13">
        <v>2</v>
      </c>
      <c r="B40" s="13" t="s">
        <v>55</v>
      </c>
      <c r="C40" s="13"/>
      <c r="D40" s="13"/>
      <c r="E40" s="13"/>
      <c r="F40" s="13"/>
      <c r="G40" s="13"/>
      <c r="H40" s="13"/>
      <c r="I40" s="13"/>
      <c r="J40" s="13"/>
      <c r="K40" s="13"/>
    </row>
    <row r="41" spans="1:19" x14ac:dyDescent="0.15">
      <c r="A41" s="13">
        <v>3</v>
      </c>
      <c r="B41" s="13" t="s">
        <v>166</v>
      </c>
      <c r="C41" s="13"/>
      <c r="D41" s="13"/>
      <c r="E41" s="13"/>
      <c r="F41" s="13"/>
      <c r="G41" s="13"/>
      <c r="H41" s="13"/>
      <c r="I41" s="13"/>
      <c r="J41" s="13"/>
      <c r="K41" s="13"/>
    </row>
    <row r="42" spans="1:19" x14ac:dyDescent="0.15">
      <c r="A42" s="13">
        <v>4</v>
      </c>
      <c r="B42" s="13" t="s">
        <v>36</v>
      </c>
      <c r="C42" s="13"/>
      <c r="D42" s="13"/>
      <c r="E42" s="13"/>
      <c r="F42" s="13"/>
      <c r="G42" s="13"/>
      <c r="H42" s="13"/>
      <c r="I42" s="13"/>
      <c r="J42" s="13"/>
      <c r="K42" s="13"/>
    </row>
    <row r="43" spans="1:19" x14ac:dyDescent="0.15">
      <c r="A43" s="13">
        <v>5</v>
      </c>
      <c r="B43" s="13" t="s">
        <v>167</v>
      </c>
      <c r="C43" s="13"/>
      <c r="D43" s="13"/>
      <c r="E43" s="13"/>
      <c r="F43" s="13"/>
      <c r="G43" s="13"/>
      <c r="H43" s="13"/>
      <c r="I43" s="13"/>
      <c r="J43" s="13"/>
      <c r="K43" s="13"/>
    </row>
    <row r="44" spans="1:19" x14ac:dyDescent="0.15">
      <c r="A44" s="13">
        <v>6</v>
      </c>
      <c r="B44" s="13" t="s">
        <v>168</v>
      </c>
      <c r="C44" s="13"/>
      <c r="D44" s="13"/>
      <c r="E44" s="13"/>
      <c r="F44" s="13"/>
      <c r="G44" s="13"/>
      <c r="H44" s="13"/>
      <c r="I44" s="13"/>
      <c r="J44" s="13"/>
      <c r="K44" s="13"/>
    </row>
    <row r="45" spans="1:19" x14ac:dyDescent="0.15">
      <c r="A45" s="13">
        <v>7</v>
      </c>
      <c r="B45" s="13" t="s">
        <v>169</v>
      </c>
      <c r="C45" s="13"/>
      <c r="D45" s="13"/>
      <c r="E45" s="13"/>
      <c r="F45" s="13"/>
      <c r="G45" s="13"/>
      <c r="H45" s="13"/>
      <c r="I45" s="13"/>
      <c r="J45" s="13"/>
      <c r="K45" s="13"/>
    </row>
    <row r="46" spans="1:19" x14ac:dyDescent="0.15">
      <c r="A46" s="13">
        <v>8</v>
      </c>
      <c r="B46" s="13" t="s">
        <v>175</v>
      </c>
      <c r="C46" s="13"/>
      <c r="D46" s="13"/>
      <c r="E46" s="13"/>
      <c r="F46" s="13"/>
      <c r="G46" s="13"/>
      <c r="H46" s="13"/>
      <c r="I46" s="13"/>
      <c r="J46" s="13"/>
      <c r="K46" s="13"/>
    </row>
    <row r="47" spans="1:19" x14ac:dyDescent="0.15">
      <c r="A47" s="3" t="s">
        <v>23</v>
      </c>
    </row>
    <row r="48" spans="1:19" ht="27" customHeight="1" x14ac:dyDescent="0.15">
      <c r="A48" s="12" t="s">
        <v>9</v>
      </c>
      <c r="B48" s="430" t="s">
        <v>176</v>
      </c>
      <c r="C48" s="430"/>
      <c r="D48" s="430"/>
      <c r="E48" s="430"/>
      <c r="F48" s="430"/>
      <c r="G48" s="430"/>
      <c r="H48" s="430"/>
      <c r="I48" s="430"/>
      <c r="J48" s="430"/>
      <c r="K48" s="430"/>
    </row>
    <row r="49" spans="1:11" x14ac:dyDescent="0.15">
      <c r="A49" s="12" t="s">
        <v>12</v>
      </c>
      <c r="B49" s="430" t="s">
        <v>177</v>
      </c>
      <c r="C49" s="430"/>
      <c r="D49" s="430"/>
      <c r="E49" s="430"/>
      <c r="F49" s="430"/>
      <c r="G49" s="430"/>
      <c r="H49" s="430"/>
      <c r="I49" s="430"/>
      <c r="J49" s="430"/>
      <c r="K49" s="430"/>
    </row>
    <row r="50" spans="1:11" x14ac:dyDescent="0.15">
      <c r="A50" s="23" t="s">
        <v>41</v>
      </c>
      <c r="B50" s="430" t="s">
        <v>172</v>
      </c>
      <c r="C50" s="430"/>
      <c r="D50" s="430"/>
      <c r="E50" s="430"/>
      <c r="F50" s="430"/>
      <c r="G50" s="430"/>
      <c r="H50" s="430"/>
      <c r="I50" s="430"/>
      <c r="J50" s="430"/>
      <c r="K50" s="430"/>
    </row>
    <row r="51" spans="1:11" ht="24.75" customHeight="1" x14ac:dyDescent="0.15">
      <c r="A51" s="12" t="s">
        <v>37</v>
      </c>
      <c r="B51" s="430" t="s">
        <v>178</v>
      </c>
      <c r="C51" s="430"/>
      <c r="D51" s="430"/>
      <c r="E51" s="430"/>
      <c r="F51" s="430"/>
      <c r="G51" s="430"/>
      <c r="H51" s="430"/>
      <c r="I51" s="430"/>
      <c r="J51" s="430"/>
      <c r="K51" s="430"/>
    </row>
    <row r="52" spans="1:11" x14ac:dyDescent="0.15">
      <c r="A52" s="12" t="s">
        <v>43</v>
      </c>
      <c r="B52" s="13" t="s">
        <v>173</v>
      </c>
      <c r="C52" s="13"/>
      <c r="D52" s="13"/>
      <c r="E52" s="13"/>
      <c r="F52" s="13"/>
      <c r="G52" s="13"/>
      <c r="H52" s="13"/>
      <c r="I52" s="13"/>
      <c r="J52" s="13"/>
      <c r="K52" s="13"/>
    </row>
    <row r="53" spans="1:11" x14ac:dyDescent="0.15">
      <c r="A53" s="11"/>
    </row>
    <row r="54" spans="1:11" x14ac:dyDescent="0.15">
      <c r="A54" s="11"/>
    </row>
  </sheetData>
  <mergeCells count="12">
    <mergeCell ref="N6:S6"/>
    <mergeCell ref="C3:K3"/>
    <mergeCell ref="N3:S3"/>
    <mergeCell ref="F4:G4"/>
    <mergeCell ref="H4:I4"/>
    <mergeCell ref="M5:S5"/>
    <mergeCell ref="B51:K51"/>
    <mergeCell ref="M23:S23"/>
    <mergeCell ref="M33:S33"/>
    <mergeCell ref="B48:K48"/>
    <mergeCell ref="B49:K49"/>
    <mergeCell ref="B50:K50"/>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F13 H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357C-A80A-4230-8DAD-1759D61844A1}">
  <sheetPr codeName="Sheet3"/>
  <dimension ref="A1:S55"/>
  <sheetViews>
    <sheetView zoomScaleNormal="100" zoomScaleSheetLayoutView="120" workbookViewId="0">
      <selection activeCell="B7" sqref="B7"/>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7" t="s">
        <v>465</v>
      </c>
      <c r="D3" s="423"/>
      <c r="E3" s="423"/>
      <c r="F3" s="423"/>
      <c r="G3" s="423"/>
      <c r="H3" s="423"/>
      <c r="I3" s="423"/>
      <c r="J3" s="423"/>
      <c r="K3" s="424"/>
      <c r="M3" s="14"/>
      <c r="N3" s="425"/>
      <c r="O3" s="426"/>
      <c r="P3" s="426"/>
      <c r="Q3" s="426"/>
      <c r="R3" s="426"/>
      <c r="S3" s="426"/>
    </row>
    <row r="4" spans="2:19" ht="11" customHeight="1" x14ac:dyDescent="0.15">
      <c r="B4" s="173" t="s">
        <v>470</v>
      </c>
      <c r="C4" s="174">
        <v>2020</v>
      </c>
      <c r="D4" s="174">
        <v>2030</v>
      </c>
      <c r="E4" s="174">
        <v>2050</v>
      </c>
      <c r="F4" s="427" t="s">
        <v>33</v>
      </c>
      <c r="G4" s="424"/>
      <c r="H4" s="427" t="s">
        <v>2</v>
      </c>
      <c r="I4" s="424"/>
      <c r="J4" s="174" t="s">
        <v>3</v>
      </c>
      <c r="K4" s="174" t="s">
        <v>406</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600</v>
      </c>
      <c r="D6" s="179">
        <v>600</v>
      </c>
      <c r="E6" s="179">
        <v>600</v>
      </c>
      <c r="F6" s="179">
        <v>300</v>
      </c>
      <c r="G6" s="179">
        <v>660</v>
      </c>
      <c r="H6" s="179">
        <v>300</v>
      </c>
      <c r="I6" s="179">
        <v>800</v>
      </c>
      <c r="J6" s="180"/>
      <c r="K6" s="181" t="s">
        <v>280</v>
      </c>
      <c r="M6" s="6"/>
      <c r="N6" s="428"/>
      <c r="O6" s="429"/>
      <c r="P6" s="429"/>
      <c r="Q6" s="429"/>
      <c r="R6" s="429"/>
      <c r="S6" s="429"/>
    </row>
    <row r="7" spans="2:19" ht="11" customHeight="1" x14ac:dyDescent="0.15">
      <c r="B7" s="178" t="s">
        <v>26</v>
      </c>
      <c r="C7" s="182">
        <v>1200</v>
      </c>
      <c r="D7" s="182">
        <v>1200</v>
      </c>
      <c r="E7" s="182">
        <v>1200</v>
      </c>
      <c r="F7" s="182">
        <v>300</v>
      </c>
      <c r="G7" s="182">
        <v>1200</v>
      </c>
      <c r="H7" s="182">
        <v>300</v>
      </c>
      <c r="I7" s="182">
        <v>1800</v>
      </c>
      <c r="J7" s="180"/>
      <c r="K7" s="181" t="s">
        <v>35</v>
      </c>
      <c r="M7" s="6"/>
      <c r="N7" s="15"/>
      <c r="O7" s="26"/>
      <c r="P7" s="26"/>
      <c r="Q7" s="26"/>
      <c r="R7" s="26"/>
      <c r="S7" s="26"/>
    </row>
    <row r="8" spans="2:19" ht="11" customHeight="1" x14ac:dyDescent="0.15">
      <c r="B8" s="178" t="s">
        <v>10</v>
      </c>
      <c r="C8" s="183">
        <v>41</v>
      </c>
      <c r="D8" s="179">
        <v>42</v>
      </c>
      <c r="E8" s="179">
        <v>43</v>
      </c>
      <c r="F8" s="183">
        <v>37</v>
      </c>
      <c r="G8" s="183">
        <v>43</v>
      </c>
      <c r="H8" s="183">
        <v>39</v>
      </c>
      <c r="I8" s="183">
        <v>45</v>
      </c>
      <c r="J8" s="180"/>
      <c r="K8" s="184" t="s">
        <v>281</v>
      </c>
      <c r="M8" s="6"/>
      <c r="N8" s="7"/>
      <c r="O8" s="7"/>
      <c r="P8" s="7"/>
      <c r="Q8" s="7"/>
      <c r="R8" s="7"/>
      <c r="S8" s="7"/>
    </row>
    <row r="9" spans="2:19" ht="11" customHeight="1" x14ac:dyDescent="0.15">
      <c r="B9" s="185" t="s">
        <v>11</v>
      </c>
      <c r="C9" s="183">
        <v>40</v>
      </c>
      <c r="D9" s="179">
        <v>41</v>
      </c>
      <c r="E9" s="179">
        <v>42</v>
      </c>
      <c r="F9" s="183">
        <v>37</v>
      </c>
      <c r="G9" s="183">
        <v>43</v>
      </c>
      <c r="H9" s="183">
        <v>39</v>
      </c>
      <c r="I9" s="183">
        <v>45</v>
      </c>
      <c r="J9" s="186"/>
      <c r="K9" s="184" t="s">
        <v>281</v>
      </c>
      <c r="M9" s="6"/>
      <c r="N9" s="7"/>
      <c r="O9" s="7"/>
      <c r="P9" s="7"/>
      <c r="Q9" s="7"/>
      <c r="R9" s="7"/>
      <c r="S9" s="7"/>
    </row>
    <row r="10" spans="2:19" ht="11" customHeight="1" x14ac:dyDescent="0.15">
      <c r="B10" s="178" t="s">
        <v>13</v>
      </c>
      <c r="C10" s="183">
        <v>7</v>
      </c>
      <c r="D10" s="183">
        <v>6</v>
      </c>
      <c r="E10" s="183">
        <v>3</v>
      </c>
      <c r="F10" s="179">
        <v>5</v>
      </c>
      <c r="G10" s="179">
        <v>15</v>
      </c>
      <c r="H10" s="179">
        <v>2</v>
      </c>
      <c r="I10" s="179">
        <v>7</v>
      </c>
      <c r="J10" s="180" t="s">
        <v>9</v>
      </c>
      <c r="K10" s="181" t="s">
        <v>35</v>
      </c>
      <c r="M10" s="1"/>
      <c r="N10" s="8"/>
      <c r="O10" s="8"/>
      <c r="P10" s="8"/>
      <c r="Q10" s="8"/>
      <c r="R10" s="8"/>
      <c r="S10" s="7"/>
    </row>
    <row r="11" spans="2:19" ht="11" customHeight="1" x14ac:dyDescent="0.15">
      <c r="B11" s="173" t="s">
        <v>14</v>
      </c>
      <c r="C11" s="183">
        <v>7</v>
      </c>
      <c r="D11" s="183">
        <v>5</v>
      </c>
      <c r="E11" s="183">
        <v>3</v>
      </c>
      <c r="F11" s="179">
        <v>3</v>
      </c>
      <c r="G11" s="179">
        <v>8</v>
      </c>
      <c r="H11" s="179">
        <v>2</v>
      </c>
      <c r="I11" s="179">
        <v>4</v>
      </c>
      <c r="J11" s="180" t="s">
        <v>9</v>
      </c>
      <c r="K11" s="181" t="s">
        <v>35</v>
      </c>
      <c r="M11" s="1"/>
      <c r="N11" s="8"/>
      <c r="O11" s="8"/>
      <c r="P11" s="8"/>
      <c r="Q11" s="8"/>
      <c r="R11" s="8"/>
      <c r="S11" s="7"/>
    </row>
    <row r="12" spans="2:19" ht="11" customHeight="1" x14ac:dyDescent="0.15">
      <c r="B12" s="173" t="s">
        <v>15</v>
      </c>
      <c r="C12" s="183">
        <v>30</v>
      </c>
      <c r="D12" s="183">
        <v>30</v>
      </c>
      <c r="E12" s="183">
        <v>30</v>
      </c>
      <c r="F12" s="179">
        <v>25</v>
      </c>
      <c r="G12" s="179">
        <v>40</v>
      </c>
      <c r="H12" s="179">
        <v>25</v>
      </c>
      <c r="I12" s="179">
        <v>40</v>
      </c>
      <c r="J12" s="180"/>
      <c r="K12" s="181" t="s">
        <v>35</v>
      </c>
      <c r="M12" s="6"/>
      <c r="N12" s="7"/>
      <c r="O12" s="7"/>
      <c r="P12" s="7"/>
      <c r="Q12" s="7"/>
      <c r="R12" s="7"/>
      <c r="S12" s="7"/>
    </row>
    <row r="13" spans="2:19" ht="11" customHeight="1" x14ac:dyDescent="0.15">
      <c r="B13" s="173" t="s">
        <v>16</v>
      </c>
      <c r="C13" s="183">
        <v>3.75</v>
      </c>
      <c r="D13" s="183">
        <v>3</v>
      </c>
      <c r="E13" s="183">
        <v>3</v>
      </c>
      <c r="F13" s="187">
        <v>3</v>
      </c>
      <c r="G13" s="187">
        <v>5</v>
      </c>
      <c r="H13" s="187">
        <v>2</v>
      </c>
      <c r="I13" s="179">
        <v>4</v>
      </c>
      <c r="J13" s="180" t="s">
        <v>9</v>
      </c>
      <c r="K13" s="181" t="s">
        <v>35</v>
      </c>
      <c r="M13" s="6"/>
      <c r="N13" s="7"/>
      <c r="O13" s="7"/>
      <c r="P13" s="7"/>
      <c r="Q13" s="7"/>
      <c r="R13" s="7"/>
      <c r="S13" s="7"/>
    </row>
    <row r="14" spans="2:19" ht="11" customHeight="1" x14ac:dyDescent="0.15">
      <c r="B14" s="188" t="s">
        <v>483</v>
      </c>
      <c r="C14" s="189" t="s">
        <v>32</v>
      </c>
      <c r="D14" s="189" t="s">
        <v>32</v>
      </c>
      <c r="E14" s="189" t="s">
        <v>32</v>
      </c>
      <c r="F14" s="189" t="s">
        <v>32</v>
      </c>
      <c r="G14" s="189" t="s">
        <v>32</v>
      </c>
      <c r="H14" s="189" t="s">
        <v>32</v>
      </c>
      <c r="I14" s="189" t="s">
        <v>32</v>
      </c>
      <c r="J14" s="190"/>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89" t="s">
        <v>32</v>
      </c>
      <c r="D16" s="189" t="s">
        <v>32</v>
      </c>
      <c r="E16" s="189" t="s">
        <v>32</v>
      </c>
      <c r="F16" s="189" t="s">
        <v>32</v>
      </c>
      <c r="G16" s="189" t="s">
        <v>32</v>
      </c>
      <c r="H16" s="189" t="s">
        <v>32</v>
      </c>
      <c r="I16" s="189" t="s">
        <v>32</v>
      </c>
      <c r="J16" s="190"/>
      <c r="K16" s="180"/>
      <c r="M16" s="6"/>
      <c r="N16" s="7"/>
      <c r="O16" s="7"/>
      <c r="P16" s="7"/>
      <c r="Q16" s="7"/>
      <c r="R16" s="7"/>
      <c r="S16" s="7"/>
    </row>
    <row r="17" spans="2:19" ht="11" customHeight="1" x14ac:dyDescent="0.15">
      <c r="B17" s="188" t="s">
        <v>30</v>
      </c>
      <c r="C17" s="189" t="s">
        <v>32</v>
      </c>
      <c r="D17" s="189" t="s">
        <v>32</v>
      </c>
      <c r="E17" s="189" t="s">
        <v>32</v>
      </c>
      <c r="F17" s="189" t="s">
        <v>32</v>
      </c>
      <c r="G17" s="189" t="s">
        <v>32</v>
      </c>
      <c r="H17" s="189" t="s">
        <v>32</v>
      </c>
      <c r="I17" s="189" t="s">
        <v>32</v>
      </c>
      <c r="J17" s="190"/>
      <c r="K17" s="180"/>
      <c r="M17" s="6"/>
      <c r="N17" s="7"/>
      <c r="O17" s="7"/>
      <c r="P17" s="7"/>
      <c r="Q17" s="7"/>
      <c r="R17" s="7"/>
      <c r="S17" s="7"/>
    </row>
    <row r="18" spans="2:19" ht="11" customHeight="1" x14ac:dyDescent="0.15">
      <c r="B18" s="175" t="s">
        <v>58</v>
      </c>
      <c r="C18" s="195"/>
      <c r="D18" s="195"/>
      <c r="E18" s="195"/>
      <c r="F18" s="195"/>
      <c r="G18" s="195"/>
      <c r="H18" s="195"/>
      <c r="I18" s="195"/>
      <c r="J18" s="196"/>
      <c r="K18" s="197"/>
      <c r="M18" s="6"/>
      <c r="N18" s="7"/>
      <c r="O18" s="7"/>
      <c r="P18" s="7"/>
      <c r="Q18" s="7"/>
      <c r="R18" s="7"/>
      <c r="S18" s="7"/>
    </row>
    <row r="19" spans="2:19" ht="11" customHeight="1" x14ac:dyDescent="0.15">
      <c r="B19" s="173" t="s">
        <v>59</v>
      </c>
      <c r="C19" s="198">
        <v>4</v>
      </c>
      <c r="D19" s="182">
        <v>4</v>
      </c>
      <c r="E19" s="182">
        <v>4</v>
      </c>
      <c r="F19" s="182">
        <v>2</v>
      </c>
      <c r="G19" s="182">
        <v>4</v>
      </c>
      <c r="H19" s="182">
        <v>3</v>
      </c>
      <c r="I19" s="182">
        <v>4</v>
      </c>
      <c r="J19" s="190" t="s">
        <v>12</v>
      </c>
      <c r="K19" s="181" t="s">
        <v>282</v>
      </c>
      <c r="L19" s="3"/>
      <c r="M19" s="6"/>
      <c r="N19" s="7"/>
      <c r="O19" s="7"/>
      <c r="P19" s="7"/>
      <c r="Q19" s="7"/>
      <c r="R19" s="7"/>
      <c r="S19" s="7"/>
    </row>
    <row r="20" spans="2:19" ht="11" customHeight="1" x14ac:dyDescent="0.15">
      <c r="B20" s="173" t="s">
        <v>17</v>
      </c>
      <c r="C20" s="182">
        <v>40</v>
      </c>
      <c r="D20" s="199">
        <v>25</v>
      </c>
      <c r="E20" s="199">
        <v>20</v>
      </c>
      <c r="F20" s="200">
        <v>25</v>
      </c>
      <c r="G20" s="201">
        <v>50</v>
      </c>
      <c r="H20" s="200">
        <v>10</v>
      </c>
      <c r="I20" s="200">
        <v>30</v>
      </c>
      <c r="J20" s="190" t="s">
        <v>9</v>
      </c>
      <c r="K20" s="181" t="s">
        <v>71</v>
      </c>
      <c r="M20" s="6"/>
      <c r="N20" s="7"/>
      <c r="O20" s="7"/>
      <c r="P20" s="7"/>
      <c r="Q20" s="7"/>
      <c r="R20" s="7"/>
      <c r="S20" s="7"/>
    </row>
    <row r="21" spans="2:19" ht="11" customHeight="1" x14ac:dyDescent="0.15">
      <c r="B21" s="173" t="s">
        <v>18</v>
      </c>
      <c r="C21" s="198">
        <v>8</v>
      </c>
      <c r="D21" s="182">
        <v>4</v>
      </c>
      <c r="E21" s="182">
        <v>4</v>
      </c>
      <c r="F21" s="200">
        <v>2</v>
      </c>
      <c r="G21" s="200">
        <v>8.5</v>
      </c>
      <c r="H21" s="200">
        <v>2</v>
      </c>
      <c r="I21" s="200">
        <v>5</v>
      </c>
      <c r="J21" s="190" t="s">
        <v>12</v>
      </c>
      <c r="K21" s="181" t="s">
        <v>35</v>
      </c>
      <c r="M21" s="6"/>
      <c r="N21" s="7"/>
      <c r="O21" s="7"/>
      <c r="P21" s="7"/>
      <c r="Q21" s="7"/>
      <c r="R21" s="7"/>
      <c r="S21" s="7"/>
    </row>
    <row r="22" spans="2:19" ht="11" customHeight="1" x14ac:dyDescent="0.15">
      <c r="B22" s="173" t="s">
        <v>19</v>
      </c>
      <c r="C22" s="182">
        <v>10</v>
      </c>
      <c r="D22" s="182">
        <v>12</v>
      </c>
      <c r="E22" s="182">
        <v>12</v>
      </c>
      <c r="F22" s="200">
        <v>6</v>
      </c>
      <c r="G22" s="200">
        <v>15</v>
      </c>
      <c r="H22" s="200">
        <v>6</v>
      </c>
      <c r="I22" s="200">
        <v>12</v>
      </c>
      <c r="J22" s="190" t="s">
        <v>12</v>
      </c>
      <c r="K22" s="181" t="s">
        <v>35</v>
      </c>
      <c r="M22" s="6"/>
      <c r="N22" s="7"/>
      <c r="O22" s="7"/>
      <c r="P22" s="7"/>
      <c r="Q22" s="7"/>
      <c r="R22" s="7"/>
      <c r="S22" s="7"/>
    </row>
    <row r="23" spans="2:19" ht="11" customHeight="1" x14ac:dyDescent="0.15">
      <c r="B23" s="175" t="s">
        <v>20</v>
      </c>
      <c r="C23" s="202"/>
      <c r="D23" s="202"/>
      <c r="E23" s="202"/>
      <c r="F23" s="202"/>
      <c r="G23" s="202"/>
      <c r="H23" s="202"/>
      <c r="I23" s="202"/>
      <c r="J23" s="203"/>
      <c r="K23" s="204"/>
      <c r="M23" s="422"/>
      <c r="N23" s="422"/>
      <c r="O23" s="422"/>
      <c r="P23" s="422"/>
      <c r="Q23" s="422"/>
      <c r="R23" s="422"/>
      <c r="S23" s="422"/>
    </row>
    <row r="24" spans="2:19" ht="11" customHeight="1" x14ac:dyDescent="0.15">
      <c r="B24" s="173" t="s">
        <v>484</v>
      </c>
      <c r="C24" s="205">
        <v>70</v>
      </c>
      <c r="D24" s="205">
        <v>70</v>
      </c>
      <c r="E24" s="205">
        <v>70</v>
      </c>
      <c r="F24" s="205">
        <v>50</v>
      </c>
      <c r="G24" s="205">
        <v>150</v>
      </c>
      <c r="H24" s="205">
        <v>20</v>
      </c>
      <c r="I24" s="205">
        <v>100</v>
      </c>
      <c r="J24" s="206" t="s">
        <v>43</v>
      </c>
      <c r="K24" s="181" t="s">
        <v>283</v>
      </c>
      <c r="M24" s="6"/>
      <c r="N24" s="7"/>
      <c r="O24" s="7"/>
      <c r="P24" s="7"/>
      <c r="Q24" s="7"/>
      <c r="R24" s="7"/>
      <c r="S24" s="7"/>
    </row>
    <row r="25" spans="2:19" ht="11" customHeight="1" x14ac:dyDescent="0.15">
      <c r="B25" s="173" t="s">
        <v>485</v>
      </c>
      <c r="C25" s="205">
        <v>90</v>
      </c>
      <c r="D25" s="205">
        <v>90</v>
      </c>
      <c r="E25" s="205">
        <v>95</v>
      </c>
      <c r="F25" s="205">
        <v>90</v>
      </c>
      <c r="G25" s="205">
        <v>95</v>
      </c>
      <c r="H25" s="205">
        <v>90</v>
      </c>
      <c r="I25" s="205">
        <v>99</v>
      </c>
      <c r="J25" s="206"/>
      <c r="K25" s="181" t="s">
        <v>283</v>
      </c>
      <c r="M25" s="6"/>
      <c r="N25" s="7"/>
      <c r="O25" s="7"/>
      <c r="P25" s="7"/>
      <c r="Q25" s="7"/>
      <c r="R25" s="7"/>
      <c r="S25" s="7"/>
    </row>
    <row r="26" spans="2:19" ht="11" customHeight="1" x14ac:dyDescent="0.15">
      <c r="B26" s="173" t="s">
        <v>486</v>
      </c>
      <c r="C26" s="205">
        <v>108</v>
      </c>
      <c r="D26" s="205">
        <v>105</v>
      </c>
      <c r="E26" s="205">
        <v>38</v>
      </c>
      <c r="F26" s="205">
        <v>152</v>
      </c>
      <c r="G26" s="205">
        <v>262.5</v>
      </c>
      <c r="H26" s="205">
        <v>38</v>
      </c>
      <c r="I26" s="205">
        <v>262.5</v>
      </c>
      <c r="J26" s="207" t="s">
        <v>41</v>
      </c>
      <c r="K26" s="181" t="s">
        <v>284</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08">
        <f>1.4*1.05*1.0396</f>
        <v>1.5282120000000001</v>
      </c>
      <c r="D28" s="209">
        <f>1.39*1.05*1.0396</f>
        <v>1.5172962000000001</v>
      </c>
      <c r="E28" s="209">
        <f>1.37*1.05*1.0396</f>
        <v>1.4954646000000003</v>
      </c>
      <c r="F28" s="210">
        <f>0.7*1.0396</f>
        <v>0.72772000000000003</v>
      </c>
      <c r="G28" s="210">
        <f>1.75*1.0396</f>
        <v>1.8193000000000001</v>
      </c>
      <c r="H28" s="210">
        <f>0.7*1.0396</f>
        <v>0.72772000000000003</v>
      </c>
      <c r="I28" s="210">
        <f>1.645*1.0396</f>
        <v>1.7101420000000001</v>
      </c>
      <c r="J28" s="190" t="s">
        <v>208</v>
      </c>
      <c r="K28" s="181" t="s">
        <v>285</v>
      </c>
      <c r="M28" s="6"/>
      <c r="N28" s="9"/>
      <c r="O28" s="9"/>
      <c r="P28" s="9"/>
      <c r="Q28" s="9"/>
      <c r="R28" s="7"/>
      <c r="S28" s="7"/>
    </row>
    <row r="29" spans="2:19" ht="11" customHeight="1" x14ac:dyDescent="0.15">
      <c r="B29" s="211" t="s">
        <v>180</v>
      </c>
      <c r="C29" s="212"/>
      <c r="D29" s="212"/>
      <c r="E29" s="212"/>
      <c r="F29" s="212"/>
      <c r="G29" s="212"/>
      <c r="H29" s="212"/>
      <c r="I29" s="212"/>
      <c r="J29" s="190"/>
      <c r="K29" s="190"/>
      <c r="M29" s="6"/>
      <c r="N29" s="9"/>
      <c r="O29" s="9"/>
      <c r="P29" s="9"/>
      <c r="Q29" s="9"/>
      <c r="R29" s="7"/>
      <c r="S29" s="7"/>
    </row>
    <row r="30" spans="2:19" ht="11" customHeight="1" x14ac:dyDescent="0.15">
      <c r="B30" s="211" t="s">
        <v>181</v>
      </c>
      <c r="C30" s="212"/>
      <c r="D30" s="212"/>
      <c r="E30" s="212"/>
      <c r="F30" s="212"/>
      <c r="G30" s="212"/>
      <c r="H30" s="212"/>
      <c r="I30" s="212"/>
      <c r="J30" s="190"/>
      <c r="K30" s="190"/>
      <c r="M30" s="6"/>
      <c r="N30" s="9"/>
      <c r="O30" s="9"/>
      <c r="P30" s="9"/>
      <c r="Q30" s="9"/>
      <c r="R30" s="7"/>
      <c r="S30" s="7"/>
    </row>
    <row r="31" spans="2:19" ht="11" customHeight="1" x14ac:dyDescent="0.15">
      <c r="B31" s="173" t="s">
        <v>25</v>
      </c>
      <c r="C31" s="182">
        <f>ROUND(41200*0.956*1.0396/100,0)*100</f>
        <v>40900</v>
      </c>
      <c r="D31" s="183">
        <f>ROUND(40000*0.956*1.0396/100,0)*100</f>
        <v>39800</v>
      </c>
      <c r="E31" s="183">
        <f>ROUND(38700*0.956*1.0396/100,0)*100</f>
        <v>38500</v>
      </c>
      <c r="F31" s="213">
        <f>ROUND(30900*1.0396/100,0)*100</f>
        <v>32100</v>
      </c>
      <c r="G31" s="213">
        <f>ROUND(51500*1.0396/100,0)*100</f>
        <v>53500</v>
      </c>
      <c r="H31" s="213">
        <f>ROUND(29000*1.0396/100,0)*100</f>
        <v>30100</v>
      </c>
      <c r="I31" s="213">
        <f>ROUND(48400*1.0396/100,0)*100</f>
        <v>50300</v>
      </c>
      <c r="J31" s="190" t="s">
        <v>48</v>
      </c>
      <c r="K31" s="181" t="s">
        <v>285</v>
      </c>
      <c r="M31" s="6"/>
      <c r="N31" s="9"/>
      <c r="O31" s="9"/>
      <c r="P31" s="9"/>
      <c r="Q31" s="9"/>
      <c r="R31" s="7"/>
      <c r="S31" s="7"/>
    </row>
    <row r="32" spans="2:19" ht="11" customHeight="1" x14ac:dyDescent="0.15">
      <c r="B32" s="173" t="s">
        <v>27</v>
      </c>
      <c r="C32" s="214">
        <f>0.12*1.0396</f>
        <v>0.124752</v>
      </c>
      <c r="D32" s="209">
        <f>0.1164*1.0396</f>
        <v>0.12100944000000001</v>
      </c>
      <c r="E32" s="209">
        <f>0.1128*1.0396</f>
        <v>0.11726688</v>
      </c>
      <c r="F32" s="210">
        <f>0.09*1.0396</f>
        <v>9.3564000000000008E-2</v>
      </c>
      <c r="G32" s="210">
        <f>0.97*1.0396</f>
        <v>1.0084120000000001</v>
      </c>
      <c r="H32" s="210">
        <f>0.0846*1.0396</f>
        <v>8.7950159999999999E-2</v>
      </c>
      <c r="I32" s="210">
        <f>0.141*1.0396</f>
        <v>0.14658360000000001</v>
      </c>
      <c r="J32" s="190" t="s">
        <v>48</v>
      </c>
      <c r="K32" s="181" t="s">
        <v>247</v>
      </c>
      <c r="M32" s="6"/>
      <c r="N32" s="9"/>
      <c r="O32" s="9"/>
      <c r="P32" s="9"/>
      <c r="Q32" s="9"/>
      <c r="R32" s="7"/>
      <c r="S32" s="7"/>
    </row>
    <row r="33" spans="1:19" ht="11" customHeight="1" x14ac:dyDescent="0.15">
      <c r="B33" s="173" t="s">
        <v>31</v>
      </c>
      <c r="C33" s="215">
        <f>50*1.0396</f>
        <v>51.980000000000004</v>
      </c>
      <c r="D33" s="215">
        <f>50*1.0396</f>
        <v>51.980000000000004</v>
      </c>
      <c r="E33" s="215">
        <f>50*1.0396</f>
        <v>51.980000000000004</v>
      </c>
      <c r="F33" s="215">
        <f>40*1.0396</f>
        <v>41.584000000000003</v>
      </c>
      <c r="G33" s="215">
        <f>100*1.0396</f>
        <v>103.96000000000001</v>
      </c>
      <c r="H33" s="215">
        <f>40*1.0396</f>
        <v>41.584000000000003</v>
      </c>
      <c r="I33" s="215">
        <f>100*1.0396</f>
        <v>103.96000000000001</v>
      </c>
      <c r="J33" s="190"/>
      <c r="K33" s="181">
        <v>12</v>
      </c>
      <c r="M33" s="422"/>
      <c r="N33" s="422"/>
      <c r="O33" s="422"/>
      <c r="P33" s="422"/>
      <c r="Q33" s="422"/>
      <c r="R33" s="422"/>
      <c r="S33" s="422"/>
    </row>
    <row r="34" spans="1:19" x14ac:dyDescent="0.15">
      <c r="A34" s="3"/>
      <c r="L34" s="25"/>
    </row>
    <row r="35" spans="1:19" s="1" customFormat="1" ht="12" x14ac:dyDescent="0.15">
      <c r="A35" s="3" t="s">
        <v>22</v>
      </c>
      <c r="C35" s="10"/>
      <c r="D35" s="10"/>
      <c r="E35" s="10"/>
      <c r="F35" s="10"/>
      <c r="G35" s="10"/>
    </row>
    <row r="36" spans="1:19" x14ac:dyDescent="0.15">
      <c r="A36" s="13">
        <v>1</v>
      </c>
      <c r="B36" s="13" t="s">
        <v>192</v>
      </c>
    </row>
    <row r="37" spans="1:19" x14ac:dyDescent="0.15">
      <c r="A37" s="13">
        <v>2</v>
      </c>
      <c r="B37" s="13" t="s">
        <v>286</v>
      </c>
    </row>
    <row r="38" spans="1:19" x14ac:dyDescent="0.15">
      <c r="A38" s="13">
        <v>3</v>
      </c>
      <c r="B38" s="13" t="s">
        <v>287</v>
      </c>
    </row>
    <row r="39" spans="1:19" x14ac:dyDescent="0.15">
      <c r="A39" s="13">
        <v>4</v>
      </c>
      <c r="B39" s="32" t="s">
        <v>288</v>
      </c>
    </row>
    <row r="40" spans="1:19" x14ac:dyDescent="0.15">
      <c r="A40" s="13">
        <v>5</v>
      </c>
      <c r="B40" s="33" t="s">
        <v>289</v>
      </c>
    </row>
    <row r="41" spans="1:19" x14ac:dyDescent="0.15">
      <c r="A41" s="13">
        <v>6</v>
      </c>
      <c r="B41" s="13" t="s">
        <v>47</v>
      </c>
    </row>
    <row r="42" spans="1:19" x14ac:dyDescent="0.15">
      <c r="A42" s="13">
        <v>7</v>
      </c>
      <c r="B42" s="13" t="s">
        <v>36</v>
      </c>
    </row>
    <row r="43" spans="1:19" x14ac:dyDescent="0.15">
      <c r="A43" s="13">
        <v>8</v>
      </c>
      <c r="B43" s="13" t="s">
        <v>290</v>
      </c>
    </row>
    <row r="44" spans="1:19" x14ac:dyDescent="0.15">
      <c r="A44" s="13">
        <v>9</v>
      </c>
      <c r="B44" s="13" t="s">
        <v>54</v>
      </c>
    </row>
    <row r="45" spans="1:19" x14ac:dyDescent="0.15">
      <c r="A45" s="13">
        <v>10</v>
      </c>
      <c r="B45" s="13" t="s">
        <v>55</v>
      </c>
    </row>
    <row r="46" spans="1:19" x14ac:dyDescent="0.15">
      <c r="A46" s="13">
        <v>11</v>
      </c>
      <c r="B46" s="13" t="s">
        <v>291</v>
      </c>
    </row>
    <row r="47" spans="1:19" x14ac:dyDescent="0.15">
      <c r="A47" s="13">
        <v>12</v>
      </c>
      <c r="B47" s="13" t="s">
        <v>46</v>
      </c>
    </row>
    <row r="48" spans="1:19" x14ac:dyDescent="0.15">
      <c r="A48" s="3" t="s">
        <v>23</v>
      </c>
    </row>
    <row r="49" spans="1:11" s="1" customFormat="1" ht="12" x14ac:dyDescent="0.15">
      <c r="A49" s="12" t="s">
        <v>9</v>
      </c>
      <c r="B49" s="13" t="s">
        <v>38</v>
      </c>
      <c r="C49" s="13"/>
      <c r="D49" s="13"/>
      <c r="E49" s="13"/>
      <c r="F49" s="13"/>
      <c r="G49" s="13"/>
      <c r="H49" s="13"/>
      <c r="I49" s="13"/>
      <c r="J49" s="13"/>
      <c r="K49" s="13"/>
    </row>
    <row r="50" spans="1:11" s="1" customFormat="1" ht="12" x14ac:dyDescent="0.15">
      <c r="A50" s="12" t="s">
        <v>12</v>
      </c>
      <c r="B50" s="13" t="s">
        <v>204</v>
      </c>
      <c r="C50" s="13"/>
      <c r="D50" s="13"/>
      <c r="E50" s="13"/>
      <c r="F50" s="13"/>
      <c r="G50" s="13"/>
      <c r="H50" s="13"/>
      <c r="I50" s="13"/>
      <c r="J50" s="13"/>
      <c r="K50" s="13"/>
    </row>
    <row r="51" spans="1:11" s="1" customFormat="1" ht="12" x14ac:dyDescent="0.15">
      <c r="A51" s="12" t="s">
        <v>41</v>
      </c>
      <c r="B51" s="13" t="s">
        <v>42</v>
      </c>
      <c r="C51" s="13"/>
      <c r="D51" s="13"/>
      <c r="E51" s="13"/>
      <c r="F51" s="13"/>
      <c r="G51" s="13"/>
      <c r="H51" s="13"/>
      <c r="I51" s="13"/>
      <c r="J51" s="13"/>
      <c r="K51" s="13"/>
    </row>
    <row r="52" spans="1:11" s="1" customFormat="1" ht="12" x14ac:dyDescent="0.15">
      <c r="A52" s="12" t="s">
        <v>37</v>
      </c>
      <c r="B52" s="13" t="s">
        <v>44</v>
      </c>
      <c r="C52" s="13"/>
      <c r="D52" s="13"/>
      <c r="E52" s="13"/>
      <c r="F52" s="13"/>
      <c r="G52" s="13"/>
      <c r="H52" s="13"/>
      <c r="I52" s="13"/>
      <c r="J52" s="13"/>
      <c r="K52" s="13"/>
    </row>
    <row r="53" spans="1:11" s="1" customFormat="1" ht="12" x14ac:dyDescent="0.15">
      <c r="A53" s="12" t="s">
        <v>43</v>
      </c>
      <c r="B53" s="13" t="s">
        <v>49</v>
      </c>
      <c r="C53" s="13"/>
      <c r="D53" s="13"/>
      <c r="E53" s="13"/>
      <c r="F53" s="13"/>
      <c r="G53" s="13"/>
      <c r="H53" s="13"/>
      <c r="I53" s="13"/>
      <c r="J53" s="13"/>
      <c r="K53" s="13"/>
    </row>
    <row r="54" spans="1:11" s="1" customFormat="1" ht="12" x14ac:dyDescent="0.15">
      <c r="A54" s="12" t="s">
        <v>48</v>
      </c>
      <c r="B54" s="13" t="s">
        <v>51</v>
      </c>
      <c r="C54" s="13"/>
      <c r="D54" s="13"/>
      <c r="E54" s="13"/>
      <c r="F54" s="13"/>
      <c r="G54" s="13"/>
      <c r="H54" s="13"/>
      <c r="I54" s="13"/>
      <c r="J54" s="13"/>
      <c r="K54" s="13"/>
    </row>
    <row r="55" spans="1:11" s="1" customFormat="1" ht="12" x14ac:dyDescent="0.15">
      <c r="A55" s="12" t="s">
        <v>50</v>
      </c>
      <c r="B55" s="13" t="s">
        <v>407</v>
      </c>
      <c r="C55" s="13"/>
      <c r="D55" s="13"/>
      <c r="E55" s="13"/>
      <c r="F55" s="13"/>
      <c r="G55" s="13"/>
      <c r="H55" s="13"/>
      <c r="I55" s="13"/>
      <c r="J55" s="13"/>
      <c r="K55" s="13"/>
    </row>
  </sheetData>
  <mergeCells count="8">
    <mergeCell ref="M23:S23"/>
    <mergeCell ref="M33:S33"/>
    <mergeCell ref="C3:K3"/>
    <mergeCell ref="N3:S3"/>
    <mergeCell ref="F4:G4"/>
    <mergeCell ref="H4:I4"/>
    <mergeCell ref="M5:S5"/>
    <mergeCell ref="N6:S6"/>
  </mergeCells>
  <hyperlinks>
    <hyperlink ref="B39" r:id="rId1" display="https://www.worldcoal.org/%C5%82agisza-power-plant-world%E2%80%99s-first-supercritical-cfb" xr:uid="{95B9745B-152B-47CC-A663-D0B5D28FC9F0}"/>
  </hyperlinks>
  <pageMargins left="0.70866141732283472" right="0.70866141732283472" top="0.74803149606299213" bottom="0.74803149606299213" header="0.31496062992125984" footer="0.31496062992125984"/>
  <pageSetup paperSize="9" scale="65" orientation="portrait" r:id="rId2"/>
  <colBreaks count="1" manualBreakCount="1">
    <brk id="11" max="1048575" man="1"/>
  </colBreaks>
  <ignoredErrors>
    <ignoredError sqref="G28 G33" formula="1"/>
    <ignoredError sqref="K7 K10:K13 K21:K22"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8"/>
  <dimension ref="A1:S57"/>
  <sheetViews>
    <sheetView zoomScaleNormal="100" zoomScaleSheetLayoutView="120" workbookViewId="0">
      <selection activeCell="B3" sqref="B3:K36"/>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179</v>
      </c>
      <c r="D3" s="423"/>
      <c r="E3" s="423"/>
      <c r="F3" s="423"/>
      <c r="G3" s="423"/>
      <c r="H3" s="423"/>
      <c r="I3" s="423"/>
      <c r="J3" s="423"/>
      <c r="K3" s="424"/>
      <c r="M3" s="14"/>
      <c r="N3" s="431"/>
      <c r="O3" s="432"/>
      <c r="P3" s="432"/>
      <c r="Q3" s="432"/>
      <c r="R3" s="432"/>
      <c r="S3" s="432"/>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250</v>
      </c>
      <c r="D6" s="179">
        <v>250</v>
      </c>
      <c r="E6" s="179">
        <v>250</v>
      </c>
      <c r="F6" s="179">
        <v>100</v>
      </c>
      <c r="G6" s="179">
        <v>500</v>
      </c>
      <c r="H6" s="179">
        <v>100</v>
      </c>
      <c r="I6" s="179">
        <v>500</v>
      </c>
      <c r="J6" s="180" t="s">
        <v>9</v>
      </c>
      <c r="K6" s="181" t="s">
        <v>227</v>
      </c>
      <c r="M6" s="6"/>
      <c r="N6" s="428"/>
      <c r="O6" s="433"/>
      <c r="P6" s="433"/>
      <c r="Q6" s="433"/>
      <c r="R6" s="433"/>
      <c r="S6" s="433"/>
    </row>
    <row r="7" spans="2:19" ht="11" customHeight="1" x14ac:dyDescent="0.15">
      <c r="B7" s="178" t="s">
        <v>26</v>
      </c>
      <c r="C7" s="220">
        <v>1000</v>
      </c>
      <c r="D7" s="220">
        <v>1000</v>
      </c>
      <c r="E7" s="220">
        <v>1000</v>
      </c>
      <c r="F7" s="220">
        <v>100</v>
      </c>
      <c r="G7" s="220">
        <v>4000</v>
      </c>
      <c r="H7" s="220">
        <v>100</v>
      </c>
      <c r="I7" s="220">
        <v>4000</v>
      </c>
      <c r="J7" s="180"/>
      <c r="K7" s="181" t="s">
        <v>227</v>
      </c>
      <c r="M7" s="6"/>
      <c r="N7" s="15"/>
      <c r="O7" s="16"/>
      <c r="P7" s="16"/>
      <c r="Q7" s="16"/>
      <c r="R7" s="16"/>
      <c r="S7" s="16"/>
    </row>
    <row r="8" spans="2:19" ht="11" customHeight="1" x14ac:dyDescent="0.15">
      <c r="B8" s="178" t="s">
        <v>10</v>
      </c>
      <c r="C8" s="179">
        <v>80</v>
      </c>
      <c r="D8" s="179">
        <v>80</v>
      </c>
      <c r="E8" s="179">
        <v>80</v>
      </c>
      <c r="F8" s="179">
        <v>70</v>
      </c>
      <c r="G8" s="179">
        <v>82</v>
      </c>
      <c r="H8" s="179">
        <v>70</v>
      </c>
      <c r="I8" s="179">
        <v>82</v>
      </c>
      <c r="J8" s="180"/>
      <c r="K8" s="181" t="s">
        <v>243</v>
      </c>
      <c r="M8" s="6"/>
      <c r="N8" s="7"/>
      <c r="O8" s="7"/>
      <c r="P8" s="7"/>
      <c r="Q8" s="7"/>
      <c r="R8" s="7"/>
      <c r="S8" s="7"/>
    </row>
    <row r="9" spans="2:19" ht="11" customHeight="1" x14ac:dyDescent="0.15">
      <c r="B9" s="185" t="s">
        <v>11</v>
      </c>
      <c r="C9" s="179">
        <v>80</v>
      </c>
      <c r="D9" s="179">
        <v>80</v>
      </c>
      <c r="E9" s="179">
        <v>80</v>
      </c>
      <c r="F9" s="179">
        <v>70</v>
      </c>
      <c r="G9" s="179">
        <v>82</v>
      </c>
      <c r="H9" s="179">
        <v>70</v>
      </c>
      <c r="I9" s="179">
        <v>82</v>
      </c>
      <c r="J9" s="186"/>
      <c r="K9" s="181" t="s">
        <v>243</v>
      </c>
      <c r="M9" s="6"/>
      <c r="N9" s="7"/>
      <c r="O9" s="7"/>
      <c r="P9" s="7"/>
      <c r="Q9" s="7"/>
      <c r="R9" s="7"/>
      <c r="S9" s="7"/>
    </row>
    <row r="10" spans="2:19" ht="11" customHeight="1" x14ac:dyDescent="0.15">
      <c r="B10" s="178" t="s">
        <v>13</v>
      </c>
      <c r="C10" s="179">
        <v>4</v>
      </c>
      <c r="D10" s="179">
        <v>4</v>
      </c>
      <c r="E10" s="179">
        <v>4</v>
      </c>
      <c r="F10" s="179">
        <v>2</v>
      </c>
      <c r="G10" s="179">
        <v>7</v>
      </c>
      <c r="H10" s="179">
        <v>2</v>
      </c>
      <c r="I10" s="179">
        <v>7</v>
      </c>
      <c r="J10" s="180"/>
      <c r="K10" s="181">
        <v>5</v>
      </c>
      <c r="M10" s="1"/>
      <c r="N10" s="8"/>
      <c r="O10" s="8"/>
      <c r="P10" s="8"/>
      <c r="Q10" s="8"/>
      <c r="R10" s="8"/>
      <c r="S10" s="7"/>
    </row>
    <row r="11" spans="2:19" ht="11" customHeight="1" x14ac:dyDescent="0.15">
      <c r="B11" s="173" t="s">
        <v>14</v>
      </c>
      <c r="C11" s="179">
        <v>3</v>
      </c>
      <c r="D11" s="179">
        <v>3</v>
      </c>
      <c r="E11" s="179">
        <v>3</v>
      </c>
      <c r="F11" s="179">
        <v>2</v>
      </c>
      <c r="G11" s="179">
        <v>6</v>
      </c>
      <c r="H11" s="179">
        <v>2</v>
      </c>
      <c r="I11" s="179">
        <v>6</v>
      </c>
      <c r="J11" s="180"/>
      <c r="K11" s="181">
        <v>5</v>
      </c>
      <c r="M11" s="1"/>
      <c r="N11" s="8"/>
      <c r="O11" s="8"/>
      <c r="P11" s="8"/>
      <c r="Q11" s="8"/>
      <c r="R11" s="8"/>
      <c r="S11" s="7"/>
    </row>
    <row r="12" spans="2:19" ht="11" customHeight="1" x14ac:dyDescent="0.15">
      <c r="B12" s="173" t="s">
        <v>15</v>
      </c>
      <c r="C12" s="179">
        <v>50</v>
      </c>
      <c r="D12" s="179">
        <v>50</v>
      </c>
      <c r="E12" s="179">
        <v>50</v>
      </c>
      <c r="F12" s="179">
        <v>40</v>
      </c>
      <c r="G12" s="179">
        <v>90</v>
      </c>
      <c r="H12" s="179">
        <v>40</v>
      </c>
      <c r="I12" s="179">
        <v>90</v>
      </c>
      <c r="J12" s="180"/>
      <c r="K12" s="181">
        <v>1</v>
      </c>
      <c r="M12" s="6"/>
      <c r="N12" s="7"/>
      <c r="O12" s="7"/>
      <c r="P12" s="7"/>
      <c r="Q12" s="7"/>
      <c r="R12" s="7"/>
      <c r="S12" s="7"/>
    </row>
    <row r="13" spans="2:19" ht="11" customHeight="1" x14ac:dyDescent="0.15">
      <c r="B13" s="173" t="s">
        <v>16</v>
      </c>
      <c r="C13" s="217">
        <v>4.3</v>
      </c>
      <c r="D13" s="217">
        <v>4.3</v>
      </c>
      <c r="E13" s="217">
        <v>4.3</v>
      </c>
      <c r="F13" s="254">
        <v>2.15</v>
      </c>
      <c r="G13" s="254">
        <v>6.4499999999999993</v>
      </c>
      <c r="H13" s="254">
        <v>2.15</v>
      </c>
      <c r="I13" s="254">
        <v>6.4499999999999993</v>
      </c>
      <c r="J13" s="180" t="s">
        <v>12</v>
      </c>
      <c r="K13" s="181">
        <v>1</v>
      </c>
      <c r="M13" s="6"/>
      <c r="N13" s="7"/>
      <c r="O13" s="7"/>
      <c r="P13" s="7"/>
      <c r="Q13" s="7"/>
      <c r="R13" s="7"/>
      <c r="S13" s="7"/>
    </row>
    <row r="14" spans="2:19" ht="11" customHeight="1" x14ac:dyDescent="0.15">
      <c r="B14" s="188" t="s">
        <v>483</v>
      </c>
      <c r="C14" s="179">
        <v>30</v>
      </c>
      <c r="D14" s="179">
        <v>30</v>
      </c>
      <c r="E14" s="179">
        <v>30</v>
      </c>
      <c r="F14" s="205">
        <v>15</v>
      </c>
      <c r="G14" s="205">
        <v>45</v>
      </c>
      <c r="H14" s="205">
        <v>15</v>
      </c>
      <c r="I14" s="205">
        <v>45</v>
      </c>
      <c r="J14" s="190"/>
      <c r="K14" s="180">
        <v>1</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205" t="s">
        <v>34</v>
      </c>
      <c r="D16" s="205" t="s">
        <v>34</v>
      </c>
      <c r="E16" s="205" t="s">
        <v>34</v>
      </c>
      <c r="F16" s="205" t="s">
        <v>34</v>
      </c>
      <c r="G16" s="205" t="s">
        <v>34</v>
      </c>
      <c r="H16" s="205" t="s">
        <v>34</v>
      </c>
      <c r="I16" s="205" t="s">
        <v>34</v>
      </c>
      <c r="J16" s="190"/>
      <c r="K16" s="184"/>
      <c r="M16" s="6"/>
      <c r="N16" s="7"/>
      <c r="O16" s="7"/>
      <c r="P16" s="7"/>
      <c r="Q16" s="7"/>
      <c r="R16" s="7"/>
      <c r="S16" s="7"/>
    </row>
    <row r="17" spans="2:19" ht="11" customHeight="1" x14ac:dyDescent="0.15">
      <c r="B17" s="188" t="s">
        <v>30</v>
      </c>
      <c r="C17" s="205" t="s">
        <v>34</v>
      </c>
      <c r="D17" s="205" t="s">
        <v>34</v>
      </c>
      <c r="E17" s="205" t="s">
        <v>34</v>
      </c>
      <c r="F17" s="205" t="s">
        <v>34</v>
      </c>
      <c r="G17" s="205" t="s">
        <v>34</v>
      </c>
      <c r="H17" s="205" t="s">
        <v>34</v>
      </c>
      <c r="I17" s="205" t="s">
        <v>34</v>
      </c>
      <c r="J17" s="190"/>
      <c r="K17" s="184"/>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v>50</v>
      </c>
      <c r="D19" s="179">
        <v>50</v>
      </c>
      <c r="E19" s="179">
        <v>50</v>
      </c>
      <c r="F19" s="179">
        <v>10</v>
      </c>
      <c r="G19" s="179">
        <v>100</v>
      </c>
      <c r="H19" s="179">
        <v>10</v>
      </c>
      <c r="I19" s="252">
        <v>100</v>
      </c>
      <c r="J19" s="190"/>
      <c r="K19" s="181" t="s">
        <v>244</v>
      </c>
      <c r="L19" s="3"/>
      <c r="M19" s="6"/>
      <c r="N19" s="7"/>
      <c r="O19" s="7"/>
      <c r="P19" s="7"/>
      <c r="Q19" s="7"/>
      <c r="R19" s="7"/>
      <c r="S19" s="7"/>
    </row>
    <row r="20" spans="2:19" ht="11" customHeight="1" x14ac:dyDescent="0.15">
      <c r="B20" s="173" t="s">
        <v>17</v>
      </c>
      <c r="C20" s="179">
        <v>0</v>
      </c>
      <c r="D20" s="179">
        <v>0</v>
      </c>
      <c r="E20" s="179">
        <v>0</v>
      </c>
      <c r="F20" s="179">
        <v>0</v>
      </c>
      <c r="G20" s="179">
        <v>0</v>
      </c>
      <c r="H20" s="179">
        <v>0</v>
      </c>
      <c r="I20" s="189">
        <v>0</v>
      </c>
      <c r="J20" s="190"/>
      <c r="K20" s="181">
        <v>2</v>
      </c>
      <c r="M20" s="6"/>
      <c r="N20" s="7"/>
      <c r="O20" s="7"/>
      <c r="P20" s="7"/>
      <c r="Q20" s="7"/>
      <c r="R20" s="7"/>
      <c r="S20" s="7"/>
    </row>
    <row r="21" spans="2:19" ht="11" customHeight="1" x14ac:dyDescent="0.15">
      <c r="B21" s="173" t="s">
        <v>18</v>
      </c>
      <c r="C21" s="217">
        <v>0.1</v>
      </c>
      <c r="D21" s="217">
        <v>0.1</v>
      </c>
      <c r="E21" s="217">
        <v>0.1</v>
      </c>
      <c r="F21" s="217">
        <v>0</v>
      </c>
      <c r="G21" s="217">
        <v>0.3</v>
      </c>
      <c r="H21" s="217">
        <v>0</v>
      </c>
      <c r="I21" s="253">
        <v>0.3</v>
      </c>
      <c r="J21" s="190"/>
      <c r="K21" s="181">
        <v>2</v>
      </c>
      <c r="M21" s="6"/>
      <c r="N21" s="7"/>
      <c r="O21" s="7"/>
      <c r="P21" s="7"/>
      <c r="Q21" s="7"/>
      <c r="R21" s="7"/>
      <c r="S21" s="7"/>
    </row>
    <row r="22" spans="2:19" ht="11" customHeight="1" x14ac:dyDescent="0.15">
      <c r="B22" s="173" t="s">
        <v>19</v>
      </c>
      <c r="C22" s="217">
        <v>0.1</v>
      </c>
      <c r="D22" s="217">
        <v>0.1</v>
      </c>
      <c r="E22" s="217">
        <v>0.1</v>
      </c>
      <c r="F22" s="217">
        <v>0</v>
      </c>
      <c r="G22" s="217">
        <v>0.3</v>
      </c>
      <c r="H22" s="217">
        <v>0</v>
      </c>
      <c r="I22" s="253">
        <v>0.3</v>
      </c>
      <c r="J22" s="190"/>
      <c r="K22" s="181">
        <v>2</v>
      </c>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490</v>
      </c>
      <c r="C24" s="205">
        <v>0</v>
      </c>
      <c r="D24" s="205">
        <v>0</v>
      </c>
      <c r="E24" s="205">
        <v>0</v>
      </c>
      <c r="F24" s="205">
        <v>0</v>
      </c>
      <c r="G24" s="205">
        <v>0</v>
      </c>
      <c r="H24" s="205">
        <v>0</v>
      </c>
      <c r="I24" s="205">
        <v>0</v>
      </c>
      <c r="J24" s="206"/>
      <c r="K24" s="181"/>
      <c r="M24" s="6"/>
      <c r="N24" s="7"/>
      <c r="O24" s="7"/>
      <c r="P24" s="7"/>
      <c r="Q24" s="7"/>
      <c r="R24" s="7"/>
      <c r="S24" s="7"/>
    </row>
    <row r="25" spans="2:19" ht="11" customHeight="1" x14ac:dyDescent="0.15">
      <c r="B25" s="173" t="s">
        <v>485</v>
      </c>
      <c r="C25" s="205">
        <v>0</v>
      </c>
      <c r="D25" s="205">
        <v>0</v>
      </c>
      <c r="E25" s="205">
        <v>0</v>
      </c>
      <c r="F25" s="205">
        <v>0</v>
      </c>
      <c r="G25" s="205">
        <v>0</v>
      </c>
      <c r="H25" s="205">
        <v>0</v>
      </c>
      <c r="I25" s="205">
        <v>0</v>
      </c>
      <c r="J25" s="206"/>
      <c r="K25" s="181"/>
      <c r="M25" s="6"/>
      <c r="N25" s="7"/>
      <c r="O25" s="7"/>
      <c r="P25" s="7"/>
      <c r="Q25" s="7"/>
      <c r="R25" s="7"/>
      <c r="S25" s="7"/>
    </row>
    <row r="26" spans="2:19" ht="11" customHeight="1" x14ac:dyDescent="0.15">
      <c r="B26" s="173" t="s">
        <v>486</v>
      </c>
      <c r="C26" s="205">
        <v>0</v>
      </c>
      <c r="D26" s="205">
        <v>0</v>
      </c>
      <c r="E26" s="205">
        <v>0</v>
      </c>
      <c r="F26" s="205">
        <v>0</v>
      </c>
      <c r="G26" s="205">
        <v>0</v>
      </c>
      <c r="H26" s="205">
        <v>0</v>
      </c>
      <c r="I26" s="205">
        <v>0</v>
      </c>
      <c r="J26" s="207"/>
      <c r="K26" s="181"/>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412</v>
      </c>
      <c r="C28" s="209">
        <v>0.89</v>
      </c>
      <c r="D28" s="209">
        <v>0.89</v>
      </c>
      <c r="E28" s="209">
        <v>0.89</v>
      </c>
      <c r="F28" s="209">
        <v>0.6</v>
      </c>
      <c r="G28" s="217">
        <v>6</v>
      </c>
      <c r="H28" s="209">
        <v>0.6</v>
      </c>
      <c r="I28" s="254">
        <v>6</v>
      </c>
      <c r="J28" s="190" t="s">
        <v>245</v>
      </c>
      <c r="K28" s="181" t="s">
        <v>229</v>
      </c>
      <c r="M28" s="6"/>
      <c r="N28" s="9"/>
      <c r="O28" s="9"/>
      <c r="P28" s="9"/>
      <c r="Q28" s="9"/>
      <c r="R28" s="7"/>
      <c r="S28" s="7"/>
    </row>
    <row r="29" spans="2:19" ht="11" customHeight="1" x14ac:dyDescent="0.15">
      <c r="B29" s="173" t="s">
        <v>180</v>
      </c>
      <c r="C29" s="255">
        <v>30</v>
      </c>
      <c r="D29" s="255">
        <v>30</v>
      </c>
      <c r="E29" s="255">
        <v>30</v>
      </c>
      <c r="F29" s="255">
        <v>20</v>
      </c>
      <c r="G29" s="255">
        <v>50</v>
      </c>
      <c r="H29" s="255">
        <v>20</v>
      </c>
      <c r="I29" s="255">
        <v>50</v>
      </c>
      <c r="J29" s="190"/>
      <c r="K29" s="190">
        <v>7</v>
      </c>
      <c r="M29" s="6"/>
      <c r="N29" s="9"/>
      <c r="O29" s="9"/>
      <c r="P29" s="9"/>
      <c r="Q29" s="9"/>
      <c r="R29" s="7"/>
      <c r="S29" s="7"/>
    </row>
    <row r="30" spans="2:19" ht="11" customHeight="1" x14ac:dyDescent="0.15">
      <c r="B30" s="173" t="s">
        <v>181</v>
      </c>
      <c r="C30" s="255">
        <v>70</v>
      </c>
      <c r="D30" s="255">
        <v>70</v>
      </c>
      <c r="E30" s="255">
        <v>70</v>
      </c>
      <c r="F30" s="255">
        <v>50</v>
      </c>
      <c r="G30" s="255">
        <v>80</v>
      </c>
      <c r="H30" s="255">
        <v>50</v>
      </c>
      <c r="I30" s="255">
        <v>80</v>
      </c>
      <c r="J30" s="190"/>
      <c r="K30" s="190">
        <v>7</v>
      </c>
      <c r="M30" s="6"/>
      <c r="N30" s="9"/>
      <c r="O30" s="9"/>
      <c r="P30" s="9"/>
      <c r="Q30" s="9"/>
      <c r="R30" s="7"/>
      <c r="S30" s="7"/>
    </row>
    <row r="31" spans="2:19" ht="11" customHeight="1" x14ac:dyDescent="0.15">
      <c r="B31" s="173" t="s">
        <v>415</v>
      </c>
      <c r="C31" s="183">
        <v>8320</v>
      </c>
      <c r="D31" s="183">
        <v>8320</v>
      </c>
      <c r="E31" s="183">
        <v>8320</v>
      </c>
      <c r="F31" s="213">
        <v>4000</v>
      </c>
      <c r="G31" s="213">
        <v>30000</v>
      </c>
      <c r="H31" s="213">
        <v>4000</v>
      </c>
      <c r="I31" s="213">
        <v>30000</v>
      </c>
      <c r="J31" s="190"/>
      <c r="K31" s="181" t="s">
        <v>246</v>
      </c>
      <c r="M31" s="6"/>
      <c r="N31" s="9"/>
      <c r="O31" s="9"/>
      <c r="P31" s="9"/>
      <c r="Q31" s="9"/>
      <c r="R31" s="7"/>
      <c r="S31" s="7"/>
    </row>
    <row r="32" spans="2:19" ht="11" customHeight="1" x14ac:dyDescent="0.15">
      <c r="B32" s="173" t="s">
        <v>413</v>
      </c>
      <c r="C32" s="217">
        <v>1.4</v>
      </c>
      <c r="D32" s="217">
        <v>1.4</v>
      </c>
      <c r="E32" s="217">
        <v>1.4</v>
      </c>
      <c r="F32" s="371">
        <v>0.5</v>
      </c>
      <c r="G32" s="371">
        <v>3</v>
      </c>
      <c r="H32" s="371">
        <v>0.5</v>
      </c>
      <c r="I32" s="371">
        <v>3</v>
      </c>
      <c r="J32" s="190"/>
      <c r="K32" s="181" t="s">
        <v>247</v>
      </c>
      <c r="M32" s="6"/>
      <c r="N32" s="9"/>
      <c r="O32" s="9"/>
      <c r="P32" s="9"/>
      <c r="Q32" s="9"/>
      <c r="R32" s="7"/>
      <c r="S32" s="7"/>
    </row>
    <row r="33" spans="1:19" ht="11" customHeight="1" x14ac:dyDescent="0.15">
      <c r="B33" s="173" t="s">
        <v>31</v>
      </c>
      <c r="C33" s="179" t="s">
        <v>34</v>
      </c>
      <c r="D33" s="179" t="s">
        <v>34</v>
      </c>
      <c r="E33" s="179" t="s">
        <v>34</v>
      </c>
      <c r="F33" s="179" t="s">
        <v>34</v>
      </c>
      <c r="G33" s="179" t="s">
        <v>34</v>
      </c>
      <c r="H33" s="179" t="s">
        <v>34</v>
      </c>
      <c r="I33" s="371" t="s">
        <v>34</v>
      </c>
      <c r="J33" s="190"/>
      <c r="K33" s="181"/>
      <c r="M33" s="422"/>
      <c r="N33" s="422"/>
      <c r="O33" s="422"/>
      <c r="P33" s="422"/>
      <c r="Q33" s="422"/>
      <c r="R33" s="422"/>
      <c r="S33" s="422"/>
    </row>
    <row r="34" spans="1:19" ht="11" customHeight="1" x14ac:dyDescent="0.15">
      <c r="B34" s="175" t="s">
        <v>74</v>
      </c>
      <c r="C34" s="202"/>
      <c r="D34" s="202"/>
      <c r="E34" s="202"/>
      <c r="F34" s="202"/>
      <c r="G34" s="202"/>
      <c r="H34" s="202"/>
      <c r="I34" s="202"/>
      <c r="J34" s="257"/>
      <c r="K34" s="258"/>
      <c r="N34" s="7"/>
      <c r="O34" s="7"/>
      <c r="P34" s="7"/>
      <c r="Q34" s="7"/>
      <c r="R34" s="7"/>
      <c r="S34" s="7"/>
    </row>
    <row r="35" spans="1:19" ht="11" customHeight="1" x14ac:dyDescent="0.15">
      <c r="B35" s="188" t="s">
        <v>75</v>
      </c>
      <c r="C35" s="213">
        <v>10000</v>
      </c>
      <c r="D35" s="213">
        <v>10000</v>
      </c>
      <c r="E35" s="213">
        <v>10000</v>
      </c>
      <c r="F35" s="213">
        <v>3000</v>
      </c>
      <c r="G35" s="213">
        <v>20000</v>
      </c>
      <c r="H35" s="213">
        <v>3000</v>
      </c>
      <c r="I35" s="213">
        <v>20000</v>
      </c>
      <c r="J35" s="259" t="s">
        <v>37</v>
      </c>
      <c r="K35" s="181" t="s">
        <v>227</v>
      </c>
      <c r="N35" s="7"/>
      <c r="O35" s="7"/>
      <c r="P35" s="7"/>
      <c r="Q35" s="7"/>
      <c r="R35" s="7"/>
      <c r="S35" s="7"/>
    </row>
    <row r="36" spans="1:19" ht="11" customHeight="1" x14ac:dyDescent="0.15">
      <c r="B36" s="188" t="s">
        <v>182</v>
      </c>
      <c r="C36" s="213">
        <v>10</v>
      </c>
      <c r="D36" s="213">
        <v>10</v>
      </c>
      <c r="E36" s="213">
        <v>10</v>
      </c>
      <c r="F36" s="213">
        <v>4</v>
      </c>
      <c r="G36" s="213">
        <v>12</v>
      </c>
      <c r="H36" s="213">
        <v>4</v>
      </c>
      <c r="I36" s="213">
        <v>12</v>
      </c>
      <c r="J36" s="259" t="s">
        <v>37</v>
      </c>
      <c r="K36" s="181" t="s">
        <v>227</v>
      </c>
      <c r="N36" s="7"/>
      <c r="O36" s="7"/>
      <c r="P36" s="7"/>
      <c r="Q36" s="7"/>
      <c r="R36" s="7"/>
      <c r="S36" s="7"/>
    </row>
    <row r="37" spans="1:19" x14ac:dyDescent="0.15">
      <c r="A37" s="3"/>
      <c r="L37" s="4"/>
    </row>
    <row r="38" spans="1:19" s="1" customFormat="1" ht="12" x14ac:dyDescent="0.15">
      <c r="A38" s="3" t="s">
        <v>22</v>
      </c>
      <c r="C38" s="10"/>
      <c r="D38" s="10"/>
      <c r="E38" s="10"/>
      <c r="F38" s="10"/>
      <c r="G38" s="10"/>
    </row>
    <row r="39" spans="1:19" ht="25.5" customHeight="1" x14ac:dyDescent="0.15">
      <c r="A39" s="12">
        <v>1</v>
      </c>
      <c r="B39" s="430" t="s">
        <v>192</v>
      </c>
      <c r="C39" s="430"/>
      <c r="D39" s="430"/>
      <c r="E39" s="430"/>
      <c r="F39" s="430"/>
      <c r="G39" s="430"/>
      <c r="H39" s="430"/>
      <c r="I39" s="430"/>
      <c r="J39" s="430"/>
      <c r="K39" s="430"/>
    </row>
    <row r="40" spans="1:19" x14ac:dyDescent="0.15">
      <c r="A40" s="12">
        <v>2</v>
      </c>
      <c r="B40" s="21" t="s">
        <v>78</v>
      </c>
      <c r="C40" s="21"/>
      <c r="D40" s="21"/>
      <c r="E40" s="21"/>
      <c r="F40" s="21"/>
      <c r="G40" s="21"/>
      <c r="H40" s="21"/>
      <c r="I40" s="21"/>
      <c r="J40" s="21"/>
      <c r="K40" s="21"/>
    </row>
    <row r="41" spans="1:19" s="1" customFormat="1" x14ac:dyDescent="0.15">
      <c r="A41" s="12">
        <v>3</v>
      </c>
      <c r="B41" s="21" t="s">
        <v>183</v>
      </c>
      <c r="C41" s="21"/>
      <c r="D41" s="21"/>
      <c r="E41" s="21"/>
      <c r="F41" s="21"/>
      <c r="G41" s="21"/>
      <c r="H41" s="21"/>
      <c r="I41" s="21"/>
      <c r="J41" s="21"/>
      <c r="K41" s="21"/>
      <c r="M41" s="4"/>
      <c r="N41" s="4"/>
      <c r="O41" s="4"/>
      <c r="P41" s="4"/>
      <c r="Q41" s="4"/>
      <c r="R41" s="4"/>
      <c r="S41" s="4"/>
    </row>
    <row r="42" spans="1:19" s="1" customFormat="1" x14ac:dyDescent="0.15">
      <c r="A42" s="12">
        <v>4</v>
      </c>
      <c r="B42" s="21" t="s">
        <v>184</v>
      </c>
      <c r="C42" s="21"/>
      <c r="D42" s="21"/>
      <c r="E42" s="21"/>
      <c r="F42" s="21"/>
      <c r="G42" s="21"/>
      <c r="H42" s="21"/>
      <c r="I42" s="21"/>
      <c r="J42" s="21"/>
      <c r="K42" s="21"/>
      <c r="M42" s="4"/>
      <c r="N42" s="4"/>
      <c r="O42" s="4"/>
      <c r="P42" s="4"/>
      <c r="Q42" s="4"/>
      <c r="R42" s="4"/>
      <c r="S42" s="4"/>
    </row>
    <row r="43" spans="1:19" s="1" customFormat="1" x14ac:dyDescent="0.15">
      <c r="A43" s="12">
        <v>5</v>
      </c>
      <c r="B43" s="21" t="s">
        <v>185</v>
      </c>
      <c r="C43" s="21"/>
      <c r="D43" s="21"/>
      <c r="E43" s="21"/>
      <c r="F43" s="21"/>
      <c r="G43" s="21"/>
      <c r="H43" s="21"/>
      <c r="I43" s="21"/>
      <c r="J43" s="21"/>
      <c r="K43" s="21"/>
      <c r="M43" s="4"/>
      <c r="N43" s="4"/>
      <c r="O43" s="4"/>
      <c r="P43" s="4"/>
      <c r="Q43" s="4"/>
      <c r="R43" s="4"/>
      <c r="S43" s="4"/>
    </row>
    <row r="44" spans="1:19" s="1" customFormat="1" x14ac:dyDescent="0.15">
      <c r="A44" s="12">
        <v>6</v>
      </c>
      <c r="B44" s="430" t="s">
        <v>186</v>
      </c>
      <c r="C44" s="430"/>
      <c r="D44" s="430"/>
      <c r="E44" s="430"/>
      <c r="F44" s="430"/>
      <c r="G44" s="430"/>
      <c r="H44" s="430"/>
      <c r="I44" s="430"/>
      <c r="J44" s="430"/>
      <c r="K44" s="430"/>
      <c r="M44" s="4"/>
      <c r="N44" s="4"/>
      <c r="O44" s="4"/>
      <c r="P44" s="4"/>
      <c r="Q44" s="4"/>
      <c r="R44" s="4"/>
      <c r="S44" s="4"/>
    </row>
    <row r="45" spans="1:19" s="1" customFormat="1" x14ac:dyDescent="0.15">
      <c r="A45" s="12">
        <v>7</v>
      </c>
      <c r="B45" s="13" t="s">
        <v>187</v>
      </c>
      <c r="C45" s="18"/>
      <c r="D45" s="18"/>
      <c r="E45" s="18"/>
      <c r="F45" s="18"/>
      <c r="G45" s="18"/>
      <c r="H45" s="18"/>
      <c r="I45" s="18"/>
      <c r="J45" s="18"/>
      <c r="K45" s="18"/>
      <c r="M45" s="4"/>
      <c r="N45" s="4"/>
      <c r="O45" s="4"/>
      <c r="P45" s="4"/>
      <c r="Q45" s="4"/>
      <c r="R45" s="4"/>
      <c r="S45" s="4"/>
    </row>
    <row r="46" spans="1:19" s="1" customFormat="1" x14ac:dyDescent="0.15">
      <c r="A46" s="3" t="s">
        <v>23</v>
      </c>
      <c r="M46" s="4"/>
      <c r="N46" s="4"/>
      <c r="O46" s="4"/>
      <c r="P46" s="4"/>
      <c r="Q46" s="4"/>
      <c r="R46" s="4"/>
      <c r="S46" s="4"/>
    </row>
    <row r="47" spans="1:19" s="1" customFormat="1" x14ac:dyDescent="0.15">
      <c r="A47" s="12" t="s">
        <v>9</v>
      </c>
      <c r="B47" s="13" t="s">
        <v>188</v>
      </c>
      <c r="C47" s="13"/>
      <c r="D47" s="13"/>
      <c r="E47" s="13"/>
      <c r="F47" s="13"/>
      <c r="G47" s="13"/>
      <c r="H47" s="13"/>
      <c r="I47" s="13"/>
      <c r="J47" s="13"/>
      <c r="K47" s="13"/>
      <c r="M47" s="4"/>
      <c r="N47" s="4"/>
      <c r="O47" s="4"/>
      <c r="P47" s="4"/>
      <c r="Q47" s="4"/>
      <c r="R47" s="4"/>
      <c r="S47" s="4"/>
    </row>
    <row r="48" spans="1:19" s="1" customFormat="1" ht="13.5" customHeight="1" x14ac:dyDescent="0.15">
      <c r="A48" s="12" t="s">
        <v>12</v>
      </c>
      <c r="B48" s="430" t="s">
        <v>189</v>
      </c>
      <c r="C48" s="430"/>
      <c r="D48" s="430"/>
      <c r="E48" s="430"/>
      <c r="F48" s="430"/>
      <c r="G48" s="430"/>
      <c r="H48" s="430"/>
      <c r="I48" s="430"/>
      <c r="J48" s="430"/>
      <c r="K48" s="430"/>
      <c r="M48" s="4"/>
      <c r="N48" s="4"/>
      <c r="O48" s="4"/>
      <c r="P48" s="4"/>
      <c r="Q48" s="4"/>
      <c r="R48" s="4"/>
      <c r="S48" s="4"/>
    </row>
    <row r="49" spans="1:19" s="1" customFormat="1" ht="23.25" customHeight="1" x14ac:dyDescent="0.15">
      <c r="A49" s="12" t="s">
        <v>41</v>
      </c>
      <c r="B49" s="430" t="s">
        <v>83</v>
      </c>
      <c r="C49" s="430"/>
      <c r="D49" s="430"/>
      <c r="E49" s="430"/>
      <c r="F49" s="430"/>
      <c r="G49" s="430"/>
      <c r="H49" s="430"/>
      <c r="I49" s="430"/>
      <c r="J49" s="430"/>
      <c r="K49" s="430"/>
      <c r="M49" s="4"/>
      <c r="N49" s="4"/>
      <c r="O49" s="4"/>
      <c r="P49" s="4"/>
      <c r="Q49" s="4"/>
      <c r="R49" s="4"/>
      <c r="S49" s="4"/>
    </row>
    <row r="50" spans="1:19" s="1" customFormat="1" x14ac:dyDescent="0.15">
      <c r="A50" s="12" t="s">
        <v>37</v>
      </c>
      <c r="B50" s="441" t="s">
        <v>190</v>
      </c>
      <c r="C50" s="441"/>
      <c r="D50" s="441"/>
      <c r="E50" s="441"/>
      <c r="F50" s="441"/>
      <c r="G50" s="441"/>
      <c r="H50" s="441"/>
      <c r="I50" s="441"/>
      <c r="J50" s="441"/>
      <c r="K50" s="441"/>
      <c r="M50" s="4"/>
      <c r="N50" s="4"/>
      <c r="O50" s="4"/>
      <c r="P50" s="4"/>
      <c r="Q50" s="4"/>
      <c r="R50" s="4"/>
      <c r="S50" s="4"/>
    </row>
    <row r="51" spans="1:19" s="1" customFormat="1" x14ac:dyDescent="0.15">
      <c r="A51" s="12" t="s">
        <v>43</v>
      </c>
      <c r="B51" s="13" t="s">
        <v>56</v>
      </c>
      <c r="C51" s="13"/>
      <c r="D51" s="13"/>
      <c r="E51" s="13"/>
      <c r="F51" s="13"/>
      <c r="G51" s="13"/>
      <c r="H51" s="13"/>
      <c r="I51" s="13"/>
      <c r="J51" s="13"/>
      <c r="K51" s="13"/>
      <c r="M51" s="4"/>
      <c r="N51" s="4"/>
      <c r="O51" s="4"/>
      <c r="P51" s="4"/>
      <c r="Q51" s="4"/>
      <c r="R51" s="4"/>
      <c r="S51" s="4"/>
    </row>
    <row r="52" spans="1:19" s="1" customFormat="1" x14ac:dyDescent="0.15">
      <c r="A52" s="12"/>
      <c r="B52" s="13"/>
      <c r="C52" s="13"/>
      <c r="D52" s="13"/>
      <c r="E52" s="13"/>
      <c r="F52" s="13"/>
      <c r="G52" s="13"/>
      <c r="H52" s="13"/>
      <c r="I52" s="13"/>
      <c r="J52" s="13"/>
      <c r="K52" s="13"/>
      <c r="M52" s="4"/>
      <c r="N52" s="4"/>
      <c r="O52" s="4"/>
      <c r="P52" s="4"/>
      <c r="Q52" s="4"/>
      <c r="R52" s="4"/>
      <c r="S52" s="4"/>
    </row>
    <row r="53" spans="1:19" s="1" customFormat="1" x14ac:dyDescent="0.15">
      <c r="A53" s="11"/>
      <c r="M53" s="4"/>
      <c r="N53" s="4"/>
      <c r="O53" s="4"/>
      <c r="P53" s="4"/>
      <c r="Q53" s="4"/>
      <c r="R53" s="4"/>
      <c r="S53" s="4"/>
    </row>
    <row r="54" spans="1:19" s="1" customFormat="1" x14ac:dyDescent="0.15">
      <c r="A54" s="11"/>
      <c r="M54" s="4"/>
      <c r="N54" s="4"/>
      <c r="O54" s="4"/>
      <c r="P54" s="4"/>
      <c r="Q54" s="4"/>
      <c r="R54" s="4"/>
      <c r="S54" s="4"/>
    </row>
    <row r="56" spans="1:19" s="1" customFormat="1" x14ac:dyDescent="0.15">
      <c r="B56" s="4"/>
      <c r="M56" s="4"/>
      <c r="N56" s="4"/>
      <c r="O56" s="4"/>
      <c r="P56" s="4"/>
      <c r="Q56" s="4"/>
      <c r="R56" s="4"/>
      <c r="S56" s="4"/>
    </row>
    <row r="57" spans="1:19" s="1" customFormat="1" x14ac:dyDescent="0.15">
      <c r="B57" s="4"/>
      <c r="M57" s="4"/>
      <c r="N57" s="4"/>
      <c r="O57" s="4"/>
      <c r="P57" s="4"/>
      <c r="Q57" s="4"/>
      <c r="R57" s="4"/>
      <c r="S57" s="4"/>
    </row>
  </sheetData>
  <mergeCells count="13">
    <mergeCell ref="N6:S6"/>
    <mergeCell ref="C3:K3"/>
    <mergeCell ref="N3:S3"/>
    <mergeCell ref="F4:G4"/>
    <mergeCell ref="H4:I4"/>
    <mergeCell ref="M5:S5"/>
    <mergeCell ref="B50:K50"/>
    <mergeCell ref="M23:S23"/>
    <mergeCell ref="M33:S33"/>
    <mergeCell ref="B44:K44"/>
    <mergeCell ref="B48:K48"/>
    <mergeCell ref="B49:K49"/>
    <mergeCell ref="B39:K39"/>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10:K18 K20:K27 K29:K30 K33:K34"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789A5-FE76-40F3-8E1F-CF64795F0E5A}">
  <sheetPr codeName="Sheet29"/>
  <dimension ref="A1:Z71"/>
  <sheetViews>
    <sheetView showGridLines="0" zoomScaleNormal="100" workbookViewId="0">
      <selection activeCell="C22" sqref="C22"/>
    </sheetView>
  </sheetViews>
  <sheetFormatPr baseColWidth="10" defaultColWidth="9.33203125" defaultRowHeight="14" x14ac:dyDescent="0.15"/>
  <cols>
    <col min="1" max="1" width="3" style="1" customWidth="1"/>
    <col min="2" max="2" width="38.33203125" style="1" customWidth="1"/>
    <col min="3" max="5" width="9" style="1" customWidth="1"/>
    <col min="6" max="9" width="9.5" style="1" customWidth="1"/>
    <col min="10" max="11" width="6.5" style="1" customWidth="1"/>
    <col min="12" max="12" width="30.33203125" style="4" customWidth="1"/>
    <col min="13" max="13" width="10.33203125" style="4" customWidth="1"/>
    <col min="14" max="14" width="9.6640625" style="4" customWidth="1"/>
    <col min="15" max="15" width="10" style="4" customWidth="1"/>
    <col min="16" max="16" width="7.6640625" style="4" customWidth="1"/>
    <col min="17" max="17" width="7.33203125" style="4" customWidth="1"/>
    <col min="18" max="18" width="7.6640625" style="4" customWidth="1"/>
    <col min="19" max="16384" width="9.33203125" style="4"/>
  </cols>
  <sheetData>
    <row r="1" spans="2:23" ht="20" x14ac:dyDescent="0.2">
      <c r="B1" s="2" t="s">
        <v>0</v>
      </c>
    </row>
    <row r="3" spans="2:23" ht="15" customHeight="1" x14ac:dyDescent="0.15">
      <c r="B3" s="61" t="s">
        <v>1</v>
      </c>
      <c r="C3" s="434" t="s">
        <v>416</v>
      </c>
      <c r="D3" s="434"/>
      <c r="E3" s="434"/>
      <c r="F3" s="434"/>
      <c r="G3" s="434"/>
      <c r="H3" s="434"/>
      <c r="I3" s="434"/>
      <c r="J3" s="434"/>
      <c r="K3" s="435"/>
      <c r="L3" s="14"/>
      <c r="M3" s="431"/>
      <c r="N3" s="432"/>
      <c r="O3" s="432"/>
      <c r="P3" s="432"/>
      <c r="Q3" s="432"/>
      <c r="R3" s="432"/>
    </row>
    <row r="4" spans="2:23" ht="16.5" customHeight="1" x14ac:dyDescent="0.15">
      <c r="B4" s="62" t="s">
        <v>470</v>
      </c>
      <c r="C4" s="63">
        <v>2020</v>
      </c>
      <c r="D4" s="63">
        <v>2030</v>
      </c>
      <c r="E4" s="63">
        <v>2050</v>
      </c>
      <c r="F4" s="436" t="s">
        <v>33</v>
      </c>
      <c r="G4" s="435"/>
      <c r="H4" s="436" t="s">
        <v>2</v>
      </c>
      <c r="I4" s="435"/>
      <c r="J4" s="63" t="s">
        <v>3</v>
      </c>
      <c r="K4" s="63" t="s">
        <v>4</v>
      </c>
      <c r="L4" s="5"/>
      <c r="M4" s="17"/>
      <c r="N4" s="17"/>
      <c r="O4" s="17"/>
      <c r="P4" s="17"/>
      <c r="Q4" s="17"/>
      <c r="R4" s="17"/>
    </row>
    <row r="5" spans="2:23" x14ac:dyDescent="0.15">
      <c r="B5" s="64" t="s">
        <v>5</v>
      </c>
      <c r="C5" s="65"/>
      <c r="D5" s="65"/>
      <c r="E5" s="65"/>
      <c r="F5" s="66" t="s">
        <v>6</v>
      </c>
      <c r="G5" s="66" t="s">
        <v>7</v>
      </c>
      <c r="H5" s="66" t="s">
        <v>6</v>
      </c>
      <c r="I5" s="66" t="s">
        <v>7</v>
      </c>
      <c r="J5" s="65"/>
      <c r="K5" s="67"/>
      <c r="L5" s="422"/>
      <c r="M5" s="422"/>
      <c r="N5" s="422"/>
      <c r="O5" s="422"/>
      <c r="P5" s="422"/>
      <c r="Q5" s="422"/>
      <c r="R5" s="422"/>
    </row>
    <row r="6" spans="2:23" ht="15" customHeight="1" x14ac:dyDescent="0.15">
      <c r="B6" s="34" t="s">
        <v>193</v>
      </c>
      <c r="C6" s="76">
        <v>6</v>
      </c>
      <c r="D6" s="76">
        <v>7</v>
      </c>
      <c r="E6" s="76">
        <v>8</v>
      </c>
      <c r="F6" s="76"/>
      <c r="G6" s="76"/>
      <c r="H6" s="76"/>
      <c r="I6" s="76"/>
      <c r="J6" s="69" t="s">
        <v>199</v>
      </c>
      <c r="K6" s="70" t="s">
        <v>332</v>
      </c>
      <c r="L6" s="6"/>
      <c r="M6" s="428"/>
      <c r="N6" s="433"/>
      <c r="O6" s="433"/>
      <c r="P6" s="433"/>
      <c r="Q6" s="433"/>
      <c r="R6" s="433"/>
    </row>
    <row r="7" spans="2:23" ht="15" customHeight="1" x14ac:dyDescent="0.15">
      <c r="B7" s="34" t="s">
        <v>417</v>
      </c>
      <c r="C7" s="129">
        <v>1.04</v>
      </c>
      <c r="D7" s="129">
        <v>2.08</v>
      </c>
      <c r="E7" s="129">
        <v>4.1630000000000003</v>
      </c>
      <c r="F7" s="68"/>
      <c r="G7" s="68"/>
      <c r="H7" s="68"/>
      <c r="I7" s="68"/>
      <c r="J7" s="69" t="s">
        <v>43</v>
      </c>
      <c r="K7" s="70" t="s">
        <v>332</v>
      </c>
      <c r="L7" s="6"/>
      <c r="M7" s="15"/>
      <c r="N7" s="16"/>
      <c r="O7" s="16"/>
      <c r="P7" s="16"/>
      <c r="Q7" s="16"/>
      <c r="R7" s="16"/>
    </row>
    <row r="8" spans="2:23" ht="15" customHeight="1" x14ac:dyDescent="0.15">
      <c r="B8" s="34" t="s">
        <v>418</v>
      </c>
      <c r="C8" s="129">
        <f>C7*96%</f>
        <v>0.99839999999999995</v>
      </c>
      <c r="D8" s="129">
        <f t="shared" ref="D8:E8" si="0">D7*96%</f>
        <v>1.9967999999999999</v>
      </c>
      <c r="E8" s="129">
        <f t="shared" si="0"/>
        <v>3.99648</v>
      </c>
      <c r="F8" s="68"/>
      <c r="G8" s="68"/>
      <c r="H8" s="68"/>
      <c r="I8" s="68"/>
      <c r="J8" s="73" t="s">
        <v>43</v>
      </c>
      <c r="K8" s="70" t="s">
        <v>332</v>
      </c>
      <c r="L8" s="6"/>
      <c r="M8" s="15"/>
      <c r="N8" s="16"/>
      <c r="O8" s="16"/>
      <c r="P8" s="16"/>
      <c r="Q8" s="16"/>
      <c r="R8" s="16"/>
    </row>
    <row r="9" spans="2:23" x14ac:dyDescent="0.15">
      <c r="B9" s="34" t="s">
        <v>419</v>
      </c>
      <c r="C9" s="103">
        <v>91</v>
      </c>
      <c r="D9" s="103">
        <v>92</v>
      </c>
      <c r="E9" s="103">
        <v>92</v>
      </c>
      <c r="F9" s="68"/>
      <c r="G9" s="68"/>
      <c r="H9" s="68"/>
      <c r="I9" s="68"/>
      <c r="J9" s="73" t="s">
        <v>41</v>
      </c>
      <c r="K9" s="71" t="s">
        <v>420</v>
      </c>
      <c r="L9" s="6"/>
      <c r="M9" s="7"/>
      <c r="N9" s="7"/>
      <c r="O9" s="7"/>
      <c r="P9" s="7"/>
      <c r="Q9" s="7"/>
      <c r="R9" s="7"/>
    </row>
    <row r="10" spans="2:23" x14ac:dyDescent="0.15">
      <c r="B10" s="34" t="s">
        <v>421</v>
      </c>
      <c r="C10" s="103">
        <v>95</v>
      </c>
      <c r="D10" s="103">
        <v>96</v>
      </c>
      <c r="E10" s="103">
        <v>96</v>
      </c>
      <c r="F10" s="68"/>
      <c r="G10" s="68"/>
      <c r="H10" s="68"/>
      <c r="I10" s="68"/>
      <c r="J10" s="73" t="s">
        <v>41</v>
      </c>
      <c r="K10" s="71" t="s">
        <v>420</v>
      </c>
      <c r="L10" s="6"/>
      <c r="M10" s="7"/>
      <c r="N10" s="7"/>
      <c r="O10" s="7"/>
      <c r="P10" s="7"/>
      <c r="Q10" s="7"/>
      <c r="R10" s="7"/>
    </row>
    <row r="11" spans="2:23" x14ac:dyDescent="0.15">
      <c r="B11" s="34" t="s">
        <v>422</v>
      </c>
      <c r="C11" s="94">
        <v>0.1</v>
      </c>
      <c r="D11" s="94">
        <v>0.1</v>
      </c>
      <c r="E11" s="94">
        <v>0.1</v>
      </c>
      <c r="F11" s="68"/>
      <c r="G11" s="68"/>
      <c r="H11" s="68"/>
      <c r="I11" s="68"/>
      <c r="J11" s="73"/>
      <c r="K11" s="70">
        <v>4</v>
      </c>
      <c r="L11" s="6"/>
      <c r="M11" s="7"/>
      <c r="N11" s="7"/>
      <c r="O11" s="7"/>
      <c r="P11" s="7"/>
      <c r="Q11" s="7"/>
      <c r="R11" s="7"/>
    </row>
    <row r="12" spans="2:23" x14ac:dyDescent="0.15">
      <c r="B12" s="34" t="s">
        <v>13</v>
      </c>
      <c r="C12" s="129">
        <v>0.38</v>
      </c>
      <c r="D12" s="129">
        <v>0.35</v>
      </c>
      <c r="E12" s="129">
        <v>0.25</v>
      </c>
      <c r="F12" s="68"/>
      <c r="G12" s="68"/>
      <c r="H12" s="68"/>
      <c r="I12" s="68"/>
      <c r="J12" s="69" t="s">
        <v>108</v>
      </c>
      <c r="K12" s="70"/>
      <c r="L12" s="1"/>
      <c r="M12" s="8"/>
      <c r="N12" s="8"/>
      <c r="O12" s="8"/>
      <c r="P12" s="8"/>
      <c r="Q12" s="8"/>
      <c r="R12" s="7"/>
    </row>
    <row r="13" spans="2:23" x14ac:dyDescent="0.15">
      <c r="B13" s="75" t="s">
        <v>14</v>
      </c>
      <c r="C13" s="129">
        <v>0.2</v>
      </c>
      <c r="D13" s="129">
        <v>0.1</v>
      </c>
      <c r="E13" s="129">
        <v>0.1</v>
      </c>
      <c r="F13" s="68"/>
      <c r="G13" s="68"/>
      <c r="H13" s="68"/>
      <c r="I13" s="68"/>
      <c r="J13" s="69" t="s">
        <v>106</v>
      </c>
      <c r="K13" s="70"/>
      <c r="L13" s="1"/>
      <c r="M13" s="8"/>
      <c r="N13" s="8"/>
      <c r="O13" s="8"/>
      <c r="P13" s="8"/>
      <c r="Q13" s="8"/>
      <c r="R13" s="7"/>
      <c r="W13" s="57"/>
    </row>
    <row r="14" spans="2:23" x14ac:dyDescent="0.15">
      <c r="B14" s="75" t="s">
        <v>423</v>
      </c>
      <c r="C14" s="68">
        <v>10000</v>
      </c>
      <c r="D14" s="68">
        <v>15000</v>
      </c>
      <c r="E14" s="68">
        <v>20000</v>
      </c>
      <c r="F14" s="68"/>
      <c r="G14" s="68"/>
      <c r="H14" s="68"/>
      <c r="I14" s="68"/>
      <c r="J14" s="69" t="s">
        <v>108</v>
      </c>
      <c r="K14" s="70">
        <v>5</v>
      </c>
      <c r="L14" s="1"/>
      <c r="M14" s="8"/>
      <c r="N14" s="8"/>
      <c r="O14" s="8"/>
      <c r="P14" s="8"/>
      <c r="Q14" s="8"/>
      <c r="R14" s="7"/>
    </row>
    <row r="15" spans="2:23" x14ac:dyDescent="0.15">
      <c r="B15" s="75" t="s">
        <v>15</v>
      </c>
      <c r="C15" s="68">
        <v>20</v>
      </c>
      <c r="D15" s="68">
        <v>25</v>
      </c>
      <c r="E15" s="68">
        <v>30</v>
      </c>
      <c r="F15" s="68"/>
      <c r="G15" s="68"/>
      <c r="H15" s="68"/>
      <c r="I15" s="68"/>
      <c r="J15" s="69" t="s">
        <v>37</v>
      </c>
      <c r="K15" s="70"/>
      <c r="L15" s="6"/>
      <c r="M15" s="7"/>
      <c r="N15" s="7"/>
      <c r="O15" s="7"/>
      <c r="P15" s="7"/>
      <c r="Q15" s="7"/>
      <c r="R15" s="7"/>
    </row>
    <row r="16" spans="2:23" x14ac:dyDescent="0.15">
      <c r="B16" s="75" t="s">
        <v>16</v>
      </c>
      <c r="C16" s="129">
        <v>0.2</v>
      </c>
      <c r="D16" s="129">
        <v>0.2</v>
      </c>
      <c r="E16" s="129">
        <v>0.2</v>
      </c>
      <c r="F16" s="68"/>
      <c r="G16" s="68"/>
      <c r="H16" s="68"/>
      <c r="I16" s="68"/>
      <c r="J16" s="69"/>
      <c r="K16" s="70"/>
      <c r="L16" s="6"/>
      <c r="M16" s="7"/>
      <c r="N16" s="7"/>
      <c r="O16" s="7"/>
      <c r="P16" s="7"/>
      <c r="Q16" s="7"/>
      <c r="R16" s="7"/>
    </row>
    <row r="17" spans="1:26" x14ac:dyDescent="0.15">
      <c r="B17" s="77" t="s">
        <v>424</v>
      </c>
      <c r="C17" s="68">
        <v>150</v>
      </c>
      <c r="D17" s="68">
        <v>200</v>
      </c>
      <c r="E17" s="68">
        <v>300</v>
      </c>
      <c r="F17" s="68"/>
      <c r="G17" s="68"/>
      <c r="H17" s="68"/>
      <c r="I17" s="68"/>
      <c r="J17" s="69"/>
      <c r="K17" s="70"/>
      <c r="L17" s="6"/>
      <c r="M17" s="7"/>
      <c r="N17" s="7"/>
      <c r="O17" s="7"/>
      <c r="P17" s="7"/>
      <c r="Q17" s="7"/>
      <c r="R17" s="7"/>
    </row>
    <row r="18" spans="1:26" x14ac:dyDescent="0.15">
      <c r="B18" s="84" t="s">
        <v>61</v>
      </c>
      <c r="C18" s="85"/>
      <c r="D18" s="85"/>
      <c r="E18" s="85"/>
      <c r="F18" s="85"/>
      <c r="G18" s="85"/>
      <c r="H18" s="85"/>
      <c r="I18" s="86"/>
      <c r="J18" s="86"/>
      <c r="K18" s="87"/>
      <c r="L18" s="6"/>
      <c r="M18" s="7"/>
      <c r="N18" s="7"/>
      <c r="O18" s="7"/>
      <c r="P18" s="7"/>
      <c r="Q18" s="7"/>
      <c r="R18" s="7"/>
    </row>
    <row r="19" spans="1:26" x14ac:dyDescent="0.15">
      <c r="B19" s="75" t="s">
        <v>425</v>
      </c>
      <c r="C19" s="372">
        <v>50</v>
      </c>
      <c r="D19" s="372">
        <v>50</v>
      </c>
      <c r="E19" s="372">
        <v>50</v>
      </c>
      <c r="F19" s="68"/>
      <c r="G19" s="68"/>
      <c r="H19" s="68"/>
      <c r="I19" s="68"/>
      <c r="J19" s="318"/>
      <c r="K19" s="97">
        <v>6</v>
      </c>
      <c r="L19" s="6"/>
      <c r="M19" s="7"/>
      <c r="N19" s="7"/>
      <c r="O19" s="7"/>
      <c r="P19" s="7"/>
      <c r="Q19" s="7"/>
      <c r="R19" s="7"/>
    </row>
    <row r="20" spans="1:26" x14ac:dyDescent="0.15">
      <c r="B20" s="84" t="s">
        <v>21</v>
      </c>
      <c r="C20" s="89"/>
      <c r="D20" s="89"/>
      <c r="E20" s="89"/>
      <c r="F20" s="89"/>
      <c r="G20" s="89"/>
      <c r="H20" s="89"/>
      <c r="I20" s="89"/>
      <c r="J20" s="89"/>
      <c r="K20" s="90"/>
      <c r="L20" s="6"/>
      <c r="M20" s="9"/>
      <c r="N20" s="9"/>
      <c r="O20" s="9"/>
      <c r="P20" s="9"/>
      <c r="Q20" s="7"/>
      <c r="R20" s="7"/>
    </row>
    <row r="21" spans="1:26" x14ac:dyDescent="0.15">
      <c r="B21" s="75" t="s">
        <v>426</v>
      </c>
      <c r="C21" s="373">
        <f>(C6*C22+C23*C6/C8+C24*C6)/C6</f>
        <v>0.57849839743589748</v>
      </c>
      <c r="D21" s="373">
        <f t="shared" ref="D21:E21" si="1">(D6*D22+D23*D6/D8+D24*D6)/D6</f>
        <v>0.26414743589743589</v>
      </c>
      <c r="E21" s="373">
        <f t="shared" si="1"/>
        <v>0.15726519337016576</v>
      </c>
      <c r="F21" s="373">
        <v>0.455019980831736</v>
      </c>
      <c r="G21" s="373">
        <v>0.92032271387198961</v>
      </c>
      <c r="H21" s="373">
        <v>7.5042600425035424E-2</v>
      </c>
      <c r="I21" s="373">
        <v>0.39798767735852991</v>
      </c>
      <c r="J21" s="69" t="s">
        <v>50</v>
      </c>
      <c r="K21" s="70">
        <v>13</v>
      </c>
      <c r="L21" s="6"/>
      <c r="M21" s="9"/>
      <c r="N21" s="9"/>
      <c r="O21" s="9"/>
      <c r="P21" s="9"/>
      <c r="Q21" s="7"/>
      <c r="R21" s="7"/>
      <c r="W21" s="57"/>
      <c r="X21" s="57"/>
      <c r="Y21" s="57"/>
      <c r="Z21" s="57"/>
    </row>
    <row r="22" spans="1:26" x14ac:dyDescent="0.15">
      <c r="B22" s="374" t="s">
        <v>427</v>
      </c>
      <c r="C22" s="373">
        <v>0.152</v>
      </c>
      <c r="D22" s="375">
        <v>6.2E-2</v>
      </c>
      <c r="E22" s="375">
        <v>3.5000000000000003E-2</v>
      </c>
      <c r="F22" s="373">
        <v>7.9552004333694498E-2</v>
      </c>
      <c r="G22" s="373">
        <v>0.21479041170097513</v>
      </c>
      <c r="H22" s="373">
        <v>2.9547887323943662E-2</v>
      </c>
      <c r="I22" s="373">
        <v>0.13069257854821237</v>
      </c>
      <c r="J22" s="69"/>
      <c r="K22" s="70" t="s">
        <v>428</v>
      </c>
      <c r="L22" s="6"/>
      <c r="M22" s="9"/>
      <c r="N22" s="9"/>
      <c r="O22" s="9"/>
      <c r="P22" s="9"/>
      <c r="Q22" s="7"/>
      <c r="R22" s="7"/>
      <c r="W22" s="57"/>
      <c r="X22" s="57"/>
      <c r="Y22" s="57"/>
      <c r="Z22" s="57"/>
    </row>
    <row r="23" spans="1:26" x14ac:dyDescent="0.15">
      <c r="B23" s="374" t="s">
        <v>429</v>
      </c>
      <c r="C23" s="373">
        <v>0.311</v>
      </c>
      <c r="D23" s="373">
        <v>0.184</v>
      </c>
      <c r="E23" s="373">
        <v>6.9000000000000006E-2</v>
      </c>
      <c r="F23" s="373">
        <v>0.27274972914409534</v>
      </c>
      <c r="G23" s="373">
        <v>0.57959317443120262</v>
      </c>
      <c r="H23" s="373">
        <v>4.5458288190682559E-2</v>
      </c>
      <c r="I23" s="373">
        <v>0.28411430119176601</v>
      </c>
      <c r="J23" s="69" t="s">
        <v>57</v>
      </c>
      <c r="K23" s="83" t="s">
        <v>430</v>
      </c>
      <c r="L23" s="6"/>
      <c r="M23" s="9"/>
      <c r="N23" s="9"/>
      <c r="O23" s="9"/>
      <c r="P23" s="9"/>
      <c r="Q23" s="7"/>
      <c r="R23" s="7"/>
      <c r="W23" s="57"/>
      <c r="X23" s="57"/>
      <c r="Y23" s="57"/>
      <c r="Z23" s="57"/>
    </row>
    <row r="24" spans="1:26" x14ac:dyDescent="0.15">
      <c r="B24" s="374" t="s">
        <v>431</v>
      </c>
      <c r="C24" s="373">
        <v>0.115</v>
      </c>
      <c r="D24" s="373">
        <v>0.11</v>
      </c>
      <c r="E24" s="373">
        <v>0.105</v>
      </c>
      <c r="F24" s="373">
        <v>0.10228114842903575</v>
      </c>
      <c r="G24" s="373">
        <v>0.12501029252437704</v>
      </c>
      <c r="H24" s="373">
        <v>2.272914409534128E-2</v>
      </c>
      <c r="I24" s="373">
        <v>0.12501029252437704</v>
      </c>
      <c r="J24" s="69" t="s">
        <v>200</v>
      </c>
      <c r="K24" s="83" t="s">
        <v>432</v>
      </c>
      <c r="L24" s="6"/>
      <c r="M24" s="9"/>
      <c r="N24" s="9"/>
      <c r="O24" s="9"/>
      <c r="P24" s="9"/>
      <c r="Q24" s="7"/>
      <c r="R24" s="7"/>
      <c r="W24" s="57"/>
      <c r="X24" s="57"/>
      <c r="Y24" s="57"/>
      <c r="Z24" s="57"/>
    </row>
    <row r="25" spans="1:26" x14ac:dyDescent="0.15">
      <c r="B25" s="75" t="s">
        <v>433</v>
      </c>
      <c r="C25" s="68">
        <v>621</v>
      </c>
      <c r="D25" s="68">
        <f>$C$25*$C$8/D8</f>
        <v>310.5</v>
      </c>
      <c r="E25" s="68">
        <f>$C$25*$C$8/E8</f>
        <v>155.13812154696132</v>
      </c>
      <c r="F25" s="68">
        <v>500</v>
      </c>
      <c r="G25" s="68">
        <v>650</v>
      </c>
      <c r="H25" s="68">
        <v>250</v>
      </c>
      <c r="I25" s="68">
        <v>350</v>
      </c>
      <c r="J25" s="69"/>
      <c r="K25" s="70">
        <v>12</v>
      </c>
      <c r="L25" s="6"/>
      <c r="M25" s="9"/>
      <c r="N25" s="9"/>
      <c r="O25" s="9"/>
      <c r="P25" s="9"/>
      <c r="Q25" s="7"/>
      <c r="R25" s="7"/>
      <c r="W25" s="57"/>
      <c r="X25" s="57"/>
      <c r="Y25" s="57"/>
      <c r="Z25" s="57"/>
    </row>
    <row r="26" spans="1:26" x14ac:dyDescent="0.15">
      <c r="B26" s="75" t="s">
        <v>434</v>
      </c>
      <c r="C26" s="129">
        <v>2.2999999999999998</v>
      </c>
      <c r="D26" s="129">
        <v>2.0699999999999998</v>
      </c>
      <c r="E26" s="129">
        <v>1.84</v>
      </c>
      <c r="F26" s="129">
        <v>0.45458288190682566</v>
      </c>
      <c r="G26" s="129">
        <v>6.3641603466955585</v>
      </c>
      <c r="H26" s="129">
        <v>0.34093716143011921</v>
      </c>
      <c r="I26" s="129">
        <v>2.8411430119176599</v>
      </c>
      <c r="J26" s="69" t="s">
        <v>90</v>
      </c>
      <c r="K26" s="70">
        <v>10</v>
      </c>
      <c r="L26" s="422"/>
      <c r="M26" s="422"/>
      <c r="N26" s="422"/>
      <c r="O26" s="422"/>
      <c r="P26" s="422"/>
      <c r="Q26" s="422"/>
      <c r="R26" s="422"/>
      <c r="W26" s="57"/>
      <c r="X26" s="57"/>
      <c r="Y26" s="57"/>
      <c r="Z26" s="57"/>
    </row>
    <row r="27" spans="1:26" ht="15" customHeight="1" x14ac:dyDescent="0.15">
      <c r="B27" s="104" t="s">
        <v>74</v>
      </c>
      <c r="C27" s="139"/>
      <c r="D27" s="139"/>
      <c r="E27" s="139"/>
      <c r="F27" s="139"/>
      <c r="G27" s="139"/>
      <c r="H27" s="139"/>
      <c r="I27" s="139"/>
      <c r="J27" s="139"/>
      <c r="K27" s="140"/>
      <c r="W27" s="57"/>
      <c r="X27" s="57"/>
      <c r="Y27" s="57"/>
      <c r="Z27" s="57"/>
    </row>
    <row r="28" spans="1:26" x14ac:dyDescent="0.15">
      <c r="B28" s="107" t="s">
        <v>435</v>
      </c>
      <c r="C28" s="376">
        <v>0.26700000000000002</v>
      </c>
      <c r="D28" s="376">
        <v>0.16300000000000001</v>
      </c>
      <c r="E28" s="376">
        <v>8.5999999999999993E-2</v>
      </c>
      <c r="F28" s="377">
        <v>0.18183315276273024</v>
      </c>
      <c r="G28" s="377">
        <v>0.2943424160346696</v>
      </c>
      <c r="H28" s="378">
        <v>5.2277031419284942E-2</v>
      </c>
      <c r="I28" s="378">
        <v>0.20001646803900325</v>
      </c>
      <c r="J28" s="39" t="s">
        <v>436</v>
      </c>
      <c r="K28" s="70" t="s">
        <v>428</v>
      </c>
    </row>
    <row r="29" spans="1:26" x14ac:dyDescent="0.15">
      <c r="B29" s="107" t="s">
        <v>437</v>
      </c>
      <c r="C29" s="376">
        <v>0.311</v>
      </c>
      <c r="D29" s="376">
        <v>0.184</v>
      </c>
      <c r="E29" s="376">
        <v>6.9000000000000006E-2</v>
      </c>
      <c r="F29" s="373">
        <v>0.27274972914409534</v>
      </c>
      <c r="G29" s="373">
        <v>0.57959317443120262</v>
      </c>
      <c r="H29" s="373">
        <v>4.5458288190682559E-2</v>
      </c>
      <c r="I29" s="373">
        <v>0.28411430119176601</v>
      </c>
      <c r="J29" s="39" t="s">
        <v>436</v>
      </c>
      <c r="K29" s="83" t="s">
        <v>430</v>
      </c>
    </row>
    <row r="30" spans="1:26" s="1" customFormat="1" x14ac:dyDescent="0.15">
      <c r="A30" s="3" t="s">
        <v>22</v>
      </c>
      <c r="C30" s="10"/>
      <c r="D30" s="10"/>
      <c r="E30" s="10"/>
      <c r="F30" s="10"/>
      <c r="G30" s="10"/>
      <c r="L30" s="4"/>
      <c r="M30" s="4"/>
      <c r="N30" s="4"/>
      <c r="O30" s="4"/>
      <c r="P30" s="4"/>
      <c r="Q30" s="4"/>
      <c r="R30" s="4"/>
    </row>
    <row r="31" spans="1:26" ht="27.75" customHeight="1" x14ac:dyDescent="0.15">
      <c r="A31" s="58">
        <v>1</v>
      </c>
      <c r="B31" s="440" t="s">
        <v>195</v>
      </c>
      <c r="C31" s="440"/>
      <c r="D31" s="440"/>
      <c r="E31" s="440"/>
      <c r="F31" s="440"/>
      <c r="G31" s="440"/>
      <c r="H31" s="440"/>
      <c r="I31" s="440"/>
      <c r="J31" s="440"/>
      <c r="K31" s="440"/>
    </row>
    <row r="32" spans="1:26" ht="18" customHeight="1" x14ac:dyDescent="0.15">
      <c r="A32" s="58">
        <v>2</v>
      </c>
      <c r="B32" s="447" t="s">
        <v>197</v>
      </c>
      <c r="C32" s="447"/>
      <c r="D32" s="447"/>
      <c r="E32" s="447"/>
      <c r="F32" s="447"/>
      <c r="G32" s="447"/>
      <c r="H32" s="447"/>
      <c r="I32" s="447"/>
      <c r="J32" s="447"/>
      <c r="K32" s="447"/>
      <c r="L32" s="59"/>
      <c r="M32" s="59"/>
      <c r="N32" s="59"/>
      <c r="O32" s="59"/>
      <c r="P32" s="59"/>
      <c r="Q32" s="59"/>
      <c r="R32" s="59"/>
    </row>
    <row r="33" spans="1:19" ht="14.25" customHeight="1" x14ac:dyDescent="0.15">
      <c r="A33" s="58">
        <v>3</v>
      </c>
      <c r="B33" s="440" t="s">
        <v>196</v>
      </c>
      <c r="C33" s="440"/>
      <c r="D33" s="440"/>
      <c r="E33" s="440"/>
      <c r="F33" s="440"/>
      <c r="G33" s="440"/>
      <c r="H33" s="440"/>
      <c r="I33" s="440"/>
      <c r="J33" s="440"/>
      <c r="K33" s="440"/>
    </row>
    <row r="34" spans="1:19" x14ac:dyDescent="0.15">
      <c r="A34" s="58">
        <v>4</v>
      </c>
      <c r="B34" s="440" t="s">
        <v>438</v>
      </c>
      <c r="C34" s="440"/>
      <c r="D34" s="440"/>
      <c r="E34" s="440"/>
      <c r="F34" s="440"/>
      <c r="G34" s="440"/>
      <c r="H34" s="440"/>
      <c r="I34" s="440"/>
      <c r="J34" s="440"/>
      <c r="K34" s="440"/>
    </row>
    <row r="35" spans="1:19" ht="15" customHeight="1" x14ac:dyDescent="0.15">
      <c r="A35" s="58">
        <v>5</v>
      </c>
      <c r="B35" s="448" t="s">
        <v>439</v>
      </c>
      <c r="C35" s="449"/>
      <c r="D35" s="449"/>
      <c r="E35" s="449"/>
      <c r="F35" s="449"/>
      <c r="G35" s="449"/>
      <c r="H35" s="449"/>
      <c r="I35" s="449"/>
      <c r="J35" s="449"/>
      <c r="K35" s="449"/>
    </row>
    <row r="36" spans="1:19" ht="25.5" customHeight="1" x14ac:dyDescent="0.15">
      <c r="A36" s="58">
        <v>6</v>
      </c>
      <c r="B36" s="440" t="s">
        <v>440</v>
      </c>
      <c r="C36" s="440"/>
      <c r="D36" s="440"/>
      <c r="E36" s="440"/>
      <c r="F36" s="440"/>
      <c r="G36" s="440"/>
      <c r="H36" s="440"/>
      <c r="I36" s="440"/>
      <c r="J36" s="440"/>
      <c r="K36" s="440"/>
      <c r="L36" s="446"/>
      <c r="M36" s="446"/>
      <c r="N36" s="446"/>
      <c r="O36" s="446"/>
      <c r="P36" s="446"/>
      <c r="Q36" s="446"/>
      <c r="R36" s="446"/>
      <c r="S36" s="446"/>
    </row>
    <row r="37" spans="1:19" ht="21" customHeight="1" x14ac:dyDescent="0.15">
      <c r="A37" s="58">
        <v>7</v>
      </c>
      <c r="B37" s="440" t="s">
        <v>441</v>
      </c>
      <c r="C37" s="440"/>
      <c r="D37" s="440"/>
      <c r="E37" s="440"/>
      <c r="F37" s="440"/>
      <c r="G37" s="440"/>
      <c r="H37" s="440"/>
      <c r="I37" s="440"/>
      <c r="J37" s="440"/>
      <c r="K37" s="440"/>
      <c r="L37" s="446"/>
      <c r="M37" s="446"/>
      <c r="N37" s="446"/>
      <c r="O37" s="446"/>
      <c r="P37" s="446"/>
      <c r="Q37" s="446"/>
      <c r="R37" s="446"/>
      <c r="S37" s="446"/>
    </row>
    <row r="38" spans="1:19" ht="25.5" customHeight="1" x14ac:dyDescent="0.15">
      <c r="A38" s="58">
        <v>8</v>
      </c>
      <c r="B38" s="440" t="s">
        <v>198</v>
      </c>
      <c r="C38" s="440"/>
      <c r="D38" s="440"/>
      <c r="E38" s="440"/>
      <c r="F38" s="440"/>
      <c r="G38" s="440"/>
      <c r="H38" s="440"/>
      <c r="I38" s="440"/>
      <c r="J38" s="440"/>
      <c r="K38" s="440"/>
      <c r="L38" s="443"/>
      <c r="M38" s="443"/>
      <c r="N38" s="443"/>
      <c r="O38" s="443"/>
      <c r="P38" s="443"/>
      <c r="Q38" s="443"/>
      <c r="R38" s="443"/>
      <c r="S38" s="443"/>
    </row>
    <row r="39" spans="1:19" ht="28.5" customHeight="1" x14ac:dyDescent="0.15">
      <c r="A39" s="58">
        <v>9</v>
      </c>
      <c r="B39" s="440" t="s">
        <v>442</v>
      </c>
      <c r="C39" s="440"/>
      <c r="D39" s="440"/>
      <c r="E39" s="440"/>
      <c r="F39" s="440"/>
      <c r="G39" s="440"/>
      <c r="H39" s="440"/>
      <c r="I39" s="440"/>
      <c r="J39" s="440"/>
      <c r="K39" s="440"/>
      <c r="L39" s="60"/>
      <c r="M39" s="60"/>
      <c r="N39" s="60"/>
      <c r="O39" s="60"/>
      <c r="P39" s="60"/>
      <c r="Q39" s="60"/>
      <c r="R39" s="60"/>
      <c r="S39" s="60"/>
    </row>
    <row r="40" spans="1:19" ht="24.75" customHeight="1" x14ac:dyDescent="0.15">
      <c r="A40" s="58">
        <v>10</v>
      </c>
      <c r="B40" s="440" t="s">
        <v>443</v>
      </c>
      <c r="C40" s="440"/>
      <c r="D40" s="440"/>
      <c r="E40" s="440"/>
      <c r="F40" s="440"/>
      <c r="G40" s="440"/>
      <c r="H40" s="440"/>
      <c r="I40" s="440"/>
      <c r="J40" s="440"/>
      <c r="K40" s="440"/>
      <c r="L40" s="60"/>
      <c r="M40" s="60"/>
      <c r="N40" s="60"/>
      <c r="O40" s="60"/>
      <c r="P40" s="60"/>
      <c r="Q40" s="60"/>
      <c r="R40" s="60"/>
      <c r="S40" s="60"/>
    </row>
    <row r="41" spans="1:19" ht="24.75" customHeight="1" x14ac:dyDescent="0.15">
      <c r="A41" s="58">
        <v>11</v>
      </c>
      <c r="B41" s="440" t="s">
        <v>444</v>
      </c>
      <c r="C41" s="440"/>
      <c r="D41" s="440"/>
      <c r="E41" s="440"/>
      <c r="F41" s="440"/>
      <c r="G41" s="440"/>
      <c r="H41" s="440"/>
      <c r="I41" s="440"/>
      <c r="J41" s="440"/>
      <c r="K41" s="440"/>
      <c r="L41" s="60"/>
      <c r="M41" s="60"/>
      <c r="N41" s="60"/>
      <c r="O41" s="60"/>
      <c r="P41" s="60"/>
      <c r="Q41" s="60"/>
      <c r="R41" s="60"/>
      <c r="S41" s="60"/>
    </row>
    <row r="42" spans="1:19" ht="24" customHeight="1" x14ac:dyDescent="0.15">
      <c r="A42" s="58">
        <v>12</v>
      </c>
      <c r="B42" s="440" t="s">
        <v>445</v>
      </c>
      <c r="C42" s="440"/>
      <c r="D42" s="440"/>
      <c r="E42" s="440"/>
      <c r="F42" s="440"/>
      <c r="G42" s="440"/>
      <c r="H42" s="440"/>
      <c r="I42" s="440"/>
      <c r="J42" s="440"/>
      <c r="K42" s="440"/>
      <c r="L42" s="60"/>
      <c r="M42" s="60"/>
      <c r="N42" s="60"/>
      <c r="O42" s="60"/>
      <c r="P42" s="60"/>
      <c r="Q42" s="60"/>
      <c r="R42" s="60"/>
      <c r="S42" s="60"/>
    </row>
    <row r="43" spans="1:19" x14ac:dyDescent="0.15">
      <c r="A43" s="1">
        <v>13</v>
      </c>
      <c r="B43" s="1" t="s">
        <v>446</v>
      </c>
    </row>
    <row r="44" spans="1:19" x14ac:dyDescent="0.15">
      <c r="A44" s="3" t="s">
        <v>23</v>
      </c>
      <c r="L44" s="444"/>
      <c r="M44" s="444"/>
      <c r="N44" s="444"/>
      <c r="O44" s="444"/>
      <c r="P44" s="444"/>
      <c r="Q44" s="444"/>
      <c r="R44" s="444"/>
      <c r="S44" s="444"/>
    </row>
    <row r="45" spans="1:19" ht="39" customHeight="1" x14ac:dyDescent="0.15">
      <c r="A45" s="31" t="s">
        <v>9</v>
      </c>
      <c r="B45" s="445" t="s">
        <v>447</v>
      </c>
      <c r="C45" s="445"/>
      <c r="D45" s="445"/>
      <c r="E45" s="445"/>
      <c r="F45" s="445"/>
      <c r="G45" s="445"/>
      <c r="H45" s="445"/>
      <c r="I45" s="445"/>
      <c r="J45" s="445"/>
      <c r="K45" s="445"/>
      <c r="L45" s="444"/>
      <c r="M45" s="444"/>
      <c r="N45" s="444"/>
      <c r="O45" s="444"/>
      <c r="P45" s="444"/>
      <c r="Q45" s="444"/>
      <c r="R45" s="444"/>
      <c r="S45" s="444"/>
    </row>
    <row r="46" spans="1:19" ht="24" customHeight="1" x14ac:dyDescent="0.15">
      <c r="A46" s="31" t="s">
        <v>12</v>
      </c>
      <c r="B46" s="430" t="s">
        <v>448</v>
      </c>
      <c r="C46" s="430"/>
      <c r="D46" s="430"/>
      <c r="E46" s="430"/>
      <c r="F46" s="430"/>
      <c r="G46" s="430"/>
      <c r="H46" s="430"/>
      <c r="I46" s="430"/>
      <c r="J46" s="430"/>
      <c r="K46" s="430"/>
      <c r="L46" s="444"/>
      <c r="M46" s="444"/>
      <c r="N46" s="444"/>
      <c r="O46" s="444"/>
      <c r="P46" s="444"/>
      <c r="Q46" s="444"/>
      <c r="R46" s="444"/>
      <c r="S46" s="444"/>
    </row>
    <row r="47" spans="1:19" ht="54.75" customHeight="1" x14ac:dyDescent="0.15">
      <c r="A47" s="31" t="s">
        <v>41</v>
      </c>
      <c r="B47" s="430" t="s">
        <v>449</v>
      </c>
      <c r="C47" s="430"/>
      <c r="D47" s="430"/>
      <c r="E47" s="430"/>
      <c r="F47" s="430"/>
      <c r="G47" s="430"/>
      <c r="H47" s="430"/>
      <c r="I47" s="430"/>
      <c r="J47" s="430"/>
      <c r="K47" s="430"/>
      <c r="L47" s="443"/>
      <c r="M47" s="443"/>
      <c r="N47" s="443"/>
      <c r="O47" s="443"/>
      <c r="P47" s="443"/>
      <c r="Q47" s="443"/>
      <c r="R47" s="443"/>
      <c r="S47" s="443"/>
    </row>
    <row r="48" spans="1:19" ht="24.75" customHeight="1" x14ac:dyDescent="0.15">
      <c r="A48" s="31" t="s">
        <v>37</v>
      </c>
      <c r="B48" s="430" t="s">
        <v>450</v>
      </c>
      <c r="C48" s="430"/>
      <c r="D48" s="430"/>
      <c r="E48" s="430"/>
      <c r="F48" s="430"/>
      <c r="G48" s="430"/>
      <c r="H48" s="430"/>
      <c r="I48" s="430"/>
      <c r="J48" s="430"/>
      <c r="K48" s="430"/>
      <c r="L48" s="443"/>
      <c r="M48" s="443"/>
      <c r="N48" s="443"/>
      <c r="O48" s="443"/>
      <c r="P48" s="443"/>
      <c r="Q48" s="443"/>
      <c r="R48" s="443"/>
      <c r="S48" s="443"/>
    </row>
    <row r="49" spans="1:20" ht="27" customHeight="1" x14ac:dyDescent="0.15">
      <c r="A49" s="31" t="s">
        <v>43</v>
      </c>
      <c r="B49" s="430" t="s">
        <v>451</v>
      </c>
      <c r="C49" s="430"/>
      <c r="D49" s="430"/>
      <c r="E49" s="430"/>
      <c r="F49" s="430"/>
      <c r="G49" s="430"/>
      <c r="H49" s="430"/>
      <c r="I49" s="430"/>
      <c r="J49" s="430"/>
      <c r="K49" s="430"/>
    </row>
    <row r="50" spans="1:20" ht="25.5" customHeight="1" x14ac:dyDescent="0.15">
      <c r="A50" s="31" t="s">
        <v>48</v>
      </c>
      <c r="B50" s="430" t="s">
        <v>452</v>
      </c>
      <c r="C50" s="430"/>
      <c r="D50" s="430"/>
      <c r="E50" s="430"/>
      <c r="F50" s="430"/>
      <c r="G50" s="430"/>
      <c r="H50" s="430"/>
      <c r="I50" s="430"/>
      <c r="J50" s="430"/>
      <c r="K50" s="430"/>
      <c r="L50" s="57"/>
      <c r="M50" s="57"/>
      <c r="N50" s="57"/>
      <c r="O50" s="57"/>
      <c r="P50" s="57"/>
      <c r="Q50" s="57"/>
      <c r="R50" s="57"/>
      <c r="S50" s="57"/>
    </row>
    <row r="51" spans="1:20" ht="18.75" customHeight="1" x14ac:dyDescent="0.15">
      <c r="A51" s="31" t="s">
        <v>50</v>
      </c>
      <c r="B51" s="430" t="s">
        <v>453</v>
      </c>
      <c r="C51" s="430"/>
      <c r="D51" s="430"/>
      <c r="E51" s="430"/>
      <c r="F51" s="430"/>
      <c r="G51" s="430"/>
      <c r="H51" s="430"/>
      <c r="I51" s="430"/>
      <c r="J51" s="430"/>
      <c r="K51" s="430"/>
      <c r="L51" s="57"/>
      <c r="M51" s="57"/>
      <c r="N51" s="57"/>
      <c r="O51" s="57"/>
      <c r="P51" s="57"/>
      <c r="Q51" s="57"/>
      <c r="R51" s="57"/>
      <c r="S51" s="57"/>
    </row>
    <row r="52" spans="1:20" ht="15" customHeight="1" x14ac:dyDescent="0.15">
      <c r="A52" s="31" t="s">
        <v>57</v>
      </c>
      <c r="B52" s="430" t="s">
        <v>449</v>
      </c>
      <c r="C52" s="430"/>
      <c r="D52" s="430"/>
      <c r="E52" s="430"/>
      <c r="F52" s="430"/>
      <c r="G52" s="430"/>
      <c r="H52" s="430"/>
      <c r="I52" s="430"/>
      <c r="J52" s="430"/>
      <c r="K52" s="430"/>
      <c r="L52" s="57"/>
      <c r="M52" s="57"/>
      <c r="N52" s="57"/>
      <c r="O52" s="57"/>
      <c r="P52" s="57"/>
      <c r="Q52" s="57"/>
      <c r="R52" s="57"/>
      <c r="S52" s="57"/>
    </row>
    <row r="53" spans="1:20" ht="15" customHeight="1" x14ac:dyDescent="0.15">
      <c r="A53" s="31" t="s">
        <v>90</v>
      </c>
      <c r="B53" s="441" t="s">
        <v>454</v>
      </c>
      <c r="C53" s="441"/>
      <c r="D53" s="441"/>
      <c r="E53" s="441"/>
      <c r="F53" s="441"/>
      <c r="G53" s="441"/>
      <c r="H53" s="441"/>
      <c r="I53" s="441"/>
      <c r="J53" s="441"/>
      <c r="K53" s="441"/>
      <c r="L53" s="57"/>
      <c r="M53" s="57"/>
      <c r="N53" s="57"/>
      <c r="O53" s="57"/>
      <c r="P53" s="57"/>
      <c r="Q53" s="57"/>
      <c r="R53" s="57"/>
      <c r="S53" s="57"/>
    </row>
    <row r="54" spans="1:20" ht="43.5" customHeight="1" x14ac:dyDescent="0.15">
      <c r="A54" s="31" t="s">
        <v>106</v>
      </c>
      <c r="B54" s="430" t="s">
        <v>455</v>
      </c>
      <c r="C54" s="430"/>
      <c r="D54" s="430"/>
      <c r="E54" s="430"/>
      <c r="F54" s="430"/>
      <c r="G54" s="430"/>
      <c r="H54" s="430"/>
      <c r="I54" s="430"/>
      <c r="J54" s="430"/>
      <c r="K54" s="430"/>
      <c r="L54" s="57"/>
      <c r="M54" s="57"/>
      <c r="N54" s="57"/>
      <c r="O54" s="57"/>
      <c r="P54" s="57"/>
      <c r="Q54" s="57"/>
      <c r="R54" s="57"/>
      <c r="S54" s="57"/>
    </row>
    <row r="55" spans="1:20" ht="65.25" customHeight="1" x14ac:dyDescent="0.15">
      <c r="A55" s="31" t="s">
        <v>108</v>
      </c>
      <c r="B55" s="430" t="s">
        <v>456</v>
      </c>
      <c r="C55" s="430"/>
      <c r="D55" s="430"/>
      <c r="E55" s="430"/>
      <c r="F55" s="430"/>
      <c r="G55" s="430"/>
      <c r="H55" s="430"/>
      <c r="I55" s="430"/>
      <c r="J55" s="430"/>
      <c r="K55" s="430"/>
      <c r="L55" s="57"/>
      <c r="M55" s="57"/>
      <c r="N55" s="57"/>
      <c r="O55" s="57"/>
      <c r="P55" s="57"/>
      <c r="Q55" s="57"/>
      <c r="R55" s="57"/>
      <c r="S55" s="57"/>
    </row>
    <row r="56" spans="1:20" ht="46.5" customHeight="1" x14ac:dyDescent="0.15">
      <c r="A56" s="31" t="s">
        <v>200</v>
      </c>
      <c r="B56" s="430" t="s">
        <v>457</v>
      </c>
      <c r="C56" s="430"/>
      <c r="D56" s="430"/>
      <c r="E56" s="430"/>
      <c r="F56" s="430"/>
      <c r="G56" s="430"/>
      <c r="H56" s="430"/>
      <c r="I56" s="430"/>
      <c r="J56" s="430"/>
      <c r="K56" s="430"/>
    </row>
    <row r="57" spans="1:20" ht="40.5" customHeight="1" x14ac:dyDescent="0.15">
      <c r="A57" s="58"/>
    </row>
    <row r="58" spans="1:20" x14ac:dyDescent="0.15">
      <c r="M58" s="443"/>
      <c r="N58" s="443"/>
      <c r="O58" s="443"/>
      <c r="P58" s="443"/>
      <c r="Q58" s="443"/>
      <c r="R58" s="443"/>
      <c r="S58" s="443"/>
      <c r="T58" s="443"/>
    </row>
    <row r="64" spans="1:20" x14ac:dyDescent="0.15">
      <c r="M64" s="443"/>
      <c r="N64" s="443"/>
      <c r="O64" s="443"/>
      <c r="P64" s="443"/>
      <c r="Q64" s="443"/>
      <c r="R64" s="443"/>
      <c r="S64" s="443"/>
      <c r="T64" s="443"/>
    </row>
    <row r="68" spans="13:20" x14ac:dyDescent="0.15">
      <c r="M68" s="443"/>
      <c r="N68" s="443"/>
      <c r="O68" s="443"/>
      <c r="P68" s="443"/>
      <c r="Q68" s="443"/>
      <c r="R68" s="443"/>
      <c r="S68" s="443"/>
      <c r="T68" s="443"/>
    </row>
    <row r="71" spans="13:20" x14ac:dyDescent="0.15">
      <c r="M71" s="444"/>
      <c r="N71" s="444"/>
      <c r="O71" s="444"/>
      <c r="P71" s="444"/>
      <c r="Q71" s="444"/>
      <c r="R71" s="444"/>
      <c r="S71" s="444"/>
      <c r="T71" s="444"/>
    </row>
  </sheetData>
  <mergeCells count="76">
    <mergeCell ref="M6:R6"/>
    <mergeCell ref="C3:K3"/>
    <mergeCell ref="M3:R3"/>
    <mergeCell ref="F4:G4"/>
    <mergeCell ref="H4:I4"/>
    <mergeCell ref="L5:R5"/>
    <mergeCell ref="R36:S37"/>
    <mergeCell ref="B37:K37"/>
    <mergeCell ref="P37:Q37"/>
    <mergeCell ref="L26:R26"/>
    <mergeCell ref="B31:K31"/>
    <mergeCell ref="B32:K32"/>
    <mergeCell ref="B33:K33"/>
    <mergeCell ref="B34:K34"/>
    <mergeCell ref="B35:K35"/>
    <mergeCell ref="B36:K36"/>
    <mergeCell ref="L36:M37"/>
    <mergeCell ref="N36:O37"/>
    <mergeCell ref="P36:Q36"/>
    <mergeCell ref="B38:K38"/>
    <mergeCell ref="L38:M38"/>
    <mergeCell ref="N38:O38"/>
    <mergeCell ref="P38:Q38"/>
    <mergeCell ref="R38:S38"/>
    <mergeCell ref="R44:S44"/>
    <mergeCell ref="P44:Q44"/>
    <mergeCell ref="B39:K39"/>
    <mergeCell ref="B45:K45"/>
    <mergeCell ref="L45:M45"/>
    <mergeCell ref="N45:O45"/>
    <mergeCell ref="P45:Q45"/>
    <mergeCell ref="R45:S45"/>
    <mergeCell ref="B40:K40"/>
    <mergeCell ref="B41:K41"/>
    <mergeCell ref="B42:K42"/>
    <mergeCell ref="L44:M44"/>
    <mergeCell ref="N44:O44"/>
    <mergeCell ref="R46:S46"/>
    <mergeCell ref="B47:K47"/>
    <mergeCell ref="L47:M47"/>
    <mergeCell ref="N47:O47"/>
    <mergeCell ref="P47:Q47"/>
    <mergeCell ref="R47:S47"/>
    <mergeCell ref="B49:K49"/>
    <mergeCell ref="B46:K46"/>
    <mergeCell ref="L46:M46"/>
    <mergeCell ref="N46:O46"/>
    <mergeCell ref="P46:Q46"/>
    <mergeCell ref="B48:K48"/>
    <mergeCell ref="L48:M48"/>
    <mergeCell ref="N48:O48"/>
    <mergeCell ref="P48:Q48"/>
    <mergeCell ref="R48:S48"/>
    <mergeCell ref="M64:N64"/>
    <mergeCell ref="O64:P64"/>
    <mergeCell ref="Q64:R64"/>
    <mergeCell ref="S64:T64"/>
    <mergeCell ref="S58:T58"/>
    <mergeCell ref="B50:K50"/>
    <mergeCell ref="B51:K51"/>
    <mergeCell ref="B52:K52"/>
    <mergeCell ref="B53:K53"/>
    <mergeCell ref="B54:K54"/>
    <mergeCell ref="B55:K55"/>
    <mergeCell ref="B56:K56"/>
    <mergeCell ref="M58:N58"/>
    <mergeCell ref="O58:P58"/>
    <mergeCell ref="Q58:R58"/>
    <mergeCell ref="M68:N68"/>
    <mergeCell ref="O68:P68"/>
    <mergeCell ref="Q68:R68"/>
    <mergeCell ref="S68:T68"/>
    <mergeCell ref="M71:N71"/>
    <mergeCell ref="O71:P71"/>
    <mergeCell ref="Q71:R71"/>
    <mergeCell ref="S71:T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53"/>
  <sheetViews>
    <sheetView zoomScaleNormal="100" zoomScaleSheetLayoutView="120" workbookViewId="0">
      <selection activeCell="D13" sqref="D13"/>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1" customHeight="1" x14ac:dyDescent="0.15">
      <c r="B3" s="172" t="s">
        <v>1</v>
      </c>
      <c r="C3" s="423" t="s">
        <v>60</v>
      </c>
      <c r="D3" s="423"/>
      <c r="E3" s="423"/>
      <c r="F3" s="423"/>
      <c r="G3" s="423"/>
      <c r="H3" s="423"/>
      <c r="I3" s="423"/>
      <c r="J3" s="423"/>
      <c r="K3" s="424"/>
      <c r="M3" s="14"/>
      <c r="N3" s="431"/>
      <c r="O3" s="432"/>
      <c r="P3" s="432"/>
      <c r="Q3" s="432"/>
      <c r="R3" s="432"/>
      <c r="S3" s="432"/>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50</v>
      </c>
      <c r="D6" s="179">
        <v>50</v>
      </c>
      <c r="E6" s="179">
        <v>50</v>
      </c>
      <c r="F6" s="213">
        <v>35</v>
      </c>
      <c r="G6" s="213">
        <v>65</v>
      </c>
      <c r="H6" s="213">
        <v>35</v>
      </c>
      <c r="I6" s="213">
        <v>65</v>
      </c>
      <c r="J6" s="180"/>
      <c r="K6" s="181">
        <v>3</v>
      </c>
      <c r="M6" s="6"/>
      <c r="N6" s="428"/>
      <c r="O6" s="433"/>
      <c r="P6" s="433"/>
      <c r="Q6" s="433"/>
      <c r="R6" s="433"/>
      <c r="S6" s="433"/>
    </row>
    <row r="7" spans="2:19" ht="11" customHeight="1" x14ac:dyDescent="0.15">
      <c r="B7" s="178" t="s">
        <v>26</v>
      </c>
      <c r="C7" s="179">
        <v>100</v>
      </c>
      <c r="D7" s="179">
        <v>100</v>
      </c>
      <c r="E7" s="179">
        <v>100</v>
      </c>
      <c r="F7" s="213">
        <v>35</v>
      </c>
      <c r="G7" s="213">
        <v>150</v>
      </c>
      <c r="H7" s="213">
        <v>35</v>
      </c>
      <c r="I7" s="213">
        <v>150</v>
      </c>
      <c r="J7" s="180"/>
      <c r="K7" s="181">
        <v>3</v>
      </c>
      <c r="M7" s="6"/>
      <c r="N7" s="15"/>
      <c r="O7" s="16"/>
      <c r="P7" s="16"/>
      <c r="Q7" s="16"/>
      <c r="R7" s="16"/>
      <c r="S7" s="16"/>
    </row>
    <row r="8" spans="2:19" ht="11" customHeight="1" x14ac:dyDescent="0.15">
      <c r="B8" s="178" t="s">
        <v>10</v>
      </c>
      <c r="C8" s="179">
        <v>33.5</v>
      </c>
      <c r="D8" s="179">
        <v>36</v>
      </c>
      <c r="E8" s="179">
        <v>40</v>
      </c>
      <c r="F8" s="179"/>
      <c r="G8" s="179"/>
      <c r="H8" s="179"/>
      <c r="I8" s="179"/>
      <c r="J8" s="180"/>
      <c r="K8" s="184" t="s">
        <v>209</v>
      </c>
      <c r="M8" s="6"/>
      <c r="N8" s="7"/>
      <c r="O8" s="7"/>
      <c r="P8" s="7"/>
      <c r="Q8" s="7"/>
      <c r="R8" s="7"/>
      <c r="S8" s="7"/>
    </row>
    <row r="9" spans="2:19" ht="11" customHeight="1" x14ac:dyDescent="0.15">
      <c r="B9" s="185" t="s">
        <v>11</v>
      </c>
      <c r="C9" s="179">
        <v>32.5</v>
      </c>
      <c r="D9" s="179">
        <v>35</v>
      </c>
      <c r="E9" s="179">
        <v>39</v>
      </c>
      <c r="F9" s="179"/>
      <c r="G9" s="179"/>
      <c r="H9" s="179"/>
      <c r="I9" s="179"/>
      <c r="J9" s="186"/>
      <c r="K9" s="184" t="s">
        <v>209</v>
      </c>
      <c r="M9" s="6"/>
      <c r="N9" s="7"/>
      <c r="O9" s="7"/>
      <c r="P9" s="7"/>
      <c r="Q9" s="7"/>
      <c r="R9" s="7"/>
      <c r="S9" s="7"/>
    </row>
    <row r="10" spans="2:19" ht="11" customHeight="1" x14ac:dyDescent="0.15">
      <c r="B10" s="178" t="s">
        <v>13</v>
      </c>
      <c r="C10" s="179">
        <v>2</v>
      </c>
      <c r="D10" s="179">
        <v>2</v>
      </c>
      <c r="E10" s="179">
        <v>2</v>
      </c>
      <c r="F10" s="179"/>
      <c r="G10" s="179"/>
      <c r="H10" s="179"/>
      <c r="I10" s="179"/>
      <c r="J10" s="180"/>
      <c r="K10" s="181"/>
      <c r="M10" s="1"/>
      <c r="N10" s="8"/>
      <c r="O10" s="8"/>
      <c r="P10" s="8"/>
      <c r="Q10" s="8"/>
      <c r="R10" s="8"/>
      <c r="S10" s="7"/>
    </row>
    <row r="11" spans="2:19" ht="11" customHeight="1" x14ac:dyDescent="0.15">
      <c r="B11" s="173" t="s">
        <v>14</v>
      </c>
      <c r="C11" s="179">
        <v>3</v>
      </c>
      <c r="D11" s="179">
        <v>3</v>
      </c>
      <c r="E11" s="179">
        <v>3</v>
      </c>
      <c r="F11" s="179"/>
      <c r="G11" s="179"/>
      <c r="H11" s="179"/>
      <c r="I11" s="179"/>
      <c r="J11" s="180"/>
      <c r="K11" s="181"/>
      <c r="M11" s="1"/>
      <c r="N11" s="8"/>
      <c r="O11" s="8"/>
      <c r="P11" s="8"/>
      <c r="Q11" s="8"/>
      <c r="R11" s="8"/>
      <c r="S11" s="7"/>
    </row>
    <row r="12" spans="2:19" ht="11" customHeight="1" x14ac:dyDescent="0.15">
      <c r="B12" s="173" t="s">
        <v>15</v>
      </c>
      <c r="C12" s="179">
        <v>25</v>
      </c>
      <c r="D12" s="179">
        <v>25</v>
      </c>
      <c r="E12" s="179">
        <v>25</v>
      </c>
      <c r="F12" s="179"/>
      <c r="G12" s="179"/>
      <c r="H12" s="179"/>
      <c r="I12" s="179"/>
      <c r="J12" s="180"/>
      <c r="K12" s="181"/>
      <c r="M12" s="6"/>
      <c r="N12" s="7"/>
      <c r="O12" s="7"/>
      <c r="P12" s="7"/>
      <c r="Q12" s="7"/>
      <c r="R12" s="7"/>
      <c r="S12" s="7"/>
    </row>
    <row r="13" spans="2:19" ht="11" customHeight="1" x14ac:dyDescent="0.15">
      <c r="B13" s="173" t="s">
        <v>16</v>
      </c>
      <c r="C13" s="217">
        <v>1.5</v>
      </c>
      <c r="D13" s="217">
        <v>1.5</v>
      </c>
      <c r="E13" s="217">
        <v>1.5</v>
      </c>
      <c r="F13" s="212">
        <v>1.125</v>
      </c>
      <c r="G13" s="212">
        <v>1.875</v>
      </c>
      <c r="H13" s="212">
        <v>1.125</v>
      </c>
      <c r="I13" s="212">
        <v>1.875</v>
      </c>
      <c r="J13" s="180" t="s">
        <v>12</v>
      </c>
      <c r="K13" s="181">
        <v>3</v>
      </c>
      <c r="M13" s="6"/>
      <c r="N13" s="7"/>
      <c r="O13" s="7"/>
      <c r="P13" s="7"/>
      <c r="Q13" s="7"/>
      <c r="R13" s="7"/>
      <c r="S13" s="7"/>
    </row>
    <row r="14" spans="2:19" ht="11" customHeight="1" x14ac:dyDescent="0.15">
      <c r="B14" s="188" t="s">
        <v>483</v>
      </c>
      <c r="C14" s="209">
        <v>0.02</v>
      </c>
      <c r="D14" s="209">
        <v>0.02</v>
      </c>
      <c r="E14" s="209">
        <v>0.02</v>
      </c>
      <c r="F14" s="218">
        <v>1.4999999999999999E-2</v>
      </c>
      <c r="G14" s="218">
        <v>2.5000000000000001E-2</v>
      </c>
      <c r="H14" s="218">
        <v>1.4999999999999999E-2</v>
      </c>
      <c r="I14" s="218">
        <v>2.5000000000000001E-2</v>
      </c>
      <c r="J14" s="180" t="s">
        <v>12</v>
      </c>
      <c r="K14" s="180">
        <v>3</v>
      </c>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79" t="s">
        <v>34</v>
      </c>
      <c r="D16" s="179" t="s">
        <v>34</v>
      </c>
      <c r="E16" s="179" t="s">
        <v>34</v>
      </c>
      <c r="F16" s="179" t="s">
        <v>34</v>
      </c>
      <c r="G16" s="179" t="s">
        <v>34</v>
      </c>
      <c r="H16" s="179" t="s">
        <v>34</v>
      </c>
      <c r="I16" s="179" t="s">
        <v>34</v>
      </c>
      <c r="J16" s="180"/>
      <c r="K16" s="184"/>
      <c r="M16" s="6"/>
      <c r="N16" s="7"/>
      <c r="O16" s="7"/>
      <c r="P16" s="7"/>
      <c r="Q16" s="7"/>
      <c r="R16" s="7"/>
      <c r="S16" s="7"/>
    </row>
    <row r="17" spans="2:19" ht="11" customHeight="1" x14ac:dyDescent="0.15">
      <c r="B17" s="188" t="s">
        <v>30</v>
      </c>
      <c r="C17" s="179" t="s">
        <v>34</v>
      </c>
      <c r="D17" s="179" t="s">
        <v>34</v>
      </c>
      <c r="E17" s="179" t="s">
        <v>34</v>
      </c>
      <c r="F17" s="179" t="s">
        <v>34</v>
      </c>
      <c r="G17" s="179" t="s">
        <v>34</v>
      </c>
      <c r="H17" s="179" t="s">
        <v>34</v>
      </c>
      <c r="I17" s="179" t="s">
        <v>34</v>
      </c>
      <c r="J17" s="180"/>
      <c r="K17" s="184"/>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179">
        <v>20</v>
      </c>
      <c r="D19" s="179">
        <v>20</v>
      </c>
      <c r="E19" s="179">
        <v>20</v>
      </c>
      <c r="F19" s="179">
        <v>10</v>
      </c>
      <c r="G19" s="179">
        <v>30</v>
      </c>
      <c r="H19" s="179">
        <v>10</v>
      </c>
      <c r="I19" s="189">
        <v>30</v>
      </c>
      <c r="J19" s="190" t="s">
        <v>41</v>
      </c>
      <c r="K19" s="181" t="s">
        <v>210</v>
      </c>
      <c r="L19" s="3"/>
      <c r="M19" s="6"/>
      <c r="N19" s="7"/>
      <c r="O19" s="7"/>
      <c r="P19" s="7"/>
      <c r="Q19" s="7"/>
      <c r="R19" s="7"/>
      <c r="S19" s="7"/>
    </row>
    <row r="20" spans="2:19" ht="11" customHeight="1" x14ac:dyDescent="0.15">
      <c r="B20" s="173" t="s">
        <v>17</v>
      </c>
      <c r="C20" s="179">
        <v>20</v>
      </c>
      <c r="D20" s="179">
        <v>30</v>
      </c>
      <c r="E20" s="179">
        <v>15</v>
      </c>
      <c r="F20" s="179">
        <v>30</v>
      </c>
      <c r="G20" s="179">
        <v>50</v>
      </c>
      <c r="H20" s="179">
        <v>10</v>
      </c>
      <c r="I20" s="189">
        <v>40</v>
      </c>
      <c r="J20" s="190" t="s">
        <v>9</v>
      </c>
      <c r="K20" s="181">
        <v>6</v>
      </c>
      <c r="M20" s="6"/>
      <c r="N20" s="7"/>
      <c r="O20" s="7"/>
      <c r="P20" s="7"/>
      <c r="Q20" s="7"/>
      <c r="R20" s="7"/>
      <c r="S20" s="7"/>
    </row>
    <row r="21" spans="2:19" ht="11" customHeight="1" x14ac:dyDescent="0.15">
      <c r="B21" s="173" t="s">
        <v>18</v>
      </c>
      <c r="C21" s="209">
        <v>0.25</v>
      </c>
      <c r="D21" s="209">
        <v>0.23</v>
      </c>
      <c r="E21" s="209">
        <v>0.2</v>
      </c>
      <c r="F21" s="179"/>
      <c r="G21" s="179"/>
      <c r="H21" s="217"/>
      <c r="I21" s="189"/>
      <c r="J21" s="190"/>
      <c r="K21" s="181">
        <v>3</v>
      </c>
      <c r="M21" s="6"/>
      <c r="N21" s="7"/>
      <c r="O21" s="7"/>
      <c r="P21" s="7"/>
      <c r="Q21" s="7"/>
      <c r="R21" s="7"/>
      <c r="S21" s="7"/>
    </row>
    <row r="22" spans="2:19" ht="11" customHeight="1" x14ac:dyDescent="0.15">
      <c r="B22" s="173" t="s">
        <v>19</v>
      </c>
      <c r="C22" s="217">
        <v>0.5</v>
      </c>
      <c r="D22" s="217">
        <v>0.5</v>
      </c>
      <c r="E22" s="217">
        <v>0.5</v>
      </c>
      <c r="F22" s="179"/>
      <c r="G22" s="179"/>
      <c r="H22" s="179"/>
      <c r="I22" s="189"/>
      <c r="J22" s="190"/>
      <c r="K22" s="181">
        <v>3</v>
      </c>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484</v>
      </c>
      <c r="C24" s="205">
        <v>30</v>
      </c>
      <c r="D24" s="205">
        <v>30</v>
      </c>
      <c r="E24" s="205">
        <v>30</v>
      </c>
      <c r="F24" s="205">
        <v>30</v>
      </c>
      <c r="G24" s="205">
        <v>30</v>
      </c>
      <c r="H24" s="205">
        <v>30</v>
      </c>
      <c r="I24" s="205">
        <v>30</v>
      </c>
      <c r="J24" s="206"/>
      <c r="K24" s="181">
        <v>7</v>
      </c>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t="s">
        <v>43</v>
      </c>
      <c r="K25" s="181"/>
      <c r="M25" s="6"/>
      <c r="N25" s="7"/>
      <c r="O25" s="7"/>
      <c r="P25" s="7"/>
      <c r="Q25" s="7"/>
      <c r="R25" s="7"/>
      <c r="S25" s="7"/>
    </row>
    <row r="26" spans="2:19" ht="11" customHeight="1" x14ac:dyDescent="0.15">
      <c r="B26" s="173" t="s">
        <v>486</v>
      </c>
      <c r="C26" s="205">
        <v>86.4</v>
      </c>
      <c r="D26" s="205">
        <v>60</v>
      </c>
      <c r="E26" s="205">
        <v>20</v>
      </c>
      <c r="F26" s="205">
        <v>20</v>
      </c>
      <c r="G26" s="205">
        <v>86</v>
      </c>
      <c r="H26" s="205">
        <v>20</v>
      </c>
      <c r="I26" s="205">
        <v>86</v>
      </c>
      <c r="J26" s="207" t="s">
        <v>211</v>
      </c>
      <c r="K26" s="181" t="s">
        <v>212</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09">
        <v>0.61336400000000002</v>
      </c>
      <c r="D28" s="210">
        <v>0.59257199999999999</v>
      </c>
      <c r="E28" s="210">
        <v>0.56138400000000011</v>
      </c>
      <c r="F28" s="209">
        <v>0.36386000000000002</v>
      </c>
      <c r="G28" s="209">
        <v>1.24752</v>
      </c>
      <c r="H28" s="209">
        <v>0.36386000000000002</v>
      </c>
      <c r="I28" s="210">
        <v>0.83168000000000009</v>
      </c>
      <c r="J28" s="190" t="s">
        <v>213</v>
      </c>
      <c r="K28" s="181" t="s">
        <v>62</v>
      </c>
      <c r="M28" s="55"/>
      <c r="N28" s="55"/>
      <c r="O28" s="55"/>
      <c r="P28" s="55"/>
      <c r="Q28" s="55"/>
      <c r="R28" s="55"/>
      <c r="S28" s="55"/>
    </row>
    <row r="29" spans="2:19" ht="11" customHeight="1" x14ac:dyDescent="0.15">
      <c r="B29" s="211" t="s">
        <v>180</v>
      </c>
      <c r="C29" s="213">
        <v>50</v>
      </c>
      <c r="D29" s="213">
        <v>50</v>
      </c>
      <c r="E29" s="213">
        <v>50</v>
      </c>
      <c r="F29" s="213">
        <v>50</v>
      </c>
      <c r="G29" s="213">
        <v>50</v>
      </c>
      <c r="H29" s="213">
        <v>50</v>
      </c>
      <c r="I29" s="213">
        <v>50</v>
      </c>
      <c r="J29" s="190"/>
      <c r="K29" s="190">
        <v>9</v>
      </c>
      <c r="M29" s="6"/>
      <c r="N29" s="9"/>
      <c r="O29" s="9"/>
      <c r="P29" s="9"/>
      <c r="Q29" s="9"/>
      <c r="R29" s="7"/>
      <c r="S29" s="7"/>
    </row>
    <row r="30" spans="2:19" ht="11" customHeight="1" x14ac:dyDescent="0.15">
      <c r="B30" s="211" t="s">
        <v>181</v>
      </c>
      <c r="C30" s="213">
        <v>50</v>
      </c>
      <c r="D30" s="213">
        <v>50</v>
      </c>
      <c r="E30" s="213">
        <v>50</v>
      </c>
      <c r="F30" s="213">
        <v>50</v>
      </c>
      <c r="G30" s="213">
        <v>50</v>
      </c>
      <c r="H30" s="213">
        <v>50</v>
      </c>
      <c r="I30" s="213">
        <v>50</v>
      </c>
      <c r="J30" s="190"/>
      <c r="K30" s="190">
        <v>9</v>
      </c>
      <c r="M30" s="6"/>
      <c r="N30" s="9"/>
      <c r="O30" s="9"/>
      <c r="P30" s="9"/>
      <c r="Q30" s="9"/>
      <c r="R30" s="7"/>
      <c r="S30" s="7"/>
    </row>
    <row r="31" spans="2:19" ht="11" customHeight="1" x14ac:dyDescent="0.15">
      <c r="B31" s="173" t="s">
        <v>25</v>
      </c>
      <c r="C31" s="183">
        <v>24100</v>
      </c>
      <c r="D31" s="183">
        <v>23400</v>
      </c>
      <c r="E31" s="183">
        <v>22700</v>
      </c>
      <c r="F31" s="213">
        <v>18100</v>
      </c>
      <c r="G31" s="213">
        <v>30100</v>
      </c>
      <c r="H31" s="213">
        <v>17000</v>
      </c>
      <c r="I31" s="213">
        <v>28400</v>
      </c>
      <c r="J31" s="190" t="s">
        <v>12</v>
      </c>
      <c r="K31" s="181" t="s">
        <v>62</v>
      </c>
      <c r="M31" s="56"/>
      <c r="N31" s="56"/>
      <c r="O31" s="56"/>
      <c r="P31" s="56"/>
      <c r="Q31" s="56"/>
      <c r="R31" s="56"/>
      <c r="S31" s="56"/>
    </row>
    <row r="32" spans="2:19" ht="11" customHeight="1" x14ac:dyDescent="0.15">
      <c r="B32" s="173" t="s">
        <v>27</v>
      </c>
      <c r="C32" s="209"/>
      <c r="D32" s="209"/>
      <c r="E32" s="209"/>
      <c r="F32" s="210"/>
      <c r="G32" s="210"/>
      <c r="H32" s="210"/>
      <c r="I32" s="210"/>
      <c r="J32" s="190"/>
      <c r="K32" s="181"/>
      <c r="M32" s="6"/>
      <c r="N32" s="9"/>
      <c r="O32" s="9"/>
      <c r="P32" s="9"/>
      <c r="Q32" s="9"/>
      <c r="R32" s="7"/>
      <c r="S32" s="7"/>
    </row>
    <row r="33" spans="1:19" ht="11" customHeight="1" x14ac:dyDescent="0.15">
      <c r="B33" s="173" t="s">
        <v>31</v>
      </c>
      <c r="C33" s="179">
        <v>24.950400000000002</v>
      </c>
      <c r="D33" s="179">
        <v>24.950400000000002</v>
      </c>
      <c r="E33" s="179">
        <v>24.950400000000002</v>
      </c>
      <c r="F33" s="213">
        <v>18.712800000000001</v>
      </c>
      <c r="G33" s="213">
        <v>31.188000000000002</v>
      </c>
      <c r="H33" s="213">
        <v>18.712800000000001</v>
      </c>
      <c r="I33" s="213">
        <v>31.188000000000002</v>
      </c>
      <c r="J33" s="190" t="s">
        <v>12</v>
      </c>
      <c r="K33" s="181">
        <v>6</v>
      </c>
      <c r="M33" s="56"/>
      <c r="N33" s="56"/>
      <c r="O33" s="56"/>
      <c r="P33" s="56"/>
      <c r="Q33" s="56"/>
      <c r="R33" s="56"/>
      <c r="S33" s="56"/>
    </row>
    <row r="34" spans="1:19" x14ac:dyDescent="0.15">
      <c r="A34" s="3"/>
      <c r="L34" s="25"/>
    </row>
    <row r="35" spans="1:19" s="1" customFormat="1" ht="12" x14ac:dyDescent="0.15">
      <c r="A35" s="3" t="s">
        <v>22</v>
      </c>
      <c r="C35" s="10"/>
      <c r="D35" s="10"/>
      <c r="E35" s="10"/>
      <c r="F35" s="10"/>
      <c r="G35" s="10"/>
    </row>
    <row r="36" spans="1:19" x14ac:dyDescent="0.15">
      <c r="A36" s="13">
        <v>1</v>
      </c>
      <c r="B36" s="1" t="s">
        <v>54</v>
      </c>
    </row>
    <row r="37" spans="1:19" x14ac:dyDescent="0.15">
      <c r="A37" s="13">
        <v>2</v>
      </c>
      <c r="B37" s="13" t="s">
        <v>55</v>
      </c>
    </row>
    <row r="38" spans="1:19" x14ac:dyDescent="0.15">
      <c r="A38" s="13">
        <v>3</v>
      </c>
      <c r="B38" s="1" t="s">
        <v>63</v>
      </c>
    </row>
    <row r="39" spans="1:19" x14ac:dyDescent="0.15">
      <c r="A39" s="13">
        <v>4</v>
      </c>
      <c r="B39" s="13" t="s">
        <v>36</v>
      </c>
    </row>
    <row r="40" spans="1:19" x14ac:dyDescent="0.15">
      <c r="A40" s="13">
        <v>5</v>
      </c>
      <c r="B40" s="13" t="s">
        <v>64</v>
      </c>
    </row>
    <row r="41" spans="1:19" x14ac:dyDescent="0.15">
      <c r="A41" s="13">
        <v>6</v>
      </c>
      <c r="B41" s="1" t="s">
        <v>46</v>
      </c>
    </row>
    <row r="42" spans="1:19" s="1" customFormat="1" x14ac:dyDescent="0.15">
      <c r="A42" s="13">
        <v>7</v>
      </c>
      <c r="B42" s="1" t="s">
        <v>39</v>
      </c>
      <c r="M42" s="4"/>
      <c r="N42" s="4"/>
      <c r="O42" s="4"/>
      <c r="P42" s="4"/>
      <c r="Q42" s="4"/>
      <c r="R42" s="4"/>
      <c r="S42" s="4"/>
    </row>
    <row r="43" spans="1:19" s="1" customFormat="1" x14ac:dyDescent="0.15">
      <c r="A43" s="13">
        <v>8</v>
      </c>
      <c r="B43" s="13" t="s">
        <v>65</v>
      </c>
      <c r="M43" s="4"/>
      <c r="N43" s="4"/>
      <c r="O43" s="4"/>
      <c r="P43" s="4"/>
      <c r="Q43" s="4"/>
      <c r="R43" s="4"/>
      <c r="S43" s="4"/>
    </row>
    <row r="44" spans="1:19" s="25" customFormat="1" x14ac:dyDescent="0.15">
      <c r="A44" s="13">
        <v>9</v>
      </c>
      <c r="B44" s="1" t="s">
        <v>69</v>
      </c>
      <c r="C44" s="1"/>
      <c r="D44" s="1"/>
      <c r="E44" s="1"/>
      <c r="F44" s="1"/>
      <c r="G44" s="1"/>
      <c r="H44" s="1"/>
      <c r="I44" s="1"/>
      <c r="J44" s="1"/>
      <c r="K44" s="1"/>
      <c r="L44" s="1"/>
    </row>
    <row r="45" spans="1:19" s="1" customFormat="1" x14ac:dyDescent="0.15">
      <c r="A45" s="3" t="s">
        <v>23</v>
      </c>
      <c r="M45" s="4"/>
      <c r="N45" s="4"/>
      <c r="O45" s="4"/>
      <c r="P45" s="4"/>
      <c r="Q45" s="4"/>
      <c r="R45" s="4"/>
      <c r="S45" s="4"/>
    </row>
    <row r="46" spans="1:19" s="1" customFormat="1" x14ac:dyDescent="0.15">
      <c r="A46" s="12" t="s">
        <v>9</v>
      </c>
      <c r="B46" s="13" t="s">
        <v>38</v>
      </c>
      <c r="C46" s="13"/>
      <c r="D46" s="13"/>
      <c r="E46" s="13"/>
      <c r="F46" s="13"/>
      <c r="G46" s="13"/>
      <c r="H46" s="13"/>
      <c r="I46" s="13"/>
      <c r="J46" s="13"/>
      <c r="K46" s="13"/>
      <c r="M46" s="4"/>
      <c r="N46" s="4"/>
      <c r="O46" s="4"/>
      <c r="P46" s="4"/>
      <c r="Q46" s="4"/>
      <c r="R46" s="4"/>
      <c r="S46" s="4"/>
    </row>
    <row r="47" spans="1:19" s="1" customFormat="1" ht="13.5" customHeight="1" x14ac:dyDescent="0.15">
      <c r="A47" s="12" t="s">
        <v>12</v>
      </c>
      <c r="B47" s="13" t="s">
        <v>51</v>
      </c>
      <c r="C47" s="13"/>
      <c r="D47" s="13"/>
      <c r="E47" s="13"/>
      <c r="F47" s="13"/>
      <c r="G47" s="13"/>
      <c r="H47" s="13"/>
      <c r="I47" s="13"/>
      <c r="J47" s="13"/>
      <c r="K47" s="13"/>
      <c r="M47" s="4"/>
      <c r="N47" s="4"/>
      <c r="O47" s="4"/>
      <c r="P47" s="4"/>
      <c r="Q47" s="4"/>
      <c r="R47" s="4"/>
      <c r="S47" s="4"/>
    </row>
    <row r="48" spans="1:19" s="1" customFormat="1" x14ac:dyDescent="0.15">
      <c r="A48" s="12" t="s">
        <v>41</v>
      </c>
      <c r="B48" s="430" t="s">
        <v>40</v>
      </c>
      <c r="C48" s="430"/>
      <c r="D48" s="430"/>
      <c r="E48" s="430"/>
      <c r="F48" s="430"/>
      <c r="G48" s="430"/>
      <c r="H48" s="430"/>
      <c r="I48" s="430"/>
      <c r="J48" s="430"/>
      <c r="K48" s="430"/>
      <c r="M48" s="4"/>
      <c r="N48" s="4"/>
      <c r="O48" s="4"/>
      <c r="P48" s="4"/>
      <c r="Q48" s="4"/>
      <c r="R48" s="4"/>
      <c r="S48" s="4"/>
    </row>
    <row r="49" spans="1:19" s="1" customFormat="1" x14ac:dyDescent="0.15">
      <c r="A49" s="12" t="s">
        <v>37</v>
      </c>
      <c r="B49" s="13" t="s">
        <v>66</v>
      </c>
      <c r="C49" s="13"/>
      <c r="D49" s="13"/>
      <c r="E49" s="13"/>
      <c r="F49" s="13"/>
      <c r="G49" s="13"/>
      <c r="H49" s="13"/>
      <c r="I49" s="13"/>
      <c r="J49" s="13"/>
      <c r="K49" s="13"/>
      <c r="M49" s="4"/>
      <c r="N49" s="4"/>
      <c r="O49" s="4"/>
      <c r="P49" s="4"/>
      <c r="Q49" s="4"/>
      <c r="R49" s="4"/>
      <c r="S49" s="4"/>
    </row>
    <row r="50" spans="1:19" s="1" customFormat="1" x14ac:dyDescent="0.15">
      <c r="A50" s="12" t="s">
        <v>43</v>
      </c>
      <c r="B50" s="13" t="s">
        <v>67</v>
      </c>
      <c r="C50" s="13"/>
      <c r="D50" s="13"/>
      <c r="E50" s="13"/>
      <c r="F50" s="13"/>
      <c r="G50" s="13"/>
      <c r="H50" s="13"/>
      <c r="I50" s="13"/>
      <c r="J50" s="13"/>
      <c r="K50" s="13"/>
      <c r="M50" s="4"/>
      <c r="N50" s="4"/>
      <c r="O50" s="4"/>
      <c r="P50" s="4"/>
      <c r="Q50" s="4"/>
      <c r="R50" s="4"/>
      <c r="S50" s="4"/>
    </row>
    <row r="51" spans="1:19" s="1" customFormat="1" x14ac:dyDescent="0.15">
      <c r="A51" s="12" t="s">
        <v>48</v>
      </c>
      <c r="B51" s="13" t="s">
        <v>68</v>
      </c>
      <c r="C51" s="13"/>
      <c r="D51" s="13"/>
      <c r="E51" s="13"/>
      <c r="F51" s="13"/>
      <c r="G51" s="13"/>
      <c r="H51" s="13"/>
      <c r="I51" s="13"/>
      <c r="J51" s="13"/>
      <c r="K51" s="13"/>
      <c r="M51" s="4"/>
      <c r="N51" s="4"/>
      <c r="O51" s="4"/>
      <c r="P51" s="4"/>
      <c r="Q51" s="4"/>
      <c r="R51" s="4"/>
      <c r="S51" s="4"/>
    </row>
    <row r="52" spans="1:19" s="1" customFormat="1" x14ac:dyDescent="0.15">
      <c r="A52" s="12" t="s">
        <v>50</v>
      </c>
      <c r="B52" s="13" t="s">
        <v>56</v>
      </c>
      <c r="M52" s="4"/>
      <c r="N52" s="4"/>
      <c r="O52" s="4"/>
      <c r="P52" s="4"/>
      <c r="Q52" s="4"/>
      <c r="R52" s="4"/>
      <c r="S52" s="4"/>
    </row>
    <row r="53" spans="1:19" s="1" customFormat="1" x14ac:dyDescent="0.15">
      <c r="A53" s="11"/>
      <c r="M53" s="4"/>
      <c r="N53" s="4"/>
      <c r="O53" s="4"/>
      <c r="P53" s="4"/>
      <c r="Q53" s="4"/>
      <c r="R53" s="4"/>
      <c r="S53" s="4"/>
    </row>
  </sheetData>
  <mergeCells count="8">
    <mergeCell ref="M23:S23"/>
    <mergeCell ref="B48:K48"/>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20:K25 K27:K3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54"/>
  <sheetViews>
    <sheetView zoomScaleNormal="100" zoomScaleSheetLayoutView="120" workbookViewId="0">
      <selection activeCell="C11" sqref="C11"/>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6.6640625" style="1" customWidth="1"/>
    <col min="13" max="13" width="30.33203125"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0</v>
      </c>
    </row>
    <row r="3" spans="2:19" ht="11" customHeight="1" x14ac:dyDescent="0.15">
      <c r="B3" s="172" t="s">
        <v>1</v>
      </c>
      <c r="C3" s="423" t="s">
        <v>72</v>
      </c>
      <c r="D3" s="423"/>
      <c r="E3" s="423"/>
      <c r="F3" s="423"/>
      <c r="G3" s="423"/>
      <c r="H3" s="423"/>
      <c r="I3" s="423"/>
      <c r="J3" s="423"/>
      <c r="K3" s="424"/>
      <c r="M3" s="14"/>
      <c r="N3" s="431"/>
      <c r="O3" s="426"/>
      <c r="P3" s="426"/>
      <c r="Q3" s="426"/>
      <c r="R3" s="426"/>
      <c r="S3" s="426"/>
    </row>
    <row r="4" spans="2:19" ht="11" customHeight="1" x14ac:dyDescent="0.15">
      <c r="B4" s="173" t="s">
        <v>470</v>
      </c>
      <c r="C4" s="174">
        <v>2020</v>
      </c>
      <c r="D4" s="174">
        <v>2030</v>
      </c>
      <c r="E4" s="174">
        <v>2050</v>
      </c>
      <c r="F4" s="427" t="s">
        <v>33</v>
      </c>
      <c r="G4" s="424"/>
      <c r="H4" s="427" t="s">
        <v>2</v>
      </c>
      <c r="I4" s="424"/>
      <c r="J4" s="174" t="s">
        <v>3</v>
      </c>
      <c r="K4" s="174" t="s">
        <v>4</v>
      </c>
      <c r="M4" s="5"/>
      <c r="N4" s="17"/>
      <c r="O4" s="17"/>
      <c r="P4" s="17"/>
      <c r="Q4" s="17"/>
      <c r="R4" s="17"/>
      <c r="S4" s="17"/>
    </row>
    <row r="5" spans="2:19" ht="11" customHeight="1" x14ac:dyDescent="0.15">
      <c r="B5" s="175" t="s">
        <v>5</v>
      </c>
      <c r="C5" s="176"/>
      <c r="D5" s="176"/>
      <c r="E5" s="176"/>
      <c r="F5" s="176" t="s">
        <v>6</v>
      </c>
      <c r="G5" s="176" t="s">
        <v>7</v>
      </c>
      <c r="H5" s="176" t="s">
        <v>6</v>
      </c>
      <c r="I5" s="176" t="s">
        <v>7</v>
      </c>
      <c r="J5" s="176"/>
      <c r="K5" s="177"/>
      <c r="M5" s="422"/>
      <c r="N5" s="422"/>
      <c r="O5" s="422"/>
      <c r="P5" s="422"/>
      <c r="Q5" s="422"/>
      <c r="R5" s="422"/>
      <c r="S5" s="422"/>
    </row>
    <row r="6" spans="2:19" ht="11" customHeight="1" x14ac:dyDescent="0.15">
      <c r="B6" s="178" t="s">
        <v>8</v>
      </c>
      <c r="C6" s="179">
        <v>750</v>
      </c>
      <c r="D6" s="179">
        <v>750</v>
      </c>
      <c r="E6" s="179">
        <v>750</v>
      </c>
      <c r="F6" s="179">
        <v>200</v>
      </c>
      <c r="G6" s="179">
        <v>800</v>
      </c>
      <c r="H6" s="179">
        <v>200</v>
      </c>
      <c r="I6" s="179">
        <v>800</v>
      </c>
      <c r="J6" s="180"/>
      <c r="K6" s="181">
        <v>1</v>
      </c>
      <c r="M6" s="6"/>
      <c r="N6" s="428"/>
      <c r="O6" s="429"/>
      <c r="P6" s="429"/>
      <c r="Q6" s="429"/>
      <c r="R6" s="429"/>
      <c r="S6" s="429"/>
    </row>
    <row r="7" spans="2:19" ht="11" customHeight="1" x14ac:dyDescent="0.15">
      <c r="B7" s="178" t="s">
        <v>26</v>
      </c>
      <c r="C7" s="220">
        <v>1500</v>
      </c>
      <c r="D7" s="220">
        <v>1500</v>
      </c>
      <c r="E7" s="220">
        <v>1500</v>
      </c>
      <c r="F7" s="220">
        <v>200</v>
      </c>
      <c r="G7" s="220">
        <v>1600</v>
      </c>
      <c r="H7" s="220">
        <v>200</v>
      </c>
      <c r="I7" s="220">
        <v>1600</v>
      </c>
      <c r="J7" s="180"/>
      <c r="K7" s="181">
        <v>1</v>
      </c>
      <c r="M7" s="6"/>
      <c r="N7" s="15"/>
      <c r="O7" s="26"/>
      <c r="P7" s="26"/>
      <c r="Q7" s="26"/>
      <c r="R7" s="26"/>
      <c r="S7" s="26"/>
    </row>
    <row r="8" spans="2:19" ht="11" customHeight="1" x14ac:dyDescent="0.15">
      <c r="B8" s="178" t="s">
        <v>10</v>
      </c>
      <c r="C8" s="220">
        <v>56</v>
      </c>
      <c r="D8" s="179">
        <v>60</v>
      </c>
      <c r="E8" s="179">
        <v>61</v>
      </c>
      <c r="F8" s="179">
        <v>45</v>
      </c>
      <c r="G8" s="179">
        <v>62</v>
      </c>
      <c r="H8" s="179">
        <v>55</v>
      </c>
      <c r="I8" s="179">
        <v>65</v>
      </c>
      <c r="J8" s="180"/>
      <c r="K8" s="184" t="s">
        <v>214</v>
      </c>
      <c r="M8" s="6"/>
      <c r="N8" s="7"/>
      <c r="O8" s="7"/>
      <c r="P8" s="7"/>
      <c r="Q8" s="7"/>
      <c r="R8" s="7"/>
      <c r="S8" s="7"/>
    </row>
    <row r="9" spans="2:19" ht="11" customHeight="1" x14ac:dyDescent="0.15">
      <c r="B9" s="185" t="s">
        <v>11</v>
      </c>
      <c r="C9" s="221">
        <v>52</v>
      </c>
      <c r="D9" s="179">
        <v>59</v>
      </c>
      <c r="E9" s="179">
        <v>60</v>
      </c>
      <c r="F9" s="179">
        <v>39</v>
      </c>
      <c r="G9" s="179">
        <v>61</v>
      </c>
      <c r="H9" s="179">
        <v>54</v>
      </c>
      <c r="I9" s="179">
        <v>64</v>
      </c>
      <c r="J9" s="186"/>
      <c r="K9" s="184"/>
      <c r="M9" s="6"/>
      <c r="N9" s="7"/>
      <c r="O9" s="7"/>
      <c r="P9" s="7"/>
      <c r="Q9" s="7"/>
      <c r="R9" s="7"/>
      <c r="S9" s="7"/>
    </row>
    <row r="10" spans="2:19" ht="11" customHeight="1" x14ac:dyDescent="0.15">
      <c r="B10" s="178" t="s">
        <v>13</v>
      </c>
      <c r="C10" s="179">
        <v>5</v>
      </c>
      <c r="D10" s="179">
        <v>5</v>
      </c>
      <c r="E10" s="179">
        <v>5</v>
      </c>
      <c r="F10" s="179">
        <v>3</v>
      </c>
      <c r="G10" s="179">
        <v>10</v>
      </c>
      <c r="H10" s="179">
        <v>3</v>
      </c>
      <c r="I10" s="179">
        <v>10</v>
      </c>
      <c r="J10" s="180"/>
      <c r="K10" s="181">
        <v>1</v>
      </c>
      <c r="M10" s="1"/>
      <c r="N10" s="8"/>
      <c r="O10" s="8"/>
      <c r="P10" s="8"/>
      <c r="Q10" s="8"/>
      <c r="R10" s="8"/>
      <c r="S10" s="7"/>
    </row>
    <row r="11" spans="2:19" ht="11" customHeight="1" x14ac:dyDescent="0.15">
      <c r="B11" s="173" t="s">
        <v>14</v>
      </c>
      <c r="C11" s="179">
        <v>5</v>
      </c>
      <c r="D11" s="179">
        <v>5</v>
      </c>
      <c r="E11" s="179">
        <v>5</v>
      </c>
      <c r="F11" s="179">
        <v>3</v>
      </c>
      <c r="G11" s="179">
        <v>8</v>
      </c>
      <c r="H11" s="179">
        <v>3</v>
      </c>
      <c r="I11" s="179">
        <v>8</v>
      </c>
      <c r="J11" s="180"/>
      <c r="K11" s="181">
        <v>1</v>
      </c>
      <c r="M11" s="1"/>
      <c r="N11" s="8"/>
      <c r="O11" s="8"/>
      <c r="P11" s="8"/>
      <c r="Q11" s="8"/>
      <c r="R11" s="8"/>
      <c r="S11" s="7"/>
    </row>
    <row r="12" spans="2:19" ht="11" customHeight="1" x14ac:dyDescent="0.15">
      <c r="B12" s="173" t="s">
        <v>15</v>
      </c>
      <c r="C12" s="179">
        <v>25</v>
      </c>
      <c r="D12" s="179">
        <v>25</v>
      </c>
      <c r="E12" s="179">
        <v>25</v>
      </c>
      <c r="F12" s="179">
        <v>20</v>
      </c>
      <c r="G12" s="179">
        <v>30</v>
      </c>
      <c r="H12" s="179">
        <v>20</v>
      </c>
      <c r="I12" s="179">
        <v>30</v>
      </c>
      <c r="J12" s="180"/>
      <c r="K12" s="181">
        <v>1</v>
      </c>
      <c r="M12" s="6"/>
      <c r="N12" s="7"/>
      <c r="O12" s="7"/>
      <c r="P12" s="7"/>
      <c r="Q12" s="7"/>
      <c r="R12" s="7"/>
      <c r="S12" s="7"/>
    </row>
    <row r="13" spans="2:19" ht="11" customHeight="1" x14ac:dyDescent="0.15">
      <c r="B13" s="173" t="s">
        <v>16</v>
      </c>
      <c r="C13" s="217">
        <v>2.5</v>
      </c>
      <c r="D13" s="217">
        <v>2.5</v>
      </c>
      <c r="E13" s="217">
        <v>2.5</v>
      </c>
      <c r="F13" s="187">
        <v>2</v>
      </c>
      <c r="G13" s="187">
        <v>3</v>
      </c>
      <c r="H13" s="187">
        <v>2</v>
      </c>
      <c r="I13" s="179">
        <v>3</v>
      </c>
      <c r="J13" s="180"/>
      <c r="K13" s="181">
        <v>1</v>
      </c>
      <c r="M13" s="6"/>
      <c r="N13" s="7"/>
      <c r="O13" s="7"/>
      <c r="P13" s="7"/>
      <c r="Q13" s="7"/>
      <c r="R13" s="7"/>
      <c r="S13" s="7"/>
    </row>
    <row r="14" spans="2:19" ht="11" customHeight="1" x14ac:dyDescent="0.15">
      <c r="B14" s="188" t="s">
        <v>483</v>
      </c>
      <c r="C14" s="179" t="s">
        <v>34</v>
      </c>
      <c r="D14" s="179" t="s">
        <v>34</v>
      </c>
      <c r="E14" s="179" t="s">
        <v>34</v>
      </c>
      <c r="F14" s="179" t="s">
        <v>34</v>
      </c>
      <c r="G14" s="179" t="s">
        <v>34</v>
      </c>
      <c r="H14" s="179" t="s">
        <v>34</v>
      </c>
      <c r="I14" s="179" t="s">
        <v>34</v>
      </c>
      <c r="J14" s="180"/>
      <c r="K14" s="180"/>
      <c r="M14" s="6"/>
      <c r="N14" s="7"/>
      <c r="O14" s="7"/>
      <c r="P14" s="7"/>
      <c r="Q14" s="7"/>
      <c r="R14" s="7"/>
      <c r="S14" s="7"/>
    </row>
    <row r="15" spans="2:19" ht="11" customHeight="1" x14ac:dyDescent="0.15">
      <c r="B15" s="191" t="s">
        <v>28</v>
      </c>
      <c r="C15" s="192"/>
      <c r="D15" s="192"/>
      <c r="E15" s="192"/>
      <c r="F15" s="192"/>
      <c r="G15" s="192"/>
      <c r="H15" s="192"/>
      <c r="I15" s="192"/>
      <c r="J15" s="193"/>
      <c r="K15" s="194"/>
      <c r="M15" s="6"/>
      <c r="N15" s="7"/>
      <c r="O15" s="7"/>
      <c r="P15" s="7"/>
      <c r="Q15" s="7"/>
      <c r="R15" s="7"/>
      <c r="S15" s="7"/>
    </row>
    <row r="16" spans="2:19" ht="11" customHeight="1" x14ac:dyDescent="0.15">
      <c r="B16" s="188" t="s">
        <v>29</v>
      </c>
      <c r="C16" s="179" t="s">
        <v>34</v>
      </c>
      <c r="D16" s="179" t="s">
        <v>34</v>
      </c>
      <c r="E16" s="179" t="s">
        <v>34</v>
      </c>
      <c r="F16" s="179" t="s">
        <v>34</v>
      </c>
      <c r="G16" s="179" t="s">
        <v>34</v>
      </c>
      <c r="H16" s="179" t="s">
        <v>34</v>
      </c>
      <c r="I16" s="179" t="s">
        <v>34</v>
      </c>
      <c r="J16" s="180"/>
      <c r="K16" s="184"/>
      <c r="M16" s="6"/>
      <c r="N16" s="7"/>
      <c r="O16" s="7"/>
      <c r="P16" s="7"/>
      <c r="Q16" s="7"/>
      <c r="R16" s="7"/>
      <c r="S16" s="7"/>
    </row>
    <row r="17" spans="2:19" ht="11" customHeight="1" x14ac:dyDescent="0.15">
      <c r="B17" s="188" t="s">
        <v>30</v>
      </c>
      <c r="C17" s="179" t="s">
        <v>34</v>
      </c>
      <c r="D17" s="179" t="s">
        <v>34</v>
      </c>
      <c r="E17" s="179" t="s">
        <v>34</v>
      </c>
      <c r="F17" s="179" t="s">
        <v>34</v>
      </c>
      <c r="G17" s="179" t="s">
        <v>34</v>
      </c>
      <c r="H17" s="179" t="s">
        <v>34</v>
      </c>
      <c r="I17" s="179" t="s">
        <v>34</v>
      </c>
      <c r="J17" s="180"/>
      <c r="K17" s="184"/>
      <c r="M17" s="6"/>
      <c r="N17" s="7"/>
      <c r="O17" s="7"/>
      <c r="P17" s="7"/>
      <c r="Q17" s="7"/>
      <c r="R17" s="7"/>
      <c r="S17" s="7"/>
    </row>
    <row r="18" spans="2:19" ht="11" customHeight="1" x14ac:dyDescent="0.15">
      <c r="B18" s="175" t="s">
        <v>61</v>
      </c>
      <c r="C18" s="195"/>
      <c r="D18" s="195"/>
      <c r="E18" s="195"/>
      <c r="F18" s="195"/>
      <c r="G18" s="195"/>
      <c r="H18" s="195"/>
      <c r="I18" s="195"/>
      <c r="J18" s="196"/>
      <c r="K18" s="197"/>
      <c r="M18" s="6"/>
      <c r="N18" s="7"/>
      <c r="O18" s="7"/>
      <c r="P18" s="7"/>
      <c r="Q18" s="7"/>
      <c r="R18" s="7"/>
      <c r="S18" s="7"/>
    </row>
    <row r="19" spans="2:19" ht="11" customHeight="1" x14ac:dyDescent="0.15">
      <c r="B19" s="173" t="s">
        <v>59</v>
      </c>
      <c r="C19" s="220">
        <v>7</v>
      </c>
      <c r="D19" s="179">
        <v>20</v>
      </c>
      <c r="E19" s="179">
        <v>20</v>
      </c>
      <c r="F19" s="179">
        <v>10</v>
      </c>
      <c r="G19" s="179">
        <v>30</v>
      </c>
      <c r="H19" s="179">
        <v>10</v>
      </c>
      <c r="I19" s="189">
        <v>30</v>
      </c>
      <c r="J19" s="190" t="s">
        <v>41</v>
      </c>
      <c r="K19" s="181" t="s">
        <v>209</v>
      </c>
      <c r="L19" s="3"/>
      <c r="M19" s="6"/>
      <c r="N19" s="7"/>
      <c r="O19" s="7"/>
      <c r="P19" s="7"/>
      <c r="Q19" s="7"/>
      <c r="R19" s="7"/>
      <c r="S19" s="7"/>
    </row>
    <row r="20" spans="2:19" ht="11" customHeight="1" x14ac:dyDescent="0.15">
      <c r="B20" s="173" t="s">
        <v>17</v>
      </c>
      <c r="C20" s="220">
        <v>56</v>
      </c>
      <c r="D20" s="179">
        <v>30</v>
      </c>
      <c r="E20" s="179">
        <v>15</v>
      </c>
      <c r="F20" s="179">
        <v>30</v>
      </c>
      <c r="G20" s="179">
        <v>50</v>
      </c>
      <c r="H20" s="179">
        <v>10</v>
      </c>
      <c r="I20" s="189">
        <v>40</v>
      </c>
      <c r="J20" s="190" t="s">
        <v>9</v>
      </c>
      <c r="K20" s="181">
        <v>5</v>
      </c>
      <c r="M20" s="6"/>
      <c r="N20" s="7"/>
      <c r="O20" s="7"/>
      <c r="P20" s="7"/>
      <c r="Q20" s="7"/>
      <c r="R20" s="7"/>
      <c r="S20" s="7"/>
    </row>
    <row r="21" spans="2:19" ht="11" customHeight="1" x14ac:dyDescent="0.15">
      <c r="B21" s="173" t="s">
        <v>18</v>
      </c>
      <c r="C21" s="179">
        <v>2</v>
      </c>
      <c r="D21" s="179">
        <v>1</v>
      </c>
      <c r="E21" s="179">
        <v>1</v>
      </c>
      <c r="F21" s="179">
        <v>1</v>
      </c>
      <c r="G21" s="179">
        <v>3</v>
      </c>
      <c r="H21" s="217">
        <v>0.5</v>
      </c>
      <c r="I21" s="189">
        <v>2</v>
      </c>
      <c r="J21" s="190" t="s">
        <v>9</v>
      </c>
      <c r="K21" s="181" t="s">
        <v>215</v>
      </c>
      <c r="M21" s="6"/>
      <c r="N21" s="7"/>
      <c r="O21" s="7"/>
      <c r="P21" s="7"/>
      <c r="Q21" s="7"/>
      <c r="R21" s="7"/>
      <c r="S21" s="7"/>
    </row>
    <row r="22" spans="2:19" ht="11" customHeight="1" x14ac:dyDescent="0.15">
      <c r="B22" s="173" t="s">
        <v>19</v>
      </c>
      <c r="C22" s="179">
        <v>3</v>
      </c>
      <c r="D22" s="179">
        <v>2</v>
      </c>
      <c r="E22" s="179">
        <v>2</v>
      </c>
      <c r="F22" s="179">
        <v>2</v>
      </c>
      <c r="G22" s="179">
        <v>5</v>
      </c>
      <c r="H22" s="179">
        <v>2</v>
      </c>
      <c r="I22" s="179">
        <v>5</v>
      </c>
      <c r="J22" s="190"/>
      <c r="K22" s="181" t="s">
        <v>215</v>
      </c>
      <c r="M22" s="6"/>
      <c r="N22" s="7"/>
      <c r="O22" s="7"/>
      <c r="P22" s="7"/>
      <c r="Q22" s="7"/>
      <c r="R22" s="7"/>
      <c r="S22" s="7"/>
    </row>
    <row r="23" spans="2:19" ht="11" customHeight="1" x14ac:dyDescent="0.15">
      <c r="B23" s="175" t="s">
        <v>20</v>
      </c>
      <c r="C23" s="219"/>
      <c r="D23" s="202"/>
      <c r="E23" s="202"/>
      <c r="F23" s="202"/>
      <c r="G23" s="202"/>
      <c r="H23" s="202"/>
      <c r="I23" s="202"/>
      <c r="J23" s="203"/>
      <c r="K23" s="204"/>
      <c r="M23" s="422"/>
      <c r="N23" s="422"/>
      <c r="O23" s="422"/>
      <c r="P23" s="422"/>
      <c r="Q23" s="422"/>
      <c r="R23" s="422"/>
      <c r="S23" s="422"/>
    </row>
    <row r="24" spans="2:19" ht="11" customHeight="1" x14ac:dyDescent="0.15">
      <c r="B24" s="173" t="s">
        <v>484</v>
      </c>
      <c r="C24" s="205">
        <v>30</v>
      </c>
      <c r="D24" s="205">
        <v>30</v>
      </c>
      <c r="E24" s="205">
        <v>30</v>
      </c>
      <c r="F24" s="205"/>
      <c r="G24" s="205"/>
      <c r="H24" s="205"/>
      <c r="I24" s="205"/>
      <c r="J24" s="206"/>
      <c r="K24" s="181"/>
      <c r="M24" s="6"/>
      <c r="N24" s="7"/>
      <c r="O24" s="7"/>
      <c r="P24" s="7"/>
      <c r="Q24" s="7"/>
      <c r="R24" s="7"/>
      <c r="S24" s="7"/>
    </row>
    <row r="25" spans="2:19" ht="11" customHeight="1" x14ac:dyDescent="0.15">
      <c r="B25" s="173" t="s">
        <v>485</v>
      </c>
      <c r="C25" s="205" t="s">
        <v>34</v>
      </c>
      <c r="D25" s="205" t="s">
        <v>34</v>
      </c>
      <c r="E25" s="205" t="s">
        <v>34</v>
      </c>
      <c r="F25" s="205" t="s">
        <v>34</v>
      </c>
      <c r="G25" s="205" t="s">
        <v>34</v>
      </c>
      <c r="H25" s="205" t="s">
        <v>34</v>
      </c>
      <c r="I25" s="205" t="s">
        <v>34</v>
      </c>
      <c r="J25" s="206" t="s">
        <v>43</v>
      </c>
      <c r="K25" s="181"/>
      <c r="M25" s="6"/>
      <c r="N25" s="7"/>
      <c r="O25" s="7"/>
      <c r="P25" s="7"/>
      <c r="Q25" s="7"/>
      <c r="R25" s="7"/>
      <c r="S25" s="7"/>
    </row>
    <row r="26" spans="2:19" ht="11" customHeight="1" x14ac:dyDescent="0.15">
      <c r="B26" s="173" t="s">
        <v>486</v>
      </c>
      <c r="C26" s="205">
        <v>78</v>
      </c>
      <c r="D26" s="205">
        <v>60</v>
      </c>
      <c r="E26" s="205">
        <v>20</v>
      </c>
      <c r="F26" s="205">
        <v>20</v>
      </c>
      <c r="G26" s="205">
        <v>86</v>
      </c>
      <c r="H26" s="205">
        <v>20</v>
      </c>
      <c r="I26" s="205">
        <v>86</v>
      </c>
      <c r="J26" s="207" t="s">
        <v>211</v>
      </c>
      <c r="K26" s="181" t="s">
        <v>216</v>
      </c>
      <c r="M26" s="6"/>
      <c r="N26" s="7"/>
      <c r="O26" s="7"/>
      <c r="P26" s="7"/>
      <c r="Q26" s="7"/>
      <c r="R26" s="7"/>
      <c r="S26" s="7"/>
    </row>
    <row r="27" spans="2:19" ht="11" customHeight="1" x14ac:dyDescent="0.15">
      <c r="B27" s="175" t="s">
        <v>21</v>
      </c>
      <c r="C27" s="202"/>
      <c r="D27" s="202"/>
      <c r="E27" s="202"/>
      <c r="F27" s="202"/>
      <c r="G27" s="202"/>
      <c r="H27" s="202"/>
      <c r="I27" s="202"/>
      <c r="J27" s="203"/>
      <c r="K27" s="204"/>
      <c r="M27" s="6"/>
      <c r="N27" s="7"/>
      <c r="O27" s="7"/>
      <c r="P27" s="7"/>
      <c r="Q27" s="7"/>
      <c r="R27" s="7"/>
      <c r="S27" s="7"/>
    </row>
    <row r="28" spans="2:19" ht="11" customHeight="1" x14ac:dyDescent="0.15">
      <c r="B28" s="173" t="s">
        <v>24</v>
      </c>
      <c r="C28" s="209">
        <v>0.76512995797129979</v>
      </c>
      <c r="D28" s="210">
        <v>0.69</v>
      </c>
      <c r="E28" s="210">
        <v>0.68</v>
      </c>
      <c r="F28" s="209">
        <v>0.55000000000000004</v>
      </c>
      <c r="G28" s="209">
        <v>0.77</v>
      </c>
      <c r="H28" s="209">
        <v>0.55000000000000004</v>
      </c>
      <c r="I28" s="210">
        <v>0.77</v>
      </c>
      <c r="J28" s="190" t="s">
        <v>48</v>
      </c>
      <c r="K28" s="181" t="s">
        <v>217</v>
      </c>
      <c r="M28" s="6"/>
      <c r="N28" s="9"/>
      <c r="O28" s="9"/>
      <c r="P28" s="9"/>
      <c r="Q28" s="9"/>
      <c r="R28" s="7"/>
      <c r="S28" s="7"/>
    </row>
    <row r="29" spans="2:19" ht="11" customHeight="1" x14ac:dyDescent="0.15">
      <c r="B29" s="211" t="s">
        <v>180</v>
      </c>
      <c r="C29" s="213">
        <v>50</v>
      </c>
      <c r="D29" s="213">
        <v>50</v>
      </c>
      <c r="E29" s="213">
        <v>50</v>
      </c>
      <c r="F29" s="213">
        <v>50</v>
      </c>
      <c r="G29" s="213">
        <v>50</v>
      </c>
      <c r="H29" s="213">
        <v>50</v>
      </c>
      <c r="I29" s="213">
        <v>50</v>
      </c>
      <c r="J29" s="190"/>
      <c r="K29" s="190">
        <v>9</v>
      </c>
      <c r="M29" s="6"/>
      <c r="N29" s="9"/>
      <c r="O29" s="9"/>
      <c r="P29" s="9"/>
      <c r="Q29" s="9"/>
      <c r="R29" s="7"/>
      <c r="S29" s="7"/>
    </row>
    <row r="30" spans="2:19" ht="11" customHeight="1" x14ac:dyDescent="0.15">
      <c r="B30" s="211" t="s">
        <v>181</v>
      </c>
      <c r="C30" s="213">
        <v>50</v>
      </c>
      <c r="D30" s="213">
        <v>50</v>
      </c>
      <c r="E30" s="213">
        <v>50</v>
      </c>
      <c r="F30" s="213">
        <v>50</v>
      </c>
      <c r="G30" s="213">
        <v>50</v>
      </c>
      <c r="H30" s="213">
        <v>50</v>
      </c>
      <c r="I30" s="213">
        <v>50</v>
      </c>
      <c r="J30" s="190"/>
      <c r="K30" s="190">
        <v>9</v>
      </c>
      <c r="M30" s="6"/>
      <c r="N30" s="9"/>
      <c r="O30" s="9"/>
      <c r="P30" s="9"/>
      <c r="Q30" s="9"/>
      <c r="R30" s="7"/>
      <c r="S30" s="7"/>
    </row>
    <row r="31" spans="2:19" ht="11" customHeight="1" x14ac:dyDescent="0.15">
      <c r="B31" s="173" t="s">
        <v>25</v>
      </c>
      <c r="C31" s="183">
        <v>29350</v>
      </c>
      <c r="D31" s="183">
        <v>28500</v>
      </c>
      <c r="E31" s="183">
        <v>27600</v>
      </c>
      <c r="F31" s="213">
        <v>22000</v>
      </c>
      <c r="G31" s="213">
        <v>36700</v>
      </c>
      <c r="H31" s="213">
        <v>20700</v>
      </c>
      <c r="I31" s="213">
        <v>34500</v>
      </c>
      <c r="J31" s="190" t="s">
        <v>12</v>
      </c>
      <c r="K31" s="181" t="s">
        <v>206</v>
      </c>
      <c r="M31" s="6"/>
      <c r="N31" s="9"/>
      <c r="O31" s="9"/>
      <c r="P31" s="9"/>
      <c r="Q31" s="9"/>
      <c r="R31" s="7"/>
      <c r="S31" s="7"/>
    </row>
    <row r="32" spans="2:19" ht="11" customHeight="1" x14ac:dyDescent="0.15">
      <c r="B32" s="173" t="s">
        <v>27</v>
      </c>
      <c r="C32" s="208">
        <v>0.45036078009736286</v>
      </c>
      <c r="D32" s="209">
        <v>0.12609999999999999</v>
      </c>
      <c r="E32" s="209">
        <v>0.1222</v>
      </c>
      <c r="F32" s="210">
        <v>0.33777058507302216</v>
      </c>
      <c r="G32" s="210">
        <v>0.56295097512170356</v>
      </c>
      <c r="H32" s="210">
        <v>9.1650000000000009E-2</v>
      </c>
      <c r="I32" s="210">
        <v>0.15275</v>
      </c>
      <c r="J32" s="190" t="s">
        <v>12</v>
      </c>
      <c r="K32" s="181">
        <v>1</v>
      </c>
      <c r="M32" s="6"/>
      <c r="N32" s="9"/>
      <c r="O32" s="9"/>
      <c r="P32" s="9"/>
      <c r="Q32" s="9"/>
      <c r="R32" s="7"/>
      <c r="S32" s="7"/>
    </row>
    <row r="33" spans="1:19" ht="11" customHeight="1" x14ac:dyDescent="0.15">
      <c r="B33" s="173" t="s">
        <v>31</v>
      </c>
      <c r="C33" s="183">
        <v>69.511500323770605</v>
      </c>
      <c r="D33" s="179">
        <v>70</v>
      </c>
      <c r="E33" s="179">
        <v>70</v>
      </c>
      <c r="F33" s="213">
        <v>52.133625242827954</v>
      </c>
      <c r="G33" s="213">
        <v>86.889375404713263</v>
      </c>
      <c r="H33" s="213">
        <v>52.5</v>
      </c>
      <c r="I33" s="213">
        <v>87.5</v>
      </c>
      <c r="J33" s="190" t="s">
        <v>12</v>
      </c>
      <c r="K33" s="181">
        <v>6</v>
      </c>
      <c r="M33" s="422"/>
      <c r="N33" s="422"/>
      <c r="O33" s="422"/>
      <c r="P33" s="422"/>
      <c r="Q33" s="422"/>
      <c r="R33" s="422"/>
      <c r="S33" s="422"/>
    </row>
    <row r="34" spans="1:19" x14ac:dyDescent="0.15">
      <c r="A34" s="3"/>
      <c r="L34" s="25"/>
    </row>
    <row r="35" spans="1:19" s="1" customFormat="1" ht="12" x14ac:dyDescent="0.15">
      <c r="A35" s="3" t="s">
        <v>22</v>
      </c>
      <c r="C35" s="10"/>
      <c r="D35" s="10"/>
      <c r="E35" s="10"/>
      <c r="F35" s="10"/>
      <c r="G35" s="10"/>
    </row>
    <row r="36" spans="1:19" x14ac:dyDescent="0.15">
      <c r="A36" s="13">
        <v>1</v>
      </c>
      <c r="B36" s="13" t="s">
        <v>192</v>
      </c>
    </row>
    <row r="37" spans="1:19" x14ac:dyDescent="0.15">
      <c r="A37" s="13">
        <v>2</v>
      </c>
      <c r="B37" s="13" t="s">
        <v>65</v>
      </c>
    </row>
    <row r="38" spans="1:19" x14ac:dyDescent="0.15">
      <c r="A38" s="13">
        <v>3</v>
      </c>
      <c r="B38" s="13" t="s">
        <v>55</v>
      </c>
    </row>
    <row r="39" spans="1:19" x14ac:dyDescent="0.15">
      <c r="A39" s="13">
        <v>4</v>
      </c>
      <c r="B39" s="13" t="s">
        <v>36</v>
      </c>
    </row>
    <row r="40" spans="1:19" x14ac:dyDescent="0.15">
      <c r="A40" s="13">
        <v>5</v>
      </c>
      <c r="B40" s="13" t="s">
        <v>70</v>
      </c>
    </row>
    <row r="41" spans="1:19" x14ac:dyDescent="0.15">
      <c r="A41" s="13">
        <v>6</v>
      </c>
      <c r="B41" s="1" t="s">
        <v>46</v>
      </c>
    </row>
    <row r="42" spans="1:19" x14ac:dyDescent="0.15">
      <c r="A42" s="13">
        <v>7</v>
      </c>
      <c r="B42" s="1" t="s">
        <v>39</v>
      </c>
    </row>
    <row r="43" spans="1:19" x14ac:dyDescent="0.15">
      <c r="A43" s="13">
        <v>8</v>
      </c>
      <c r="B43" s="1" t="s">
        <v>63</v>
      </c>
    </row>
    <row r="44" spans="1:19" x14ac:dyDescent="0.15">
      <c r="A44" s="13">
        <v>9</v>
      </c>
      <c r="B44" s="1" t="s">
        <v>69</v>
      </c>
    </row>
    <row r="45" spans="1:19" x14ac:dyDescent="0.15">
      <c r="A45" s="13">
        <v>10</v>
      </c>
      <c r="B45" s="1" t="s">
        <v>54</v>
      </c>
    </row>
    <row r="46" spans="1:19" x14ac:dyDescent="0.15">
      <c r="A46" s="3" t="s">
        <v>23</v>
      </c>
    </row>
    <row r="47" spans="1:19" x14ac:dyDescent="0.15">
      <c r="A47" s="12" t="s">
        <v>9</v>
      </c>
      <c r="B47" s="13" t="s">
        <v>203</v>
      </c>
      <c r="C47" s="13"/>
      <c r="D47" s="13"/>
      <c r="E47" s="13"/>
      <c r="F47" s="13"/>
      <c r="G47" s="13"/>
      <c r="H47" s="13"/>
      <c r="I47" s="13"/>
      <c r="J47" s="13"/>
      <c r="K47" s="13"/>
    </row>
    <row r="48" spans="1:19" ht="13.5" customHeight="1" x14ac:dyDescent="0.15">
      <c r="A48" s="12" t="s">
        <v>12</v>
      </c>
      <c r="B48" s="13" t="s">
        <v>51</v>
      </c>
      <c r="C48" s="13"/>
      <c r="D48" s="13"/>
      <c r="E48" s="13"/>
      <c r="F48" s="13"/>
      <c r="G48" s="13"/>
      <c r="H48" s="13"/>
      <c r="I48" s="13"/>
      <c r="J48" s="13"/>
      <c r="K48" s="13"/>
    </row>
    <row r="49" spans="1:11" x14ac:dyDescent="0.15">
      <c r="A49" s="12" t="s">
        <v>41</v>
      </c>
      <c r="B49" s="430" t="s">
        <v>40</v>
      </c>
      <c r="C49" s="430"/>
      <c r="D49" s="430"/>
      <c r="E49" s="430"/>
      <c r="F49" s="430"/>
      <c r="G49" s="430"/>
      <c r="H49" s="430"/>
      <c r="I49" s="430"/>
      <c r="J49" s="430"/>
      <c r="K49" s="430"/>
    </row>
    <row r="50" spans="1:11" x14ac:dyDescent="0.15">
      <c r="A50" s="12" t="s">
        <v>37</v>
      </c>
      <c r="B50" s="13" t="s">
        <v>66</v>
      </c>
      <c r="C50" s="13"/>
      <c r="D50" s="13"/>
      <c r="E50" s="13"/>
      <c r="F50" s="13"/>
      <c r="G50" s="13"/>
      <c r="H50" s="13"/>
      <c r="I50" s="13"/>
      <c r="J50" s="13"/>
      <c r="K50" s="13"/>
    </row>
    <row r="51" spans="1:11" x14ac:dyDescent="0.15">
      <c r="A51" s="12" t="s">
        <v>43</v>
      </c>
      <c r="B51" s="13" t="s">
        <v>67</v>
      </c>
      <c r="C51" s="13"/>
      <c r="D51" s="13"/>
      <c r="E51" s="13"/>
      <c r="F51" s="13"/>
      <c r="G51" s="13"/>
      <c r="H51" s="13"/>
      <c r="I51" s="13"/>
      <c r="J51" s="13"/>
      <c r="K51" s="13"/>
    </row>
    <row r="52" spans="1:11" x14ac:dyDescent="0.15">
      <c r="A52" s="12" t="s">
        <v>48</v>
      </c>
      <c r="B52" s="13" t="s">
        <v>56</v>
      </c>
      <c r="C52" s="13"/>
      <c r="D52" s="13"/>
      <c r="E52" s="13"/>
      <c r="F52" s="13"/>
      <c r="G52" s="13"/>
      <c r="H52" s="13"/>
      <c r="I52" s="13"/>
      <c r="J52" s="13"/>
      <c r="K52" s="13"/>
    </row>
    <row r="53" spans="1:11" x14ac:dyDescent="0.15">
      <c r="A53" s="11"/>
    </row>
    <row r="54" spans="1:11" x14ac:dyDescent="0.15">
      <c r="A54" s="11"/>
    </row>
  </sheetData>
  <mergeCells count="9">
    <mergeCell ref="M23:S23"/>
    <mergeCell ref="M33:S33"/>
    <mergeCell ref="B49:K49"/>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K20 K23:K25 K27 K29:K30 K32:K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491F-35D2-4927-9ACF-8B66EC4CC447}">
  <sheetPr codeName="Sheet6"/>
  <dimension ref="A1:S53"/>
  <sheetViews>
    <sheetView topLeftCell="A25" zoomScaleNormal="100" zoomScaleSheetLayoutView="120" workbookViewId="0">
      <selection activeCell="B54" sqref="B54"/>
    </sheetView>
  </sheetViews>
  <sheetFormatPr baseColWidth="10" defaultColWidth="9.33203125" defaultRowHeight="14" x14ac:dyDescent="0.15"/>
  <cols>
    <col min="1" max="1" width="3" style="1" customWidth="1"/>
    <col min="2" max="2" width="35.33203125" style="1" customWidth="1"/>
    <col min="3" max="5" width="9" style="1" customWidth="1"/>
    <col min="6" max="9" width="9.5" style="1" customWidth="1"/>
    <col min="10" max="10" width="6.5" style="1" customWidth="1"/>
    <col min="11" max="11" width="7.3320312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8.33203125" style="4" bestFit="1" customWidth="1"/>
    <col min="20" max="16384" width="9.33203125" style="4"/>
  </cols>
  <sheetData>
    <row r="1" spans="2:19" ht="20" x14ac:dyDescent="0.2">
      <c r="B1" s="2" t="s">
        <v>0</v>
      </c>
    </row>
    <row r="3" spans="2:19" ht="15" customHeight="1" x14ac:dyDescent="0.15">
      <c r="B3" s="61" t="s">
        <v>1</v>
      </c>
      <c r="C3" s="434" t="s">
        <v>466</v>
      </c>
      <c r="D3" s="434"/>
      <c r="E3" s="434"/>
      <c r="F3" s="434"/>
      <c r="G3" s="434"/>
      <c r="H3" s="434"/>
      <c r="I3" s="434"/>
      <c r="J3" s="434"/>
      <c r="K3" s="435"/>
      <c r="M3" s="14"/>
      <c r="N3" s="425"/>
      <c r="O3" s="432"/>
      <c r="P3" s="432"/>
      <c r="Q3" s="432"/>
      <c r="R3" s="432"/>
      <c r="S3" s="432"/>
    </row>
    <row r="4" spans="2:19" ht="16.5" customHeight="1" x14ac:dyDescent="0.15">
      <c r="B4" s="62" t="s">
        <v>470</v>
      </c>
      <c r="C4" s="63">
        <v>2020</v>
      </c>
      <c r="D4" s="63">
        <v>2030</v>
      </c>
      <c r="E4" s="63">
        <v>2050</v>
      </c>
      <c r="F4" s="436" t="s">
        <v>33</v>
      </c>
      <c r="G4" s="435"/>
      <c r="H4" s="436" t="s">
        <v>2</v>
      </c>
      <c r="I4" s="435"/>
      <c r="J4" s="63" t="s">
        <v>3</v>
      </c>
      <c r="K4" s="63" t="s">
        <v>4</v>
      </c>
      <c r="M4" s="5"/>
      <c r="N4" s="17"/>
      <c r="O4" s="17"/>
      <c r="P4" s="17"/>
      <c r="Q4" s="17"/>
      <c r="R4" s="17"/>
      <c r="S4" s="17"/>
    </row>
    <row r="5" spans="2:19" ht="15" customHeight="1" x14ac:dyDescent="0.15">
      <c r="B5" s="64" t="s">
        <v>5</v>
      </c>
      <c r="C5" s="65"/>
      <c r="D5" s="65"/>
      <c r="E5" s="65"/>
      <c r="F5" s="66" t="s">
        <v>6</v>
      </c>
      <c r="G5" s="66" t="s">
        <v>7</v>
      </c>
      <c r="H5" s="66" t="s">
        <v>6</v>
      </c>
      <c r="I5" s="66" t="s">
        <v>7</v>
      </c>
      <c r="J5" s="65"/>
      <c r="K5" s="67"/>
      <c r="M5" s="422"/>
      <c r="N5" s="422"/>
      <c r="O5" s="422"/>
      <c r="P5" s="422"/>
      <c r="Q5" s="422"/>
      <c r="R5" s="422"/>
      <c r="S5" s="422"/>
    </row>
    <row r="6" spans="2:19" x14ac:dyDescent="0.15">
      <c r="B6" s="34" t="s">
        <v>8</v>
      </c>
      <c r="C6" s="222">
        <v>-60</v>
      </c>
      <c r="D6" s="222">
        <v>-60</v>
      </c>
      <c r="E6" s="223">
        <v>-60</v>
      </c>
      <c r="F6" s="128"/>
      <c r="G6" s="68"/>
      <c r="H6" s="68"/>
      <c r="I6" s="68"/>
      <c r="J6" s="69" t="s">
        <v>9</v>
      </c>
      <c r="K6" s="70">
        <v>1</v>
      </c>
      <c r="M6" s="6"/>
      <c r="N6" s="428"/>
      <c r="O6" s="433"/>
      <c r="P6" s="433"/>
      <c r="Q6" s="433"/>
      <c r="R6" s="433"/>
      <c r="S6" s="433"/>
    </row>
    <row r="7" spans="2:19" x14ac:dyDescent="0.15">
      <c r="B7" s="34" t="s">
        <v>26</v>
      </c>
      <c r="C7" s="222">
        <v>-60</v>
      </c>
      <c r="D7" s="222">
        <v>-60</v>
      </c>
      <c r="E7" s="223">
        <v>-60</v>
      </c>
      <c r="F7" s="128"/>
      <c r="G7" s="68"/>
      <c r="H7" s="68"/>
      <c r="I7" s="68"/>
      <c r="J7" s="69" t="s">
        <v>9</v>
      </c>
      <c r="K7" s="70">
        <v>1</v>
      </c>
      <c r="M7" s="6"/>
      <c r="N7" s="15"/>
      <c r="O7" s="16"/>
      <c r="P7" s="16"/>
      <c r="Q7" s="16"/>
      <c r="R7" s="16"/>
      <c r="S7" s="16"/>
    </row>
    <row r="8" spans="2:19" x14ac:dyDescent="0.15">
      <c r="B8" s="34" t="s">
        <v>467</v>
      </c>
      <c r="C8" s="224">
        <v>-7</v>
      </c>
      <c r="D8" s="224">
        <v>-7</v>
      </c>
      <c r="E8" s="224">
        <v>-7</v>
      </c>
      <c r="F8" s="225"/>
      <c r="G8" s="226"/>
      <c r="H8" s="226"/>
      <c r="I8" s="226"/>
      <c r="J8" s="69"/>
      <c r="K8" s="71">
        <v>1</v>
      </c>
      <c r="M8" s="6"/>
      <c r="N8" s="7"/>
      <c r="O8" s="7"/>
      <c r="P8" s="7"/>
      <c r="Q8" s="7"/>
      <c r="R8" s="7"/>
      <c r="S8" s="7"/>
    </row>
    <row r="9" spans="2:19" x14ac:dyDescent="0.15">
      <c r="B9" s="72" t="s">
        <v>468</v>
      </c>
      <c r="C9" s="224">
        <v>-8</v>
      </c>
      <c r="D9" s="224">
        <v>-8</v>
      </c>
      <c r="E9" s="224">
        <v>-8</v>
      </c>
      <c r="F9" s="225"/>
      <c r="G9" s="226"/>
      <c r="H9" s="226"/>
      <c r="I9" s="226"/>
      <c r="J9" s="73"/>
      <c r="K9" s="74">
        <v>1</v>
      </c>
      <c r="M9" s="6"/>
      <c r="N9" s="7"/>
      <c r="O9" s="7"/>
      <c r="P9" s="7"/>
      <c r="Q9" s="7"/>
      <c r="R9" s="7"/>
      <c r="S9" s="7"/>
    </row>
    <row r="10" spans="2:19" x14ac:dyDescent="0.15">
      <c r="B10" s="34" t="s">
        <v>469</v>
      </c>
      <c r="C10" s="224">
        <v>7</v>
      </c>
      <c r="D10" s="224">
        <v>7</v>
      </c>
      <c r="E10" s="224">
        <v>7</v>
      </c>
      <c r="F10" s="128"/>
      <c r="G10" s="68"/>
      <c r="H10" s="68"/>
      <c r="I10" s="68"/>
      <c r="J10" s="69"/>
      <c r="K10" s="70"/>
      <c r="M10" s="1"/>
      <c r="N10" s="8"/>
      <c r="O10" s="8"/>
      <c r="P10" s="8"/>
      <c r="Q10" s="8"/>
      <c r="R10" s="8"/>
      <c r="S10" s="7"/>
    </row>
    <row r="11" spans="2:19" x14ac:dyDescent="0.15">
      <c r="B11" s="75" t="s">
        <v>14</v>
      </c>
      <c r="C11" s="224"/>
      <c r="D11" s="226"/>
      <c r="E11" s="226"/>
      <c r="F11" s="128"/>
      <c r="G11" s="68"/>
      <c r="H11" s="68"/>
      <c r="I11" s="68"/>
      <c r="J11" s="69"/>
      <c r="K11" s="70"/>
      <c r="M11" s="1"/>
      <c r="N11" s="8"/>
      <c r="O11" s="8"/>
      <c r="P11" s="8"/>
      <c r="Q11" s="8"/>
      <c r="R11" s="8"/>
      <c r="S11" s="7"/>
    </row>
    <row r="12" spans="2:19" x14ac:dyDescent="0.15">
      <c r="B12" s="75" t="s">
        <v>15</v>
      </c>
      <c r="C12" s="224"/>
      <c r="D12" s="226"/>
      <c r="E12" s="226"/>
      <c r="F12" s="128"/>
      <c r="G12" s="68"/>
      <c r="H12" s="68"/>
      <c r="I12" s="68"/>
      <c r="J12" s="69"/>
      <c r="K12" s="70"/>
      <c r="M12" s="6"/>
      <c r="N12" s="7"/>
      <c r="O12" s="7"/>
      <c r="P12" s="7"/>
      <c r="Q12" s="7"/>
      <c r="R12" s="7"/>
      <c r="S12" s="7"/>
    </row>
    <row r="13" spans="2:19" x14ac:dyDescent="0.15">
      <c r="B13" s="75" t="s">
        <v>16</v>
      </c>
      <c r="C13" s="224"/>
      <c r="D13" s="226"/>
      <c r="E13" s="226"/>
      <c r="F13" s="227"/>
      <c r="G13" s="69"/>
      <c r="H13" s="69"/>
      <c r="I13" s="68"/>
      <c r="J13" s="69"/>
      <c r="K13" s="70"/>
      <c r="M13" s="6"/>
      <c r="N13" s="7"/>
      <c r="O13" s="7"/>
      <c r="P13" s="7"/>
      <c r="Q13" s="7"/>
      <c r="R13" s="7"/>
      <c r="S13" s="7"/>
    </row>
    <row r="14" spans="2:19" x14ac:dyDescent="0.15">
      <c r="B14" s="228" t="s">
        <v>489</v>
      </c>
      <c r="C14" s="224">
        <v>-88.76</v>
      </c>
      <c r="D14" s="226">
        <v>-90</v>
      </c>
      <c r="E14" s="226">
        <v>-90</v>
      </c>
      <c r="F14" s="227"/>
      <c r="G14" s="69"/>
      <c r="H14" s="229" t="s">
        <v>292</v>
      </c>
      <c r="I14" s="68">
        <v>-99</v>
      </c>
      <c r="J14" s="69" t="s">
        <v>12</v>
      </c>
      <c r="K14" s="70">
        <v>1</v>
      </c>
      <c r="M14" s="6"/>
      <c r="N14" s="7"/>
      <c r="O14" s="7"/>
      <c r="P14" s="7"/>
      <c r="Q14" s="7"/>
      <c r="R14" s="7"/>
      <c r="S14" s="7"/>
    </row>
    <row r="15" spans="2:19" x14ac:dyDescent="0.15">
      <c r="B15" s="77" t="s">
        <v>487</v>
      </c>
      <c r="C15" s="230"/>
      <c r="D15" s="71"/>
      <c r="E15" s="71"/>
      <c r="F15" s="132"/>
      <c r="G15" s="71"/>
      <c r="H15" s="71"/>
      <c r="I15" s="71"/>
      <c r="J15" s="83"/>
      <c r="K15" s="69"/>
      <c r="M15" s="6"/>
      <c r="N15" s="7"/>
      <c r="O15" s="7"/>
      <c r="P15" s="7"/>
      <c r="Q15" s="7"/>
      <c r="R15" s="7"/>
      <c r="S15" s="7"/>
    </row>
    <row r="16" spans="2:19" x14ac:dyDescent="0.15">
      <c r="B16" s="84" t="s">
        <v>58</v>
      </c>
      <c r="C16" s="231"/>
      <c r="D16" s="85"/>
      <c r="E16" s="133"/>
      <c r="F16" s="85"/>
      <c r="G16" s="85"/>
      <c r="H16" s="85"/>
      <c r="I16" s="86"/>
      <c r="J16" s="86"/>
      <c r="K16" s="87"/>
      <c r="M16" s="6"/>
      <c r="N16" s="7"/>
      <c r="O16" s="7"/>
      <c r="P16" s="7"/>
      <c r="Q16" s="7"/>
      <c r="R16" s="7"/>
      <c r="S16" s="7"/>
    </row>
    <row r="17" spans="2:19" x14ac:dyDescent="0.15">
      <c r="B17" s="75" t="s">
        <v>59</v>
      </c>
      <c r="C17" s="232">
        <v>4</v>
      </c>
      <c r="D17" s="232">
        <v>4</v>
      </c>
      <c r="E17" s="232">
        <v>4</v>
      </c>
      <c r="F17" s="225"/>
      <c r="G17" s="226"/>
      <c r="H17" s="226"/>
      <c r="I17" s="226"/>
      <c r="J17" s="83" t="s">
        <v>41</v>
      </c>
      <c r="K17" s="70">
        <v>7</v>
      </c>
      <c r="L17" s="3"/>
      <c r="M17" s="6"/>
      <c r="N17" s="7"/>
      <c r="O17" s="7"/>
      <c r="P17" s="7"/>
      <c r="Q17" s="7"/>
      <c r="R17" s="7"/>
      <c r="S17" s="7"/>
    </row>
    <row r="18" spans="2:19" x14ac:dyDescent="0.15">
      <c r="B18" s="75" t="s">
        <v>17</v>
      </c>
      <c r="C18" s="232">
        <v>30</v>
      </c>
      <c r="D18" s="232">
        <v>30</v>
      </c>
      <c r="E18" s="232">
        <v>30</v>
      </c>
      <c r="F18" s="227"/>
      <c r="G18" s="69"/>
      <c r="H18" s="69"/>
      <c r="I18" s="69"/>
      <c r="J18" s="83" t="s">
        <v>37</v>
      </c>
      <c r="K18" s="70">
        <v>7</v>
      </c>
      <c r="M18" s="6"/>
      <c r="N18" s="7"/>
      <c r="O18" s="7"/>
      <c r="P18" s="7"/>
      <c r="Q18" s="7"/>
      <c r="R18" s="7"/>
      <c r="S18" s="7"/>
    </row>
    <row r="19" spans="2:19" x14ac:dyDescent="0.15">
      <c r="B19" s="75" t="s">
        <v>18</v>
      </c>
      <c r="C19" s="232">
        <v>4</v>
      </c>
      <c r="D19" s="232">
        <v>4</v>
      </c>
      <c r="E19" s="232">
        <v>4</v>
      </c>
      <c r="F19" s="227"/>
      <c r="G19" s="69"/>
      <c r="H19" s="69"/>
      <c r="I19" s="69"/>
      <c r="J19" s="83" t="s">
        <v>43</v>
      </c>
      <c r="K19" s="70">
        <v>8</v>
      </c>
      <c r="M19" s="6"/>
      <c r="N19" s="7"/>
      <c r="O19" s="7"/>
      <c r="P19" s="7"/>
      <c r="Q19" s="7"/>
      <c r="R19" s="7"/>
      <c r="S19" s="7"/>
    </row>
    <row r="20" spans="2:19" x14ac:dyDescent="0.15">
      <c r="B20" s="75" t="s">
        <v>19</v>
      </c>
      <c r="C20" s="232">
        <v>12</v>
      </c>
      <c r="D20" s="232">
        <v>12</v>
      </c>
      <c r="E20" s="232">
        <v>12</v>
      </c>
      <c r="F20" s="227"/>
      <c r="G20" s="69"/>
      <c r="H20" s="69"/>
      <c r="I20" s="69"/>
      <c r="J20" s="83" t="s">
        <v>43</v>
      </c>
      <c r="K20" s="70">
        <v>8</v>
      </c>
      <c r="M20" s="6"/>
      <c r="N20" s="7"/>
      <c r="O20" s="7"/>
      <c r="P20" s="7"/>
      <c r="Q20" s="7"/>
      <c r="R20" s="7"/>
      <c r="S20" s="7"/>
    </row>
    <row r="21" spans="2:19" x14ac:dyDescent="0.15">
      <c r="B21" s="84" t="s">
        <v>20</v>
      </c>
      <c r="C21" s="233"/>
      <c r="D21" s="89"/>
      <c r="E21" s="90"/>
      <c r="F21" s="89"/>
      <c r="G21" s="89"/>
      <c r="H21" s="89"/>
      <c r="I21" s="89"/>
      <c r="J21" s="89"/>
      <c r="K21" s="90"/>
      <c r="M21" s="422"/>
      <c r="N21" s="422"/>
      <c r="O21" s="422"/>
      <c r="P21" s="422"/>
      <c r="Q21" s="422"/>
      <c r="R21" s="422"/>
      <c r="S21" s="422"/>
    </row>
    <row r="22" spans="2:19" x14ac:dyDescent="0.15">
      <c r="B22" s="75" t="s">
        <v>293</v>
      </c>
      <c r="C22" s="91">
        <f>'1 Coal supercritical'!C24*1.15</f>
        <v>80.5</v>
      </c>
      <c r="D22" s="91">
        <f>'1 Coal supercritical'!D24*1.15</f>
        <v>80.5</v>
      </c>
      <c r="E22" s="91">
        <f>'1 Coal supercritical'!E24*1.15</f>
        <v>80.5</v>
      </c>
      <c r="F22" s="234"/>
      <c r="G22" s="91"/>
      <c r="H22" s="91"/>
      <c r="I22" s="91"/>
      <c r="J22" s="92"/>
      <c r="K22" s="70" t="s">
        <v>294</v>
      </c>
      <c r="M22" s="6"/>
      <c r="N22" s="7"/>
      <c r="O22" s="7"/>
      <c r="P22" s="7"/>
      <c r="Q22" s="7"/>
      <c r="R22" s="7"/>
      <c r="S22" s="7"/>
    </row>
    <row r="23" spans="2:19" x14ac:dyDescent="0.15">
      <c r="B23" s="75" t="s">
        <v>478</v>
      </c>
      <c r="C23" s="235">
        <v>97</v>
      </c>
      <c r="D23" s="235">
        <v>97</v>
      </c>
      <c r="E23" s="235">
        <v>97</v>
      </c>
      <c r="F23" s="234"/>
      <c r="G23" s="91"/>
      <c r="H23" s="91"/>
      <c r="I23" s="91"/>
      <c r="J23" s="92"/>
      <c r="K23" s="70" t="s">
        <v>294</v>
      </c>
      <c r="M23" s="6"/>
      <c r="N23" s="7"/>
      <c r="O23" s="35"/>
      <c r="P23" s="7"/>
      <c r="Q23" s="7"/>
      <c r="R23" s="7"/>
      <c r="S23" s="7"/>
    </row>
    <row r="24" spans="2:19" ht="15" customHeight="1" x14ac:dyDescent="0.15">
      <c r="B24" s="75" t="s">
        <v>479</v>
      </c>
      <c r="C24" s="235">
        <f>'1 Coal supercritical'!C26</f>
        <v>115</v>
      </c>
      <c r="D24" s="235">
        <f>'1 Coal supercritical'!D26</f>
        <v>113</v>
      </c>
      <c r="E24" s="235">
        <f>'1 Coal supercritical'!E26</f>
        <v>38</v>
      </c>
      <c r="F24" s="234"/>
      <c r="G24" s="91"/>
      <c r="H24" s="91"/>
      <c r="I24" s="91"/>
      <c r="J24" s="93"/>
      <c r="K24" s="70" t="s">
        <v>294</v>
      </c>
      <c r="M24" s="6"/>
      <c r="N24" s="7"/>
      <c r="O24" s="7"/>
      <c r="P24" s="7"/>
      <c r="Q24" s="7"/>
      <c r="R24" s="7"/>
      <c r="S24" s="7"/>
    </row>
    <row r="25" spans="2:19" x14ac:dyDescent="0.15">
      <c r="B25" s="75" t="s">
        <v>480</v>
      </c>
      <c r="C25" s="236"/>
      <c r="D25" s="91"/>
      <c r="E25" s="91"/>
      <c r="F25" s="234"/>
      <c r="G25" s="91"/>
      <c r="H25" s="91"/>
      <c r="I25" s="91"/>
      <c r="J25" s="83"/>
      <c r="K25" s="83"/>
      <c r="M25" s="6"/>
      <c r="N25" s="36"/>
      <c r="O25" s="37"/>
      <c r="P25" s="36"/>
      <c r="Q25" s="36"/>
      <c r="R25" s="7"/>
      <c r="S25" s="7"/>
    </row>
    <row r="26" spans="2:19" x14ac:dyDescent="0.15">
      <c r="B26" s="75" t="s">
        <v>481</v>
      </c>
      <c r="C26" s="236"/>
      <c r="D26" s="91"/>
      <c r="E26" s="91"/>
      <c r="F26" s="234"/>
      <c r="G26" s="91"/>
      <c r="H26" s="91"/>
      <c r="I26" s="91"/>
      <c r="J26" s="83"/>
      <c r="K26" s="83"/>
      <c r="L26" s="38"/>
      <c r="M26" s="422"/>
      <c r="N26" s="422"/>
      <c r="O26" s="422"/>
      <c r="P26" s="422"/>
      <c r="Q26" s="422"/>
      <c r="R26" s="422"/>
      <c r="S26" s="422"/>
    </row>
    <row r="27" spans="2:19" x14ac:dyDescent="0.15">
      <c r="B27" s="84" t="s">
        <v>21</v>
      </c>
      <c r="C27" s="233"/>
      <c r="D27" s="89"/>
      <c r="E27" s="90"/>
      <c r="F27" s="89"/>
      <c r="G27" s="89"/>
      <c r="H27" s="89"/>
      <c r="I27" s="89"/>
      <c r="J27" s="89"/>
      <c r="K27" s="90"/>
      <c r="M27" s="6"/>
      <c r="N27" s="7"/>
      <c r="O27" s="7"/>
      <c r="P27" s="7"/>
      <c r="Q27" s="7"/>
      <c r="R27" s="7"/>
      <c r="S27" s="7"/>
    </row>
    <row r="28" spans="2:19" x14ac:dyDescent="0.15">
      <c r="B28" s="75" t="s">
        <v>24</v>
      </c>
      <c r="C28" s="237">
        <v>2.0272200000000002</v>
      </c>
      <c r="D28" s="237">
        <v>1.8608840000000002</v>
      </c>
      <c r="E28" s="237">
        <v>1.476232</v>
      </c>
      <c r="F28" s="237">
        <v>1.6633600000000002</v>
      </c>
      <c r="G28" s="237">
        <v>2.380684</v>
      </c>
      <c r="H28" s="237">
        <v>1.216332</v>
      </c>
      <c r="I28" s="237">
        <v>1.736132</v>
      </c>
      <c r="J28" s="83" t="s">
        <v>48</v>
      </c>
      <c r="K28" s="70" t="s">
        <v>295</v>
      </c>
      <c r="M28" s="55"/>
      <c r="N28" s="55"/>
      <c r="O28" s="55"/>
      <c r="P28" s="55"/>
      <c r="Q28" s="55"/>
      <c r="R28" s="55"/>
      <c r="S28" s="55"/>
    </row>
    <row r="29" spans="2:19" x14ac:dyDescent="0.15">
      <c r="B29" s="75" t="s">
        <v>180</v>
      </c>
      <c r="C29" s="91">
        <v>30</v>
      </c>
      <c r="D29" s="91">
        <v>30</v>
      </c>
      <c r="E29" s="91">
        <v>30</v>
      </c>
      <c r="F29" s="238">
        <v>25</v>
      </c>
      <c r="G29" s="39">
        <v>50</v>
      </c>
      <c r="H29" s="238">
        <v>25</v>
      </c>
      <c r="I29" s="39">
        <v>50</v>
      </c>
      <c r="J29" s="83"/>
      <c r="K29" s="83">
        <v>1</v>
      </c>
      <c r="M29" s="6"/>
      <c r="N29" s="9"/>
      <c r="O29" s="9"/>
      <c r="P29" s="9"/>
      <c r="Q29" s="9"/>
      <c r="R29" s="7"/>
      <c r="S29" s="7"/>
    </row>
    <row r="30" spans="2:19" x14ac:dyDescent="0.15">
      <c r="B30" s="75" t="s">
        <v>181</v>
      </c>
      <c r="C30" s="91">
        <v>70</v>
      </c>
      <c r="D30" s="91">
        <v>70</v>
      </c>
      <c r="E30" s="91">
        <v>70</v>
      </c>
      <c r="F30" s="238">
        <v>50</v>
      </c>
      <c r="G30" s="39">
        <v>75</v>
      </c>
      <c r="H30" s="39">
        <v>50</v>
      </c>
      <c r="I30" s="39">
        <v>75</v>
      </c>
      <c r="J30" s="83"/>
      <c r="K30" s="83">
        <v>1</v>
      </c>
      <c r="M30" s="6"/>
      <c r="N30" s="9"/>
      <c r="O30" s="9"/>
      <c r="P30" s="9"/>
      <c r="Q30" s="9"/>
      <c r="R30" s="7"/>
      <c r="S30" s="7"/>
    </row>
    <row r="31" spans="2:19" x14ac:dyDescent="0.15">
      <c r="B31" s="75" t="s">
        <v>25</v>
      </c>
      <c r="C31" s="239">
        <v>43500</v>
      </c>
      <c r="D31" s="239">
        <v>42100</v>
      </c>
      <c r="E31" s="239">
        <v>40900</v>
      </c>
      <c r="F31" s="239">
        <v>13500</v>
      </c>
      <c r="G31" s="239">
        <v>52000</v>
      </c>
      <c r="H31" s="239">
        <v>13500</v>
      </c>
      <c r="I31" s="239">
        <v>52000</v>
      </c>
      <c r="J31" s="83" t="s">
        <v>48</v>
      </c>
      <c r="K31" s="70" t="s">
        <v>296</v>
      </c>
      <c r="M31" s="6"/>
      <c r="N31" s="6"/>
      <c r="O31" s="6"/>
      <c r="P31" s="6"/>
      <c r="Q31" s="6"/>
      <c r="R31" s="6"/>
      <c r="S31" s="6"/>
    </row>
    <row r="32" spans="2:19" x14ac:dyDescent="0.15">
      <c r="B32" s="75" t="s">
        <v>27</v>
      </c>
      <c r="C32" s="240">
        <v>3.2227600000000005</v>
      </c>
      <c r="D32" s="240">
        <v>3.1291959999999999</v>
      </c>
      <c r="E32" s="240">
        <v>3.0252360000000005</v>
      </c>
      <c r="F32" s="240">
        <v>2.5990000000000002</v>
      </c>
      <c r="G32" s="240">
        <v>8.5247200000000003</v>
      </c>
      <c r="H32" s="240">
        <v>2.4430600000000005</v>
      </c>
      <c r="I32" s="240">
        <v>8.0153160000000003</v>
      </c>
      <c r="J32" s="83" t="s">
        <v>48</v>
      </c>
      <c r="K32" s="70" t="s">
        <v>297</v>
      </c>
      <c r="M32" s="55"/>
      <c r="N32" s="55"/>
      <c r="O32" s="55"/>
      <c r="P32" s="55"/>
      <c r="Q32" s="55"/>
      <c r="R32" s="55"/>
      <c r="S32" s="55"/>
    </row>
    <row r="33" spans="1:12" x14ac:dyDescent="0.15">
      <c r="A33" s="3"/>
      <c r="L33" s="4"/>
    </row>
    <row r="34" spans="1:12" s="1" customFormat="1" ht="12" x14ac:dyDescent="0.15">
      <c r="A34" s="3" t="s">
        <v>22</v>
      </c>
      <c r="C34" s="10"/>
      <c r="D34" s="10"/>
      <c r="E34" s="10"/>
      <c r="F34" s="10"/>
      <c r="G34" s="10"/>
    </row>
    <row r="35" spans="1:12" x14ac:dyDescent="0.15">
      <c r="A35" s="13">
        <v>1</v>
      </c>
      <c r="B35" s="13" t="s">
        <v>298</v>
      </c>
    </row>
    <row r="36" spans="1:12" x14ac:dyDescent="0.15">
      <c r="A36" s="13">
        <v>2</v>
      </c>
      <c r="B36" s="13" t="s">
        <v>299</v>
      </c>
    </row>
    <row r="37" spans="1:12" x14ac:dyDescent="0.15">
      <c r="A37" s="13">
        <v>3</v>
      </c>
      <c r="B37" s="13" t="s">
        <v>300</v>
      </c>
    </row>
    <row r="38" spans="1:12" x14ac:dyDescent="0.15">
      <c r="A38" s="13">
        <v>4</v>
      </c>
      <c r="B38" s="13" t="s">
        <v>301</v>
      </c>
    </row>
    <row r="39" spans="1:12" x14ac:dyDescent="0.15">
      <c r="A39" s="13">
        <v>5</v>
      </c>
      <c r="B39" s="13" t="s">
        <v>302</v>
      </c>
    </row>
    <row r="40" spans="1:12" x14ac:dyDescent="0.15">
      <c r="A40" s="13">
        <v>6</v>
      </c>
      <c r="B40" s="13" t="s">
        <v>303</v>
      </c>
    </row>
    <row r="41" spans="1:12" x14ac:dyDescent="0.15">
      <c r="A41" s="13">
        <v>7</v>
      </c>
      <c r="B41" s="13" t="s">
        <v>304</v>
      </c>
    </row>
    <row r="42" spans="1:12" x14ac:dyDescent="0.15">
      <c r="A42" s="13">
        <v>8</v>
      </c>
      <c r="B42" s="13" t="s">
        <v>301</v>
      </c>
    </row>
    <row r="43" spans="1:12" x14ac:dyDescent="0.15">
      <c r="A43" s="13">
        <v>9</v>
      </c>
      <c r="B43" s="13" t="s">
        <v>305</v>
      </c>
    </row>
    <row r="44" spans="1:12" x14ac:dyDescent="0.15">
      <c r="A44" s="13">
        <v>10</v>
      </c>
      <c r="B44" s="13" t="s">
        <v>306</v>
      </c>
    </row>
    <row r="45" spans="1:12" x14ac:dyDescent="0.15">
      <c r="A45" s="3" t="s">
        <v>23</v>
      </c>
    </row>
    <row r="46" spans="1:12" x14ac:dyDescent="0.15">
      <c r="A46" s="12" t="s">
        <v>9</v>
      </c>
      <c r="B46" s="13" t="s">
        <v>307</v>
      </c>
      <c r="C46" s="13"/>
      <c r="D46" s="13"/>
      <c r="E46" s="13"/>
      <c r="F46" s="13"/>
      <c r="G46" s="13"/>
      <c r="H46" s="13"/>
      <c r="I46" s="13"/>
      <c r="J46" s="13"/>
      <c r="K46" s="13"/>
    </row>
    <row r="47" spans="1:12" ht="25.5" customHeight="1" x14ac:dyDescent="0.15">
      <c r="A47" s="12" t="s">
        <v>12</v>
      </c>
      <c r="B47" s="430" t="s">
        <v>308</v>
      </c>
      <c r="C47" s="430"/>
      <c r="D47" s="430"/>
      <c r="E47" s="430"/>
      <c r="F47" s="430"/>
      <c r="G47" s="430"/>
      <c r="H47" s="430"/>
      <c r="I47" s="430"/>
      <c r="J47" s="13"/>
      <c r="K47" s="13"/>
    </row>
    <row r="48" spans="1:12" x14ac:dyDescent="0.15">
      <c r="A48" s="12" t="s">
        <v>41</v>
      </c>
      <c r="B48" s="430" t="s">
        <v>309</v>
      </c>
      <c r="C48" s="430"/>
      <c r="D48" s="430"/>
      <c r="E48" s="430"/>
      <c r="F48" s="430"/>
      <c r="G48" s="430"/>
      <c r="H48" s="430"/>
      <c r="I48" s="430"/>
      <c r="J48" s="430"/>
      <c r="K48" s="430"/>
    </row>
    <row r="49" spans="1:11" s="1" customFormat="1" ht="12" x14ac:dyDescent="0.15">
      <c r="A49" s="12" t="s">
        <v>37</v>
      </c>
      <c r="B49" s="13" t="s">
        <v>310</v>
      </c>
      <c r="C49" s="13"/>
      <c r="D49" s="13"/>
      <c r="E49" s="13"/>
      <c r="F49" s="13"/>
      <c r="G49" s="13"/>
      <c r="H49" s="13"/>
      <c r="I49" s="13"/>
      <c r="J49" s="13"/>
      <c r="K49" s="13"/>
    </row>
    <row r="50" spans="1:11" s="1" customFormat="1" ht="12" x14ac:dyDescent="0.15">
      <c r="A50" s="12" t="s">
        <v>43</v>
      </c>
      <c r="B50" s="13" t="s">
        <v>311</v>
      </c>
      <c r="C50" s="13"/>
      <c r="D50" s="13"/>
      <c r="E50" s="13"/>
      <c r="F50" s="13"/>
      <c r="G50" s="13"/>
      <c r="H50" s="13"/>
      <c r="I50" s="13"/>
      <c r="J50" s="13"/>
      <c r="K50" s="13"/>
    </row>
    <row r="51" spans="1:11" s="1" customFormat="1" ht="12" x14ac:dyDescent="0.15">
      <c r="A51" s="12" t="s">
        <v>48</v>
      </c>
      <c r="B51" s="13" t="s">
        <v>471</v>
      </c>
      <c r="C51" s="13"/>
      <c r="D51" s="13"/>
      <c r="E51" s="13"/>
      <c r="F51" s="13"/>
      <c r="G51" s="13"/>
      <c r="H51" s="13"/>
      <c r="I51" s="13"/>
      <c r="J51" s="13"/>
      <c r="K51" s="13"/>
    </row>
    <row r="52" spans="1:11" s="1" customFormat="1" ht="12" x14ac:dyDescent="0.15">
      <c r="A52" s="12"/>
      <c r="B52" s="13"/>
      <c r="C52" s="13"/>
      <c r="D52" s="13"/>
      <c r="E52" s="13"/>
      <c r="F52" s="13"/>
      <c r="G52" s="13"/>
      <c r="H52" s="13"/>
      <c r="I52" s="13"/>
      <c r="J52" s="13"/>
      <c r="K52" s="13"/>
    </row>
    <row r="53" spans="1:11" s="1" customFormat="1" ht="12" x14ac:dyDescent="0.15">
      <c r="A53" s="12"/>
      <c r="B53" s="13"/>
      <c r="C53" s="13"/>
      <c r="D53" s="13"/>
      <c r="E53" s="13"/>
      <c r="F53" s="13"/>
      <c r="G53" s="13"/>
      <c r="H53" s="13"/>
      <c r="I53" s="13"/>
      <c r="J53" s="13"/>
      <c r="K53" s="13"/>
    </row>
  </sheetData>
  <mergeCells count="10">
    <mergeCell ref="M21:S21"/>
    <mergeCell ref="M26:S26"/>
    <mergeCell ref="B47:I47"/>
    <mergeCell ref="B48:K48"/>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H14 K22:K2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1068-A3E1-43A7-AF02-DD6ADFA08F4A}">
  <sheetPr codeName="Sheet7"/>
  <dimension ref="A1:T53"/>
  <sheetViews>
    <sheetView topLeftCell="A13" zoomScaleNormal="100" zoomScaleSheetLayoutView="120" workbookViewId="0">
      <selection activeCell="C7" sqref="C7"/>
    </sheetView>
  </sheetViews>
  <sheetFormatPr baseColWidth="10" defaultColWidth="9.33203125" defaultRowHeight="14" x14ac:dyDescent="0.15"/>
  <cols>
    <col min="1" max="1" width="3" style="1" customWidth="1"/>
    <col min="2" max="2" width="35.5" style="1" customWidth="1"/>
    <col min="3" max="3" width="9.33203125" style="1" customWidth="1"/>
    <col min="4" max="5" width="9" style="1" customWidth="1"/>
    <col min="6" max="9" width="9.5" style="1" customWidth="1"/>
    <col min="10" max="11" width="6.5" style="1" customWidth="1"/>
    <col min="12" max="12" width="6.66406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0</v>
      </c>
    </row>
    <row r="3" spans="2:19" ht="15" customHeight="1" x14ac:dyDescent="0.15">
      <c r="B3" s="61" t="s">
        <v>1</v>
      </c>
      <c r="C3" s="434" t="s">
        <v>472</v>
      </c>
      <c r="D3" s="434"/>
      <c r="E3" s="434"/>
      <c r="F3" s="434"/>
      <c r="G3" s="434"/>
      <c r="H3" s="434"/>
      <c r="I3" s="434"/>
      <c r="J3" s="434"/>
      <c r="K3" s="435"/>
      <c r="M3" s="14"/>
      <c r="N3" s="431"/>
      <c r="O3" s="432"/>
      <c r="P3" s="432"/>
      <c r="Q3" s="432"/>
      <c r="R3" s="432"/>
      <c r="S3" s="432"/>
    </row>
    <row r="4" spans="2:19" ht="16.5" customHeight="1" x14ac:dyDescent="0.15">
      <c r="B4" s="62" t="s">
        <v>470</v>
      </c>
      <c r="C4" s="63">
        <v>2020</v>
      </c>
      <c r="D4" s="63">
        <v>2030</v>
      </c>
      <c r="E4" s="63">
        <v>2050</v>
      </c>
      <c r="F4" s="436" t="s">
        <v>33</v>
      </c>
      <c r="G4" s="435"/>
      <c r="H4" s="436" t="s">
        <v>2</v>
      </c>
      <c r="I4" s="435"/>
      <c r="J4" s="63" t="s">
        <v>3</v>
      </c>
      <c r="K4" s="63" t="s">
        <v>4</v>
      </c>
      <c r="M4" s="5"/>
      <c r="N4" s="17"/>
      <c r="O4" s="17"/>
      <c r="P4" s="17"/>
      <c r="Q4" s="17"/>
      <c r="R4" s="17"/>
      <c r="S4" s="17"/>
    </row>
    <row r="5" spans="2:19" ht="15" customHeight="1" x14ac:dyDescent="0.15">
      <c r="B5" s="64" t="s">
        <v>5</v>
      </c>
      <c r="C5" s="65"/>
      <c r="D5" s="65"/>
      <c r="E5" s="65"/>
      <c r="F5" s="66" t="s">
        <v>6</v>
      </c>
      <c r="G5" s="66" t="s">
        <v>7</v>
      </c>
      <c r="H5" s="66" t="s">
        <v>6</v>
      </c>
      <c r="I5" s="66" t="s">
        <v>7</v>
      </c>
      <c r="J5" s="65"/>
      <c r="K5" s="67"/>
      <c r="M5" s="422"/>
      <c r="N5" s="422"/>
      <c r="O5" s="422"/>
      <c r="P5" s="422"/>
      <c r="Q5" s="422"/>
      <c r="R5" s="422"/>
      <c r="S5" s="422"/>
    </row>
    <row r="6" spans="2:19" ht="15" customHeight="1" x14ac:dyDescent="0.15">
      <c r="B6" s="34" t="s">
        <v>8</v>
      </c>
      <c r="C6" s="222">
        <v>-40</v>
      </c>
      <c r="D6" s="222">
        <v>-40</v>
      </c>
      <c r="E6" s="222">
        <v>-40</v>
      </c>
      <c r="F6" s="68"/>
      <c r="G6" s="68"/>
      <c r="H6" s="68"/>
      <c r="I6" s="68"/>
      <c r="J6" s="69" t="s">
        <v>9</v>
      </c>
      <c r="K6" s="70">
        <v>1</v>
      </c>
      <c r="M6" s="6"/>
      <c r="N6" s="428"/>
      <c r="O6" s="433"/>
      <c r="P6" s="433"/>
      <c r="Q6" s="433"/>
      <c r="R6" s="433"/>
      <c r="S6" s="433"/>
    </row>
    <row r="7" spans="2:19" ht="17.25" customHeight="1" x14ac:dyDescent="0.15">
      <c r="B7" s="34" t="s">
        <v>26</v>
      </c>
      <c r="C7" s="222">
        <v>-40</v>
      </c>
      <c r="D7" s="222">
        <v>-40</v>
      </c>
      <c r="E7" s="222">
        <v>-40</v>
      </c>
      <c r="F7" s="68"/>
      <c r="G7" s="68"/>
      <c r="H7" s="68"/>
      <c r="I7" s="68"/>
      <c r="J7" s="69" t="s">
        <v>9</v>
      </c>
      <c r="K7" s="70">
        <v>1</v>
      </c>
      <c r="M7" s="6"/>
      <c r="N7" s="15"/>
      <c r="O7" s="16"/>
      <c r="P7" s="16"/>
      <c r="Q7" s="16"/>
      <c r="R7" s="16"/>
      <c r="S7" s="16"/>
    </row>
    <row r="8" spans="2:19" x14ac:dyDescent="0.15">
      <c r="B8" s="34" t="s">
        <v>10</v>
      </c>
      <c r="C8" s="222">
        <v>-7</v>
      </c>
      <c r="D8" s="222">
        <v>-7</v>
      </c>
      <c r="E8" s="222">
        <v>-7</v>
      </c>
      <c r="F8" s="68"/>
      <c r="G8" s="68"/>
      <c r="H8" s="68"/>
      <c r="I8" s="68"/>
      <c r="J8" s="69"/>
      <c r="K8" s="71">
        <v>1</v>
      </c>
      <c r="M8" s="6"/>
      <c r="N8" s="7"/>
      <c r="O8" s="7"/>
      <c r="P8" s="7"/>
      <c r="Q8" s="7"/>
      <c r="R8" s="7"/>
      <c r="S8" s="7"/>
    </row>
    <row r="9" spans="2:19" x14ac:dyDescent="0.15">
      <c r="B9" s="72" t="s">
        <v>11</v>
      </c>
      <c r="C9" s="222">
        <v>-8</v>
      </c>
      <c r="D9" s="222">
        <v>-8</v>
      </c>
      <c r="E9" s="222">
        <v>-8</v>
      </c>
      <c r="F9" s="68"/>
      <c r="G9" s="68"/>
      <c r="H9" s="68"/>
      <c r="I9" s="68"/>
      <c r="J9" s="73"/>
      <c r="K9" s="71">
        <v>1</v>
      </c>
      <c r="M9" s="6"/>
      <c r="N9" s="7"/>
      <c r="O9" s="7"/>
      <c r="P9" s="7"/>
      <c r="Q9" s="7"/>
      <c r="R9" s="7"/>
      <c r="S9" s="7"/>
    </row>
    <row r="10" spans="2:19" x14ac:dyDescent="0.15">
      <c r="B10" s="34" t="s">
        <v>13</v>
      </c>
      <c r="C10" s="222">
        <v>5</v>
      </c>
      <c r="D10" s="222">
        <v>5</v>
      </c>
      <c r="E10" s="222">
        <v>5</v>
      </c>
      <c r="F10" s="68"/>
      <c r="G10" s="68"/>
      <c r="H10" s="68"/>
      <c r="I10" s="68"/>
      <c r="J10" s="69"/>
      <c r="K10" s="70"/>
      <c r="M10" s="1"/>
      <c r="N10" s="8"/>
      <c r="O10" s="8"/>
      <c r="P10" s="8"/>
      <c r="Q10" s="8"/>
      <c r="R10" s="8"/>
      <c r="S10" s="7"/>
    </row>
    <row r="11" spans="2:19" x14ac:dyDescent="0.15">
      <c r="B11" s="75" t="s">
        <v>14</v>
      </c>
      <c r="C11" s="222"/>
      <c r="D11" s="68"/>
      <c r="E11" s="68"/>
      <c r="F11" s="68"/>
      <c r="G11" s="68"/>
      <c r="H11" s="68"/>
      <c r="I11" s="68"/>
      <c r="J11" s="69"/>
      <c r="K11" s="70"/>
      <c r="M11" s="1"/>
      <c r="N11" s="8"/>
      <c r="O11" s="8"/>
      <c r="P11" s="8"/>
      <c r="Q11" s="8"/>
      <c r="R11" s="8"/>
      <c r="S11" s="7"/>
    </row>
    <row r="12" spans="2:19" x14ac:dyDescent="0.15">
      <c r="B12" s="75" t="s">
        <v>15</v>
      </c>
      <c r="C12" s="222" t="s">
        <v>34</v>
      </c>
      <c r="D12" s="68"/>
      <c r="E12" s="68"/>
      <c r="F12" s="68"/>
      <c r="G12" s="68"/>
      <c r="H12" s="68"/>
      <c r="I12" s="68"/>
      <c r="J12" s="69"/>
      <c r="K12" s="70"/>
      <c r="M12" s="6"/>
      <c r="N12" s="7"/>
      <c r="O12" s="7"/>
      <c r="P12" s="7"/>
      <c r="Q12" s="7"/>
      <c r="R12" s="7"/>
      <c r="S12" s="7"/>
    </row>
    <row r="13" spans="2:19" x14ac:dyDescent="0.15">
      <c r="B13" s="75" t="s">
        <v>16</v>
      </c>
      <c r="C13" s="222"/>
      <c r="D13" s="76"/>
      <c r="E13" s="76"/>
      <c r="F13" s="69"/>
      <c r="G13" s="69"/>
      <c r="H13" s="69"/>
      <c r="I13" s="68"/>
      <c r="J13" s="69"/>
      <c r="K13" s="70"/>
      <c r="M13" s="6"/>
      <c r="N13" s="7"/>
      <c r="O13" s="7"/>
      <c r="P13" s="7"/>
      <c r="Q13" s="7"/>
      <c r="R13" s="7"/>
      <c r="S13" s="7"/>
    </row>
    <row r="14" spans="2:19" x14ac:dyDescent="0.15">
      <c r="B14" s="228" t="s">
        <v>489</v>
      </c>
      <c r="C14" s="222">
        <v>-87.46</v>
      </c>
      <c r="D14" s="222">
        <v>-90</v>
      </c>
      <c r="E14" s="222">
        <v>-90</v>
      </c>
      <c r="F14" s="241"/>
      <c r="G14" s="68"/>
      <c r="H14" s="229" t="s">
        <v>292</v>
      </c>
      <c r="I14" s="68">
        <v>-99</v>
      </c>
      <c r="J14" s="69" t="s">
        <v>12</v>
      </c>
      <c r="K14" s="70">
        <v>1</v>
      </c>
      <c r="M14" s="6"/>
      <c r="N14" s="7"/>
      <c r="O14" s="7"/>
      <c r="P14" s="7"/>
      <c r="Q14" s="7"/>
      <c r="R14" s="7"/>
      <c r="S14" s="7"/>
    </row>
    <row r="15" spans="2:19" x14ac:dyDescent="0.15">
      <c r="B15" s="77" t="s">
        <v>487</v>
      </c>
      <c r="C15" s="222"/>
      <c r="D15" s="68"/>
      <c r="E15" s="68"/>
      <c r="F15" s="68"/>
      <c r="G15" s="68"/>
      <c r="H15" s="68"/>
      <c r="I15" s="68"/>
      <c r="J15" s="69"/>
      <c r="K15" s="69"/>
      <c r="M15" s="6"/>
      <c r="N15" s="7"/>
      <c r="O15" s="7"/>
      <c r="P15" s="7"/>
      <c r="Q15" s="7"/>
      <c r="R15" s="7"/>
      <c r="S15" s="7"/>
    </row>
    <row r="16" spans="2:19" x14ac:dyDescent="0.15">
      <c r="B16" s="84" t="s">
        <v>61</v>
      </c>
      <c r="C16" s="231"/>
      <c r="D16" s="85"/>
      <c r="E16" s="85"/>
      <c r="F16" s="85"/>
      <c r="G16" s="85"/>
      <c r="H16" s="85"/>
      <c r="I16" s="86"/>
      <c r="J16" s="86"/>
      <c r="K16" s="87"/>
      <c r="M16" s="6"/>
      <c r="N16" s="7"/>
      <c r="O16" s="7"/>
      <c r="P16" s="7"/>
      <c r="Q16" s="7"/>
      <c r="R16" s="7"/>
      <c r="S16" s="7"/>
    </row>
    <row r="17" spans="2:20" x14ac:dyDescent="0.15">
      <c r="B17" s="75" t="s">
        <v>59</v>
      </c>
      <c r="C17" s="68">
        <v>20</v>
      </c>
      <c r="D17" s="68">
        <v>20</v>
      </c>
      <c r="E17" s="68">
        <v>20</v>
      </c>
      <c r="F17" s="68"/>
      <c r="G17" s="68"/>
      <c r="H17" s="68"/>
      <c r="I17" s="71"/>
      <c r="J17" s="83" t="s">
        <v>41</v>
      </c>
      <c r="K17" s="70">
        <v>6</v>
      </c>
      <c r="L17" s="3"/>
      <c r="M17" s="6"/>
      <c r="N17" s="7"/>
      <c r="O17" s="7"/>
      <c r="P17" s="7"/>
      <c r="Q17" s="7"/>
      <c r="R17" s="7"/>
      <c r="S17" s="7"/>
    </row>
    <row r="18" spans="2:20" x14ac:dyDescent="0.15">
      <c r="B18" s="75" t="s">
        <v>17</v>
      </c>
      <c r="C18" s="68">
        <v>45</v>
      </c>
      <c r="D18" s="68">
        <v>45</v>
      </c>
      <c r="E18" s="68">
        <v>45</v>
      </c>
      <c r="F18" s="68"/>
      <c r="G18" s="68"/>
      <c r="H18" s="68"/>
      <c r="I18" s="71"/>
      <c r="J18" s="83" t="s">
        <v>37</v>
      </c>
      <c r="K18" s="70">
        <v>6</v>
      </c>
      <c r="M18" s="6"/>
      <c r="N18" s="7"/>
      <c r="O18" s="7"/>
      <c r="P18" s="7"/>
      <c r="Q18" s="7"/>
      <c r="R18" s="7"/>
      <c r="S18" s="7"/>
    </row>
    <row r="19" spans="2:20" x14ac:dyDescent="0.15">
      <c r="B19" s="75" t="s">
        <v>18</v>
      </c>
      <c r="C19" s="76">
        <v>2</v>
      </c>
      <c r="D19" s="76">
        <v>2</v>
      </c>
      <c r="E19" s="76">
        <v>2</v>
      </c>
      <c r="F19" s="68"/>
      <c r="G19" s="68"/>
      <c r="H19" s="76"/>
      <c r="I19" s="71"/>
      <c r="J19" s="83" t="s">
        <v>43</v>
      </c>
      <c r="K19" s="70">
        <v>4</v>
      </c>
      <c r="M19" s="6"/>
      <c r="N19" s="7"/>
      <c r="O19" s="7"/>
      <c r="P19" s="7"/>
      <c r="Q19" s="7"/>
      <c r="R19" s="7"/>
      <c r="S19" s="7"/>
    </row>
    <row r="20" spans="2:20" x14ac:dyDescent="0.15">
      <c r="B20" s="75" t="s">
        <v>19</v>
      </c>
      <c r="C20" s="76">
        <v>4</v>
      </c>
      <c r="D20" s="76">
        <v>4</v>
      </c>
      <c r="E20" s="76">
        <v>4</v>
      </c>
      <c r="F20" s="68"/>
      <c r="G20" s="68"/>
      <c r="H20" s="68"/>
      <c r="I20" s="68"/>
      <c r="J20" s="69" t="s">
        <v>43</v>
      </c>
      <c r="K20" s="70">
        <v>4</v>
      </c>
      <c r="M20" s="6"/>
      <c r="N20" s="7"/>
      <c r="O20" s="7"/>
      <c r="P20" s="7"/>
      <c r="Q20" s="7"/>
      <c r="R20" s="7"/>
      <c r="S20" s="7"/>
    </row>
    <row r="21" spans="2:20" x14ac:dyDescent="0.15">
      <c r="B21" s="84" t="s">
        <v>20</v>
      </c>
      <c r="C21" s="233"/>
      <c r="D21" s="89"/>
      <c r="E21" s="89"/>
      <c r="F21" s="89"/>
      <c r="G21" s="89"/>
      <c r="H21" s="89"/>
      <c r="I21" s="89"/>
      <c r="J21" s="89"/>
      <c r="K21" s="90"/>
      <c r="M21" s="422"/>
      <c r="N21" s="422"/>
      <c r="O21" s="422"/>
      <c r="P21" s="422"/>
      <c r="Q21" s="422"/>
      <c r="R21" s="422"/>
      <c r="S21" s="422"/>
    </row>
    <row r="22" spans="2:20" x14ac:dyDescent="0.15">
      <c r="B22" s="75" t="s">
        <v>293</v>
      </c>
      <c r="C22" s="91">
        <v>30</v>
      </c>
      <c r="D22" s="91">
        <v>30</v>
      </c>
      <c r="E22" s="91">
        <v>30</v>
      </c>
      <c r="F22" s="91"/>
      <c r="G22" s="91"/>
      <c r="H22" s="91"/>
      <c r="I22" s="91"/>
      <c r="J22" s="92"/>
      <c r="K22" s="70" t="s">
        <v>312</v>
      </c>
      <c r="M22" s="6"/>
      <c r="N22" s="7"/>
      <c r="O22" s="7"/>
      <c r="P22" s="7"/>
      <c r="Q22" s="7"/>
      <c r="R22" s="7"/>
      <c r="S22" s="7"/>
    </row>
    <row r="23" spans="2:20" x14ac:dyDescent="0.15">
      <c r="B23" s="75" t="s">
        <v>478</v>
      </c>
      <c r="C23" s="91">
        <v>99</v>
      </c>
      <c r="D23" s="91">
        <v>99</v>
      </c>
      <c r="E23" s="91">
        <v>99</v>
      </c>
      <c r="F23" s="91"/>
      <c r="G23" s="91"/>
      <c r="H23" s="91"/>
      <c r="I23" s="91"/>
      <c r="J23" s="92"/>
      <c r="K23" s="70" t="s">
        <v>312</v>
      </c>
      <c r="M23" s="6"/>
      <c r="N23" s="7"/>
      <c r="O23" s="7"/>
      <c r="P23" s="7"/>
      <c r="Q23" s="7"/>
      <c r="R23" s="7"/>
      <c r="S23" s="7"/>
    </row>
    <row r="24" spans="2:20" ht="15" customHeight="1" x14ac:dyDescent="0.15">
      <c r="B24" s="75" t="s">
        <v>479</v>
      </c>
      <c r="C24" s="91">
        <f>'3 CCGT'!C26</f>
        <v>78</v>
      </c>
      <c r="D24" s="91">
        <f>'3 CCGT'!D26</f>
        <v>60</v>
      </c>
      <c r="E24" s="91">
        <f>'3 CCGT'!E26</f>
        <v>20</v>
      </c>
      <c r="F24" s="91"/>
      <c r="G24" s="91"/>
      <c r="H24" s="91"/>
      <c r="I24" s="91"/>
      <c r="J24" s="93"/>
      <c r="K24" s="70" t="s">
        <v>312</v>
      </c>
      <c r="M24" s="6"/>
      <c r="N24" s="7"/>
      <c r="O24" s="7"/>
      <c r="P24" s="7"/>
      <c r="Q24" s="7"/>
      <c r="R24" s="7"/>
      <c r="S24" s="7"/>
    </row>
    <row r="25" spans="2:20" x14ac:dyDescent="0.15">
      <c r="B25" s="75" t="s">
        <v>480</v>
      </c>
      <c r="C25" s="91" t="s">
        <v>34</v>
      </c>
      <c r="D25" s="91" t="s">
        <v>34</v>
      </c>
      <c r="E25" s="91" t="s">
        <v>34</v>
      </c>
      <c r="F25" s="91"/>
      <c r="G25" s="91"/>
      <c r="H25" s="91"/>
      <c r="I25" s="91"/>
      <c r="J25" s="83"/>
      <c r="K25" s="83"/>
      <c r="M25" s="6"/>
      <c r="N25" s="36"/>
      <c r="O25" s="36"/>
      <c r="P25" s="36"/>
      <c r="Q25" s="36"/>
      <c r="R25" s="7"/>
      <c r="S25" s="7"/>
    </row>
    <row r="26" spans="2:20" x14ac:dyDescent="0.15">
      <c r="B26" s="75" t="s">
        <v>481</v>
      </c>
      <c r="C26" s="91" t="s">
        <v>34</v>
      </c>
      <c r="D26" s="91" t="s">
        <v>34</v>
      </c>
      <c r="E26" s="91" t="s">
        <v>34</v>
      </c>
      <c r="F26" s="91"/>
      <c r="G26" s="91"/>
      <c r="H26" s="91"/>
      <c r="I26" s="91"/>
      <c r="J26" s="83"/>
      <c r="K26" s="83"/>
      <c r="L26" s="38"/>
      <c r="M26" s="422"/>
      <c r="N26" s="422"/>
      <c r="O26" s="422"/>
      <c r="P26" s="422"/>
      <c r="Q26" s="422"/>
      <c r="R26" s="422"/>
      <c r="S26" s="422"/>
    </row>
    <row r="27" spans="2:20" x14ac:dyDescent="0.15">
      <c r="B27" s="84" t="s">
        <v>21</v>
      </c>
      <c r="C27" s="233"/>
      <c r="D27" s="89"/>
      <c r="E27" s="89"/>
      <c r="F27" s="89"/>
      <c r="G27" s="89"/>
      <c r="H27" s="89"/>
      <c r="I27" s="89"/>
      <c r="J27" s="89"/>
      <c r="K27" s="90"/>
      <c r="M27" s="6"/>
      <c r="N27" s="7"/>
      <c r="O27" s="7"/>
      <c r="P27" s="7"/>
      <c r="Q27" s="7"/>
      <c r="R27" s="7"/>
      <c r="S27" s="7"/>
    </row>
    <row r="28" spans="2:20" x14ac:dyDescent="0.15">
      <c r="B28" s="228" t="s">
        <v>24</v>
      </c>
      <c r="C28" s="242">
        <v>1.19554</v>
      </c>
      <c r="D28" s="242">
        <v>1.0084120000000001</v>
      </c>
      <c r="E28" s="242">
        <v>0.77970000000000006</v>
      </c>
      <c r="F28" s="242">
        <v>0.88366</v>
      </c>
      <c r="G28" s="242">
        <v>1.6217760000000001</v>
      </c>
      <c r="H28" s="242">
        <v>0.62375999999999998</v>
      </c>
      <c r="I28" s="242">
        <v>1.060392</v>
      </c>
      <c r="J28" s="96" t="s">
        <v>48</v>
      </c>
      <c r="K28" s="97" t="s">
        <v>313</v>
      </c>
      <c r="M28" s="55"/>
      <c r="N28" s="55"/>
      <c r="O28" s="55"/>
      <c r="P28" s="55"/>
      <c r="Q28" s="55"/>
      <c r="R28" s="55"/>
      <c r="S28" s="55"/>
      <c r="T28" s="55"/>
    </row>
    <row r="29" spans="2:20" x14ac:dyDescent="0.15">
      <c r="B29" s="75" t="s">
        <v>180</v>
      </c>
      <c r="C29" s="235">
        <v>40</v>
      </c>
      <c r="D29" s="235">
        <v>40</v>
      </c>
      <c r="E29" s="235">
        <v>40</v>
      </c>
      <c r="F29" s="101">
        <v>30</v>
      </c>
      <c r="G29" s="101">
        <v>60</v>
      </c>
      <c r="H29" s="101">
        <v>30</v>
      </c>
      <c r="I29" s="101">
        <v>60</v>
      </c>
      <c r="J29" s="96"/>
      <c r="K29" s="96">
        <v>1</v>
      </c>
      <c r="M29" s="6"/>
      <c r="N29" s="9"/>
      <c r="O29" s="9"/>
      <c r="P29" s="9"/>
      <c r="Q29" s="9"/>
      <c r="R29" s="7"/>
      <c r="S29" s="7"/>
    </row>
    <row r="30" spans="2:20" x14ac:dyDescent="0.15">
      <c r="B30" s="75" t="s">
        <v>181</v>
      </c>
      <c r="C30" s="235">
        <v>60</v>
      </c>
      <c r="D30" s="235">
        <v>60</v>
      </c>
      <c r="E30" s="235">
        <v>60</v>
      </c>
      <c r="F30" s="101">
        <v>40</v>
      </c>
      <c r="G30" s="101">
        <v>70</v>
      </c>
      <c r="H30" s="101">
        <v>40</v>
      </c>
      <c r="I30" s="101">
        <v>70</v>
      </c>
      <c r="J30" s="96"/>
      <c r="K30" s="96">
        <v>1</v>
      </c>
      <c r="M30" s="6"/>
      <c r="N30" s="9"/>
      <c r="O30" s="9"/>
      <c r="P30" s="9"/>
      <c r="Q30" s="9"/>
      <c r="R30" s="7"/>
      <c r="S30" s="7"/>
    </row>
    <row r="31" spans="2:20" x14ac:dyDescent="0.15">
      <c r="B31" s="228" t="s">
        <v>25</v>
      </c>
      <c r="C31" s="239">
        <v>9400</v>
      </c>
      <c r="D31" s="100">
        <v>9000</v>
      </c>
      <c r="E31" s="100">
        <v>8800</v>
      </c>
      <c r="F31" s="243">
        <v>7300</v>
      </c>
      <c r="G31" s="243">
        <v>14600</v>
      </c>
      <c r="H31" s="101">
        <v>6900</v>
      </c>
      <c r="I31" s="243">
        <v>14600</v>
      </c>
      <c r="J31" s="96" t="s">
        <v>48</v>
      </c>
      <c r="K31" s="97" t="s">
        <v>313</v>
      </c>
      <c r="M31" s="56"/>
      <c r="N31" s="56"/>
      <c r="O31" s="56"/>
      <c r="P31" s="56"/>
      <c r="Q31" s="56"/>
      <c r="R31" s="56"/>
      <c r="S31" s="56"/>
    </row>
    <row r="32" spans="2:20" x14ac:dyDescent="0.15">
      <c r="B32" s="75" t="s">
        <v>27</v>
      </c>
      <c r="C32" s="244">
        <v>1.24752</v>
      </c>
      <c r="D32" s="244">
        <v>1.2059360000000001</v>
      </c>
      <c r="E32" s="244">
        <v>1.1747479999999999</v>
      </c>
      <c r="F32" s="244">
        <v>0.62375999999999998</v>
      </c>
      <c r="G32" s="244">
        <v>4.1584000000000003</v>
      </c>
      <c r="H32" s="244">
        <v>0.62375999999999998</v>
      </c>
      <c r="I32" s="244">
        <v>4.1584000000000003</v>
      </c>
      <c r="J32" s="96" t="s">
        <v>48</v>
      </c>
      <c r="K32" s="97" t="s">
        <v>313</v>
      </c>
      <c r="M32" s="55"/>
      <c r="N32" s="55"/>
      <c r="O32" s="55"/>
      <c r="P32" s="55"/>
      <c r="Q32" s="55"/>
      <c r="R32" s="55"/>
      <c r="S32" s="55"/>
    </row>
    <row r="33" spans="1:12" x14ac:dyDescent="0.15">
      <c r="A33" s="3"/>
      <c r="L33" s="4"/>
    </row>
    <row r="34" spans="1:12" s="1" customFormat="1" ht="12" x14ac:dyDescent="0.15">
      <c r="A34" s="3" t="s">
        <v>22</v>
      </c>
      <c r="C34" s="10"/>
      <c r="D34" s="10"/>
      <c r="E34" s="10"/>
      <c r="F34" s="10"/>
      <c r="G34" s="10"/>
    </row>
    <row r="35" spans="1:12" x14ac:dyDescent="0.15">
      <c r="A35" s="13">
        <v>1</v>
      </c>
      <c r="B35" s="13" t="s">
        <v>298</v>
      </c>
    </row>
    <row r="36" spans="1:12" x14ac:dyDescent="0.15">
      <c r="A36" s="13">
        <v>2</v>
      </c>
      <c r="B36" s="13" t="s">
        <v>299</v>
      </c>
    </row>
    <row r="37" spans="1:12" x14ac:dyDescent="0.15">
      <c r="A37" s="13">
        <v>3</v>
      </c>
      <c r="B37" s="13" t="s">
        <v>300</v>
      </c>
    </row>
    <row r="38" spans="1:12" x14ac:dyDescent="0.15">
      <c r="A38" s="13">
        <v>4</v>
      </c>
      <c r="B38" s="13" t="s">
        <v>301</v>
      </c>
    </row>
    <row r="39" spans="1:12" x14ac:dyDescent="0.15">
      <c r="A39" s="13">
        <v>5</v>
      </c>
      <c r="B39" s="13" t="s">
        <v>303</v>
      </c>
    </row>
    <row r="40" spans="1:12" x14ac:dyDescent="0.15">
      <c r="A40" s="13">
        <v>6</v>
      </c>
      <c r="B40" s="13" t="s">
        <v>304</v>
      </c>
    </row>
    <row r="41" spans="1:12" x14ac:dyDescent="0.15">
      <c r="A41" s="13">
        <v>7</v>
      </c>
      <c r="B41" s="13" t="s">
        <v>305</v>
      </c>
    </row>
    <row r="42" spans="1:12" x14ac:dyDescent="0.15">
      <c r="A42" s="13">
        <v>8</v>
      </c>
      <c r="B42" s="13" t="s">
        <v>306</v>
      </c>
    </row>
    <row r="43" spans="1:12" x14ac:dyDescent="0.15">
      <c r="A43" s="3" t="s">
        <v>23</v>
      </c>
    </row>
    <row r="44" spans="1:12" x14ac:dyDescent="0.15">
      <c r="A44" s="12" t="s">
        <v>9</v>
      </c>
      <c r="B44" s="13" t="s">
        <v>314</v>
      </c>
      <c r="C44" s="13"/>
      <c r="D44" s="13"/>
      <c r="E44" s="13"/>
      <c r="F44" s="13"/>
      <c r="G44" s="13"/>
      <c r="H44" s="13"/>
      <c r="I44" s="13"/>
      <c r="J44" s="13"/>
      <c r="K44" s="13"/>
    </row>
    <row r="45" spans="1:12" ht="28.5" customHeight="1" x14ac:dyDescent="0.15">
      <c r="A45" s="12" t="s">
        <v>12</v>
      </c>
      <c r="B45" s="430" t="s">
        <v>308</v>
      </c>
      <c r="C45" s="430"/>
      <c r="D45" s="430"/>
      <c r="E45" s="430"/>
      <c r="F45" s="430"/>
      <c r="G45" s="430"/>
      <c r="H45" s="430"/>
      <c r="I45" s="430"/>
      <c r="J45" s="13"/>
      <c r="K45" s="13"/>
    </row>
    <row r="46" spans="1:12" x14ac:dyDescent="0.15">
      <c r="A46" s="12" t="s">
        <v>41</v>
      </c>
      <c r="B46" s="430" t="s">
        <v>309</v>
      </c>
      <c r="C46" s="430"/>
      <c r="D46" s="430"/>
      <c r="E46" s="430"/>
      <c r="F46" s="430"/>
      <c r="G46" s="430"/>
      <c r="H46" s="430"/>
      <c r="I46" s="430"/>
      <c r="J46" s="430"/>
      <c r="K46" s="430"/>
    </row>
    <row r="47" spans="1:12" x14ac:dyDescent="0.15">
      <c r="A47" s="12" t="s">
        <v>37</v>
      </c>
      <c r="B47" s="13" t="s">
        <v>310</v>
      </c>
      <c r="C47" s="13"/>
      <c r="D47" s="13"/>
      <c r="E47" s="13"/>
      <c r="F47" s="13"/>
      <c r="G47" s="13"/>
      <c r="H47" s="13"/>
      <c r="I47" s="13"/>
      <c r="J47" s="13"/>
      <c r="K47" s="13"/>
    </row>
    <row r="48" spans="1:12" x14ac:dyDescent="0.15">
      <c r="A48" s="12" t="s">
        <v>43</v>
      </c>
      <c r="B48" s="13" t="s">
        <v>311</v>
      </c>
      <c r="C48" s="13"/>
      <c r="D48" s="13"/>
      <c r="E48" s="13"/>
      <c r="F48" s="13"/>
      <c r="G48" s="13"/>
      <c r="H48" s="13"/>
      <c r="I48" s="13"/>
      <c r="J48" s="13"/>
      <c r="K48" s="13"/>
    </row>
    <row r="49" spans="1:11" ht="13.5" customHeight="1" x14ac:dyDescent="0.15">
      <c r="A49" s="12" t="s">
        <v>48</v>
      </c>
      <c r="B49" s="13" t="s">
        <v>471</v>
      </c>
      <c r="C49" s="13"/>
      <c r="D49" s="13"/>
      <c r="E49" s="13"/>
      <c r="F49" s="13"/>
      <c r="G49" s="13"/>
      <c r="H49" s="13"/>
      <c r="I49" s="13"/>
      <c r="J49" s="13"/>
      <c r="K49" s="13"/>
    </row>
    <row r="50" spans="1:11" x14ac:dyDescent="0.15">
      <c r="A50" s="11"/>
      <c r="C50" s="18"/>
      <c r="D50" s="18"/>
      <c r="E50" s="18"/>
      <c r="F50" s="18"/>
      <c r="G50" s="18"/>
      <c r="H50" s="18"/>
      <c r="I50" s="18"/>
      <c r="J50" s="18"/>
      <c r="K50" s="18"/>
    </row>
    <row r="51" spans="1:11" x14ac:dyDescent="0.15">
      <c r="A51" s="11"/>
      <c r="C51" s="13"/>
      <c r="D51" s="13"/>
      <c r="E51" s="13"/>
      <c r="F51" s="13"/>
      <c r="G51" s="13"/>
      <c r="H51" s="13"/>
      <c r="I51" s="13"/>
      <c r="J51" s="13"/>
      <c r="K51" s="13"/>
    </row>
    <row r="52" spans="1:11" x14ac:dyDescent="0.15">
      <c r="C52" s="13"/>
      <c r="D52" s="13"/>
      <c r="E52" s="13"/>
      <c r="F52" s="13"/>
      <c r="G52" s="13"/>
      <c r="H52" s="13"/>
      <c r="I52" s="13"/>
      <c r="J52" s="13"/>
      <c r="K52" s="13"/>
    </row>
    <row r="53" spans="1:11" x14ac:dyDescent="0.15">
      <c r="C53" s="13"/>
      <c r="D53" s="13"/>
      <c r="E53" s="13"/>
      <c r="F53" s="13"/>
      <c r="G53" s="13"/>
      <c r="H53" s="13"/>
      <c r="I53" s="13"/>
      <c r="J53" s="13"/>
      <c r="K53" s="13"/>
    </row>
  </sheetData>
  <mergeCells count="10">
    <mergeCell ref="M21:S21"/>
    <mergeCell ref="M26:S26"/>
    <mergeCell ref="B45:I45"/>
    <mergeCell ref="B46:K46"/>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H1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4EA2-3A28-42D1-BAF7-82BEAB85F816}">
  <sheetPr codeName="Sheet8"/>
  <dimension ref="A1:S53"/>
  <sheetViews>
    <sheetView topLeftCell="A10" workbookViewId="0">
      <selection activeCell="D37" sqref="D37"/>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4.33203125" style="1" customWidth="1"/>
    <col min="13" max="13" width="30.33203125" style="4" customWidth="1"/>
    <col min="14" max="14" width="10.33203125" style="4" customWidth="1"/>
    <col min="15" max="15" width="9.6640625" style="4" customWidth="1"/>
    <col min="16" max="16" width="10" style="4" customWidth="1"/>
    <col min="17" max="17" width="7.6640625" style="4" customWidth="1"/>
    <col min="18" max="18" width="7.33203125" style="4" customWidth="1"/>
    <col min="19" max="19" width="7.6640625" style="4" customWidth="1"/>
    <col min="20" max="16384" width="9.33203125" style="4"/>
  </cols>
  <sheetData>
    <row r="1" spans="2:19" ht="20" x14ac:dyDescent="0.2">
      <c r="B1" s="2" t="s">
        <v>315</v>
      </c>
    </row>
    <row r="3" spans="2:19" x14ac:dyDescent="0.15">
      <c r="B3" s="144" t="s">
        <v>1</v>
      </c>
      <c r="C3" s="437" t="s">
        <v>316</v>
      </c>
      <c r="D3" s="437"/>
      <c r="E3" s="437"/>
      <c r="F3" s="437"/>
      <c r="G3" s="437"/>
      <c r="H3" s="437"/>
      <c r="I3" s="437"/>
      <c r="J3" s="437"/>
      <c r="K3" s="438"/>
      <c r="M3" s="14"/>
      <c r="N3" s="425"/>
      <c r="O3" s="432"/>
      <c r="P3" s="432"/>
      <c r="Q3" s="432"/>
      <c r="R3" s="432"/>
      <c r="S3" s="432"/>
    </row>
    <row r="4" spans="2:19" x14ac:dyDescent="0.15">
      <c r="B4" s="62" t="s">
        <v>470</v>
      </c>
      <c r="C4" s="145">
        <v>2020</v>
      </c>
      <c r="D4" s="145">
        <v>2030</v>
      </c>
      <c r="E4" s="145">
        <v>2050</v>
      </c>
      <c r="F4" s="439" t="s">
        <v>33</v>
      </c>
      <c r="G4" s="438"/>
      <c r="H4" s="439" t="s">
        <v>2</v>
      </c>
      <c r="I4" s="438"/>
      <c r="J4" s="145" t="s">
        <v>3</v>
      </c>
      <c r="K4" s="145" t="s">
        <v>4</v>
      </c>
      <c r="M4" s="5"/>
      <c r="N4" s="17"/>
      <c r="O4" s="17"/>
      <c r="P4" s="17"/>
      <c r="Q4" s="17"/>
      <c r="R4" s="17"/>
      <c r="S4" s="17"/>
    </row>
    <row r="5" spans="2:19" x14ac:dyDescent="0.15">
      <c r="B5" s="84" t="s">
        <v>5</v>
      </c>
      <c r="C5" s="146"/>
      <c r="D5" s="146"/>
      <c r="E5" s="146"/>
      <c r="F5" s="146" t="s">
        <v>6</v>
      </c>
      <c r="G5" s="146" t="s">
        <v>7</v>
      </c>
      <c r="H5" s="146" t="s">
        <v>6</v>
      </c>
      <c r="I5" s="146" t="s">
        <v>7</v>
      </c>
      <c r="J5" s="146"/>
      <c r="K5" s="147"/>
      <c r="M5" s="422"/>
      <c r="N5" s="422"/>
      <c r="O5" s="422"/>
      <c r="P5" s="422"/>
      <c r="Q5" s="422"/>
      <c r="R5" s="422"/>
      <c r="S5" s="422"/>
    </row>
    <row r="6" spans="2:19" x14ac:dyDescent="0.15">
      <c r="B6" s="148" t="s">
        <v>8</v>
      </c>
      <c r="C6" s="149">
        <v>25</v>
      </c>
      <c r="D6" s="149">
        <v>25</v>
      </c>
      <c r="E6" s="149">
        <v>25</v>
      </c>
      <c r="F6" s="149">
        <v>3.5</v>
      </c>
      <c r="G6" s="149">
        <v>200</v>
      </c>
      <c r="H6" s="149">
        <v>3.5</v>
      </c>
      <c r="I6" s="149">
        <v>200</v>
      </c>
      <c r="J6" s="69"/>
      <c r="K6" s="83" t="s">
        <v>317</v>
      </c>
      <c r="M6" s="6"/>
      <c r="N6" s="428"/>
      <c r="O6" s="433"/>
      <c r="P6" s="433"/>
      <c r="Q6" s="433"/>
      <c r="R6" s="433"/>
      <c r="S6" s="433"/>
    </row>
    <row r="7" spans="2:19" x14ac:dyDescent="0.15">
      <c r="B7" s="148" t="s">
        <v>26</v>
      </c>
      <c r="C7" s="149">
        <v>25</v>
      </c>
      <c r="D7" s="149">
        <v>25</v>
      </c>
      <c r="E7" s="149">
        <v>25</v>
      </c>
      <c r="F7" s="149">
        <v>1</v>
      </c>
      <c r="G7" s="149">
        <v>50</v>
      </c>
      <c r="H7" s="149">
        <v>1</v>
      </c>
      <c r="I7" s="149">
        <v>50</v>
      </c>
      <c r="J7" s="69"/>
      <c r="K7" s="83" t="s">
        <v>215</v>
      </c>
      <c r="M7" s="6"/>
      <c r="N7" s="15"/>
      <c r="O7" s="16"/>
      <c r="P7" s="16"/>
      <c r="Q7" s="16"/>
      <c r="R7" s="16"/>
      <c r="S7" s="16"/>
    </row>
    <row r="8" spans="2:19" x14ac:dyDescent="0.15">
      <c r="B8" s="148" t="s">
        <v>10</v>
      </c>
      <c r="C8" s="245">
        <v>27</v>
      </c>
      <c r="D8" s="245">
        <v>27</v>
      </c>
      <c r="E8" s="245">
        <v>27</v>
      </c>
      <c r="F8" s="245">
        <v>20</v>
      </c>
      <c r="G8" s="245">
        <v>30</v>
      </c>
      <c r="H8" s="245">
        <v>20</v>
      </c>
      <c r="I8" s="245">
        <v>30</v>
      </c>
      <c r="J8" s="69"/>
      <c r="K8" s="74" t="s">
        <v>230</v>
      </c>
      <c r="M8" s="6"/>
      <c r="N8" s="7"/>
      <c r="O8" s="7"/>
      <c r="P8" s="7"/>
      <c r="Q8" s="7"/>
      <c r="R8" s="7"/>
      <c r="S8" s="7"/>
    </row>
    <row r="9" spans="2:19" x14ac:dyDescent="0.15">
      <c r="B9" s="152" t="s">
        <v>11</v>
      </c>
      <c r="C9" s="246">
        <v>26</v>
      </c>
      <c r="D9" s="246">
        <v>26</v>
      </c>
      <c r="E9" s="246">
        <v>26</v>
      </c>
      <c r="F9" s="245">
        <v>20</v>
      </c>
      <c r="G9" s="245">
        <v>30</v>
      </c>
      <c r="H9" s="245">
        <v>20</v>
      </c>
      <c r="I9" s="245">
        <v>30</v>
      </c>
      <c r="J9" s="73" t="s">
        <v>37</v>
      </c>
      <c r="K9" s="74" t="s">
        <v>230</v>
      </c>
      <c r="M9" s="6"/>
      <c r="N9" s="7"/>
      <c r="O9" s="7"/>
      <c r="P9" s="7"/>
      <c r="Q9" s="7"/>
      <c r="R9" s="7"/>
      <c r="S9" s="7"/>
    </row>
    <row r="10" spans="2:19" x14ac:dyDescent="0.15">
      <c r="B10" s="148" t="s">
        <v>318</v>
      </c>
      <c r="C10" s="246">
        <v>85</v>
      </c>
      <c r="D10" s="246">
        <v>85</v>
      </c>
      <c r="E10" s="246">
        <v>85</v>
      </c>
      <c r="F10" s="245">
        <v>80</v>
      </c>
      <c r="G10" s="245">
        <v>90</v>
      </c>
      <c r="H10" s="245">
        <v>80</v>
      </c>
      <c r="I10" s="245">
        <v>90</v>
      </c>
      <c r="J10" s="73"/>
      <c r="K10" s="74">
        <v>11</v>
      </c>
      <c r="M10" s="6"/>
      <c r="N10" s="7"/>
      <c r="O10" s="7"/>
      <c r="P10" s="7"/>
      <c r="Q10" s="7"/>
      <c r="R10" s="7"/>
      <c r="S10" s="7"/>
    </row>
    <row r="11" spans="2:19" x14ac:dyDescent="0.15">
      <c r="B11" s="152" t="s">
        <v>319</v>
      </c>
      <c r="C11" s="246">
        <v>84</v>
      </c>
      <c r="D11" s="246">
        <v>84</v>
      </c>
      <c r="E11" s="246">
        <v>84</v>
      </c>
      <c r="F11" s="245">
        <v>80</v>
      </c>
      <c r="G11" s="245">
        <v>90</v>
      </c>
      <c r="H11" s="245">
        <v>80</v>
      </c>
      <c r="I11" s="245">
        <v>90</v>
      </c>
      <c r="J11" s="73"/>
      <c r="K11" s="74">
        <v>11</v>
      </c>
      <c r="M11" s="6"/>
      <c r="N11" s="7"/>
      <c r="O11" s="7"/>
      <c r="P11" s="7"/>
      <c r="Q11" s="7"/>
      <c r="R11" s="7"/>
      <c r="S11" s="7"/>
    </row>
    <row r="12" spans="2:19" x14ac:dyDescent="0.15">
      <c r="B12" s="148" t="s">
        <v>13</v>
      </c>
      <c r="C12" s="168">
        <v>7</v>
      </c>
      <c r="D12" s="168">
        <v>7</v>
      </c>
      <c r="E12" s="168">
        <v>7</v>
      </c>
      <c r="F12" s="245">
        <v>5.25</v>
      </c>
      <c r="G12" s="245">
        <v>8.75</v>
      </c>
      <c r="H12" s="245">
        <v>5.25</v>
      </c>
      <c r="I12" s="245">
        <v>8.75</v>
      </c>
      <c r="J12" s="69" t="s">
        <v>9</v>
      </c>
      <c r="K12" s="69">
        <v>1</v>
      </c>
      <c r="M12" s="1"/>
      <c r="N12" s="8"/>
      <c r="O12" s="8"/>
      <c r="P12" s="8"/>
      <c r="Q12" s="8"/>
      <c r="R12" s="8"/>
      <c r="S12" s="7"/>
    </row>
    <row r="13" spans="2:19" x14ac:dyDescent="0.15">
      <c r="B13" s="62" t="s">
        <v>14</v>
      </c>
      <c r="C13" s="168">
        <v>26</v>
      </c>
      <c r="D13" s="168">
        <v>26</v>
      </c>
      <c r="E13" s="168">
        <v>26</v>
      </c>
      <c r="F13" s="245">
        <v>24</v>
      </c>
      <c r="G13" s="245">
        <v>28</v>
      </c>
      <c r="H13" s="245">
        <v>24</v>
      </c>
      <c r="I13" s="245">
        <v>28</v>
      </c>
      <c r="J13" s="83" t="s">
        <v>41</v>
      </c>
      <c r="K13" s="69">
        <v>1</v>
      </c>
      <c r="M13" s="1"/>
      <c r="N13" s="8"/>
      <c r="O13" s="8"/>
      <c r="P13" s="8"/>
      <c r="Q13" s="8"/>
      <c r="R13" s="8"/>
      <c r="S13" s="7"/>
    </row>
    <row r="14" spans="2:19" x14ac:dyDescent="0.15">
      <c r="B14" s="62" t="s">
        <v>15</v>
      </c>
      <c r="C14" s="153">
        <v>25</v>
      </c>
      <c r="D14" s="153">
        <v>25</v>
      </c>
      <c r="E14" s="153">
        <v>25</v>
      </c>
      <c r="F14" s="245">
        <v>18.75</v>
      </c>
      <c r="G14" s="245">
        <v>31.25</v>
      </c>
      <c r="H14" s="245">
        <v>18.75</v>
      </c>
      <c r="I14" s="245">
        <v>31.25</v>
      </c>
      <c r="J14" s="83" t="s">
        <v>9</v>
      </c>
      <c r="K14" s="69" t="s">
        <v>276</v>
      </c>
      <c r="M14" s="6"/>
      <c r="N14" s="7"/>
      <c r="O14" s="7"/>
      <c r="P14" s="7"/>
      <c r="Q14" s="7"/>
      <c r="R14" s="7"/>
      <c r="S14" s="7"/>
    </row>
    <row r="15" spans="2:19" x14ac:dyDescent="0.15">
      <c r="B15" s="62" t="s">
        <v>16</v>
      </c>
      <c r="C15" s="153">
        <v>2</v>
      </c>
      <c r="D15" s="153">
        <v>2</v>
      </c>
      <c r="E15" s="153">
        <v>2</v>
      </c>
      <c r="F15" s="245">
        <v>1.5</v>
      </c>
      <c r="G15" s="245">
        <v>2.5</v>
      </c>
      <c r="H15" s="245">
        <v>1.5</v>
      </c>
      <c r="I15" s="245">
        <v>2.5</v>
      </c>
      <c r="J15" s="83" t="s">
        <v>9</v>
      </c>
      <c r="K15" s="69">
        <v>7</v>
      </c>
      <c r="M15" s="6"/>
      <c r="N15" s="7"/>
      <c r="O15" s="7"/>
      <c r="P15" s="7"/>
      <c r="Q15" s="7"/>
      <c r="R15" s="7"/>
      <c r="S15" s="7"/>
    </row>
    <row r="16" spans="2:19" x14ac:dyDescent="0.15">
      <c r="B16" s="154" t="s">
        <v>487</v>
      </c>
      <c r="C16" s="155">
        <v>35</v>
      </c>
      <c r="D16" s="155">
        <v>35</v>
      </c>
      <c r="E16" s="155">
        <v>35</v>
      </c>
      <c r="F16" s="245">
        <v>26.25</v>
      </c>
      <c r="G16" s="245">
        <v>43.75</v>
      </c>
      <c r="H16" s="245">
        <v>26.25</v>
      </c>
      <c r="I16" s="245">
        <v>43.75</v>
      </c>
      <c r="J16" s="83" t="s">
        <v>9</v>
      </c>
      <c r="K16" s="69" t="s">
        <v>228</v>
      </c>
      <c r="M16" s="6"/>
      <c r="N16" s="7"/>
      <c r="O16" s="7"/>
      <c r="P16" s="7"/>
      <c r="Q16" s="7"/>
      <c r="R16" s="7"/>
      <c r="S16" s="7"/>
    </row>
    <row r="17" spans="2:19" x14ac:dyDescent="0.15">
      <c r="B17" s="78" t="s">
        <v>28</v>
      </c>
      <c r="C17" s="156"/>
      <c r="D17" s="156"/>
      <c r="E17" s="156"/>
      <c r="F17" s="156"/>
      <c r="G17" s="156"/>
      <c r="H17" s="156"/>
      <c r="I17" s="156"/>
      <c r="J17" s="80"/>
      <c r="K17" s="81"/>
      <c r="M17" s="6"/>
      <c r="N17" s="7"/>
      <c r="O17" s="7"/>
      <c r="P17" s="7"/>
      <c r="Q17" s="7"/>
      <c r="R17" s="7"/>
      <c r="S17" s="7"/>
    </row>
    <row r="18" spans="2:19" x14ac:dyDescent="0.15">
      <c r="B18" s="154" t="s">
        <v>29</v>
      </c>
      <c r="C18" s="155" t="s">
        <v>34</v>
      </c>
      <c r="D18" s="155" t="s">
        <v>34</v>
      </c>
      <c r="E18" s="155" t="s">
        <v>34</v>
      </c>
      <c r="F18" s="155" t="s">
        <v>34</v>
      </c>
      <c r="G18" s="155" t="s">
        <v>34</v>
      </c>
      <c r="H18" s="155" t="s">
        <v>34</v>
      </c>
      <c r="I18" s="155" t="s">
        <v>34</v>
      </c>
      <c r="J18" s="83"/>
      <c r="K18" s="69"/>
      <c r="M18" s="6"/>
      <c r="N18" s="7"/>
      <c r="O18" s="7"/>
      <c r="P18" s="7"/>
      <c r="Q18" s="7"/>
      <c r="R18" s="7"/>
      <c r="S18" s="7"/>
    </row>
    <row r="19" spans="2:19" x14ac:dyDescent="0.15">
      <c r="B19" s="154" t="s">
        <v>30</v>
      </c>
      <c r="C19" s="155" t="s">
        <v>34</v>
      </c>
      <c r="D19" s="155" t="s">
        <v>34</v>
      </c>
      <c r="E19" s="155" t="s">
        <v>34</v>
      </c>
      <c r="F19" s="155" t="s">
        <v>34</v>
      </c>
      <c r="G19" s="155" t="s">
        <v>34</v>
      </c>
      <c r="H19" s="155" t="s">
        <v>34</v>
      </c>
      <c r="I19" s="155" t="s">
        <v>34</v>
      </c>
      <c r="J19" s="83"/>
      <c r="K19" s="69"/>
      <c r="M19" s="6"/>
      <c r="N19" s="7"/>
      <c r="O19" s="7"/>
      <c r="P19" s="7"/>
      <c r="Q19" s="7"/>
      <c r="R19" s="7"/>
      <c r="S19" s="7"/>
    </row>
    <row r="20" spans="2:19" x14ac:dyDescent="0.15">
      <c r="B20" s="84" t="s">
        <v>61</v>
      </c>
      <c r="C20" s="157"/>
      <c r="D20" s="157"/>
      <c r="E20" s="157"/>
      <c r="F20" s="157"/>
      <c r="G20" s="157"/>
      <c r="H20" s="157"/>
      <c r="I20" s="157"/>
      <c r="J20" s="86"/>
      <c r="K20" s="87"/>
      <c r="M20" s="6"/>
      <c r="N20" s="7"/>
      <c r="O20" s="7"/>
      <c r="P20" s="7"/>
      <c r="Q20" s="7"/>
      <c r="R20" s="7"/>
      <c r="S20" s="7"/>
    </row>
    <row r="21" spans="2:19" x14ac:dyDescent="0.15">
      <c r="B21" s="62" t="s">
        <v>59</v>
      </c>
      <c r="C21" s="153">
        <v>10</v>
      </c>
      <c r="D21" s="153">
        <v>10</v>
      </c>
      <c r="E21" s="153">
        <v>10</v>
      </c>
      <c r="F21" s="153"/>
      <c r="G21" s="153"/>
      <c r="H21" s="153"/>
      <c r="I21" s="153"/>
      <c r="J21" s="83"/>
      <c r="K21" s="83">
        <v>3</v>
      </c>
      <c r="L21" s="3"/>
      <c r="M21" s="6"/>
      <c r="N21" s="7"/>
      <c r="O21" s="7"/>
      <c r="P21" s="7"/>
      <c r="Q21" s="7"/>
      <c r="R21" s="7"/>
      <c r="S21" s="7"/>
    </row>
    <row r="22" spans="2:19" x14ac:dyDescent="0.15">
      <c r="B22" s="62" t="s">
        <v>17</v>
      </c>
      <c r="C22" s="153">
        <v>30</v>
      </c>
      <c r="D22" s="153">
        <v>30</v>
      </c>
      <c r="E22" s="153">
        <v>30</v>
      </c>
      <c r="F22" s="153"/>
      <c r="G22" s="153"/>
      <c r="H22" s="153"/>
      <c r="I22" s="153"/>
      <c r="J22" s="83"/>
      <c r="K22" s="83">
        <v>3</v>
      </c>
      <c r="M22" s="6"/>
      <c r="N22" s="7"/>
      <c r="O22" s="7"/>
      <c r="P22" s="7"/>
      <c r="Q22" s="7"/>
      <c r="R22" s="7"/>
      <c r="S22" s="7"/>
    </row>
    <row r="23" spans="2:19" x14ac:dyDescent="0.15">
      <c r="B23" s="62" t="s">
        <v>18</v>
      </c>
      <c r="C23" s="153">
        <v>0.5</v>
      </c>
      <c r="D23" s="153">
        <v>0.5</v>
      </c>
      <c r="E23" s="153">
        <v>0.5</v>
      </c>
      <c r="F23" s="153"/>
      <c r="G23" s="153"/>
      <c r="H23" s="153"/>
      <c r="I23" s="153"/>
      <c r="J23" s="83"/>
      <c r="K23" s="83">
        <v>3</v>
      </c>
      <c r="M23" s="6"/>
      <c r="N23" s="7"/>
      <c r="O23" s="7"/>
      <c r="P23" s="7"/>
      <c r="Q23" s="7"/>
      <c r="R23" s="7"/>
      <c r="S23" s="7"/>
    </row>
    <row r="24" spans="2:19" x14ac:dyDescent="0.15">
      <c r="B24" s="62" t="s">
        <v>19</v>
      </c>
      <c r="C24" s="153">
        <v>10</v>
      </c>
      <c r="D24" s="153">
        <v>10</v>
      </c>
      <c r="E24" s="153">
        <v>10</v>
      </c>
      <c r="F24" s="153"/>
      <c r="G24" s="153"/>
      <c r="H24" s="153"/>
      <c r="I24" s="153"/>
      <c r="J24" s="83"/>
      <c r="K24" s="83">
        <v>3</v>
      </c>
      <c r="M24" s="6"/>
      <c r="N24" s="7"/>
      <c r="O24" s="7"/>
      <c r="P24" s="7"/>
      <c r="Q24" s="7"/>
      <c r="R24" s="7"/>
      <c r="S24" s="7"/>
    </row>
    <row r="25" spans="2:19" x14ac:dyDescent="0.15">
      <c r="B25" s="84" t="s">
        <v>20</v>
      </c>
      <c r="C25" s="162"/>
      <c r="D25" s="162"/>
      <c r="E25" s="162"/>
      <c r="F25" s="162"/>
      <c r="G25" s="162"/>
      <c r="H25" s="162"/>
      <c r="I25" s="162"/>
      <c r="J25" s="89"/>
      <c r="K25" s="90"/>
      <c r="M25" s="422"/>
      <c r="N25" s="422"/>
      <c r="O25" s="422"/>
      <c r="P25" s="422"/>
      <c r="Q25" s="422"/>
      <c r="R25" s="422"/>
      <c r="S25" s="422"/>
    </row>
    <row r="26" spans="2:19" x14ac:dyDescent="0.15">
      <c r="B26" s="62" t="s">
        <v>488</v>
      </c>
      <c r="C26" s="247">
        <v>12.5</v>
      </c>
      <c r="D26" s="247">
        <v>12.5</v>
      </c>
      <c r="E26" s="247">
        <v>12.5</v>
      </c>
      <c r="F26" s="248"/>
      <c r="G26" s="248"/>
      <c r="H26" s="248"/>
      <c r="I26" s="248"/>
      <c r="J26" s="92"/>
      <c r="K26" s="83">
        <v>3</v>
      </c>
      <c r="M26" s="14"/>
      <c r="N26" s="14"/>
      <c r="O26" s="14"/>
      <c r="P26" s="14"/>
      <c r="Q26" s="14"/>
      <c r="R26" s="14"/>
      <c r="S26" s="14"/>
    </row>
    <row r="27" spans="2:19" x14ac:dyDescent="0.15">
      <c r="B27" s="62" t="s">
        <v>478</v>
      </c>
      <c r="C27" s="247">
        <v>0</v>
      </c>
      <c r="D27" s="247">
        <v>0</v>
      </c>
      <c r="E27" s="247">
        <v>0</v>
      </c>
      <c r="F27" s="248"/>
      <c r="G27" s="248"/>
      <c r="H27" s="248"/>
      <c r="I27" s="248"/>
      <c r="J27" s="92"/>
      <c r="K27" s="83">
        <v>3</v>
      </c>
      <c r="M27" s="6"/>
      <c r="N27" s="7"/>
      <c r="O27" s="7"/>
      <c r="P27" s="7"/>
      <c r="Q27" s="7"/>
      <c r="R27" s="7"/>
      <c r="S27" s="7"/>
    </row>
    <row r="28" spans="2:19" x14ac:dyDescent="0.15">
      <c r="B28" s="62" t="s">
        <v>479</v>
      </c>
      <c r="C28" s="249">
        <v>125</v>
      </c>
      <c r="D28" s="249">
        <v>125</v>
      </c>
      <c r="E28" s="249">
        <v>125</v>
      </c>
      <c r="F28" s="163"/>
      <c r="G28" s="163"/>
      <c r="H28" s="163"/>
      <c r="I28" s="163"/>
      <c r="J28" s="93"/>
      <c r="K28" s="83">
        <v>3</v>
      </c>
      <c r="M28" s="6"/>
      <c r="N28" s="7"/>
      <c r="O28" s="7"/>
      <c r="P28" s="7"/>
      <c r="Q28" s="7"/>
      <c r="R28" s="7"/>
      <c r="S28" s="7"/>
    </row>
    <row r="29" spans="2:19" x14ac:dyDescent="0.15">
      <c r="B29" s="84" t="s">
        <v>21</v>
      </c>
      <c r="C29" s="162"/>
      <c r="D29" s="162"/>
      <c r="E29" s="162"/>
      <c r="F29" s="162"/>
      <c r="G29" s="162"/>
      <c r="H29" s="162"/>
      <c r="I29" s="162"/>
      <c r="J29" s="89"/>
      <c r="K29" s="90"/>
      <c r="M29" s="6"/>
      <c r="N29" s="7"/>
      <c r="O29" s="7"/>
      <c r="P29" s="7"/>
      <c r="Q29" s="7"/>
      <c r="R29" s="7"/>
      <c r="S29" s="7"/>
    </row>
    <row r="30" spans="2:19" x14ac:dyDescent="0.15">
      <c r="B30" s="62" t="s">
        <v>24</v>
      </c>
      <c r="C30" s="167">
        <v>1.7883088939393941</v>
      </c>
      <c r="D30" s="167">
        <v>1.6452441824242428</v>
      </c>
      <c r="E30" s="167">
        <v>1.4306471151515154</v>
      </c>
      <c r="F30" s="250">
        <v>1.3412316704545455</v>
      </c>
      <c r="G30" s="250">
        <v>2.2353861174242429</v>
      </c>
      <c r="H30" s="250">
        <v>1.0729853363636366</v>
      </c>
      <c r="I30" s="250">
        <v>1.7883088939393943</v>
      </c>
      <c r="J30" s="92" t="s">
        <v>12</v>
      </c>
      <c r="K30" s="70" t="s">
        <v>277</v>
      </c>
      <c r="M30" s="55"/>
      <c r="N30" s="55"/>
      <c r="O30" s="55"/>
      <c r="P30" s="55"/>
      <c r="Q30" s="55"/>
      <c r="R30" s="55"/>
      <c r="S30" s="55"/>
    </row>
    <row r="31" spans="2:19" x14ac:dyDescent="0.15">
      <c r="B31" s="62" t="s">
        <v>180</v>
      </c>
      <c r="C31" s="151">
        <v>65</v>
      </c>
      <c r="D31" s="151">
        <v>65</v>
      </c>
      <c r="E31" s="151">
        <v>65</v>
      </c>
      <c r="F31" s="168">
        <v>50</v>
      </c>
      <c r="G31" s="168">
        <v>85</v>
      </c>
      <c r="H31" s="168">
        <v>50</v>
      </c>
      <c r="I31" s="168">
        <v>85</v>
      </c>
      <c r="J31" s="83"/>
      <c r="K31" s="70" t="s">
        <v>209</v>
      </c>
      <c r="M31" s="6"/>
      <c r="N31" s="9"/>
      <c r="O31" s="9"/>
      <c r="P31" s="9"/>
      <c r="Q31" s="9"/>
      <c r="R31" s="7"/>
      <c r="S31" s="7"/>
    </row>
    <row r="32" spans="2:19" x14ac:dyDescent="0.15">
      <c r="B32" s="62" t="s">
        <v>181</v>
      </c>
      <c r="C32" s="151">
        <v>35</v>
      </c>
      <c r="D32" s="151">
        <v>35</v>
      </c>
      <c r="E32" s="151">
        <v>35</v>
      </c>
      <c r="F32" s="168">
        <v>15</v>
      </c>
      <c r="G32" s="168">
        <v>50</v>
      </c>
      <c r="H32" s="168">
        <v>15</v>
      </c>
      <c r="I32" s="168">
        <v>50</v>
      </c>
      <c r="J32" s="83"/>
      <c r="K32" s="70" t="s">
        <v>209</v>
      </c>
      <c r="M32" s="6"/>
      <c r="N32" s="9"/>
      <c r="O32" s="9"/>
      <c r="P32" s="9"/>
      <c r="Q32" s="9"/>
      <c r="R32" s="7"/>
      <c r="S32" s="7"/>
    </row>
    <row r="33" spans="1:19" x14ac:dyDescent="0.15">
      <c r="B33" s="62" t="s">
        <v>25</v>
      </c>
      <c r="C33" s="168">
        <v>49500</v>
      </c>
      <c r="D33" s="168">
        <v>45500</v>
      </c>
      <c r="E33" s="168">
        <v>39600</v>
      </c>
      <c r="F33" s="245">
        <v>37100</v>
      </c>
      <c r="G33" s="245">
        <v>61900</v>
      </c>
      <c r="H33" s="245">
        <v>29700</v>
      </c>
      <c r="I33" s="245">
        <v>49500</v>
      </c>
      <c r="J33" s="83" t="s">
        <v>9</v>
      </c>
      <c r="K33" s="83" t="s">
        <v>278</v>
      </c>
      <c r="M33" s="56"/>
      <c r="N33" s="56"/>
      <c r="O33" s="56"/>
      <c r="P33" s="56"/>
      <c r="Q33" s="56"/>
      <c r="R33" s="56"/>
      <c r="S33" s="56"/>
    </row>
    <row r="34" spans="1:19" x14ac:dyDescent="0.15">
      <c r="B34" s="62" t="s">
        <v>27</v>
      </c>
      <c r="C34" s="167">
        <v>3.1638493333333333</v>
      </c>
      <c r="D34" s="167">
        <v>2.9107413866666669</v>
      </c>
      <c r="E34" s="167">
        <v>2.5310794666666672</v>
      </c>
      <c r="F34" s="250">
        <v>2.372887</v>
      </c>
      <c r="G34" s="250">
        <v>3.9548116666666666</v>
      </c>
      <c r="H34" s="250">
        <v>1.8983096000000002</v>
      </c>
      <c r="I34" s="250">
        <v>3.1638493333333337</v>
      </c>
      <c r="J34" s="83" t="s">
        <v>9</v>
      </c>
      <c r="K34" s="70" t="s">
        <v>279</v>
      </c>
      <c r="M34" s="55"/>
      <c r="N34" s="55"/>
      <c r="O34" s="55"/>
      <c r="P34" s="55"/>
      <c r="Q34" s="55"/>
      <c r="R34" s="55"/>
      <c r="S34" s="55"/>
    </row>
    <row r="35" spans="1:19" x14ac:dyDescent="0.15">
      <c r="B35" s="62" t="s">
        <v>31</v>
      </c>
      <c r="C35" s="168"/>
      <c r="D35" s="168"/>
      <c r="E35" s="168"/>
      <c r="F35" s="168"/>
      <c r="G35" s="168"/>
      <c r="H35" s="168"/>
      <c r="I35" s="168"/>
      <c r="J35" s="83"/>
      <c r="K35" s="83"/>
      <c r="M35" s="422"/>
      <c r="N35" s="422"/>
      <c r="O35" s="422"/>
      <c r="P35" s="422"/>
      <c r="Q35" s="422"/>
      <c r="R35" s="422"/>
      <c r="S35" s="422"/>
    </row>
    <row r="36" spans="1:19" x14ac:dyDescent="0.15">
      <c r="A36" s="3"/>
      <c r="L36" s="4"/>
    </row>
    <row r="37" spans="1:19" s="1" customFormat="1" ht="12" x14ac:dyDescent="0.15">
      <c r="A37" s="3" t="s">
        <v>22</v>
      </c>
      <c r="C37" s="10"/>
      <c r="D37" s="10"/>
      <c r="E37" s="10"/>
      <c r="F37" s="10"/>
      <c r="G37" s="10"/>
    </row>
    <row r="38" spans="1:19" x14ac:dyDescent="0.15">
      <c r="A38" s="13">
        <v>1</v>
      </c>
      <c r="B38" s="430" t="s">
        <v>192</v>
      </c>
      <c r="C38" s="430"/>
      <c r="D38" s="430"/>
      <c r="E38" s="430"/>
      <c r="F38" s="430"/>
      <c r="G38" s="430"/>
      <c r="H38" s="430"/>
      <c r="I38" s="430"/>
      <c r="J38" s="430"/>
      <c r="K38" s="430"/>
    </row>
    <row r="39" spans="1:19" ht="15" customHeight="1" x14ac:dyDescent="0.15">
      <c r="A39" s="13">
        <v>2</v>
      </c>
      <c r="B39" s="430" t="s">
        <v>126</v>
      </c>
      <c r="C39" s="430"/>
      <c r="D39" s="430"/>
      <c r="E39" s="430"/>
      <c r="F39" s="430"/>
      <c r="G39" s="430"/>
      <c r="H39" s="430"/>
      <c r="I39" s="430"/>
      <c r="J39" s="430"/>
      <c r="K39" s="430"/>
    </row>
    <row r="40" spans="1:19" x14ac:dyDescent="0.15">
      <c r="A40" s="13">
        <v>3</v>
      </c>
      <c r="B40" s="430" t="s">
        <v>133</v>
      </c>
      <c r="C40" s="430"/>
      <c r="D40" s="430"/>
      <c r="E40" s="430"/>
      <c r="F40" s="430"/>
      <c r="G40" s="430"/>
      <c r="H40" s="430"/>
      <c r="I40" s="430"/>
      <c r="J40" s="430"/>
      <c r="K40" s="430"/>
    </row>
    <row r="41" spans="1:19" ht="15" customHeight="1" x14ac:dyDescent="0.15">
      <c r="A41" s="13">
        <v>4</v>
      </c>
      <c r="B41" s="430" t="s">
        <v>127</v>
      </c>
      <c r="C41" s="430"/>
      <c r="D41" s="430"/>
      <c r="E41" s="430"/>
      <c r="F41" s="430"/>
      <c r="G41" s="430"/>
      <c r="H41" s="430"/>
      <c r="I41" s="430"/>
      <c r="J41" s="430"/>
      <c r="K41" s="430"/>
    </row>
    <row r="42" spans="1:19" ht="15" customHeight="1" x14ac:dyDescent="0.15">
      <c r="A42" s="13">
        <v>5</v>
      </c>
      <c r="B42" s="430" t="s">
        <v>128</v>
      </c>
      <c r="C42" s="430"/>
      <c r="D42" s="430"/>
      <c r="E42" s="430"/>
      <c r="F42" s="430"/>
      <c r="G42" s="430"/>
      <c r="H42" s="430"/>
      <c r="I42" s="430"/>
      <c r="J42" s="430"/>
      <c r="K42" s="430"/>
    </row>
    <row r="43" spans="1:19" ht="15" customHeight="1" x14ac:dyDescent="0.15">
      <c r="A43" s="13">
        <v>6</v>
      </c>
      <c r="B43" s="430" t="s">
        <v>129</v>
      </c>
      <c r="C43" s="430"/>
      <c r="D43" s="430"/>
      <c r="E43" s="430"/>
      <c r="F43" s="430"/>
      <c r="G43" s="430"/>
      <c r="H43" s="430"/>
      <c r="I43" s="430"/>
      <c r="J43" s="430"/>
      <c r="K43" s="430"/>
    </row>
    <row r="44" spans="1:19" ht="15" customHeight="1" x14ac:dyDescent="0.15">
      <c r="A44" s="13">
        <v>7</v>
      </c>
      <c r="B44" s="430" t="s">
        <v>130</v>
      </c>
      <c r="C44" s="430"/>
      <c r="D44" s="430"/>
      <c r="E44" s="430"/>
      <c r="F44" s="430"/>
      <c r="G44" s="430"/>
      <c r="H44" s="430"/>
      <c r="I44" s="430"/>
      <c r="J44" s="430"/>
      <c r="K44" s="430"/>
    </row>
    <row r="45" spans="1:19" x14ac:dyDescent="0.15">
      <c r="A45" s="13">
        <v>8</v>
      </c>
      <c r="B45" s="430" t="s">
        <v>131</v>
      </c>
      <c r="C45" s="430"/>
      <c r="D45" s="430"/>
      <c r="E45" s="430"/>
      <c r="F45" s="430"/>
      <c r="G45" s="430"/>
      <c r="H45" s="430"/>
      <c r="I45" s="430"/>
      <c r="J45" s="430"/>
      <c r="K45" s="430"/>
    </row>
    <row r="46" spans="1:19" x14ac:dyDescent="0.15">
      <c r="A46" s="13">
        <v>9</v>
      </c>
      <c r="B46" s="430" t="s">
        <v>132</v>
      </c>
      <c r="C46" s="430"/>
      <c r="D46" s="430"/>
      <c r="E46" s="430"/>
      <c r="F46" s="430"/>
      <c r="G46" s="430"/>
      <c r="H46" s="430"/>
      <c r="I46" s="430"/>
      <c r="J46" s="430"/>
      <c r="K46" s="430"/>
    </row>
    <row r="47" spans="1:19" x14ac:dyDescent="0.15">
      <c r="A47" s="13">
        <v>10</v>
      </c>
      <c r="B47" s="13" t="s">
        <v>36</v>
      </c>
      <c r="C47" s="18"/>
      <c r="D47" s="18"/>
      <c r="E47" s="18"/>
      <c r="F47" s="18"/>
      <c r="G47" s="18"/>
      <c r="H47" s="18"/>
      <c r="I47" s="18"/>
      <c r="J47" s="18"/>
      <c r="K47" s="18"/>
    </row>
    <row r="48" spans="1:19" x14ac:dyDescent="0.15">
      <c r="A48" s="13">
        <v>11</v>
      </c>
      <c r="B48" s="13" t="s">
        <v>320</v>
      </c>
      <c r="C48" s="18"/>
      <c r="D48" s="18"/>
      <c r="E48" s="18"/>
      <c r="F48" s="18"/>
      <c r="G48" s="18"/>
      <c r="H48" s="18"/>
      <c r="I48" s="18"/>
      <c r="J48" s="18"/>
      <c r="K48" s="18"/>
    </row>
    <row r="49" spans="1:19" x14ac:dyDescent="0.15">
      <c r="A49" s="3" t="s">
        <v>23</v>
      </c>
      <c r="C49" s="430"/>
      <c r="D49" s="430"/>
      <c r="E49" s="430"/>
      <c r="F49" s="430"/>
      <c r="G49" s="430"/>
      <c r="H49" s="430"/>
      <c r="I49" s="430"/>
      <c r="J49" s="430"/>
      <c r="K49" s="430"/>
      <c r="L49" s="430"/>
    </row>
    <row r="50" spans="1:19" x14ac:dyDescent="0.15">
      <c r="A50" s="12" t="s">
        <v>9</v>
      </c>
      <c r="B50" s="430" t="s">
        <v>51</v>
      </c>
      <c r="C50" s="430"/>
      <c r="D50" s="430"/>
      <c r="E50" s="430"/>
      <c r="F50" s="430"/>
      <c r="G50" s="430"/>
      <c r="H50" s="430"/>
      <c r="I50" s="430"/>
      <c r="J50" s="430"/>
      <c r="K50" s="430"/>
    </row>
    <row r="51" spans="1:19" s="1" customFormat="1" x14ac:dyDescent="0.15">
      <c r="A51" s="12" t="s">
        <v>12</v>
      </c>
      <c r="B51" s="430" t="s">
        <v>56</v>
      </c>
      <c r="C51" s="430"/>
      <c r="D51" s="430"/>
      <c r="E51" s="430"/>
      <c r="F51" s="430"/>
      <c r="G51" s="430"/>
      <c r="H51" s="430"/>
      <c r="I51" s="430"/>
      <c r="J51" s="430"/>
      <c r="K51" s="430"/>
      <c r="M51" s="4"/>
      <c r="N51" s="4"/>
      <c r="O51" s="4"/>
      <c r="P51" s="4"/>
      <c r="Q51" s="4"/>
      <c r="R51" s="4"/>
      <c r="S51" s="4"/>
    </row>
    <row r="52" spans="1:19" x14ac:dyDescent="0.15">
      <c r="A52" s="11" t="s">
        <v>41</v>
      </c>
      <c r="B52" s="1" t="s">
        <v>321</v>
      </c>
    </row>
    <row r="53" spans="1:19" x14ac:dyDescent="0.15">
      <c r="A53" s="11" t="s">
        <v>37</v>
      </c>
      <c r="B53" s="1" t="s">
        <v>493</v>
      </c>
    </row>
  </sheetData>
  <mergeCells count="20">
    <mergeCell ref="C49:L49"/>
    <mergeCell ref="B50:K50"/>
    <mergeCell ref="B51:K51"/>
    <mergeCell ref="B42:K42"/>
    <mergeCell ref="B43:K43"/>
    <mergeCell ref="B44:K44"/>
    <mergeCell ref="B45:K45"/>
    <mergeCell ref="B46:K46"/>
    <mergeCell ref="B41:K41"/>
    <mergeCell ref="C3:K3"/>
    <mergeCell ref="N3:S3"/>
    <mergeCell ref="F4:G4"/>
    <mergeCell ref="H4:I4"/>
    <mergeCell ref="M5:S5"/>
    <mergeCell ref="N6:S6"/>
    <mergeCell ref="M25:S25"/>
    <mergeCell ref="M35:S35"/>
    <mergeCell ref="B38:K38"/>
    <mergeCell ref="B39:K39"/>
    <mergeCell ref="B40:K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7824-A40D-4EE3-8E48-BE0E54D8FC94}">
  <sheetPr codeName="Sheet9"/>
  <dimension ref="A1:S41"/>
  <sheetViews>
    <sheetView topLeftCell="A28" workbookViewId="0">
      <selection activeCell="C29" sqref="C29:I30"/>
    </sheetView>
  </sheetViews>
  <sheetFormatPr baseColWidth="10" defaultColWidth="9.33203125" defaultRowHeight="14" x14ac:dyDescent="0.15"/>
  <cols>
    <col min="1" max="1" width="3" style="1" customWidth="1"/>
    <col min="2" max="2" width="35.33203125" style="1" customWidth="1"/>
    <col min="3" max="11" width="7.33203125" style="1" customWidth="1"/>
    <col min="12" max="12" width="15.5" style="1" customWidth="1"/>
    <col min="13" max="13" width="9" style="25" customWidth="1"/>
    <col min="14" max="14" width="10.33203125" style="25" customWidth="1"/>
    <col min="15" max="15" width="9.6640625" style="25" customWidth="1"/>
    <col min="16" max="16" width="10" style="25" customWidth="1"/>
    <col min="17" max="17" width="7.6640625" style="25" customWidth="1"/>
    <col min="18" max="18" width="7.33203125" style="25" customWidth="1"/>
    <col min="19" max="19" width="7.6640625" style="25" customWidth="1"/>
    <col min="20" max="16384" width="9.33203125" style="25"/>
  </cols>
  <sheetData>
    <row r="1" spans="2:19" ht="20" x14ac:dyDescent="0.2">
      <c r="B1" s="2" t="s">
        <v>322</v>
      </c>
    </row>
    <row r="3" spans="2:19" x14ac:dyDescent="0.15">
      <c r="B3" s="144" t="s">
        <v>1</v>
      </c>
      <c r="C3" s="437" t="s">
        <v>322</v>
      </c>
      <c r="D3" s="437"/>
      <c r="E3" s="437"/>
      <c r="F3" s="437"/>
      <c r="G3" s="437"/>
      <c r="H3" s="437"/>
      <c r="I3" s="437"/>
      <c r="J3" s="437"/>
      <c r="K3" s="438"/>
      <c r="M3" s="14"/>
      <c r="N3" s="425"/>
      <c r="O3" s="426"/>
      <c r="P3" s="426"/>
      <c r="Q3" s="426"/>
      <c r="R3" s="426"/>
      <c r="S3" s="426"/>
    </row>
    <row r="4" spans="2:19" ht="11" customHeight="1" x14ac:dyDescent="0.15">
      <c r="B4" s="62" t="s">
        <v>470</v>
      </c>
      <c r="C4" s="145">
        <v>2020</v>
      </c>
      <c r="D4" s="145">
        <v>2030</v>
      </c>
      <c r="E4" s="145">
        <v>2050</v>
      </c>
      <c r="F4" s="439" t="s">
        <v>33</v>
      </c>
      <c r="G4" s="438"/>
      <c r="H4" s="439" t="s">
        <v>2</v>
      </c>
      <c r="I4" s="438"/>
      <c r="J4" s="145" t="s">
        <v>3</v>
      </c>
      <c r="K4" s="145" t="s">
        <v>4</v>
      </c>
      <c r="M4" s="5"/>
      <c r="N4" s="17"/>
      <c r="O4" s="17"/>
      <c r="P4" s="17"/>
      <c r="Q4" s="17"/>
      <c r="R4" s="17"/>
      <c r="S4" s="17"/>
    </row>
    <row r="5" spans="2:19" x14ac:dyDescent="0.15">
      <c r="B5" s="84" t="s">
        <v>5</v>
      </c>
      <c r="C5" s="146"/>
      <c r="D5" s="146"/>
      <c r="E5" s="146"/>
      <c r="F5" s="146" t="s">
        <v>6</v>
      </c>
      <c r="G5" s="146" t="s">
        <v>7</v>
      </c>
      <c r="H5" s="146" t="s">
        <v>6</v>
      </c>
      <c r="I5" s="146" t="s">
        <v>7</v>
      </c>
      <c r="J5" s="146"/>
      <c r="K5" s="147"/>
      <c r="M5" s="422"/>
      <c r="N5" s="422"/>
      <c r="O5" s="422"/>
      <c r="P5" s="422"/>
      <c r="Q5" s="422"/>
      <c r="R5" s="422"/>
      <c r="S5" s="422"/>
    </row>
    <row r="6" spans="2:19" x14ac:dyDescent="0.15">
      <c r="B6" s="148" t="s">
        <v>8</v>
      </c>
      <c r="C6" s="149">
        <v>8</v>
      </c>
      <c r="D6" s="149">
        <v>8</v>
      </c>
      <c r="E6" s="149">
        <v>8</v>
      </c>
      <c r="F6" s="149">
        <v>2</v>
      </c>
      <c r="G6" s="149">
        <v>20</v>
      </c>
      <c r="H6" s="149">
        <v>2</v>
      </c>
      <c r="I6" s="149">
        <v>20</v>
      </c>
      <c r="J6" s="69"/>
      <c r="K6" s="70" t="s">
        <v>323</v>
      </c>
      <c r="M6" s="6"/>
      <c r="N6" s="428"/>
      <c r="O6" s="429"/>
      <c r="P6" s="429"/>
      <c r="Q6" s="429"/>
      <c r="R6" s="429"/>
      <c r="S6" s="429"/>
    </row>
    <row r="7" spans="2:19" x14ac:dyDescent="0.15">
      <c r="B7" s="148" t="s">
        <v>26</v>
      </c>
      <c r="C7" s="150"/>
      <c r="D7" s="150"/>
      <c r="E7" s="150"/>
      <c r="F7" s="150"/>
      <c r="G7" s="150"/>
      <c r="H7" s="150"/>
      <c r="I7" s="150"/>
      <c r="J7" s="69"/>
      <c r="K7" s="70"/>
      <c r="M7" s="6"/>
      <c r="N7" s="15"/>
      <c r="O7" s="26"/>
      <c r="P7" s="26"/>
      <c r="Q7" s="26"/>
      <c r="R7" s="26"/>
      <c r="S7" s="26"/>
    </row>
    <row r="8" spans="2:19" x14ac:dyDescent="0.15">
      <c r="B8" s="148" t="s">
        <v>10</v>
      </c>
      <c r="C8" s="151">
        <v>18</v>
      </c>
      <c r="D8" s="149">
        <v>18</v>
      </c>
      <c r="E8" s="149">
        <v>18</v>
      </c>
      <c r="F8" s="151">
        <v>15</v>
      </c>
      <c r="G8" s="151">
        <v>25</v>
      </c>
      <c r="H8" s="151">
        <v>15</v>
      </c>
      <c r="I8" s="151">
        <v>25</v>
      </c>
      <c r="J8" s="69"/>
      <c r="K8" s="71">
        <v>3</v>
      </c>
      <c r="M8" s="6"/>
      <c r="N8" s="7"/>
      <c r="O8" s="7"/>
      <c r="P8" s="7"/>
      <c r="Q8" s="7"/>
      <c r="R8" s="7"/>
      <c r="S8" s="7"/>
    </row>
    <row r="9" spans="2:19" x14ac:dyDescent="0.15">
      <c r="B9" s="152" t="s">
        <v>11</v>
      </c>
      <c r="C9" s="151"/>
      <c r="D9" s="149"/>
      <c r="E9" s="149"/>
      <c r="F9" s="151"/>
      <c r="G9" s="151"/>
      <c r="H9" s="151"/>
      <c r="I9" s="151"/>
      <c r="J9" s="73"/>
      <c r="K9" s="71"/>
      <c r="M9" s="6"/>
      <c r="N9" s="7"/>
      <c r="O9" s="7"/>
      <c r="P9" s="7"/>
      <c r="Q9" s="7"/>
      <c r="R9" s="7"/>
      <c r="S9" s="7"/>
    </row>
    <row r="10" spans="2:19" x14ac:dyDescent="0.15">
      <c r="B10" s="148" t="s">
        <v>13</v>
      </c>
      <c r="C10" s="151"/>
      <c r="D10" s="151"/>
      <c r="E10" s="151"/>
      <c r="F10" s="149"/>
      <c r="G10" s="149"/>
      <c r="H10" s="149"/>
      <c r="I10" s="149"/>
      <c r="J10" s="69"/>
      <c r="K10" s="70"/>
      <c r="M10" s="1"/>
      <c r="N10" s="8"/>
      <c r="O10" s="8"/>
      <c r="P10" s="8"/>
      <c r="Q10" s="8"/>
      <c r="R10" s="8"/>
      <c r="S10" s="7"/>
    </row>
    <row r="11" spans="2:19" x14ac:dyDescent="0.15">
      <c r="B11" s="62" t="s">
        <v>14</v>
      </c>
      <c r="C11" s="151"/>
      <c r="D11" s="151"/>
      <c r="E11" s="151"/>
      <c r="F11" s="149"/>
      <c r="G11" s="149"/>
      <c r="H11" s="149"/>
      <c r="I11" s="149"/>
      <c r="J11" s="69"/>
      <c r="K11" s="70"/>
      <c r="M11" s="1"/>
      <c r="N11" s="8"/>
      <c r="O11" s="8"/>
      <c r="P11" s="8"/>
      <c r="Q11" s="8"/>
      <c r="R11" s="8"/>
      <c r="S11" s="7"/>
    </row>
    <row r="12" spans="2:19" x14ac:dyDescent="0.15">
      <c r="B12" s="62" t="s">
        <v>15</v>
      </c>
      <c r="C12" s="151"/>
      <c r="D12" s="151"/>
      <c r="E12" s="151"/>
      <c r="F12" s="149"/>
      <c r="G12" s="149"/>
      <c r="H12" s="149"/>
      <c r="I12" s="149"/>
      <c r="J12" s="69"/>
      <c r="K12" s="70"/>
      <c r="M12" s="6"/>
      <c r="N12" s="7"/>
      <c r="O12" s="7"/>
      <c r="P12" s="7"/>
      <c r="Q12" s="7"/>
      <c r="R12" s="7"/>
      <c r="S12" s="7"/>
    </row>
    <row r="13" spans="2:19" x14ac:dyDescent="0.15">
      <c r="B13" s="62" t="s">
        <v>16</v>
      </c>
      <c r="C13" s="151"/>
      <c r="D13" s="151"/>
      <c r="E13" s="151"/>
      <c r="F13" s="153"/>
      <c r="G13" s="153"/>
      <c r="H13" s="153"/>
      <c r="I13" s="149"/>
      <c r="J13" s="69"/>
      <c r="K13" s="70"/>
      <c r="M13" s="6"/>
      <c r="N13" s="7"/>
      <c r="O13" s="7"/>
      <c r="P13" s="7"/>
      <c r="Q13" s="7"/>
      <c r="R13" s="7"/>
      <c r="S13" s="7"/>
    </row>
    <row r="14" spans="2:19" x14ac:dyDescent="0.15">
      <c r="B14" s="154" t="s">
        <v>487</v>
      </c>
      <c r="C14" s="155"/>
      <c r="D14" s="155"/>
      <c r="E14" s="155"/>
      <c r="F14" s="155"/>
      <c r="G14" s="155"/>
      <c r="H14" s="155"/>
      <c r="I14" s="155"/>
      <c r="J14" s="83"/>
      <c r="K14" s="69"/>
      <c r="M14" s="6"/>
      <c r="N14" s="7"/>
      <c r="O14" s="7"/>
      <c r="P14" s="7"/>
      <c r="Q14" s="7"/>
      <c r="R14" s="7"/>
      <c r="S14" s="7"/>
    </row>
    <row r="15" spans="2:19" x14ac:dyDescent="0.15">
      <c r="B15" s="78" t="s">
        <v>28</v>
      </c>
      <c r="C15" s="156"/>
      <c r="D15" s="156"/>
      <c r="E15" s="156"/>
      <c r="F15" s="156"/>
      <c r="G15" s="156"/>
      <c r="H15" s="156"/>
      <c r="I15" s="156"/>
      <c r="J15" s="80"/>
      <c r="K15" s="81"/>
      <c r="M15" s="6"/>
      <c r="N15" s="7"/>
      <c r="O15" s="7"/>
      <c r="P15" s="7"/>
      <c r="Q15" s="7"/>
      <c r="R15" s="7"/>
      <c r="S15" s="7"/>
    </row>
    <row r="16" spans="2:19" x14ac:dyDescent="0.15">
      <c r="B16" s="154" t="s">
        <v>29</v>
      </c>
      <c r="C16" s="155"/>
      <c r="D16" s="155"/>
      <c r="E16" s="155"/>
      <c r="F16" s="155"/>
      <c r="G16" s="155"/>
      <c r="H16" s="155"/>
      <c r="I16" s="155"/>
      <c r="J16" s="83"/>
      <c r="K16" s="69"/>
      <c r="M16" s="6"/>
      <c r="N16" s="7"/>
      <c r="O16" s="7"/>
      <c r="P16" s="7"/>
      <c r="Q16" s="7"/>
      <c r="R16" s="7"/>
      <c r="S16" s="7"/>
    </row>
    <row r="17" spans="2:19" x14ac:dyDescent="0.15">
      <c r="B17" s="154" t="s">
        <v>30</v>
      </c>
      <c r="C17" s="155"/>
      <c r="D17" s="155"/>
      <c r="E17" s="155"/>
      <c r="F17" s="155"/>
      <c r="G17" s="155"/>
      <c r="H17" s="155"/>
      <c r="I17" s="155"/>
      <c r="J17" s="83"/>
      <c r="K17" s="69"/>
      <c r="M17" s="6"/>
      <c r="N17" s="7"/>
      <c r="O17" s="7"/>
      <c r="P17" s="7"/>
      <c r="Q17" s="7"/>
      <c r="R17" s="7"/>
      <c r="S17" s="7"/>
    </row>
    <row r="18" spans="2:19" x14ac:dyDescent="0.15">
      <c r="B18" s="84" t="s">
        <v>58</v>
      </c>
      <c r="C18" s="157"/>
      <c r="D18" s="157"/>
      <c r="E18" s="157"/>
      <c r="F18" s="157"/>
      <c r="G18" s="157"/>
      <c r="H18" s="157"/>
      <c r="I18" s="157"/>
      <c r="J18" s="86"/>
      <c r="K18" s="87"/>
      <c r="M18" s="6"/>
      <c r="N18" s="7"/>
      <c r="O18" s="7"/>
      <c r="P18" s="7"/>
      <c r="Q18" s="7"/>
      <c r="R18" s="7"/>
      <c r="S18" s="7"/>
    </row>
    <row r="19" spans="2:19" x14ac:dyDescent="0.15">
      <c r="B19" s="62" t="s">
        <v>59</v>
      </c>
      <c r="C19" s="158"/>
      <c r="D19" s="159"/>
      <c r="E19" s="159"/>
      <c r="F19" s="159"/>
      <c r="G19" s="159"/>
      <c r="H19" s="159"/>
      <c r="I19" s="159"/>
      <c r="J19" s="83"/>
      <c r="K19" s="70"/>
      <c r="L19" s="3"/>
      <c r="M19" s="6"/>
      <c r="N19" s="7"/>
      <c r="O19" s="7"/>
      <c r="P19" s="7"/>
      <c r="Q19" s="7"/>
      <c r="R19" s="7"/>
      <c r="S19" s="7"/>
    </row>
    <row r="20" spans="2:19" x14ac:dyDescent="0.15">
      <c r="B20" s="62" t="s">
        <v>17</v>
      </c>
      <c r="C20" s="159"/>
      <c r="D20" s="160"/>
      <c r="E20" s="160"/>
      <c r="F20" s="161"/>
      <c r="G20" s="171"/>
      <c r="H20" s="161"/>
      <c r="I20" s="161"/>
      <c r="J20" s="83"/>
      <c r="K20" s="70"/>
      <c r="M20" s="6"/>
      <c r="N20" s="7"/>
      <c r="O20" s="7"/>
      <c r="P20" s="7"/>
      <c r="Q20" s="7"/>
      <c r="R20" s="7"/>
      <c r="S20" s="7"/>
    </row>
    <row r="21" spans="2:19" x14ac:dyDescent="0.15">
      <c r="B21" s="62" t="s">
        <v>18</v>
      </c>
      <c r="C21" s="158"/>
      <c r="D21" s="159"/>
      <c r="E21" s="159"/>
      <c r="F21" s="161"/>
      <c r="G21" s="161"/>
      <c r="H21" s="161"/>
      <c r="I21" s="161"/>
      <c r="J21" s="83"/>
      <c r="K21" s="70"/>
      <c r="M21" s="6"/>
      <c r="N21" s="7"/>
      <c r="O21" s="7"/>
      <c r="P21" s="7"/>
      <c r="Q21" s="7"/>
      <c r="R21" s="7"/>
      <c r="S21" s="7"/>
    </row>
    <row r="22" spans="2:19" x14ac:dyDescent="0.15">
      <c r="B22" s="62" t="s">
        <v>19</v>
      </c>
      <c r="C22" s="159"/>
      <c r="D22" s="159"/>
      <c r="E22" s="159"/>
      <c r="F22" s="161"/>
      <c r="G22" s="161"/>
      <c r="H22" s="161"/>
      <c r="I22" s="161"/>
      <c r="J22" s="83"/>
      <c r="K22" s="70"/>
      <c r="M22" s="6"/>
      <c r="N22" s="7"/>
      <c r="O22" s="7"/>
      <c r="P22" s="7"/>
      <c r="Q22" s="7"/>
      <c r="R22" s="7"/>
      <c r="S22" s="7"/>
    </row>
    <row r="23" spans="2:19" x14ac:dyDescent="0.15">
      <c r="B23" s="84" t="s">
        <v>20</v>
      </c>
      <c r="C23" s="162"/>
      <c r="D23" s="162"/>
      <c r="E23" s="162"/>
      <c r="F23" s="162"/>
      <c r="G23" s="162"/>
      <c r="H23" s="162"/>
      <c r="I23" s="162"/>
      <c r="J23" s="89"/>
      <c r="K23" s="90"/>
      <c r="M23" s="422"/>
      <c r="N23" s="422"/>
      <c r="O23" s="422"/>
      <c r="P23" s="422"/>
      <c r="Q23" s="422"/>
      <c r="R23" s="422"/>
      <c r="S23" s="422"/>
    </row>
    <row r="24" spans="2:19" x14ac:dyDescent="0.15">
      <c r="B24" s="62" t="s">
        <v>488</v>
      </c>
      <c r="C24" s="163"/>
      <c r="D24" s="163"/>
      <c r="E24" s="163"/>
      <c r="F24" s="163"/>
      <c r="G24" s="163"/>
      <c r="H24" s="163"/>
      <c r="I24" s="163"/>
      <c r="J24" s="92"/>
      <c r="K24" s="70"/>
      <c r="M24" s="6"/>
      <c r="N24" s="7"/>
      <c r="O24" s="7"/>
      <c r="P24" s="7"/>
      <c r="Q24" s="7"/>
      <c r="R24" s="7"/>
      <c r="S24" s="7"/>
    </row>
    <row r="25" spans="2:19" x14ac:dyDescent="0.15">
      <c r="B25" s="62" t="s">
        <v>478</v>
      </c>
      <c r="C25" s="163"/>
      <c r="D25" s="163"/>
      <c r="E25" s="163"/>
      <c r="F25" s="163"/>
      <c r="G25" s="163"/>
      <c r="H25" s="163"/>
      <c r="I25" s="163"/>
      <c r="J25" s="92"/>
      <c r="K25" s="70"/>
      <c r="M25" s="6"/>
      <c r="N25" s="7"/>
      <c r="O25" s="7"/>
      <c r="P25" s="7"/>
      <c r="Q25" s="7"/>
      <c r="R25" s="7"/>
      <c r="S25" s="7"/>
    </row>
    <row r="26" spans="2:19" x14ac:dyDescent="0.15">
      <c r="B26" s="62" t="s">
        <v>479</v>
      </c>
      <c r="C26" s="163"/>
      <c r="D26" s="163"/>
      <c r="E26" s="163"/>
      <c r="F26" s="163"/>
      <c r="G26" s="163"/>
      <c r="H26" s="163"/>
      <c r="I26" s="163"/>
      <c r="J26" s="93"/>
      <c r="K26" s="70"/>
      <c r="M26" s="6"/>
      <c r="N26" s="7"/>
      <c r="O26" s="7"/>
      <c r="P26" s="7"/>
      <c r="Q26" s="7"/>
      <c r="R26" s="7"/>
      <c r="S26" s="7"/>
    </row>
    <row r="27" spans="2:19" x14ac:dyDescent="0.15">
      <c r="B27" s="84" t="s">
        <v>21</v>
      </c>
      <c r="C27" s="162"/>
      <c r="D27" s="162"/>
      <c r="E27" s="162"/>
      <c r="F27" s="162"/>
      <c r="G27" s="162"/>
      <c r="H27" s="162"/>
      <c r="I27" s="162"/>
      <c r="J27" s="89"/>
      <c r="K27" s="90"/>
      <c r="M27" s="6"/>
      <c r="N27" s="7"/>
      <c r="O27" s="7"/>
      <c r="P27" s="7"/>
      <c r="Q27" s="7"/>
      <c r="R27" s="7"/>
      <c r="S27" s="7"/>
    </row>
    <row r="28" spans="2:19" x14ac:dyDescent="0.15">
      <c r="B28" s="62" t="s">
        <v>24</v>
      </c>
      <c r="C28" s="164">
        <v>2.5</v>
      </c>
      <c r="D28" s="165">
        <v>2.5</v>
      </c>
      <c r="E28" s="165">
        <v>2.5</v>
      </c>
      <c r="F28" s="166">
        <v>2.5</v>
      </c>
      <c r="G28" s="166">
        <v>2.5</v>
      </c>
      <c r="H28" s="166">
        <v>2.5</v>
      </c>
      <c r="I28" s="166">
        <v>2.5</v>
      </c>
      <c r="J28" s="83"/>
      <c r="K28" s="70">
        <v>4</v>
      </c>
      <c r="M28" s="6"/>
      <c r="N28" s="9"/>
      <c r="O28" s="9"/>
      <c r="P28" s="9"/>
      <c r="Q28" s="9"/>
      <c r="R28" s="7"/>
      <c r="S28" s="7"/>
    </row>
    <row r="29" spans="2:19" x14ac:dyDescent="0.15">
      <c r="B29" s="75" t="s">
        <v>180</v>
      </c>
      <c r="C29" s="348">
        <v>85</v>
      </c>
      <c r="D29" s="348">
        <v>85</v>
      </c>
      <c r="E29" s="348">
        <v>85</v>
      </c>
      <c r="F29" s="348">
        <v>85</v>
      </c>
      <c r="G29" s="348">
        <v>85</v>
      </c>
      <c r="H29" s="348">
        <v>85</v>
      </c>
      <c r="I29" s="348">
        <v>85</v>
      </c>
      <c r="J29" s="83" t="s">
        <v>9</v>
      </c>
      <c r="K29" s="83"/>
      <c r="M29" s="6"/>
      <c r="N29" s="9"/>
      <c r="O29" s="9"/>
      <c r="P29" s="9"/>
      <c r="Q29" s="9"/>
      <c r="R29" s="7"/>
      <c r="S29" s="7"/>
    </row>
    <row r="30" spans="2:19" x14ac:dyDescent="0.15">
      <c r="B30" s="75" t="s">
        <v>181</v>
      </c>
      <c r="C30" s="348">
        <v>15</v>
      </c>
      <c r="D30" s="348">
        <v>15</v>
      </c>
      <c r="E30" s="348">
        <v>15</v>
      </c>
      <c r="F30" s="348">
        <v>15</v>
      </c>
      <c r="G30" s="348">
        <v>15</v>
      </c>
      <c r="H30" s="348">
        <v>15</v>
      </c>
      <c r="I30" s="348">
        <v>15</v>
      </c>
      <c r="J30" s="83" t="s">
        <v>9</v>
      </c>
      <c r="K30" s="83"/>
      <c r="M30" s="6"/>
      <c r="N30" s="9"/>
      <c r="O30" s="9"/>
      <c r="P30" s="9"/>
      <c r="Q30" s="9"/>
      <c r="R30" s="7"/>
      <c r="S30" s="7"/>
    </row>
    <row r="31" spans="2:19" x14ac:dyDescent="0.15">
      <c r="B31" s="62" t="s">
        <v>25</v>
      </c>
      <c r="C31" s="159"/>
      <c r="D31" s="151"/>
      <c r="E31" s="151"/>
      <c r="F31" s="168"/>
      <c r="G31" s="168"/>
      <c r="H31" s="168"/>
      <c r="I31" s="168"/>
      <c r="J31" s="83"/>
      <c r="K31" s="70"/>
      <c r="M31" s="6"/>
      <c r="N31" s="9"/>
      <c r="O31" s="9"/>
      <c r="P31" s="9"/>
      <c r="Q31" s="9"/>
      <c r="R31" s="7"/>
      <c r="S31" s="7"/>
    </row>
    <row r="32" spans="2:19" x14ac:dyDescent="0.15">
      <c r="B32" s="62" t="s">
        <v>27</v>
      </c>
      <c r="C32" s="169">
        <v>12.5</v>
      </c>
      <c r="D32" s="165">
        <v>12.5</v>
      </c>
      <c r="E32" s="165">
        <v>12.5</v>
      </c>
      <c r="F32" s="166">
        <v>5</v>
      </c>
      <c r="G32" s="166">
        <v>20</v>
      </c>
      <c r="H32" s="166">
        <v>5</v>
      </c>
      <c r="I32" s="166">
        <v>20</v>
      </c>
      <c r="J32" s="83"/>
      <c r="K32" s="70">
        <v>2</v>
      </c>
      <c r="M32" s="6"/>
      <c r="N32" s="9"/>
      <c r="O32" s="9"/>
      <c r="P32" s="9"/>
      <c r="Q32" s="9"/>
      <c r="R32" s="7"/>
      <c r="S32" s="7"/>
    </row>
    <row r="33" spans="1:19" x14ac:dyDescent="0.15">
      <c r="B33" s="62" t="s">
        <v>31</v>
      </c>
      <c r="C33" s="170"/>
      <c r="D33" s="170"/>
      <c r="E33" s="170"/>
      <c r="F33" s="170"/>
      <c r="G33" s="170"/>
      <c r="H33" s="170"/>
      <c r="I33" s="170"/>
      <c r="J33" s="83"/>
      <c r="K33" s="70"/>
      <c r="M33" s="422"/>
      <c r="N33" s="422"/>
      <c r="O33" s="422"/>
      <c r="P33" s="422"/>
      <c r="Q33" s="422"/>
      <c r="R33" s="422"/>
      <c r="S33" s="422"/>
    </row>
    <row r="34" spans="1:19" x14ac:dyDescent="0.15">
      <c r="A34" s="3"/>
      <c r="L34" s="25"/>
    </row>
    <row r="35" spans="1:19" s="1" customFormat="1" ht="12" x14ac:dyDescent="0.15">
      <c r="A35" s="3" t="s">
        <v>22</v>
      </c>
      <c r="C35" s="10"/>
      <c r="D35" s="10"/>
      <c r="E35" s="10"/>
      <c r="F35" s="10"/>
      <c r="G35" s="10"/>
    </row>
    <row r="36" spans="1:19" x14ac:dyDescent="0.15">
      <c r="A36" s="13">
        <v>1</v>
      </c>
      <c r="B36" s="13" t="s">
        <v>324</v>
      </c>
    </row>
    <row r="37" spans="1:19" x14ac:dyDescent="0.15">
      <c r="A37" s="13">
        <v>2</v>
      </c>
      <c r="B37" s="13" t="s">
        <v>325</v>
      </c>
    </row>
    <row r="38" spans="1:19" x14ac:dyDescent="0.15">
      <c r="A38" s="13">
        <v>3</v>
      </c>
      <c r="B38" s="13" t="s">
        <v>326</v>
      </c>
    </row>
    <row r="39" spans="1:19" x14ac:dyDescent="0.15">
      <c r="A39" s="13">
        <v>4</v>
      </c>
      <c r="B39" s="32" t="s">
        <v>327</v>
      </c>
    </row>
    <row r="40" spans="1:19" x14ac:dyDescent="0.15">
      <c r="A40" s="3" t="s">
        <v>23</v>
      </c>
    </row>
    <row r="41" spans="1:19" s="1" customFormat="1" ht="12" x14ac:dyDescent="0.15">
      <c r="A41" s="12" t="s">
        <v>9</v>
      </c>
      <c r="B41" s="13" t="s">
        <v>328</v>
      </c>
      <c r="C41" s="13"/>
      <c r="D41" s="13"/>
      <c r="E41" s="13"/>
      <c r="F41" s="13"/>
      <c r="G41" s="13"/>
      <c r="H41" s="13"/>
      <c r="I41" s="13"/>
      <c r="J41" s="13"/>
      <c r="K41" s="13"/>
    </row>
  </sheetData>
  <mergeCells count="8">
    <mergeCell ref="M23:S23"/>
    <mergeCell ref="M33:S33"/>
    <mergeCell ref="C3:K3"/>
    <mergeCell ref="N3:S3"/>
    <mergeCell ref="F4:G4"/>
    <mergeCell ref="H4:I4"/>
    <mergeCell ref="M5:S5"/>
    <mergeCell ref="N6:S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B4FAAB3A9859D43B87A589C1D646697" ma:contentTypeVersion="" ma:contentTypeDescription="Opret et nyt dokument." ma:contentTypeScope="" ma:versionID="5e100fb5b836b5cbb0acb11d7ee0ab3c">
  <xsd:schema xmlns:xsd="http://www.w3.org/2001/XMLSchema" xmlns:xs="http://www.w3.org/2001/XMLSchema" xmlns:p="http://schemas.microsoft.com/office/2006/metadata/properties" xmlns:ns2="08b30315-a31c-4131-b62e-7a3660df88ff" targetNamespace="http://schemas.microsoft.com/office/2006/metadata/properties" ma:root="true" ma:fieldsID="18e79136fc250efaba0da48d74c09383" ns2:_="">
    <xsd:import namespace="08b30315-a31c-4131-b62e-7a3660df8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b30315-a31c-4131-b62e-7a3660df88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0F9B9E-CCCB-408E-9A54-B3525FE16A54}">
  <ds:schemaRefs>
    <ds:schemaRef ds:uri="http://schemas.microsoft.com/sharepoint/v3/contenttype/forms"/>
  </ds:schemaRefs>
</ds:datastoreItem>
</file>

<file path=customXml/itemProps2.xml><?xml version="1.0" encoding="utf-8"?>
<ds:datastoreItem xmlns:ds="http://schemas.openxmlformats.org/officeDocument/2006/customXml" ds:itemID="{F4612788-F3DD-4FB2-BD30-39975F88B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b30315-a31c-4131-b62e-7a3660df8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E1AFC1-03C0-4201-9748-93BE7C3747A9}">
  <ds:schemaRefs>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 ds:uri="80db8bdc-598a-4a01-a748-bca77cfd17f7"/>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63</vt:i4>
      </vt:variant>
    </vt:vector>
  </HeadingPairs>
  <TitlesOfParts>
    <vt:vector size="94" baseType="lpstr">
      <vt:lpstr>1 Coal supercritical</vt:lpstr>
      <vt:lpstr>1 Coal ultra-supercrital</vt:lpstr>
      <vt:lpstr>2 Coal CFB</vt:lpstr>
      <vt:lpstr>3 SCGT</vt:lpstr>
      <vt:lpstr>3 CCGT</vt:lpstr>
      <vt:lpstr>4 CCS coal supercritical</vt:lpstr>
      <vt:lpstr>4 CCS CCGT</vt:lpstr>
      <vt:lpstr>5 Cogeneration sugar</vt:lpstr>
      <vt:lpstr>5 Cogeneration cement</vt:lpstr>
      <vt:lpstr>6 Small hydro</vt:lpstr>
      <vt:lpstr>6 Large hydro</vt:lpstr>
      <vt:lpstr>7 Ground-mounted PV</vt:lpstr>
      <vt:lpstr>7 Rooftop PV</vt:lpstr>
      <vt:lpstr>8 Wind onshore</vt:lpstr>
      <vt:lpstr>8 Wind offshore Nearshore</vt:lpstr>
      <vt:lpstr>Nearshore investment cost</vt:lpstr>
      <vt:lpstr>8 Wind offshore fixed</vt:lpstr>
      <vt:lpstr>8 Wind offshore floating</vt:lpstr>
      <vt:lpstr>9 Tidal power impoundment</vt:lpstr>
      <vt:lpstr>9 Tidal power stream</vt:lpstr>
      <vt:lpstr>10 Wave power</vt:lpstr>
      <vt:lpstr>11 Biomass power plant (small)</vt:lpstr>
      <vt:lpstr>12 MSW incineration</vt:lpstr>
      <vt:lpstr>12 Landfill gas</vt:lpstr>
      <vt:lpstr>13 Biogas power plant (small)</vt:lpstr>
      <vt:lpstr>14 ICE - Diesel</vt:lpstr>
      <vt:lpstr>14 ICE - natural gas</vt:lpstr>
      <vt:lpstr>15 Geothermal - small</vt:lpstr>
      <vt:lpstr>15 Geothermal - large</vt:lpstr>
      <vt:lpstr>16 Hydro pumped storage</vt:lpstr>
      <vt:lpstr>17 Batteries</vt:lpstr>
      <vt:lpstr>'1 Coal supercritical'!_Toc319151884</vt:lpstr>
      <vt:lpstr>'1 Coal ultra-supercrital'!_Toc319151884</vt:lpstr>
      <vt:lpstr>'11 Biomass power plant (small)'!_Toc319151884</vt:lpstr>
      <vt:lpstr>'12 Landfill gas'!_Toc319151884</vt:lpstr>
      <vt:lpstr>'12 MSW incineration'!_Toc319151884</vt:lpstr>
      <vt:lpstr>'13 Biogas power plant (small)'!_Toc319151884</vt:lpstr>
      <vt:lpstr>'14 ICE - Diesel'!_Toc319151884</vt:lpstr>
      <vt:lpstr>'14 ICE - natural gas'!_Toc319151884</vt:lpstr>
      <vt:lpstr>'15 Geothermal - large'!_Toc319151884</vt:lpstr>
      <vt:lpstr>'15 Geothermal - small'!_Toc319151884</vt:lpstr>
      <vt:lpstr>'16 Hydro pumped storage'!_Toc319151884</vt:lpstr>
      <vt:lpstr>'2 Coal CFB'!_Toc319151884</vt:lpstr>
      <vt:lpstr>'3 CCGT'!_Toc319151884</vt:lpstr>
      <vt:lpstr>'3 SCGT'!_Toc319151884</vt:lpstr>
      <vt:lpstr>'4 CCS CCGT'!_Toc319151884</vt:lpstr>
      <vt:lpstr>'4 CCS coal supercritical'!_Toc319151884</vt:lpstr>
      <vt:lpstr>'6 Large hydro'!_Toc319151884</vt:lpstr>
      <vt:lpstr>'6 Small hydro'!_Toc319151884</vt:lpstr>
      <vt:lpstr>'7 Ground-mounted PV'!_Toc319151884</vt:lpstr>
      <vt:lpstr>'8 Wind offshore fixed'!_Toc319151884</vt:lpstr>
      <vt:lpstr>'8 Wind onshore'!_Toc319151884</vt:lpstr>
      <vt:lpstr>'1 Coal supercritical'!_Toc423599101</vt:lpstr>
      <vt:lpstr>'1 Coal ultra-supercrital'!_Toc423599101</vt:lpstr>
      <vt:lpstr>'11 Biomass power plant (small)'!_Toc423599101</vt:lpstr>
      <vt:lpstr>'12 Landfill gas'!_Toc423599101</vt:lpstr>
      <vt:lpstr>'12 MSW incineration'!_Toc423599101</vt:lpstr>
      <vt:lpstr>'13 Biogas power plant (small)'!_Toc423599101</vt:lpstr>
      <vt:lpstr>'14 ICE - Diesel'!_Toc423599101</vt:lpstr>
      <vt:lpstr>'14 ICE - natural gas'!_Toc423599101</vt:lpstr>
      <vt:lpstr>'15 Geothermal - large'!_Toc423599101</vt:lpstr>
      <vt:lpstr>'15 Geothermal - small'!_Toc423599101</vt:lpstr>
      <vt:lpstr>'16 Hydro pumped storage'!_Toc423599101</vt:lpstr>
      <vt:lpstr>'2 Coal CFB'!_Toc423599101</vt:lpstr>
      <vt:lpstr>'3 CCGT'!_Toc423599101</vt:lpstr>
      <vt:lpstr>'3 SCGT'!_Toc423599101</vt:lpstr>
      <vt:lpstr>'4 CCS CCGT'!_Toc423599101</vt:lpstr>
      <vt:lpstr>'4 CCS coal supercritical'!_Toc423599101</vt:lpstr>
      <vt:lpstr>'6 Large hydro'!_Toc423599101</vt:lpstr>
      <vt:lpstr>'6 Small hydro'!_Toc423599101</vt:lpstr>
      <vt:lpstr>'7 Ground-mounted PV'!_Toc423599101</vt:lpstr>
      <vt:lpstr>'8 Wind offshore fixed'!_Toc423599101</vt:lpstr>
      <vt:lpstr>'8 Wind onshore'!_Toc423599101</vt:lpstr>
      <vt:lpstr>'1 Coal supercritical'!Print_Area</vt:lpstr>
      <vt:lpstr>'1 Coal ultra-supercrital'!Print_Area</vt:lpstr>
      <vt:lpstr>'11 Biomass power plant (small)'!Print_Area</vt:lpstr>
      <vt:lpstr>'12 Landfill gas'!Print_Area</vt:lpstr>
      <vt:lpstr>'12 MSW incineration'!Print_Area</vt:lpstr>
      <vt:lpstr>'13 Biogas power plant (small)'!Print_Area</vt:lpstr>
      <vt:lpstr>'14 ICE - Diesel'!Print_Area</vt:lpstr>
      <vt:lpstr>'14 ICE - natural gas'!Print_Area</vt:lpstr>
      <vt:lpstr>'15 Geothermal - large'!Print_Area</vt:lpstr>
      <vt:lpstr>'15 Geothermal - small'!Print_Area</vt:lpstr>
      <vt:lpstr>'16 Hydro pumped storage'!Print_Area</vt:lpstr>
      <vt:lpstr>'2 Coal CFB'!Print_Area</vt:lpstr>
      <vt:lpstr>'3 CCGT'!Print_Area</vt:lpstr>
      <vt:lpstr>'3 SCGT'!Print_Area</vt:lpstr>
      <vt:lpstr>'4 CCS CCGT'!Print_Area</vt:lpstr>
      <vt:lpstr>'4 CCS coal supercritical'!Print_Area</vt:lpstr>
      <vt:lpstr>'6 Large hydro'!Print_Area</vt:lpstr>
      <vt:lpstr>'6 Small hydro'!Print_Area</vt:lpstr>
      <vt:lpstr>'7 Ground-mounted PV'!Print_Area</vt:lpstr>
      <vt:lpstr>'8 Wind offshore fixed'!Print_Area</vt:lpstr>
      <vt:lpstr>'8 Wind onshore'!Print_Area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Bjarne Bach</dc:creator>
  <cp:lastModifiedBy>Thomas Kouroughli</cp:lastModifiedBy>
  <cp:lastPrinted>2018-11-08T03:48:01Z</cp:lastPrinted>
  <dcterms:created xsi:type="dcterms:W3CDTF">2017-04-12T08:07:17Z</dcterms:created>
  <dcterms:modified xsi:type="dcterms:W3CDTF">2023-07-03T16:39:43Z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0x0101007B4FAAB3A9859D43B87A589C1D646697</vt:lpwstr>
  </property>
</Properties>
</file>