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chofield/Dropbox/Other projects/Solar Energy/"/>
    </mc:Choice>
  </mc:AlternateContent>
  <bookViews>
    <workbookView xWindow="1540" yWindow="460" windowWidth="23900" windowHeight="14560" tabRatio="500"/>
  </bookViews>
  <sheets>
    <sheet name="Solar PV" sheetId="1" r:id="rId1"/>
    <sheet name="Calculations" sheetId="2" r:id="rId2"/>
  </sheets>
  <definedNames>
    <definedName name="IRR">Calculations!$F$4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  <c r="B10" i="1"/>
  <c r="C10" i="1"/>
  <c r="E10" i="1"/>
  <c r="D10" i="1"/>
  <c r="G10" i="1"/>
  <c r="I10" i="1"/>
  <c r="I11" i="1"/>
  <c r="D8" i="2"/>
  <c r="E8" i="2"/>
  <c r="J10" i="1"/>
  <c r="J11" i="1"/>
  <c r="B8" i="2"/>
  <c r="C8" i="2"/>
  <c r="H8" i="2"/>
  <c r="D9" i="2"/>
  <c r="E9" i="2"/>
  <c r="B9" i="2"/>
  <c r="C9" i="2"/>
  <c r="H9" i="2"/>
  <c r="D10" i="2"/>
  <c r="E10" i="2"/>
  <c r="B10" i="2"/>
  <c r="C10" i="2"/>
  <c r="H10" i="2"/>
  <c r="D11" i="2"/>
  <c r="E11" i="2"/>
  <c r="B11" i="2"/>
  <c r="C11" i="2"/>
  <c r="H11" i="2"/>
  <c r="D12" i="2"/>
  <c r="E12" i="2"/>
  <c r="B12" i="2"/>
  <c r="C12" i="2"/>
  <c r="H12" i="2"/>
  <c r="D13" i="2"/>
  <c r="E13" i="2"/>
  <c r="B13" i="2"/>
  <c r="C13" i="2"/>
  <c r="H13" i="2"/>
  <c r="D14" i="2"/>
  <c r="E14" i="2"/>
  <c r="B14" i="2"/>
  <c r="C14" i="2"/>
  <c r="H14" i="2"/>
  <c r="D15" i="2"/>
  <c r="E15" i="2"/>
  <c r="B15" i="2"/>
  <c r="C15" i="2"/>
  <c r="H15" i="2"/>
  <c r="D16" i="2"/>
  <c r="E16" i="2"/>
  <c r="B16" i="2"/>
  <c r="C16" i="2"/>
  <c r="H16" i="2"/>
  <c r="D17" i="2"/>
  <c r="E17" i="2"/>
  <c r="B17" i="2"/>
  <c r="C17" i="2"/>
  <c r="H17" i="2"/>
  <c r="D18" i="2"/>
  <c r="E18" i="2"/>
  <c r="B18" i="2"/>
  <c r="C18" i="2"/>
  <c r="H18" i="2"/>
  <c r="D19" i="2"/>
  <c r="E19" i="2"/>
  <c r="B19" i="2"/>
  <c r="C19" i="2"/>
  <c r="H19" i="2"/>
  <c r="D20" i="2"/>
  <c r="E20" i="2"/>
  <c r="B20" i="2"/>
  <c r="C20" i="2"/>
  <c r="H20" i="2"/>
  <c r="D21" i="2"/>
  <c r="E21" i="2"/>
  <c r="B21" i="2"/>
  <c r="C21" i="2"/>
  <c r="H21" i="2"/>
  <c r="D22" i="2"/>
  <c r="E22" i="2"/>
  <c r="B22" i="2"/>
  <c r="C22" i="2"/>
  <c r="H22" i="2"/>
  <c r="D23" i="2"/>
  <c r="E23" i="2"/>
  <c r="B23" i="2"/>
  <c r="C23" i="2"/>
  <c r="H23" i="2"/>
  <c r="D24" i="2"/>
  <c r="E24" i="2"/>
  <c r="B24" i="2"/>
  <c r="C24" i="2"/>
  <c r="H24" i="2"/>
  <c r="D25" i="2"/>
  <c r="E25" i="2"/>
  <c r="B25" i="2"/>
  <c r="C25" i="2"/>
  <c r="H25" i="2"/>
  <c r="D26" i="2"/>
  <c r="E26" i="2"/>
  <c r="B26" i="2"/>
  <c r="C26" i="2"/>
  <c r="H26" i="2"/>
  <c r="D27" i="2"/>
  <c r="E27" i="2"/>
  <c r="B27" i="2"/>
  <c r="C27" i="2"/>
  <c r="H27" i="2"/>
  <c r="D28" i="2"/>
  <c r="E28" i="2"/>
  <c r="B28" i="2"/>
  <c r="C28" i="2"/>
  <c r="H28" i="2"/>
  <c r="D29" i="2"/>
  <c r="E29" i="2"/>
  <c r="B29" i="2"/>
  <c r="C29" i="2"/>
  <c r="H29" i="2"/>
  <c r="D30" i="2"/>
  <c r="E30" i="2"/>
  <c r="B30" i="2"/>
  <c r="C30" i="2"/>
  <c r="H30" i="2"/>
  <c r="D31" i="2"/>
  <c r="E31" i="2"/>
  <c r="B31" i="2"/>
  <c r="C31" i="2"/>
  <c r="H31" i="2"/>
  <c r="D32" i="2"/>
  <c r="E32" i="2"/>
  <c r="B32" i="2"/>
  <c r="C32" i="2"/>
  <c r="H32" i="2"/>
  <c r="D33" i="2"/>
  <c r="E33" i="2"/>
  <c r="B33" i="2"/>
  <c r="C33" i="2"/>
  <c r="H33" i="2"/>
  <c r="D34" i="2"/>
  <c r="E34" i="2"/>
  <c r="B34" i="2"/>
  <c r="C34" i="2"/>
  <c r="H34" i="2"/>
  <c r="D35" i="2"/>
  <c r="E35" i="2"/>
  <c r="B35" i="2"/>
  <c r="C35" i="2"/>
  <c r="H35" i="2"/>
  <c r="D36" i="2"/>
  <c r="E36" i="2"/>
  <c r="B36" i="2"/>
  <c r="C36" i="2"/>
  <c r="H36" i="2"/>
  <c r="D37" i="2"/>
  <c r="E37" i="2"/>
  <c r="B37" i="2"/>
  <c r="C37" i="2"/>
  <c r="H37" i="2"/>
  <c r="E7" i="2"/>
  <c r="C7" i="2"/>
  <c r="H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7" i="2"/>
  <c r="F4" i="2"/>
  <c r="D18" i="1"/>
  <c r="D2" i="2"/>
  <c r="B2" i="2"/>
  <c r="C11" i="1"/>
  <c r="D11" i="1"/>
  <c r="E11" i="1"/>
  <c r="F10" i="1"/>
  <c r="F11" i="1"/>
  <c r="G11" i="1"/>
  <c r="H10" i="1"/>
  <c r="H11" i="1"/>
  <c r="B11" i="1"/>
  <c r="J6" i="1"/>
</calcChain>
</file>

<file path=xl/sharedStrings.xml><?xml version="1.0" encoding="utf-8"?>
<sst xmlns="http://schemas.openxmlformats.org/spreadsheetml/2006/main" count="45" uniqueCount="44">
  <si>
    <t>Solar System Payback Estimator</t>
  </si>
  <si>
    <t>Solar</t>
  </si>
  <si>
    <t>Inputs</t>
  </si>
  <si>
    <t>Electricity Usage</t>
  </si>
  <si>
    <t>System size (kW)</t>
  </si>
  <si>
    <t>Average daily sun hours</t>
  </si>
  <si>
    <t>Total solar system out-of-pocket cost (incl GST)</t>
  </si>
  <si>
    <t>Feed-in tariff rate ($/kWh, ex GST)</t>
  </si>
  <si>
    <t>Self-consumption ratio</t>
  </si>
  <si>
    <t>Solar system efficiency factor</t>
  </si>
  <si>
    <t>Average daily household energy usage (kWh)</t>
  </si>
  <si>
    <t>Quarterly household energy usage (kWh, based on daily usage)</t>
  </si>
  <si>
    <t>Cost of retail electricity ($ / kWh, ex GST)</t>
  </si>
  <si>
    <t>Solar power produced (kWh)</t>
  </si>
  <si>
    <t>Solar power consumed (kWh)</t>
  </si>
  <si>
    <t>Solar power exported to grid (kWh)</t>
  </si>
  <si>
    <t>Total power purchased from grid (kWh)</t>
  </si>
  <si>
    <t>Value of solar exported to grid</t>
  </si>
  <si>
    <t>Total savings from solar</t>
  </si>
  <si>
    <t>Daily</t>
  </si>
  <si>
    <t>Quarterly</t>
  </si>
  <si>
    <t>Value of solar power consumed (inc GST)</t>
  </si>
  <si>
    <t>Total electricity usage charges with solar</t>
  </si>
  <si>
    <t>Total electricity usage charges without solar</t>
  </si>
  <si>
    <t>Outputs</t>
  </si>
  <si>
    <t>Number of years to pay off</t>
  </si>
  <si>
    <t>Annual internal rate of return (IRR)</t>
  </si>
  <si>
    <t>Annual savings (Year 1)</t>
  </si>
  <si>
    <t>Net present value (NPV)</t>
  </si>
  <si>
    <t>Additional inputs</t>
  </si>
  <si>
    <t>Assumed electricity inflation rate (%)</t>
  </si>
  <si>
    <t>Assumed discount rate (%)</t>
  </si>
  <si>
    <t>Assumed FiT annual increase rate (%)</t>
  </si>
  <si>
    <t>Inverter replacement cost at year 14</t>
  </si>
  <si>
    <t>Year</t>
  </si>
  <si>
    <t>Discount rate</t>
  </si>
  <si>
    <t>NPV without solar</t>
  </si>
  <si>
    <t>NPV with solar</t>
  </si>
  <si>
    <t>IRR</t>
  </si>
  <si>
    <t>Difference from solar</t>
  </si>
  <si>
    <t>Costs with solar</t>
  </si>
  <si>
    <t>Costs without solar</t>
  </si>
  <si>
    <t>Cumulative costs without solar</t>
  </si>
  <si>
    <t>Cumulative costs with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</si>
</sst>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  <numFmt numFmtId="167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0" fontId="3" fillId="0" borderId="0" xfId="0" applyFont="1"/>
    <xf numFmtId="0" fontId="3" fillId="0" borderId="0" xfId="0" applyFont="1" applyFill="1"/>
    <xf numFmtId="0" fontId="4" fillId="2" borderId="0" xfId="0" applyFont="1" applyFill="1"/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Protection="1">
      <protection locked="0"/>
    </xf>
    <xf numFmtId="44" fontId="3" fillId="0" borderId="0" xfId="1" applyFont="1" applyProtection="1">
      <protection locked="0"/>
    </xf>
    <xf numFmtId="9" fontId="3" fillId="0" borderId="0" xfId="0" applyNumberFormat="1" applyFont="1" applyProtection="1">
      <protection locked="0"/>
    </xf>
    <xf numFmtId="0" fontId="3" fillId="3" borderId="0" xfId="0" applyFont="1" applyFill="1"/>
    <xf numFmtId="0" fontId="4" fillId="3" borderId="0" xfId="0" applyFont="1" applyFill="1" applyAlignment="1">
      <alignment wrapText="1"/>
    </xf>
    <xf numFmtId="164" fontId="3" fillId="3" borderId="0" xfId="0" applyNumberFormat="1" applyFont="1" applyFill="1"/>
    <xf numFmtId="44" fontId="3" fillId="3" borderId="0" xfId="1" applyFont="1" applyFill="1"/>
    <xf numFmtId="165" fontId="3" fillId="0" borderId="0" xfId="1" applyNumberFormat="1" applyFont="1" applyProtection="1">
      <protection locked="0"/>
    </xf>
    <xf numFmtId="166" fontId="3" fillId="0" borderId="0" xfId="1" applyNumberFormat="1" applyFont="1" applyProtection="1">
      <protection locked="0"/>
    </xf>
    <xf numFmtId="0" fontId="3" fillId="0" borderId="0" xfId="0" applyFont="1" applyFill="1" applyAlignment="1">
      <alignment wrapText="1"/>
    </xf>
    <xf numFmtId="0" fontId="4" fillId="0" borderId="0" xfId="0" applyFont="1"/>
    <xf numFmtId="0" fontId="3" fillId="2" borderId="0" xfId="0" applyFont="1" applyFill="1" applyAlignment="1">
      <alignment wrapText="1"/>
    </xf>
    <xf numFmtId="0" fontId="3" fillId="2" borderId="0" xfId="0" applyFont="1" applyFill="1"/>
    <xf numFmtId="10" fontId="3" fillId="2" borderId="0" xfId="0" applyNumberFormat="1" applyFont="1" applyFill="1"/>
    <xf numFmtId="9" fontId="3" fillId="2" borderId="0" xfId="0" applyNumberFormat="1" applyFont="1" applyFill="1"/>
    <xf numFmtId="6" fontId="3" fillId="2" borderId="0" xfId="0" applyNumberFormat="1" applyFont="1" applyFill="1"/>
    <xf numFmtId="0" fontId="4" fillId="3" borderId="0" xfId="0" applyFont="1" applyFill="1"/>
    <xf numFmtId="44" fontId="0" fillId="0" borderId="0" xfId="0" applyNumberFormat="1"/>
    <xf numFmtId="167" fontId="2" fillId="0" borderId="0" xfId="0" applyNumberFormat="1" applyFont="1"/>
    <xf numFmtId="10" fontId="3" fillId="3" borderId="0" xfId="2" applyNumberFormat="1" applyFont="1" applyFill="1"/>
    <xf numFmtId="0" fontId="4" fillId="2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38</xdr:row>
      <xdr:rowOff>152400</xdr:rowOff>
    </xdr:from>
    <xdr:to>
      <xdr:col>4</xdr:col>
      <xdr:colOff>331186</xdr:colOff>
      <xdr:row>52</xdr:row>
      <xdr:rowOff>76200</xdr:rowOff>
    </xdr:to>
    <xdr:pic>
      <xdr:nvPicPr>
        <xdr:cNvPr id="3" name="cost versus IRR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12700000"/>
          <a:ext cx="5486400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03" workbookViewId="0">
      <selection activeCell="A2" sqref="A2:XFD2"/>
    </sheetView>
  </sheetViews>
  <sheetFormatPr baseColWidth="10" defaultRowHeight="21" x14ac:dyDescent="0.25"/>
  <cols>
    <col min="1" max="1" width="16" style="5" customWidth="1"/>
    <col min="2" max="2" width="18.6640625" style="5" customWidth="1"/>
    <col min="3" max="3" width="12.6640625" style="5" customWidth="1"/>
    <col min="4" max="4" width="20.5" style="5" customWidth="1"/>
    <col min="5" max="5" width="21.33203125" style="5" customWidth="1"/>
    <col min="6" max="6" width="21.83203125" style="5" customWidth="1"/>
    <col min="7" max="7" width="18.83203125" style="5" customWidth="1"/>
    <col min="8" max="8" width="15.5" style="5" customWidth="1"/>
    <col min="9" max="9" width="27" style="5" customWidth="1"/>
    <col min="10" max="10" width="27" style="6" customWidth="1"/>
    <col min="11" max="16384" width="10.83203125" style="5"/>
  </cols>
  <sheetData>
    <row r="1" spans="1:10" x14ac:dyDescent="0.25">
      <c r="A1" s="22" t="s">
        <v>0</v>
      </c>
    </row>
    <row r="3" spans="1:10" s="8" customFormat="1" ht="38" customHeight="1" x14ac:dyDescent="0.25">
      <c r="A3" s="7" t="s">
        <v>2</v>
      </c>
      <c r="B3" s="7"/>
      <c r="C3" s="7"/>
      <c r="D3" s="7"/>
      <c r="E3" s="7"/>
      <c r="F3" s="7"/>
      <c r="G3" s="7"/>
      <c r="H3" s="7"/>
      <c r="I3" s="33"/>
      <c r="J3" s="33"/>
    </row>
    <row r="4" spans="1:10" s="8" customFormat="1" ht="38" customHeight="1" x14ac:dyDescent="0.25">
      <c r="A4" s="7"/>
      <c r="B4" s="32" t="s">
        <v>1</v>
      </c>
      <c r="C4" s="32"/>
      <c r="D4" s="32"/>
      <c r="E4" s="32"/>
      <c r="F4" s="32"/>
      <c r="G4" s="32"/>
      <c r="H4" s="32"/>
      <c r="I4" s="33" t="s">
        <v>3</v>
      </c>
      <c r="J4" s="33"/>
    </row>
    <row r="5" spans="1:10" s="11" customFormat="1" ht="92" customHeight="1" x14ac:dyDescent="0.25">
      <c r="A5" s="9"/>
      <c r="B5" s="9" t="s">
        <v>4</v>
      </c>
      <c r="C5" s="9" t="s">
        <v>5</v>
      </c>
      <c r="D5" s="9" t="s">
        <v>6</v>
      </c>
      <c r="E5" s="9" t="s">
        <v>7</v>
      </c>
      <c r="F5" s="9" t="s">
        <v>12</v>
      </c>
      <c r="G5" s="9" t="s">
        <v>8</v>
      </c>
      <c r="H5" s="9" t="s">
        <v>9</v>
      </c>
      <c r="I5" s="10" t="s">
        <v>10</v>
      </c>
      <c r="J5" s="10" t="s">
        <v>11</v>
      </c>
    </row>
    <row r="6" spans="1:10" x14ac:dyDescent="0.25">
      <c r="B6" s="12">
        <v>2</v>
      </c>
      <c r="C6" s="12">
        <v>4.8</v>
      </c>
      <c r="D6" s="13">
        <v>4000</v>
      </c>
      <c r="E6" s="19">
        <v>7.1999999999999995E-2</v>
      </c>
      <c r="F6" s="20">
        <v>0.48</v>
      </c>
      <c r="G6" s="14">
        <v>0.3</v>
      </c>
      <c r="H6" s="14">
        <v>0.85</v>
      </c>
      <c r="I6" s="12">
        <v>12</v>
      </c>
      <c r="J6" s="15">
        <f>I6*91.25</f>
        <v>1095</v>
      </c>
    </row>
    <row r="7" spans="1:10" x14ac:dyDescent="0.25">
      <c r="A7" s="12"/>
      <c r="B7" s="12"/>
      <c r="C7" s="12"/>
      <c r="D7" s="13"/>
      <c r="E7" s="13"/>
      <c r="F7" s="13"/>
      <c r="G7" s="14"/>
      <c r="H7" s="14"/>
      <c r="I7" s="12"/>
      <c r="J7" s="12"/>
    </row>
    <row r="8" spans="1:10" x14ac:dyDescent="0.25">
      <c r="A8" s="16" t="s">
        <v>24</v>
      </c>
      <c r="B8" s="16"/>
      <c r="C8" s="16"/>
      <c r="D8" s="16"/>
      <c r="E8" s="16"/>
      <c r="F8" s="16"/>
      <c r="G8" s="16"/>
      <c r="H8" s="16"/>
      <c r="I8" s="16"/>
      <c r="J8" s="15"/>
    </row>
    <row r="9" spans="1:10" s="11" customFormat="1" ht="84" x14ac:dyDescent="0.25">
      <c r="A9" s="16"/>
      <c r="B9" s="16" t="s">
        <v>13</v>
      </c>
      <c r="C9" s="16" t="s">
        <v>14</v>
      </c>
      <c r="D9" s="16" t="s">
        <v>15</v>
      </c>
      <c r="E9" s="16" t="s">
        <v>16</v>
      </c>
      <c r="F9" s="16" t="s">
        <v>21</v>
      </c>
      <c r="G9" s="16" t="s">
        <v>17</v>
      </c>
      <c r="H9" s="16" t="s">
        <v>18</v>
      </c>
      <c r="I9" s="16" t="s">
        <v>22</v>
      </c>
      <c r="J9" s="16" t="s">
        <v>23</v>
      </c>
    </row>
    <row r="10" spans="1:10" x14ac:dyDescent="0.25">
      <c r="A10" s="15" t="s">
        <v>19</v>
      </c>
      <c r="B10" s="17">
        <f>B6*C6*H6</f>
        <v>8.16</v>
      </c>
      <c r="C10" s="17">
        <f>IF(B10*G6 &gt; I6, I6, B10*G6)</f>
        <v>2.448</v>
      </c>
      <c r="D10" s="17">
        <f>B10-C10</f>
        <v>5.7119999999999997</v>
      </c>
      <c r="E10" s="17">
        <f>I6-C10</f>
        <v>9.5519999999999996</v>
      </c>
      <c r="F10" s="18">
        <f>C10*F6 * 1.1</f>
        <v>1.2925439999999999</v>
      </c>
      <c r="G10" s="18">
        <f>D10*E6</f>
        <v>0.41126399999999996</v>
      </c>
      <c r="H10" s="18">
        <f>F10+G10</f>
        <v>1.703808</v>
      </c>
      <c r="I10" s="18">
        <f>E10*F6*1.1-G10</f>
        <v>4.6321919999999999</v>
      </c>
      <c r="J10" s="18">
        <f>I6*F6*1.1</f>
        <v>6.3360000000000003</v>
      </c>
    </row>
    <row r="11" spans="1:10" x14ac:dyDescent="0.25">
      <c r="A11" s="15" t="s">
        <v>20</v>
      </c>
      <c r="B11" s="17">
        <f>B10*91.25</f>
        <v>744.6</v>
      </c>
      <c r="C11" s="17">
        <f t="shared" ref="C11:J11" si="0">C10*91.25</f>
        <v>223.38</v>
      </c>
      <c r="D11" s="17">
        <f t="shared" si="0"/>
        <v>521.22</v>
      </c>
      <c r="E11" s="17">
        <f t="shared" si="0"/>
        <v>871.62</v>
      </c>
      <c r="F11" s="18">
        <f t="shared" si="0"/>
        <v>117.94463999999999</v>
      </c>
      <c r="G11" s="18">
        <f t="shared" si="0"/>
        <v>37.527839999999998</v>
      </c>
      <c r="H11" s="18">
        <f t="shared" si="0"/>
        <v>155.47247999999999</v>
      </c>
      <c r="I11" s="18">
        <f t="shared" si="0"/>
        <v>422.68752000000001</v>
      </c>
      <c r="J11" s="18">
        <f t="shared" si="0"/>
        <v>578.16000000000008</v>
      </c>
    </row>
    <row r="12" spans="1:10" x14ac:dyDescent="0.25">
      <c r="A12" s="15"/>
      <c r="B12" s="17"/>
      <c r="C12" s="17"/>
      <c r="D12" s="17"/>
      <c r="E12" s="17"/>
      <c r="F12" s="18"/>
      <c r="G12" s="18"/>
      <c r="H12" s="18"/>
      <c r="I12" s="18"/>
      <c r="J12" s="18"/>
    </row>
    <row r="14" spans="1:10" s="8" customFormat="1" ht="43" customHeight="1" x14ac:dyDescent="0.25">
      <c r="A14" s="9" t="s">
        <v>29</v>
      </c>
      <c r="B14" s="23" t="s">
        <v>30</v>
      </c>
      <c r="C14" s="23" t="s">
        <v>31</v>
      </c>
      <c r="D14" s="23" t="s">
        <v>32</v>
      </c>
      <c r="E14" s="23" t="s">
        <v>33</v>
      </c>
      <c r="J14" s="21"/>
    </row>
    <row r="15" spans="1:10" x14ac:dyDescent="0.25">
      <c r="A15" s="24"/>
      <c r="B15" s="25">
        <v>2.5000000000000001E-2</v>
      </c>
      <c r="C15" s="26">
        <v>0.05</v>
      </c>
      <c r="D15" s="25">
        <v>1.2E-2</v>
      </c>
      <c r="E15" s="27">
        <v>2000</v>
      </c>
    </row>
    <row r="17" spans="1:9" x14ac:dyDescent="0.25">
      <c r="A17" s="28" t="s">
        <v>24</v>
      </c>
      <c r="B17" s="34" t="s">
        <v>25</v>
      </c>
      <c r="C17" s="34"/>
      <c r="D17" s="34" t="s">
        <v>26</v>
      </c>
      <c r="E17" s="34"/>
      <c r="F17" s="34" t="s">
        <v>27</v>
      </c>
      <c r="G17" s="34"/>
      <c r="H17" s="34" t="s">
        <v>28</v>
      </c>
      <c r="I17" s="34"/>
    </row>
    <row r="18" spans="1:9" x14ac:dyDescent="0.25">
      <c r="A18" s="15"/>
      <c r="B18" s="15"/>
      <c r="C18" s="15"/>
      <c r="D18" s="31">
        <f>IRR</f>
        <v>0.23310955178533743</v>
      </c>
      <c r="E18" s="15"/>
      <c r="F18" s="15"/>
      <c r="G18" s="15"/>
      <c r="H18" s="15"/>
      <c r="I18" s="15"/>
    </row>
  </sheetData>
  <sheetProtection formatCells="0" formatColumns="0" formatRows="0" insertColumns="0" insertRows="0" insertHyperlinks="0" deleteColumns="0" deleteRows="0" sort="0" autoFilter="0" pivotTables="0"/>
  <scenarios current="0" sqref="D18">
    <scenario name="System size changes" locked="1" count="1" user="Microsoft Office User">
      <inputCells r="B6" val="3"/>
    </scenario>
  </scenarios>
  <mergeCells count="7">
    <mergeCell ref="B4:H4"/>
    <mergeCell ref="I4:J4"/>
    <mergeCell ref="I3:J3"/>
    <mergeCell ref="B17:C17"/>
    <mergeCell ref="D17:E17"/>
    <mergeCell ref="F17:G17"/>
    <mergeCell ref="H17:I1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F7" sqref="F7"/>
    </sheetView>
  </sheetViews>
  <sheetFormatPr baseColWidth="10" defaultRowHeight="16" x14ac:dyDescent="0.2"/>
  <cols>
    <col min="2" max="3" width="28.83203125" customWidth="1"/>
    <col min="4" max="5" width="27.5" customWidth="1"/>
    <col min="6" max="6" width="11.33203125" bestFit="1" customWidth="1"/>
  </cols>
  <sheetData>
    <row r="1" spans="1:8" x14ac:dyDescent="0.2">
      <c r="A1" t="s">
        <v>35</v>
      </c>
      <c r="B1" t="s">
        <v>36</v>
      </c>
      <c r="D1" t="s">
        <v>37</v>
      </c>
    </row>
    <row r="2" spans="1:8" x14ac:dyDescent="0.2">
      <c r="A2" s="2">
        <v>0.05</v>
      </c>
      <c r="B2" s="3">
        <f>NPV($A$2, B7:B37)</f>
        <v>-46476.304039824594</v>
      </c>
      <c r="C2" s="3"/>
      <c r="D2" s="3">
        <f>NPV($A$2, D7:D37)</f>
        <v>-29524.865437608823</v>
      </c>
      <c r="E2" s="3"/>
    </row>
    <row r="3" spans="1:8" x14ac:dyDescent="0.2">
      <c r="A3" s="2"/>
      <c r="F3" s="1" t="s">
        <v>38</v>
      </c>
    </row>
    <row r="4" spans="1:8" x14ac:dyDescent="0.2">
      <c r="A4" s="2"/>
      <c r="F4" s="30">
        <f>IRR(F7:F37)</f>
        <v>0.23310955178533743</v>
      </c>
    </row>
    <row r="5" spans="1:8" x14ac:dyDescent="0.2">
      <c r="A5" s="2"/>
    </row>
    <row r="6" spans="1:8" x14ac:dyDescent="0.2">
      <c r="A6" t="s">
        <v>34</v>
      </c>
      <c r="B6" t="s">
        <v>41</v>
      </c>
      <c r="C6" t="s">
        <v>42</v>
      </c>
      <c r="D6" t="s">
        <v>40</v>
      </c>
      <c r="E6" t="s">
        <v>43</v>
      </c>
      <c r="F6" t="s">
        <v>39</v>
      </c>
    </row>
    <row r="7" spans="1:8" x14ac:dyDescent="0.2">
      <c r="A7">
        <v>0</v>
      </c>
      <c r="B7" s="4">
        <v>0</v>
      </c>
      <c r="C7" s="29">
        <f>SUM(B$7:B7)</f>
        <v>0</v>
      </c>
      <c r="D7" s="29">
        <f>-1*'Solar PV'!D6</f>
        <v>-4000</v>
      </c>
      <c r="E7" s="29">
        <f>SUM(D$7:D7)</f>
        <v>-4000</v>
      </c>
      <c r="F7" s="29">
        <f t="shared" ref="F7:F37" si="0">D7-B7</f>
        <v>-4000</v>
      </c>
      <c r="H7" t="b">
        <f>C7&gt;E7</f>
        <v>1</v>
      </c>
    </row>
    <row r="8" spans="1:8" x14ac:dyDescent="0.2">
      <c r="A8">
        <v>1</v>
      </c>
      <c r="B8" s="29">
        <f>-1*'Solar PV'!J$11*4*(1+'Solar PV'!B$15)^A8</f>
        <v>-2370.4560000000001</v>
      </c>
      <c r="C8" s="29">
        <f>SUM(B$7:B8)</f>
        <v>-2370.4560000000001</v>
      </c>
      <c r="D8" s="29">
        <f>-1*4*'Solar PV'!I$11</f>
        <v>-1690.75008</v>
      </c>
      <c r="E8" s="29">
        <f>SUM(D$7:D8)</f>
        <v>-5690.7500799999998</v>
      </c>
      <c r="F8" s="29">
        <f t="shared" si="0"/>
        <v>679.70592000000011</v>
      </c>
      <c r="H8" t="b">
        <f t="shared" ref="H8:H37" si="1">C8&gt;E8</f>
        <v>1</v>
      </c>
    </row>
    <row r="9" spans="1:8" x14ac:dyDescent="0.2">
      <c r="A9">
        <v>2</v>
      </c>
      <c r="B9" s="29">
        <f>-1*'Solar PV'!J$11*4*(1+'Solar PV'!B$15)^A9</f>
        <v>-2429.7174</v>
      </c>
      <c r="C9" s="29">
        <f>SUM(B$7:B9)</f>
        <v>-4800.1733999999997</v>
      </c>
      <c r="D9" s="29">
        <f>-1*4*'Solar PV'!I$11</f>
        <v>-1690.75008</v>
      </c>
      <c r="E9" s="29">
        <f>SUM(D$7:D9)</f>
        <v>-7381.5001599999996</v>
      </c>
      <c r="F9" s="29">
        <f t="shared" si="0"/>
        <v>738.96731999999997</v>
      </c>
      <c r="H9" t="b">
        <f t="shared" si="1"/>
        <v>1</v>
      </c>
    </row>
    <row r="10" spans="1:8" x14ac:dyDescent="0.2">
      <c r="A10">
        <v>3</v>
      </c>
      <c r="B10" s="29">
        <f>-1*'Solar PV'!J$11*4*(1+'Solar PV'!B$15)^A10</f>
        <v>-2490.4603350000002</v>
      </c>
      <c r="C10" s="29">
        <f>SUM(B$7:B10)</f>
        <v>-7290.6337349999994</v>
      </c>
      <c r="D10" s="29">
        <f>-1*4*'Solar PV'!I$11</f>
        <v>-1690.75008</v>
      </c>
      <c r="E10" s="29">
        <f>SUM(D$7:D10)</f>
        <v>-9072.2502399999994</v>
      </c>
      <c r="F10" s="29">
        <f t="shared" si="0"/>
        <v>799.71025500000019</v>
      </c>
      <c r="H10" t="b">
        <f t="shared" si="1"/>
        <v>1</v>
      </c>
    </row>
    <row r="11" spans="1:8" x14ac:dyDescent="0.2">
      <c r="A11">
        <v>4</v>
      </c>
      <c r="B11" s="29">
        <f>-1*'Solar PV'!J$11*4*(1+'Solar PV'!B$15)^A11</f>
        <v>-2552.7218433749999</v>
      </c>
      <c r="C11" s="29">
        <f>SUM(B$7:B11)</f>
        <v>-9843.3555783749998</v>
      </c>
      <c r="D11" s="29">
        <f>-1*4*'Solar PV'!I$11</f>
        <v>-1690.75008</v>
      </c>
      <c r="E11" s="29">
        <f>SUM(D$7:D11)</f>
        <v>-10763.000319999999</v>
      </c>
      <c r="F11" s="29">
        <f t="shared" si="0"/>
        <v>861.97176337499991</v>
      </c>
      <c r="H11" t="b">
        <f t="shared" si="1"/>
        <v>1</v>
      </c>
    </row>
    <row r="12" spans="1:8" x14ac:dyDescent="0.2">
      <c r="A12">
        <v>5</v>
      </c>
      <c r="B12" s="29">
        <f>-1*'Solar PV'!J$11*4*(1+'Solar PV'!B$15)^A12</f>
        <v>-2616.5398894593745</v>
      </c>
      <c r="C12" s="29">
        <f>SUM(B$7:B12)</f>
        <v>-12459.895467834374</v>
      </c>
      <c r="D12" s="29">
        <f>-1*4*'Solar PV'!I$11</f>
        <v>-1690.75008</v>
      </c>
      <c r="E12" s="29">
        <f>SUM(D$7:D12)</f>
        <v>-12453.750399999999</v>
      </c>
      <c r="F12" s="29">
        <f t="shared" si="0"/>
        <v>925.78980945937451</v>
      </c>
      <c r="H12" t="b">
        <f t="shared" si="1"/>
        <v>0</v>
      </c>
    </row>
    <row r="13" spans="1:8" x14ac:dyDescent="0.2">
      <c r="A13">
        <v>6</v>
      </c>
      <c r="B13" s="29">
        <f>-1*'Solar PV'!J$11*4*(1+'Solar PV'!B$15)^A13</f>
        <v>-2681.9533866958586</v>
      </c>
      <c r="C13" s="29">
        <f>SUM(B$7:B13)</f>
        <v>-15141.848854530233</v>
      </c>
      <c r="D13" s="29">
        <f>-1*4*'Solar PV'!I$11</f>
        <v>-1690.75008</v>
      </c>
      <c r="E13" s="29">
        <f>SUM(D$7:D13)</f>
        <v>-14144.500479999999</v>
      </c>
      <c r="F13" s="29">
        <f t="shared" si="0"/>
        <v>991.2033066958586</v>
      </c>
      <c r="H13" t="b">
        <f t="shared" si="1"/>
        <v>0</v>
      </c>
    </row>
    <row r="14" spans="1:8" x14ac:dyDescent="0.2">
      <c r="A14">
        <v>7</v>
      </c>
      <c r="B14" s="29">
        <f>-1*'Solar PV'!J$11*4*(1+'Solar PV'!B$15)^A14</f>
        <v>-2749.0022213632556</v>
      </c>
      <c r="C14" s="29">
        <f>SUM(B$7:B14)</f>
        <v>-17890.85107589349</v>
      </c>
      <c r="D14" s="29">
        <f>-1*4*'Solar PV'!I$11</f>
        <v>-1690.75008</v>
      </c>
      <c r="E14" s="29">
        <f>SUM(D$7:D14)</f>
        <v>-15835.250559999999</v>
      </c>
      <c r="F14" s="29">
        <f t="shared" si="0"/>
        <v>1058.2521413632555</v>
      </c>
      <c r="H14" t="b">
        <f t="shared" si="1"/>
        <v>0</v>
      </c>
    </row>
    <row r="15" spans="1:8" x14ac:dyDescent="0.2">
      <c r="A15">
        <v>8</v>
      </c>
      <c r="B15" s="29">
        <f>-1*'Solar PV'!J$11*4*(1+'Solar PV'!B$15)^A15</f>
        <v>-2817.7272768973367</v>
      </c>
      <c r="C15" s="29">
        <f>SUM(B$7:B15)</f>
        <v>-20708.578352790828</v>
      </c>
      <c r="D15" s="29">
        <f>-1*4*'Solar PV'!I$11</f>
        <v>-1690.75008</v>
      </c>
      <c r="E15" s="29">
        <f>SUM(D$7:D15)</f>
        <v>-17526.000639999998</v>
      </c>
      <c r="F15" s="29">
        <f t="shared" si="0"/>
        <v>1126.9771968973366</v>
      </c>
      <c r="H15" t="b">
        <f t="shared" si="1"/>
        <v>0</v>
      </c>
    </row>
    <row r="16" spans="1:8" x14ac:dyDescent="0.2">
      <c r="A16">
        <v>9</v>
      </c>
      <c r="B16" s="29">
        <f>-1*'Solar PV'!J$11*4*(1+'Solar PV'!B$15)^A16</f>
        <v>-2888.1704588197695</v>
      </c>
      <c r="C16" s="29">
        <f>SUM(B$7:B16)</f>
        <v>-23596.748811610596</v>
      </c>
      <c r="D16" s="29">
        <f>-1*4*'Solar PV'!I$11</f>
        <v>-1690.75008</v>
      </c>
      <c r="E16" s="29">
        <f>SUM(D$7:D16)</f>
        <v>-19216.75072</v>
      </c>
      <c r="F16" s="29">
        <f t="shared" si="0"/>
        <v>1197.4203788197694</v>
      </c>
      <c r="H16" t="b">
        <f t="shared" si="1"/>
        <v>0</v>
      </c>
    </row>
    <row r="17" spans="1:8" x14ac:dyDescent="0.2">
      <c r="A17">
        <v>10</v>
      </c>
      <c r="B17" s="29">
        <f>-1*'Solar PV'!J$11*4*(1+'Solar PV'!B$15)^A17</f>
        <v>-2960.3747202902637</v>
      </c>
      <c r="C17" s="29">
        <f>SUM(B$7:B17)</f>
        <v>-26557.123531900859</v>
      </c>
      <c r="D17" s="29">
        <f>-1*4*'Solar PV'!I$11</f>
        <v>-1690.75008</v>
      </c>
      <c r="E17" s="29">
        <f>SUM(D$7:D17)</f>
        <v>-20907.500800000002</v>
      </c>
      <c r="F17" s="29">
        <f t="shared" si="0"/>
        <v>1269.6246402902636</v>
      </c>
      <c r="H17" t="b">
        <f t="shared" si="1"/>
        <v>0</v>
      </c>
    </row>
    <row r="18" spans="1:8" x14ac:dyDescent="0.2">
      <c r="A18">
        <v>11</v>
      </c>
      <c r="B18" s="29">
        <f>-1*'Solar PV'!J$11*4*(1+'Solar PV'!B$15)^A18</f>
        <v>-3034.3840882975201</v>
      </c>
      <c r="C18" s="29">
        <f>SUM(B$7:B18)</f>
        <v>-29591.507620198379</v>
      </c>
      <c r="D18" s="29">
        <f>-1*4*'Solar PV'!I$11</f>
        <v>-1690.75008</v>
      </c>
      <c r="E18" s="29">
        <f>SUM(D$7:D18)</f>
        <v>-22598.250880000003</v>
      </c>
      <c r="F18" s="29">
        <f t="shared" si="0"/>
        <v>1343.63400829752</v>
      </c>
      <c r="H18" t="b">
        <f t="shared" si="1"/>
        <v>0</v>
      </c>
    </row>
    <row r="19" spans="1:8" x14ac:dyDescent="0.2">
      <c r="A19">
        <v>12</v>
      </c>
      <c r="B19" s="29">
        <f>-1*'Solar PV'!J$11*4*(1+'Solar PV'!B$15)^A19</f>
        <v>-3110.2436905049581</v>
      </c>
      <c r="C19" s="29">
        <f>SUM(B$7:B19)</f>
        <v>-32701.751310703337</v>
      </c>
      <c r="D19" s="29">
        <f>-1*4*'Solar PV'!I$11</f>
        <v>-1690.75008</v>
      </c>
      <c r="E19" s="29">
        <f>SUM(D$7:D19)</f>
        <v>-24289.000960000005</v>
      </c>
      <c r="F19" s="29">
        <f t="shared" si="0"/>
        <v>1419.493610504958</v>
      </c>
      <c r="H19" t="b">
        <f t="shared" si="1"/>
        <v>0</v>
      </c>
    </row>
    <row r="20" spans="1:8" x14ac:dyDescent="0.2">
      <c r="A20">
        <v>13</v>
      </c>
      <c r="B20" s="29">
        <f>-1*'Solar PV'!J$11*4*(1+'Solar PV'!B$15)^A20</f>
        <v>-3187.9997827675816</v>
      </c>
      <c r="C20" s="29">
        <f>SUM(B$7:B20)</f>
        <v>-35889.751093470921</v>
      </c>
      <c r="D20" s="29">
        <f>-1*4*'Solar PV'!I$11</f>
        <v>-1690.75008</v>
      </c>
      <c r="E20" s="29">
        <f>SUM(D$7:D20)</f>
        <v>-25979.751040000006</v>
      </c>
      <c r="F20" s="29">
        <f t="shared" si="0"/>
        <v>1497.2497027675815</v>
      </c>
      <c r="H20" t="b">
        <f t="shared" si="1"/>
        <v>0</v>
      </c>
    </row>
    <row r="21" spans="1:8" x14ac:dyDescent="0.2">
      <c r="A21">
        <v>14</v>
      </c>
      <c r="B21" s="29">
        <f>-1*'Solar PV'!J$11*4*(1+'Solar PV'!B$15)^A21</f>
        <v>-3267.6997773367711</v>
      </c>
      <c r="C21" s="29">
        <f>SUM(B$7:B21)</f>
        <v>-39157.45087080769</v>
      </c>
      <c r="D21" s="29">
        <f>-1*4*'Solar PV'!I$11-'Solar PV'!E$15</f>
        <v>-3690.7500799999998</v>
      </c>
      <c r="E21" s="29">
        <f>SUM(D$7:D21)</f>
        <v>-29670.501120000008</v>
      </c>
      <c r="F21" s="29">
        <f t="shared" si="0"/>
        <v>-423.05030266322865</v>
      </c>
      <c r="H21" t="b">
        <f t="shared" si="1"/>
        <v>0</v>
      </c>
    </row>
    <row r="22" spans="1:8" x14ac:dyDescent="0.2">
      <c r="A22">
        <v>15</v>
      </c>
      <c r="B22" s="29">
        <f>-1*'Solar PV'!J$11*4*(1+'Solar PV'!B$15)^A22</f>
        <v>-3349.3922717701907</v>
      </c>
      <c r="C22" s="29">
        <f>SUM(B$7:B22)</f>
        <v>-42506.843142577884</v>
      </c>
      <c r="D22" s="29">
        <f>-1*4*'Solar PV'!I$11</f>
        <v>-1690.75008</v>
      </c>
      <c r="E22" s="29">
        <f>SUM(D$7:D22)</f>
        <v>-31361.25120000001</v>
      </c>
      <c r="F22" s="29">
        <f t="shared" si="0"/>
        <v>1658.6421917701907</v>
      </c>
      <c r="H22" t="b">
        <f t="shared" si="1"/>
        <v>0</v>
      </c>
    </row>
    <row r="23" spans="1:8" x14ac:dyDescent="0.2">
      <c r="A23">
        <v>16</v>
      </c>
      <c r="B23" s="29">
        <f>-1*'Solar PV'!J$11*4*(1+'Solar PV'!B$15)^A23</f>
        <v>-3433.1270785644451</v>
      </c>
      <c r="C23" s="29">
        <f>SUM(B$7:B23)</f>
        <v>-45939.970221142328</v>
      </c>
      <c r="D23" s="29">
        <f>-1*4*'Solar PV'!I$11</f>
        <v>-1690.75008</v>
      </c>
      <c r="E23" s="29">
        <f>SUM(D$7:D23)</f>
        <v>-33052.001280000011</v>
      </c>
      <c r="F23" s="29">
        <f t="shared" si="0"/>
        <v>1742.3769985644451</v>
      </c>
      <c r="H23" t="b">
        <f t="shared" si="1"/>
        <v>0</v>
      </c>
    </row>
    <row r="24" spans="1:8" x14ac:dyDescent="0.2">
      <c r="A24">
        <v>17</v>
      </c>
      <c r="B24" s="29">
        <f>-1*'Solar PV'!J$11*4*(1+'Solar PV'!B$15)^A24</f>
        <v>-3518.9552555285559</v>
      </c>
      <c r="C24" s="29">
        <f>SUM(B$7:B24)</f>
        <v>-49458.925476670884</v>
      </c>
      <c r="D24" s="29">
        <f>-1*4*'Solar PV'!I$11</f>
        <v>-1690.75008</v>
      </c>
      <c r="E24" s="29">
        <f>SUM(D$7:D24)</f>
        <v>-34742.751360000009</v>
      </c>
      <c r="F24" s="29">
        <f t="shared" si="0"/>
        <v>1828.2051755285559</v>
      </c>
      <c r="H24" t="b">
        <f t="shared" si="1"/>
        <v>0</v>
      </c>
    </row>
    <row r="25" spans="1:8" x14ac:dyDescent="0.2">
      <c r="A25">
        <v>18</v>
      </c>
      <c r="B25" s="29">
        <f>-1*'Solar PV'!J$11*4*(1+'Solar PV'!B$15)^A25</f>
        <v>-3606.9291369167699</v>
      </c>
      <c r="C25" s="29">
        <f>SUM(B$7:B25)</f>
        <v>-53065.854613587653</v>
      </c>
      <c r="D25" s="29">
        <f>-1*4*'Solar PV'!I$11</f>
        <v>-1690.75008</v>
      </c>
      <c r="E25" s="29">
        <f>SUM(D$7:D25)</f>
        <v>-36433.501440000007</v>
      </c>
      <c r="F25" s="29">
        <f t="shared" si="0"/>
        <v>1916.1790569167699</v>
      </c>
      <c r="H25" t="b">
        <f t="shared" si="1"/>
        <v>0</v>
      </c>
    </row>
    <row r="26" spans="1:8" x14ac:dyDescent="0.2">
      <c r="A26">
        <v>19</v>
      </c>
      <c r="B26" s="29">
        <f>-1*'Solar PV'!J$11*4*(1+'Solar PV'!B$15)^A26</f>
        <v>-3697.1023653396892</v>
      </c>
      <c r="C26" s="29">
        <f>SUM(B$7:B26)</f>
        <v>-56762.956978927345</v>
      </c>
      <c r="D26" s="29">
        <f>-1*4*'Solar PV'!I$11</f>
        <v>-1690.75008</v>
      </c>
      <c r="E26" s="29">
        <f>SUM(D$7:D26)</f>
        <v>-38124.251520000005</v>
      </c>
      <c r="F26" s="29">
        <f t="shared" si="0"/>
        <v>2006.3522853396892</v>
      </c>
      <c r="H26" t="b">
        <f t="shared" si="1"/>
        <v>0</v>
      </c>
    </row>
    <row r="27" spans="1:8" x14ac:dyDescent="0.2">
      <c r="A27">
        <v>20</v>
      </c>
      <c r="B27" s="29">
        <f>-1*'Solar PV'!J$11*4*(1+'Solar PV'!B$15)^A27</f>
        <v>-3789.5299244731809</v>
      </c>
      <c r="C27" s="29">
        <f>SUM(B$7:B27)</f>
        <v>-60552.486903400524</v>
      </c>
      <c r="D27" s="29">
        <f>-1*4*'Solar PV'!I$11</f>
        <v>-1690.75008</v>
      </c>
      <c r="E27" s="29">
        <f>SUM(D$7:D27)</f>
        <v>-39815.001600000003</v>
      </c>
      <c r="F27" s="29">
        <f t="shared" si="0"/>
        <v>2098.7798444731807</v>
      </c>
      <c r="H27" t="b">
        <f t="shared" si="1"/>
        <v>0</v>
      </c>
    </row>
    <row r="28" spans="1:8" x14ac:dyDescent="0.2">
      <c r="A28">
        <v>21</v>
      </c>
      <c r="B28" s="29">
        <f>-1*'Solar PV'!J$11*4*(1+'Solar PV'!B$15)^A28</f>
        <v>-3884.2681725850098</v>
      </c>
      <c r="C28" s="29">
        <f>SUM(B$7:B28)</f>
        <v>-64436.755075985537</v>
      </c>
      <c r="D28" s="29">
        <f>-1*4*'Solar PV'!I$11</f>
        <v>-1690.75008</v>
      </c>
      <c r="E28" s="29">
        <f>SUM(D$7:D28)</f>
        <v>-41505.751680000001</v>
      </c>
      <c r="F28" s="29">
        <f t="shared" si="0"/>
        <v>2193.51809258501</v>
      </c>
      <c r="H28" t="b">
        <f t="shared" si="1"/>
        <v>0</v>
      </c>
    </row>
    <row r="29" spans="1:8" x14ac:dyDescent="0.2">
      <c r="A29">
        <v>22</v>
      </c>
      <c r="B29" s="29">
        <f>-1*'Solar PV'!J$11*4*(1+'Solar PV'!B$15)^A29</f>
        <v>-3981.3748768996352</v>
      </c>
      <c r="C29" s="29">
        <f>SUM(B$7:B29)</f>
        <v>-68418.129952885167</v>
      </c>
      <c r="D29" s="29">
        <f>-1*4*'Solar PV'!I$11</f>
        <v>-1690.75008</v>
      </c>
      <c r="E29" s="29">
        <f>SUM(D$7:D29)</f>
        <v>-43196.501759999999</v>
      </c>
      <c r="F29" s="29">
        <f t="shared" si="0"/>
        <v>2290.6247968996349</v>
      </c>
      <c r="H29" t="b">
        <f t="shared" si="1"/>
        <v>0</v>
      </c>
    </row>
    <row r="30" spans="1:8" x14ac:dyDescent="0.2">
      <c r="A30">
        <v>23</v>
      </c>
      <c r="B30" s="29">
        <f>-1*'Solar PV'!J$11*4*(1+'Solar PV'!B$15)^A30</f>
        <v>-4080.9092488221263</v>
      </c>
      <c r="C30" s="29">
        <f>SUM(B$7:B30)</f>
        <v>-72499.039201707288</v>
      </c>
      <c r="D30" s="29">
        <f>-1*4*'Solar PV'!I$11</f>
        <v>-1690.75008</v>
      </c>
      <c r="E30" s="29">
        <f>SUM(D$7:D30)</f>
        <v>-44887.251839999997</v>
      </c>
      <c r="F30" s="29">
        <f t="shared" si="0"/>
        <v>2390.159168822126</v>
      </c>
      <c r="H30" t="b">
        <f t="shared" si="1"/>
        <v>0</v>
      </c>
    </row>
    <row r="31" spans="1:8" x14ac:dyDescent="0.2">
      <c r="A31">
        <v>24</v>
      </c>
      <c r="B31" s="29">
        <f>-1*'Solar PV'!J$11*4*(1+'Solar PV'!B$15)^A31</f>
        <v>-4182.9319800426792</v>
      </c>
      <c r="C31" s="29">
        <f>SUM(B$7:B31)</f>
        <v>-76681.971181749963</v>
      </c>
      <c r="D31" s="29">
        <f>-1*4*'Solar PV'!I$11</f>
        <v>-1690.75008</v>
      </c>
      <c r="E31" s="29">
        <f>SUM(D$7:D31)</f>
        <v>-46578.001919999995</v>
      </c>
      <c r="F31" s="29">
        <f t="shared" si="0"/>
        <v>2492.1819000426794</v>
      </c>
      <c r="H31" t="b">
        <f t="shared" si="1"/>
        <v>0</v>
      </c>
    </row>
    <row r="32" spans="1:8" x14ac:dyDescent="0.2">
      <c r="A32">
        <v>25</v>
      </c>
      <c r="B32" s="29">
        <f>-1*'Solar PV'!J$11*4*(1+'Solar PV'!B$15)^A32</f>
        <v>-4287.505279543745</v>
      </c>
      <c r="C32" s="29">
        <f>SUM(B$7:B32)</f>
        <v>-80969.476461293714</v>
      </c>
      <c r="D32" s="29">
        <f>-1*4*'Solar PV'!I$11</f>
        <v>-1690.75008</v>
      </c>
      <c r="E32" s="29">
        <f>SUM(D$7:D32)</f>
        <v>-48268.751999999993</v>
      </c>
      <c r="F32" s="29">
        <f t="shared" si="0"/>
        <v>2596.7551995437452</v>
      </c>
      <c r="H32" t="b">
        <f t="shared" si="1"/>
        <v>0</v>
      </c>
    </row>
    <row r="33" spans="1:8" x14ac:dyDescent="0.2">
      <c r="A33">
        <v>26</v>
      </c>
      <c r="B33" s="29">
        <f>-1*'Solar PV'!J$11*4*(1+'Solar PV'!B$15)^A33</f>
        <v>-4394.6929115323383</v>
      </c>
      <c r="C33" s="29">
        <f>SUM(B$7:B33)</f>
        <v>-85364.169372826058</v>
      </c>
      <c r="D33" s="29">
        <f>-1*4*'Solar PV'!I$11</f>
        <v>-1690.75008</v>
      </c>
      <c r="E33" s="29">
        <f>SUM(D$7:D33)</f>
        <v>-49959.502079999991</v>
      </c>
      <c r="F33" s="29">
        <f t="shared" si="0"/>
        <v>2703.9428315323385</v>
      </c>
      <c r="H33" t="b">
        <f t="shared" si="1"/>
        <v>0</v>
      </c>
    </row>
    <row r="34" spans="1:8" x14ac:dyDescent="0.2">
      <c r="A34">
        <v>27</v>
      </c>
      <c r="B34" s="29">
        <f>-1*'Solar PV'!J$11*4*(1+'Solar PV'!B$15)^A34</f>
        <v>-4504.5602343206474</v>
      </c>
      <c r="C34" s="29">
        <f>SUM(B$7:B34)</f>
        <v>-89868.729607146699</v>
      </c>
      <c r="D34" s="29">
        <f>-1*4*'Solar PV'!I$11</f>
        <v>-1690.75008</v>
      </c>
      <c r="E34" s="29">
        <f>SUM(D$7:D34)</f>
        <v>-51650.252159999989</v>
      </c>
      <c r="F34" s="29">
        <f t="shared" si="0"/>
        <v>2813.8101543206476</v>
      </c>
      <c r="H34" t="b">
        <f t="shared" si="1"/>
        <v>0</v>
      </c>
    </row>
    <row r="35" spans="1:8" x14ac:dyDescent="0.2">
      <c r="A35">
        <v>28</v>
      </c>
      <c r="B35" s="29">
        <f>-1*'Solar PV'!J$11*4*(1+'Solar PV'!B$15)^A35</f>
        <v>-4617.1742401786623</v>
      </c>
      <c r="C35" s="29">
        <f>SUM(B$7:B35)</f>
        <v>-94485.90384732536</v>
      </c>
      <c r="D35" s="29">
        <f>-1*4*'Solar PV'!I$11</f>
        <v>-1690.75008</v>
      </c>
      <c r="E35" s="29">
        <f>SUM(D$7:D35)</f>
        <v>-53341.002239999987</v>
      </c>
      <c r="F35" s="29">
        <f t="shared" si="0"/>
        <v>2926.4241601786625</v>
      </c>
      <c r="H35" t="b">
        <f t="shared" si="1"/>
        <v>0</v>
      </c>
    </row>
    <row r="36" spans="1:8" x14ac:dyDescent="0.2">
      <c r="A36">
        <v>29</v>
      </c>
      <c r="B36" s="29">
        <f>-1*'Solar PV'!J$11*4*(1+'Solar PV'!B$15)^A36</f>
        <v>-4732.6035961831303</v>
      </c>
      <c r="C36" s="29">
        <f>SUM(B$7:B36)</f>
        <v>-99218.507443508497</v>
      </c>
      <c r="D36" s="29">
        <f>-1*4*'Solar PV'!I$11</f>
        <v>-1690.75008</v>
      </c>
      <c r="E36" s="29">
        <f>SUM(D$7:D36)</f>
        <v>-55031.752319999985</v>
      </c>
      <c r="F36" s="29">
        <f t="shared" si="0"/>
        <v>3041.8535161831305</v>
      </c>
      <c r="H36" t="b">
        <f t="shared" si="1"/>
        <v>0</v>
      </c>
    </row>
    <row r="37" spans="1:8" x14ac:dyDescent="0.2">
      <c r="A37">
        <v>30</v>
      </c>
      <c r="B37" s="29">
        <f>-1*'Solar PV'!J$11*4*(1+'Solar PV'!B$15)^A37</f>
        <v>-4850.9186860877071</v>
      </c>
      <c r="C37" s="29">
        <f>SUM(B$7:B37)</f>
        <v>-104069.42612959621</v>
      </c>
      <c r="D37" s="29">
        <f>-1*4*'Solar PV'!I$11</f>
        <v>-1690.75008</v>
      </c>
      <c r="E37" s="29">
        <f>SUM(D$7:D37)</f>
        <v>-56722.502399999983</v>
      </c>
      <c r="F37" s="29">
        <f t="shared" si="0"/>
        <v>3160.1686060877073</v>
      </c>
      <c r="H37" t="b">
        <f t="shared" si="1"/>
        <v>0</v>
      </c>
    </row>
    <row r="38" spans="1:8" x14ac:dyDescent="0.2">
      <c r="D38" s="29"/>
      <c r="E38" s="29"/>
    </row>
    <row r="39" spans="1:8" x14ac:dyDescent="0.2">
      <c r="D39" s="29"/>
      <c r="E39" s="29"/>
    </row>
    <row r="40" spans="1:8" x14ac:dyDescent="0.2">
      <c r="D40" s="29"/>
      <c r="E40" s="29"/>
    </row>
    <row r="41" spans="1:8" x14ac:dyDescent="0.2">
      <c r="D41" s="29"/>
      <c r="E41" s="29"/>
    </row>
    <row r="42" spans="1:8" x14ac:dyDescent="0.2">
      <c r="D42" s="29"/>
      <c r="E42" s="29"/>
    </row>
    <row r="43" spans="1:8" x14ac:dyDescent="0.2">
      <c r="D43" s="29"/>
      <c r="E43" s="29"/>
    </row>
    <row r="44" spans="1:8" x14ac:dyDescent="0.2">
      <c r="D44" s="29"/>
      <c r="E44" s="29"/>
    </row>
    <row r="45" spans="1:8" x14ac:dyDescent="0.2">
      <c r="D45" s="29"/>
      <c r="E45" s="29"/>
    </row>
    <row r="46" spans="1:8" x14ac:dyDescent="0.2">
      <c r="D46" s="29"/>
      <c r="E46" s="29"/>
    </row>
    <row r="47" spans="1:8" x14ac:dyDescent="0.2">
      <c r="D47" s="29"/>
      <c r="E47" s="29"/>
    </row>
    <row r="48" spans="1:8" x14ac:dyDescent="0.2">
      <c r="D48" s="29"/>
      <c r="E48" s="29"/>
    </row>
    <row r="49" spans="4:5" x14ac:dyDescent="0.2">
      <c r="D49" s="29"/>
      <c r="E49" s="29"/>
    </row>
    <row r="50" spans="4:5" x14ac:dyDescent="0.2">
      <c r="D50" s="29"/>
      <c r="E50" s="29"/>
    </row>
    <row r="51" spans="4:5" x14ac:dyDescent="0.2">
      <c r="D51" s="29"/>
      <c r="E51" s="29"/>
    </row>
    <row r="52" spans="4:5" x14ac:dyDescent="0.2">
      <c r="D52" s="29"/>
      <c r="E52" s="29"/>
    </row>
    <row r="53" spans="4:5" x14ac:dyDescent="0.2">
      <c r="D53" s="29"/>
      <c r="E53" s="29"/>
    </row>
    <row r="54" spans="4:5" x14ac:dyDescent="0.2">
      <c r="D54" s="29"/>
      <c r="E54" s="29"/>
    </row>
    <row r="55" spans="4:5" x14ac:dyDescent="0.2">
      <c r="D55" s="29"/>
      <c r="E55" s="29"/>
    </row>
    <row r="56" spans="4:5" x14ac:dyDescent="0.2">
      <c r="D56" s="29"/>
      <c r="E5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 PV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2016-12-18T22:39:55Z</dcterms:created>
  <dcterms:modified xsi:type="dcterms:W3CDTF">2017-01-14T22:36:49Z</dcterms:modified>
</cp:coreProperties>
</file>