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4BE0FC57-4640-4CCC-8DF3-47D988EF3593}" xr6:coauthVersionLast="47" xr6:coauthVersionMax="47" xr10:uidLastSave="{00000000-0000-0000-0000-000000000000}"/>
  <bookViews>
    <workbookView xWindow="19080" yWindow="-2595" windowWidth="29040" windowHeight="15840" activeTab="1" xr2:uid="{00000000-000D-0000-FFFF-FFFF00000000}"/>
  </bookViews>
  <sheets>
    <sheet name="Verkaufsskalkulation" sheetId="1" r:id="rId1"/>
    <sheet name="Diff I" sheetId="2" r:id="rId2"/>
    <sheet name="Diff II" sheetId="3" r:id="rId3"/>
    <sheet name="Diff III" sheetId="4" r:id="rId4"/>
    <sheet name="VKK" sheetId="5" r:id="rId5"/>
    <sheet name="Tabelle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2" l="1"/>
  <c r="G41" i="2" s="1"/>
  <c r="G27" i="2"/>
  <c r="G25" i="2"/>
  <c r="G24" i="2"/>
  <c r="I48" i="2"/>
  <c r="I49" i="2"/>
  <c r="I50" i="2"/>
  <c r="I51" i="2"/>
  <c r="I52" i="2"/>
  <c r="P33" i="5"/>
  <c r="P34" i="5"/>
  <c r="G18" i="5"/>
  <c r="G14" i="5"/>
  <c r="G15" i="5" s="1"/>
  <c r="G42" i="2" l="1"/>
  <c r="G44" i="2" s="1"/>
  <c r="G45" i="2" s="1"/>
  <c r="G16" i="5"/>
  <c r="G17" i="5" s="1"/>
  <c r="G19" i="5" s="1"/>
  <c r="J27" i="4"/>
  <c r="J26" i="4" s="1"/>
  <c r="G18" i="4"/>
  <c r="G14" i="4"/>
  <c r="G15" i="4" s="1"/>
  <c r="G20" i="5" l="1"/>
  <c r="G21" i="5"/>
  <c r="G16" i="4"/>
  <c r="G17" i="4" s="1"/>
  <c r="G19" i="4" s="1"/>
  <c r="J24" i="4"/>
  <c r="J23" i="4" s="1"/>
  <c r="I27" i="3"/>
  <c r="I26" i="3" s="1"/>
  <c r="G18" i="3"/>
  <c r="G14" i="3"/>
  <c r="G15" i="3" s="1"/>
  <c r="I27" i="2"/>
  <c r="I26" i="2" s="1"/>
  <c r="G46" i="2" l="1"/>
  <c r="G22" i="5"/>
  <c r="G23" i="5"/>
  <c r="I24" i="2"/>
  <c r="I23" i="2" s="1"/>
  <c r="I24" i="3"/>
  <c r="I23" i="3" s="1"/>
  <c r="G20" i="4"/>
  <c r="G21" i="4" s="1"/>
  <c r="G16" i="3"/>
  <c r="G17" i="3" s="1"/>
  <c r="G19" i="3" s="1"/>
  <c r="G18" i="2"/>
  <c r="G47" i="2" l="1"/>
  <c r="G48" i="2" s="1"/>
  <c r="G50" i="2" s="1"/>
  <c r="I46" i="2"/>
  <c r="I47" i="2" s="1"/>
  <c r="J47" i="2" s="1"/>
  <c r="G49" i="2"/>
  <c r="G25" i="5"/>
  <c r="G24" i="5"/>
  <c r="J21" i="4"/>
  <c r="J22" i="4" s="1"/>
  <c r="I22" i="4" s="1"/>
  <c r="G22" i="4"/>
  <c r="G23" i="4" s="1"/>
  <c r="G20" i="3"/>
  <c r="G21" i="3" s="1"/>
  <c r="G14" i="2"/>
  <c r="G15" i="2" s="1"/>
  <c r="G51" i="2" l="1"/>
  <c r="G52" i="2" s="1"/>
  <c r="G53" i="2" s="1"/>
  <c r="G26" i="5"/>
  <c r="G27" i="5" s="1"/>
  <c r="G28" i="5" s="1"/>
  <c r="G16" i="2"/>
  <c r="G17" i="2" s="1"/>
  <c r="G19" i="2" s="1"/>
  <c r="G24" i="4"/>
  <c r="G25" i="4"/>
  <c r="I21" i="3"/>
  <c r="I22" i="3" s="1"/>
  <c r="J22" i="3" s="1"/>
  <c r="G22" i="3"/>
  <c r="G23" i="3" s="1"/>
  <c r="G29" i="5" l="1"/>
  <c r="G30" i="5" s="1"/>
  <c r="G20" i="2"/>
  <c r="G21" i="2" s="1"/>
  <c r="G26" i="4"/>
  <c r="G27" i="4" s="1"/>
  <c r="G28" i="4" s="1"/>
  <c r="G25" i="3"/>
  <c r="G24" i="3"/>
  <c r="F12" i="1"/>
  <c r="F8" i="1"/>
  <c r="F9" i="1" s="1"/>
  <c r="G26" i="3" l="1"/>
  <c r="G22" i="2"/>
  <c r="G23" i="2" s="1"/>
  <c r="I21" i="2"/>
  <c r="I22" i="2" s="1"/>
  <c r="J22" i="2" s="1"/>
  <c r="G27" i="3"/>
  <c r="G28" i="3" s="1"/>
  <c r="F10" i="1"/>
  <c r="F11" i="1" s="1"/>
  <c r="F13" i="1" s="1"/>
  <c r="G26" i="2" l="1"/>
  <c r="F14" i="1"/>
  <c r="F15" i="1" s="1"/>
  <c r="G28" i="2" l="1"/>
  <c r="F16" i="1"/>
  <c r="F17" i="1" s="1"/>
  <c r="F19" i="1" l="1"/>
  <c r="F18" i="1"/>
  <c r="F20" i="1" l="1"/>
  <c r="F21" i="1" s="1"/>
  <c r="F22" i="1" s="1"/>
  <c r="G28" i="1" l="1"/>
  <c r="G30" i="1" s="1"/>
  <c r="G37" i="1"/>
  <c r="G39" i="1" s="1"/>
</calcChain>
</file>

<file path=xl/sharedStrings.xml><?xml version="1.0" encoding="utf-8"?>
<sst xmlns="http://schemas.openxmlformats.org/spreadsheetml/2006/main" count="257" uniqueCount="87">
  <si>
    <t>Verkaufskalkulation</t>
  </si>
  <si>
    <t>(Handelskalkulation)</t>
  </si>
  <si>
    <t>Eingabe</t>
  </si>
  <si>
    <t>Betrag</t>
  </si>
  <si>
    <t xml:space="preserve"> Formel</t>
  </si>
  <si>
    <t>€ / %</t>
  </si>
  <si>
    <t>Listeneinkaufspreis</t>
  </si>
  <si>
    <t>F7</t>
  </si>
  <si>
    <t xml:space="preserve"> - Liefererrabatt</t>
  </si>
  <si>
    <t>F7*E8</t>
  </si>
  <si>
    <t xml:space="preserve"> = Zieleinkaufspreis</t>
  </si>
  <si>
    <t>F7-F8</t>
  </si>
  <si>
    <t xml:space="preserve"> - Liefererskonto</t>
  </si>
  <si>
    <t>F9*E10</t>
  </si>
  <si>
    <t xml:space="preserve"> = Bareinkaufspreis</t>
  </si>
  <si>
    <t>F9-F10</t>
  </si>
  <si>
    <t xml:space="preserve"> + Bezugskosten</t>
  </si>
  <si>
    <t>E12</t>
  </si>
  <si>
    <t xml:space="preserve"> = Bezugspreis</t>
  </si>
  <si>
    <t xml:space="preserve"> F9+F10</t>
  </si>
  <si>
    <t xml:space="preserve"> + Handlungskosten</t>
  </si>
  <si>
    <t>HKZ</t>
  </si>
  <si>
    <t>lF13*E14</t>
  </si>
  <si>
    <t xml:space="preserve"> = Selbstkosten</t>
  </si>
  <si>
    <t>F13+F14</t>
  </si>
  <si>
    <t>Prozentrechnen im Hundert</t>
  </si>
  <si>
    <t xml:space="preserve"> + Gewinnzuschlag</t>
  </si>
  <si>
    <t>F15*E16</t>
  </si>
  <si>
    <t xml:space="preserve"> = Barverkaufspreis</t>
  </si>
  <si>
    <t>F15+F16</t>
  </si>
  <si>
    <t xml:space="preserve"> + Kundenskonto</t>
  </si>
  <si>
    <t xml:space="preserve"> F17/(100%-2%-5%)*2%</t>
  </si>
  <si>
    <t xml:space="preserve"> + Vertreterprovision</t>
  </si>
  <si>
    <t xml:space="preserve"> F17/(100%-2%-5%)*5%</t>
  </si>
  <si>
    <t xml:space="preserve"> =Zielverkaufspreis</t>
  </si>
  <si>
    <t>F17+F18+F19</t>
  </si>
  <si>
    <t>Kunde</t>
  </si>
  <si>
    <t xml:space="preserve">  + Kundenrabatt</t>
  </si>
  <si>
    <t xml:space="preserve"> F20/(100%-15%)*15%</t>
  </si>
  <si>
    <t xml:space="preserve"> = Listenverkaufspreis</t>
  </si>
  <si>
    <t xml:space="preserve"> =F20+F21</t>
  </si>
  <si>
    <t>Handelsspanne  =</t>
  </si>
  <si>
    <t>Differenz zwischen Verkaufspreis und Bezugspreis</t>
  </si>
  <si>
    <t>Basis</t>
  </si>
  <si>
    <t xml:space="preserve"> = Verkaufspreis = 100%</t>
  </si>
  <si>
    <t xml:space="preserve">hier: </t>
  </si>
  <si>
    <t>248,93 -101,30  =</t>
  </si>
  <si>
    <t>Kontrolle:</t>
  </si>
  <si>
    <t>248,93 * 59,305 /100</t>
  </si>
  <si>
    <t xml:space="preserve"> = 147,63 </t>
  </si>
  <si>
    <t>147,63 / 248,93  * 100 =</t>
  </si>
  <si>
    <t>Kalkulationszuschlag =</t>
  </si>
  <si>
    <t xml:space="preserve"> = Bezugspreis    =    100 %</t>
  </si>
  <si>
    <t>Kontrolle</t>
  </si>
  <si>
    <t>101,30/100*145,731</t>
  </si>
  <si>
    <t xml:space="preserve"> =  147,63</t>
  </si>
  <si>
    <t>hier:</t>
  </si>
  <si>
    <t xml:space="preserve">248,93 - 101,30 </t>
  </si>
  <si>
    <t>147,63/101,30*100  =</t>
  </si>
  <si>
    <t>Differenzkalkulation</t>
  </si>
  <si>
    <t>Kundensicht</t>
  </si>
  <si>
    <t>Kundenvorschlag</t>
  </si>
  <si>
    <t>Vorschlag des Kunden</t>
  </si>
  <si>
    <t>Wegfall der Vertreterprovision</t>
  </si>
  <si>
    <t>ohne Vertreterprovision</t>
  </si>
  <si>
    <t>Zusatzaufgabe:</t>
  </si>
  <si>
    <t>LVK</t>
  </si>
  <si>
    <t>Hinweis</t>
  </si>
  <si>
    <t>Vertreterprovision fällt weg</t>
  </si>
  <si>
    <t>Grundwert</t>
  </si>
  <si>
    <t>Prozentrechnung vom Hundert</t>
  </si>
  <si>
    <t>vom Kunden her denken</t>
  </si>
  <si>
    <t>Prozentrechnung im Hundert</t>
  </si>
  <si>
    <t xml:space="preserve"> +  Umsatzsteuer</t>
  </si>
  <si>
    <t>Rechnungspreis</t>
  </si>
  <si>
    <t>Umsatzsteuer herausrechnen vom Rechnungspreis heraus</t>
  </si>
  <si>
    <t>Prozentrechnung auf Hundert</t>
  </si>
  <si>
    <t>Differenz</t>
  </si>
  <si>
    <t>Kalkulations-</t>
  </si>
  <si>
    <t>zuschlag</t>
  </si>
  <si>
    <t>Handels-</t>
  </si>
  <si>
    <t>spanne</t>
  </si>
  <si>
    <t>(HKZ)</t>
  </si>
  <si>
    <t>| Gewinn als Differenz, zwischen Barverkaufspreis und selbstkosten</t>
  </si>
  <si>
    <t>ca. 17 Pkt.</t>
  </si>
  <si>
    <t>Negativ beispiel: mehrere Kunden könnten den niedrigsten preis verlangen</t>
  </si>
  <si>
    <t xml:space="preserve">Positiv: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</si>
</sst>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1" xfId="0" applyFont="1" applyBorder="1"/>
    <xf numFmtId="9" fontId="2" fillId="0" borderId="1" xfId="0" applyNumberFormat="1" applyFont="1" applyBorder="1"/>
    <xf numFmtId="44" fontId="2" fillId="0" borderId="1" xfId="1" applyFont="1" applyBorder="1"/>
    <xf numFmtId="9" fontId="2" fillId="0" borderId="0" xfId="0" applyNumberFormat="1" applyFont="1"/>
    <xf numFmtId="44" fontId="2" fillId="0" borderId="0" xfId="1" applyFont="1" applyBorder="1"/>
    <xf numFmtId="0" fontId="3" fillId="0" borderId="0" xfId="0" applyFont="1"/>
    <xf numFmtId="44" fontId="2" fillId="0" borderId="0" xfId="0" applyNumberFormat="1" applyFont="1"/>
    <xf numFmtId="0" fontId="4" fillId="0" borderId="0" xfId="0" applyFont="1"/>
    <xf numFmtId="10" fontId="2" fillId="0" borderId="0" xfId="2" applyNumberFormat="1" applyFont="1"/>
    <xf numFmtId="164" fontId="2" fillId="0" borderId="0" xfId="2" applyNumberFormat="1" applyFont="1"/>
    <xf numFmtId="9" fontId="2" fillId="0" borderId="1" xfId="2" applyFont="1" applyBorder="1"/>
    <xf numFmtId="9" fontId="2" fillId="0" borderId="2" xfId="0" applyNumberFormat="1" applyFont="1" applyBorder="1"/>
    <xf numFmtId="44" fontId="2" fillId="0" borderId="2" xfId="1" applyFont="1" applyBorder="1"/>
    <xf numFmtId="8" fontId="2" fillId="0" borderId="1" xfId="0" applyNumberFormat="1" applyFont="1" applyBorder="1"/>
    <xf numFmtId="8" fontId="2" fillId="0" borderId="1" xfId="1" applyNumberFormat="1" applyFont="1" applyBorder="1"/>
    <xf numFmtId="2" fontId="0" fillId="0" borderId="0" xfId="0" applyNumberFormat="1"/>
    <xf numFmtId="10" fontId="2" fillId="0" borderId="0" xfId="0" applyNumberFormat="1" applyFont="1"/>
    <xf numFmtId="9" fontId="5" fillId="0" borderId="0" xfId="0" applyNumberFormat="1" applyFont="1"/>
    <xf numFmtId="0" fontId="6" fillId="0" borderId="0" xfId="0" applyFont="1"/>
    <xf numFmtId="2" fontId="2" fillId="0" borderId="1" xfId="0" applyNumberFormat="1" applyFont="1" applyBorder="1"/>
    <xf numFmtId="0" fontId="5" fillId="0" borderId="0" xfId="0" applyFont="1"/>
    <xf numFmtId="44" fontId="0" fillId="0" borderId="0" xfId="1" applyFont="1"/>
    <xf numFmtId="165" fontId="2" fillId="0" borderId="0" xfId="0" applyNumberFormat="1" applyFont="1"/>
    <xf numFmtId="44" fontId="6" fillId="0" borderId="1" xfId="1" applyFont="1" applyBorder="1"/>
    <xf numFmtId="44" fontId="5" fillId="0" borderId="0" xfId="1" applyFont="1"/>
    <xf numFmtId="0" fontId="5" fillId="0" borderId="1" xfId="0" applyFont="1" applyBorder="1"/>
    <xf numFmtId="44" fontId="5" fillId="0" borderId="1" xfId="1" applyFont="1" applyBorder="1"/>
    <xf numFmtId="0" fontId="5" fillId="0" borderId="3" xfId="0" applyFont="1" applyBorder="1"/>
    <xf numFmtId="44" fontId="5" fillId="0" borderId="3" xfId="1" applyFont="1" applyBorder="1"/>
    <xf numFmtId="0" fontId="5" fillId="2" borderId="0" xfId="0" applyFont="1" applyFill="1"/>
    <xf numFmtId="0" fontId="4" fillId="0" borderId="0" xfId="0" applyFont="1" applyAlignment="1">
      <alignment horizontal="center"/>
    </xf>
    <xf numFmtId="164" fontId="4" fillId="0" borderId="0" xfId="0" applyNumberFormat="1" applyFont="1"/>
    <xf numFmtId="2" fontId="5" fillId="2" borderId="0" xfId="0" applyNumberFormat="1" applyFont="1" applyFill="1"/>
    <xf numFmtId="10" fontId="3" fillId="0" borderId="0" xfId="0" applyNumberFormat="1" applyFont="1"/>
    <xf numFmtId="0" fontId="7" fillId="0" borderId="0" xfId="0" applyFont="1"/>
    <xf numFmtId="44" fontId="6" fillId="0" borderId="0" xfId="1" applyFont="1"/>
    <xf numFmtId="44" fontId="5" fillId="2" borderId="0" xfId="1" applyFont="1" applyFill="1"/>
    <xf numFmtId="44" fontId="5" fillId="2" borderId="0" xfId="0" applyNumberFormat="1" applyFont="1" applyFill="1"/>
    <xf numFmtId="44" fontId="5" fillId="3" borderId="0" xfId="0" applyNumberFormat="1" applyFont="1" applyFill="1"/>
    <xf numFmtId="44" fontId="5" fillId="3" borderId="0" xfId="1" applyFont="1" applyFill="1"/>
    <xf numFmtId="9" fontId="0" fillId="0" borderId="0" xfId="0" applyNumberFormat="1"/>
    <xf numFmtId="0" fontId="8" fillId="2" borderId="0" xfId="0" applyFont="1" applyFill="1"/>
    <xf numFmtId="9" fontId="8" fillId="2" borderId="0" xfId="0" applyNumberFormat="1" applyFont="1" applyFill="1"/>
    <xf numFmtId="44" fontId="8" fillId="2" borderId="0" xfId="1" applyFont="1" applyFill="1"/>
    <xf numFmtId="0" fontId="9" fillId="2" borderId="0" xfId="0" applyFont="1" applyFill="1"/>
    <xf numFmtId="44" fontId="9" fillId="2" borderId="0" xfId="1" applyFont="1" applyFill="1"/>
    <xf numFmtId="9" fontId="9" fillId="2" borderId="0" xfId="1" applyNumberFormat="1" applyFont="1" applyFill="1"/>
    <xf numFmtId="9" fontId="9" fillId="2" borderId="0" xfId="0" applyNumberFormat="1" applyFont="1" applyFill="1"/>
    <xf numFmtId="0" fontId="3" fillId="3" borderId="0" xfId="0" applyFont="1" applyFill="1" applyAlignment="1">
      <alignment horizontal="center"/>
    </xf>
    <xf numFmtId="9" fontId="9" fillId="0" borderId="0" xfId="0" applyNumberFormat="1" applyFont="1"/>
    <xf numFmtId="44" fontId="9" fillId="3" borderId="0" xfId="0" applyNumberFormat="1" applyFont="1" applyFill="1"/>
    <xf numFmtId="10" fontId="10" fillId="3" borderId="0" xfId="0" applyNumberFormat="1" applyFont="1" applyFill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706756</xdr:colOff>
      <xdr:row>15</xdr:row>
      <xdr:rowOff>200025</xdr:rowOff>
    </xdr:from>
    <xdr:to>
      <xdr:col>11</xdr:col>
      <xdr:colOff>752475</xdr:colOff>
      <xdr:row>21</xdr:row>
      <xdr:rowOff>228600</xdr:rowOff>
    </xdr:to>
    <xdr:sp macro="" textlink="">
      <xdr:nvSpPr>
        <xdr:cNvPr id="2" name="Pfeil nach unt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231756" y="3676650"/>
          <a:ext cx="45719" cy="1457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9525</xdr:colOff>
      <xdr:row>16</xdr:row>
      <xdr:rowOff>171450</xdr:rowOff>
    </xdr:from>
    <xdr:to>
      <xdr:col>14</xdr:col>
      <xdr:colOff>55244</xdr:colOff>
      <xdr:row>22</xdr:row>
      <xdr:rowOff>9525</xdr:rowOff>
    </xdr:to>
    <xdr:sp macro="" textlink="">
      <xdr:nvSpPr>
        <xdr:cNvPr id="3" name="Pfeil nach ob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20525" y="3886200"/>
          <a:ext cx="45719" cy="12668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12</xdr:row>
      <xdr:rowOff>47625</xdr:rowOff>
    </xdr:from>
    <xdr:to>
      <xdr:col>8</xdr:col>
      <xdr:colOff>400050</xdr:colOff>
      <xdr:row>19</xdr:row>
      <xdr:rowOff>190500</xdr:rowOff>
    </xdr:to>
    <xdr:sp macro="" textlink="">
      <xdr:nvSpPr>
        <xdr:cNvPr id="2" name="Pfeil nach unt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81775" y="2524125"/>
          <a:ext cx="47625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352425</xdr:colOff>
      <xdr:row>22</xdr:row>
      <xdr:rowOff>66675</xdr:rowOff>
    </xdr:from>
    <xdr:to>
      <xdr:col>9</xdr:col>
      <xdr:colOff>438150</xdr:colOff>
      <xdr:row>27</xdr:row>
      <xdr:rowOff>152400</xdr:rowOff>
    </xdr:to>
    <xdr:sp macro="" textlink="">
      <xdr:nvSpPr>
        <xdr:cNvPr id="3" name="Pfeil nach ob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343775" y="4924425"/>
          <a:ext cx="85725" cy="1276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57150</xdr:colOff>
      <xdr:row>45</xdr:row>
      <xdr:rowOff>59056</xdr:rowOff>
    </xdr:from>
    <xdr:to>
      <xdr:col>7</xdr:col>
      <xdr:colOff>619125</xdr:colOff>
      <xdr:row>45</xdr:row>
      <xdr:rowOff>104775</xdr:rowOff>
    </xdr:to>
    <xdr:sp macro="" textlink="">
      <xdr:nvSpPr>
        <xdr:cNvPr id="4" name="Pfeil nach recht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524500" y="9803131"/>
          <a:ext cx="5619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881062</xdr:colOff>
      <xdr:row>20</xdr:row>
      <xdr:rowOff>91203</xdr:rowOff>
    </xdr:from>
    <xdr:to>
      <xdr:col>7</xdr:col>
      <xdr:colOff>744140</xdr:colOff>
      <xdr:row>20</xdr:row>
      <xdr:rowOff>136922</xdr:rowOff>
    </xdr:to>
    <xdr:sp macro="" textlink="">
      <xdr:nvSpPr>
        <xdr:cNvPr id="5" name="Pfeil nach recht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53062" y="4472703"/>
          <a:ext cx="756047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744140</xdr:colOff>
      <xdr:row>47</xdr:row>
      <xdr:rowOff>11906</xdr:rowOff>
    </xdr:from>
    <xdr:to>
      <xdr:col>10</xdr:col>
      <xdr:colOff>27859</xdr:colOff>
      <xdr:row>53</xdr:row>
      <xdr:rowOff>11906</xdr:rowOff>
    </xdr:to>
    <xdr:sp macro="" textlink="">
      <xdr:nvSpPr>
        <xdr:cNvPr id="6" name="Pfeil: nach oben 5">
          <a:extLst>
            <a:ext uri="{FF2B5EF4-FFF2-40B4-BE49-F238E27FC236}">
              <a16:creationId xmlns:a16="http://schemas.microsoft.com/office/drawing/2014/main" id="{9371B6DC-7B4C-4062-E3F1-880EEE1D5D59}"/>
            </a:ext>
          </a:extLst>
        </xdr:cNvPr>
        <xdr:cNvSpPr/>
      </xdr:nvSpPr>
      <xdr:spPr>
        <a:xfrm>
          <a:off x="7733109" y="10179844"/>
          <a:ext cx="45719" cy="1214437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26276</xdr:colOff>
      <xdr:row>53</xdr:row>
      <xdr:rowOff>65690</xdr:rowOff>
    </xdr:from>
    <xdr:to>
      <xdr:col>8</xdr:col>
      <xdr:colOff>670035</xdr:colOff>
      <xdr:row>55</xdr:row>
      <xdr:rowOff>151086</xdr:rowOff>
    </xdr:to>
    <xdr:sp macro="" textlink="">
      <xdr:nvSpPr>
        <xdr:cNvPr id="11" name="Freihandform: Form 10">
          <a:extLst>
            <a:ext uri="{FF2B5EF4-FFF2-40B4-BE49-F238E27FC236}">
              <a16:creationId xmlns:a16="http://schemas.microsoft.com/office/drawing/2014/main" id="{63A9BEB0-3941-7DC0-0C29-0585E2C3AB84}"/>
            </a:ext>
          </a:extLst>
        </xdr:cNvPr>
        <xdr:cNvSpPr/>
      </xdr:nvSpPr>
      <xdr:spPr>
        <a:xfrm>
          <a:off x="5491655" y="11324897"/>
          <a:ext cx="1405759" cy="466396"/>
        </a:xfrm>
        <a:custGeom>
          <a:avLst/>
          <a:gdLst>
            <a:gd name="connsiteX0" fmla="*/ 0 w 1405759"/>
            <a:gd name="connsiteY0" fmla="*/ 426982 h 466396"/>
            <a:gd name="connsiteX1" fmla="*/ 210207 w 1405759"/>
            <a:gd name="connsiteY1" fmla="*/ 440120 h 466396"/>
            <a:gd name="connsiteX2" fmla="*/ 446690 w 1405759"/>
            <a:gd name="connsiteY2" fmla="*/ 453258 h 466396"/>
            <a:gd name="connsiteX3" fmla="*/ 624052 w 1405759"/>
            <a:gd name="connsiteY3" fmla="*/ 466396 h 466396"/>
            <a:gd name="connsiteX4" fmla="*/ 939362 w 1405759"/>
            <a:gd name="connsiteY4" fmla="*/ 459827 h 466396"/>
            <a:gd name="connsiteX5" fmla="*/ 1129862 w 1405759"/>
            <a:gd name="connsiteY5" fmla="*/ 433551 h 466396"/>
            <a:gd name="connsiteX6" fmla="*/ 1182414 w 1405759"/>
            <a:gd name="connsiteY6" fmla="*/ 407275 h 466396"/>
            <a:gd name="connsiteX7" fmla="*/ 1215259 w 1405759"/>
            <a:gd name="connsiteY7" fmla="*/ 341586 h 466396"/>
            <a:gd name="connsiteX8" fmla="*/ 1208690 w 1405759"/>
            <a:gd name="connsiteY8" fmla="*/ 98534 h 466396"/>
            <a:gd name="connsiteX9" fmla="*/ 1195552 w 1405759"/>
            <a:gd name="connsiteY9" fmla="*/ 72258 h 466396"/>
            <a:gd name="connsiteX10" fmla="*/ 1188983 w 1405759"/>
            <a:gd name="connsiteY10" fmla="*/ 13137 h 466396"/>
            <a:gd name="connsiteX11" fmla="*/ 1110155 w 1405759"/>
            <a:gd name="connsiteY11" fmla="*/ 164224 h 466396"/>
            <a:gd name="connsiteX12" fmla="*/ 1116724 w 1405759"/>
            <a:gd name="connsiteY12" fmla="*/ 151086 h 466396"/>
            <a:gd name="connsiteX13" fmla="*/ 1143000 w 1405759"/>
            <a:gd name="connsiteY13" fmla="*/ 111672 h 466396"/>
            <a:gd name="connsiteX14" fmla="*/ 1156138 w 1405759"/>
            <a:gd name="connsiteY14" fmla="*/ 78827 h 466396"/>
            <a:gd name="connsiteX15" fmla="*/ 1169276 w 1405759"/>
            <a:gd name="connsiteY15" fmla="*/ 59120 h 466396"/>
            <a:gd name="connsiteX16" fmla="*/ 1175845 w 1405759"/>
            <a:gd name="connsiteY16" fmla="*/ 26275 h 466396"/>
            <a:gd name="connsiteX17" fmla="*/ 1182414 w 1405759"/>
            <a:gd name="connsiteY17" fmla="*/ 0 h 466396"/>
            <a:gd name="connsiteX18" fmla="*/ 1234966 w 1405759"/>
            <a:gd name="connsiteY18" fmla="*/ 19706 h 466396"/>
            <a:gd name="connsiteX19" fmla="*/ 1267811 w 1405759"/>
            <a:gd name="connsiteY19" fmla="*/ 45982 h 466396"/>
            <a:gd name="connsiteX20" fmla="*/ 1313793 w 1405759"/>
            <a:gd name="connsiteY20" fmla="*/ 85396 h 466396"/>
            <a:gd name="connsiteX21" fmla="*/ 1346638 w 1405759"/>
            <a:gd name="connsiteY21" fmla="*/ 111672 h 466396"/>
            <a:gd name="connsiteX22" fmla="*/ 1372914 w 1405759"/>
            <a:gd name="connsiteY22" fmla="*/ 137948 h 466396"/>
            <a:gd name="connsiteX23" fmla="*/ 1405759 w 1405759"/>
            <a:gd name="connsiteY23" fmla="*/ 164224 h 466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405759" h="466396">
              <a:moveTo>
                <a:pt x="0" y="426982"/>
              </a:moveTo>
              <a:lnTo>
                <a:pt x="210207" y="440120"/>
              </a:lnTo>
              <a:cubicBezTo>
                <a:pt x="619598" y="461667"/>
                <a:pt x="222307" y="435543"/>
                <a:pt x="446690" y="453258"/>
              </a:cubicBezTo>
              <a:lnTo>
                <a:pt x="624052" y="466396"/>
              </a:lnTo>
              <a:cubicBezTo>
                <a:pt x="729155" y="464206"/>
                <a:pt x="834344" y="464601"/>
                <a:pt x="939362" y="459827"/>
              </a:cubicBezTo>
              <a:cubicBezTo>
                <a:pt x="1013290" y="456467"/>
                <a:pt x="1060963" y="446078"/>
                <a:pt x="1129862" y="433551"/>
              </a:cubicBezTo>
              <a:cubicBezTo>
                <a:pt x="1147379" y="424792"/>
                <a:pt x="1167256" y="419677"/>
                <a:pt x="1182414" y="407275"/>
              </a:cubicBezTo>
              <a:cubicBezTo>
                <a:pt x="1195186" y="396826"/>
                <a:pt x="1209388" y="356264"/>
                <a:pt x="1215259" y="341586"/>
              </a:cubicBezTo>
              <a:cubicBezTo>
                <a:pt x="1213069" y="260569"/>
                <a:pt x="1214604" y="179365"/>
                <a:pt x="1208690" y="98534"/>
              </a:cubicBezTo>
              <a:cubicBezTo>
                <a:pt x="1207975" y="88768"/>
                <a:pt x="1197754" y="81800"/>
                <a:pt x="1195552" y="72258"/>
              </a:cubicBezTo>
              <a:cubicBezTo>
                <a:pt x="1191093" y="52938"/>
                <a:pt x="1191173" y="32844"/>
                <a:pt x="1188983" y="13137"/>
              </a:cubicBezTo>
              <a:cubicBezTo>
                <a:pt x="1153891" y="83321"/>
                <a:pt x="1144437" y="107087"/>
                <a:pt x="1110155" y="164224"/>
              </a:cubicBezTo>
              <a:cubicBezTo>
                <a:pt x="1107636" y="168422"/>
                <a:pt x="1115176" y="155731"/>
                <a:pt x="1116724" y="151086"/>
              </a:cubicBezTo>
              <a:cubicBezTo>
                <a:pt x="1126231" y="122566"/>
                <a:pt x="1118397" y="136275"/>
                <a:pt x="1143000" y="111672"/>
              </a:cubicBezTo>
              <a:cubicBezTo>
                <a:pt x="1147379" y="100724"/>
                <a:pt x="1150865" y="89374"/>
                <a:pt x="1156138" y="78827"/>
              </a:cubicBezTo>
              <a:cubicBezTo>
                <a:pt x="1159669" y="71766"/>
                <a:pt x="1166504" y="66512"/>
                <a:pt x="1169276" y="59120"/>
              </a:cubicBezTo>
              <a:cubicBezTo>
                <a:pt x="1173196" y="48666"/>
                <a:pt x="1173423" y="37174"/>
                <a:pt x="1175845" y="26275"/>
              </a:cubicBezTo>
              <a:cubicBezTo>
                <a:pt x="1177803" y="17462"/>
                <a:pt x="1180224" y="8758"/>
                <a:pt x="1182414" y="0"/>
              </a:cubicBezTo>
              <a:cubicBezTo>
                <a:pt x="1199931" y="6569"/>
                <a:pt x="1218494" y="10836"/>
                <a:pt x="1234966" y="19706"/>
              </a:cubicBezTo>
              <a:cubicBezTo>
                <a:pt x="1247311" y="26353"/>
                <a:pt x="1256595" y="37569"/>
                <a:pt x="1267811" y="45982"/>
              </a:cubicBezTo>
              <a:cubicBezTo>
                <a:pt x="1332074" y="94180"/>
                <a:pt x="1228196" y="9310"/>
                <a:pt x="1313793" y="85396"/>
              </a:cubicBezTo>
              <a:cubicBezTo>
                <a:pt x="1324272" y="94711"/>
                <a:pt x="1336159" y="102357"/>
                <a:pt x="1346638" y="111672"/>
              </a:cubicBezTo>
              <a:cubicBezTo>
                <a:pt x="1355896" y="119901"/>
                <a:pt x="1363509" y="129887"/>
                <a:pt x="1372914" y="137948"/>
              </a:cubicBezTo>
              <a:cubicBezTo>
                <a:pt x="1430921" y="187668"/>
                <a:pt x="1361036" y="119501"/>
                <a:pt x="1405759" y="16422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20</xdr:row>
      <xdr:rowOff>123825</xdr:rowOff>
    </xdr:from>
    <xdr:to>
      <xdr:col>7</xdr:col>
      <xdr:colOff>695325</xdr:colOff>
      <xdr:row>20</xdr:row>
      <xdr:rowOff>169544</xdr:rowOff>
    </xdr:to>
    <xdr:sp macro="" textlink="">
      <xdr:nvSpPr>
        <xdr:cNvPr id="2" name="Pfeil nach recht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067425" y="4505325"/>
          <a:ext cx="5715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247650</xdr:colOff>
      <xdr:row>43</xdr:row>
      <xdr:rowOff>87631</xdr:rowOff>
    </xdr:from>
    <xdr:to>
      <xdr:col>7</xdr:col>
      <xdr:colOff>742950</xdr:colOff>
      <xdr:row>43</xdr:row>
      <xdr:rowOff>133350</xdr:rowOff>
    </xdr:to>
    <xdr:sp macro="" textlink="">
      <xdr:nvSpPr>
        <xdr:cNvPr id="3" name="Pfeil nach recht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191250" y="9469756"/>
          <a:ext cx="4953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152108</xdr:colOff>
      <xdr:row>22</xdr:row>
      <xdr:rowOff>14654</xdr:rowOff>
    </xdr:from>
    <xdr:to>
      <xdr:col>7</xdr:col>
      <xdr:colOff>197827</xdr:colOff>
      <xdr:row>26</xdr:row>
      <xdr:rowOff>21981</xdr:rowOff>
    </xdr:to>
    <xdr:sp macro="" textlink="">
      <xdr:nvSpPr>
        <xdr:cNvPr id="2" name="Pfeil nach unt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174839" y="4945673"/>
          <a:ext cx="45719" cy="974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95250</xdr:colOff>
      <xdr:row>22</xdr:row>
      <xdr:rowOff>146539</xdr:rowOff>
    </xdr:from>
    <xdr:to>
      <xdr:col>10</xdr:col>
      <xdr:colOff>263769</xdr:colOff>
      <xdr:row>27</xdr:row>
      <xdr:rowOff>7326</xdr:rowOff>
    </xdr:to>
    <xdr:sp macro="" textlink="">
      <xdr:nvSpPr>
        <xdr:cNvPr id="3" name="Pfeil nach ob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9283212" y="5077558"/>
          <a:ext cx="168519" cy="106973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714375</xdr:colOff>
      <xdr:row>22</xdr:row>
      <xdr:rowOff>57150</xdr:rowOff>
    </xdr:from>
    <xdr:to>
      <xdr:col>8</xdr:col>
      <xdr:colOff>9525</xdr:colOff>
      <xdr:row>27</xdr:row>
      <xdr:rowOff>228600</xdr:rowOff>
    </xdr:to>
    <xdr:sp macro="" textlink="">
      <xdr:nvSpPr>
        <xdr:cNvPr id="2" name="Pfeil nach ob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591300" y="4914900"/>
          <a:ext cx="57150" cy="13620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716281</xdr:colOff>
      <xdr:row>25</xdr:row>
      <xdr:rowOff>28575</xdr:rowOff>
    </xdr:from>
    <xdr:to>
      <xdr:col>11</xdr:col>
      <xdr:colOff>0</xdr:colOff>
      <xdr:row>28</xdr:row>
      <xdr:rowOff>0</xdr:rowOff>
    </xdr:to>
    <xdr:sp macro="" textlink="">
      <xdr:nvSpPr>
        <xdr:cNvPr id="3" name="Pfeil nach ob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879206" y="5600700"/>
          <a:ext cx="45719" cy="685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2"/>
  <sheetViews>
    <sheetView topLeftCell="A22" zoomScale="145" zoomScaleNormal="145" workbookViewId="0">
      <selection activeCell="D14" sqref="D14"/>
    </sheetView>
  </sheetViews>
  <sheetFormatPr baseColWidth="10" defaultColWidth="11.42578125" defaultRowHeight="15" x14ac:dyDescent="0.25"/>
  <cols>
    <col min="3" max="3" width="14.140625" customWidth="1"/>
    <col min="5" max="5" width="11.5703125" bestFit="1" customWidth="1"/>
    <col min="6" max="6" width="17.5703125" customWidth="1"/>
    <col min="7" max="7" width="15.7109375" bestFit="1" customWidth="1"/>
    <col min="11" max="11" width="15.28515625" customWidth="1"/>
  </cols>
  <sheetData>
    <row r="2" spans="1:15" ht="18.75" x14ac:dyDescent="0.3">
      <c r="B2" s="1" t="s">
        <v>0</v>
      </c>
      <c r="C2" s="1"/>
      <c r="D2" s="1"/>
      <c r="E2" s="1" t="s">
        <v>1</v>
      </c>
      <c r="F2" s="1"/>
      <c r="G2" s="1"/>
    </row>
    <row r="4" spans="1:15" ht="18.75" x14ac:dyDescent="0.3">
      <c r="A4" s="10"/>
      <c r="B4" s="10"/>
      <c r="C4" s="10"/>
      <c r="D4" s="10"/>
      <c r="E4" s="10"/>
      <c r="F4" s="10"/>
      <c r="G4" s="10"/>
      <c r="H4" s="1"/>
      <c r="I4" s="10"/>
      <c r="J4" s="10"/>
      <c r="K4" s="10"/>
      <c r="L4" s="10"/>
      <c r="M4" s="10"/>
      <c r="N4" s="10"/>
      <c r="O4" s="10"/>
    </row>
    <row r="5" spans="1:15" ht="18.75" x14ac:dyDescent="0.3">
      <c r="A5" s="10"/>
      <c r="B5" s="1"/>
      <c r="C5" s="1"/>
      <c r="D5" s="1"/>
      <c r="E5" s="1" t="s">
        <v>2</v>
      </c>
      <c r="F5" s="1" t="s">
        <v>3</v>
      </c>
      <c r="G5" s="1" t="s">
        <v>4</v>
      </c>
      <c r="H5" s="1"/>
      <c r="I5" s="10"/>
      <c r="J5" s="34"/>
      <c r="K5" s="10"/>
      <c r="L5" s="10"/>
      <c r="M5" s="10"/>
      <c r="N5" s="10"/>
      <c r="O5" s="10"/>
    </row>
    <row r="6" spans="1:15" ht="18.75" x14ac:dyDescent="0.3">
      <c r="A6" s="10"/>
      <c r="B6" s="1"/>
      <c r="C6" s="1"/>
      <c r="D6" s="1"/>
      <c r="E6" s="1" t="s">
        <v>5</v>
      </c>
      <c r="F6" s="1"/>
      <c r="G6" s="1"/>
      <c r="H6" s="1"/>
      <c r="I6" s="10"/>
      <c r="J6" s="10"/>
      <c r="K6" s="10"/>
      <c r="L6" s="10"/>
      <c r="M6" s="10"/>
      <c r="N6" s="10"/>
      <c r="O6" s="10"/>
    </row>
    <row r="7" spans="1:15" ht="18.75" x14ac:dyDescent="0.3">
      <c r="A7" s="10"/>
      <c r="B7" s="1" t="s">
        <v>6</v>
      </c>
      <c r="C7" s="1"/>
      <c r="D7" s="1"/>
      <c r="E7" s="1">
        <v>120</v>
      </c>
      <c r="F7" s="2">
        <v>120</v>
      </c>
      <c r="G7" s="1" t="s">
        <v>7</v>
      </c>
      <c r="H7" s="1"/>
      <c r="I7" s="10"/>
      <c r="J7" s="10"/>
      <c r="K7" s="10"/>
      <c r="L7" s="10"/>
      <c r="M7" s="10"/>
      <c r="N7" s="10"/>
      <c r="O7" s="10"/>
    </row>
    <row r="8" spans="1:15" ht="18.75" x14ac:dyDescent="0.3">
      <c r="A8" s="10"/>
      <c r="B8" s="3" t="s">
        <v>8</v>
      </c>
      <c r="C8" s="3"/>
      <c r="D8" s="3"/>
      <c r="E8" s="4">
        <v>0.25</v>
      </c>
      <c r="F8" s="5">
        <f>F7*E8</f>
        <v>30</v>
      </c>
      <c r="G8" s="3" t="s">
        <v>9</v>
      </c>
      <c r="H8" s="1"/>
      <c r="I8" s="10"/>
      <c r="J8" s="10"/>
      <c r="K8" s="10"/>
      <c r="L8" s="10"/>
      <c r="M8" s="10"/>
      <c r="N8" s="10"/>
      <c r="O8" s="10"/>
    </row>
    <row r="9" spans="1:15" ht="18.75" x14ac:dyDescent="0.3">
      <c r="A9" s="10"/>
      <c r="B9" s="1" t="s">
        <v>10</v>
      </c>
      <c r="C9" s="1"/>
      <c r="D9" s="1"/>
      <c r="E9" s="1"/>
      <c r="F9" s="2">
        <f>F7-F8</f>
        <v>90</v>
      </c>
      <c r="G9" s="1" t="s">
        <v>11</v>
      </c>
      <c r="H9" s="1"/>
      <c r="I9" s="10"/>
      <c r="J9" s="10"/>
      <c r="K9" s="10"/>
      <c r="L9" s="10"/>
      <c r="M9" s="10"/>
      <c r="N9" s="10"/>
      <c r="O9" s="10"/>
    </row>
    <row r="10" spans="1:15" ht="18.75" x14ac:dyDescent="0.3">
      <c r="A10" s="10"/>
      <c r="B10" s="3" t="s">
        <v>12</v>
      </c>
      <c r="C10" s="3"/>
      <c r="D10" s="3"/>
      <c r="E10" s="4">
        <v>0.03</v>
      </c>
      <c r="F10" s="5">
        <f>F9*E10</f>
        <v>2.6999999999999997</v>
      </c>
      <c r="G10" s="3" t="s">
        <v>13</v>
      </c>
      <c r="H10" s="1"/>
      <c r="I10" s="10"/>
      <c r="J10" s="10"/>
      <c r="K10" s="10"/>
      <c r="L10" s="10"/>
      <c r="M10" s="10"/>
      <c r="N10" s="10"/>
      <c r="O10" s="10"/>
    </row>
    <row r="11" spans="1:15" ht="18.75" x14ac:dyDescent="0.3">
      <c r="A11" s="10"/>
      <c r="B11" s="1" t="s">
        <v>14</v>
      </c>
      <c r="C11" s="1"/>
      <c r="D11" s="1"/>
      <c r="E11" s="1"/>
      <c r="F11" s="2">
        <f>F9-F10</f>
        <v>87.3</v>
      </c>
      <c r="G11" s="1" t="s">
        <v>15</v>
      </c>
      <c r="H11" s="1"/>
      <c r="I11" s="10"/>
      <c r="J11" s="10"/>
      <c r="K11" s="10"/>
      <c r="L11" s="10"/>
      <c r="M11" s="10"/>
      <c r="N11" s="10"/>
      <c r="O11" s="10"/>
    </row>
    <row r="12" spans="1:15" ht="18.75" x14ac:dyDescent="0.3">
      <c r="A12" s="10"/>
      <c r="B12" s="3" t="s">
        <v>16</v>
      </c>
      <c r="C12" s="3"/>
      <c r="D12" s="3"/>
      <c r="E12" s="3">
        <v>14</v>
      </c>
      <c r="F12" s="5">
        <f>E12</f>
        <v>14</v>
      </c>
      <c r="G12" s="3" t="s">
        <v>17</v>
      </c>
      <c r="H12" s="1"/>
      <c r="I12" s="10"/>
      <c r="J12" s="10"/>
      <c r="K12" s="10"/>
      <c r="L12" s="10"/>
      <c r="M12" s="10"/>
      <c r="N12" s="10"/>
      <c r="O12" s="10"/>
    </row>
    <row r="13" spans="1:15" ht="18.75" x14ac:dyDescent="0.3">
      <c r="A13" s="10"/>
      <c r="B13" s="1" t="s">
        <v>18</v>
      </c>
      <c r="C13" s="1"/>
      <c r="D13" s="1"/>
      <c r="E13" s="1"/>
      <c r="F13" s="2">
        <f>F11+F12</f>
        <v>101.3</v>
      </c>
      <c r="G13" s="1" t="s">
        <v>19</v>
      </c>
      <c r="H13" s="1"/>
      <c r="I13" s="10"/>
      <c r="J13" s="10"/>
      <c r="K13" s="10"/>
      <c r="L13" s="10"/>
      <c r="M13" s="10"/>
      <c r="N13" s="10"/>
      <c r="O13" s="10"/>
    </row>
    <row r="14" spans="1:15" ht="18.75" x14ac:dyDescent="0.3">
      <c r="A14" s="10"/>
      <c r="B14" s="3" t="s">
        <v>20</v>
      </c>
      <c r="C14" s="3"/>
      <c r="D14" s="3" t="s">
        <v>21</v>
      </c>
      <c r="E14" s="4">
        <v>0.85</v>
      </c>
      <c r="F14" s="5">
        <f>F13*E14</f>
        <v>86.10499999999999</v>
      </c>
      <c r="G14" s="3" t="s">
        <v>22</v>
      </c>
      <c r="H14" s="1"/>
      <c r="I14" s="10"/>
      <c r="J14" s="10"/>
      <c r="K14" s="10"/>
      <c r="L14" s="10"/>
      <c r="M14" s="10"/>
      <c r="N14" s="10"/>
      <c r="O14" s="10"/>
    </row>
    <row r="15" spans="1:15" ht="18.75" x14ac:dyDescent="0.3">
      <c r="A15" s="10"/>
      <c r="B15" s="1" t="s">
        <v>23</v>
      </c>
      <c r="C15" s="1"/>
      <c r="D15" s="1"/>
      <c r="E15" s="1"/>
      <c r="F15" s="2">
        <f>F13+F14</f>
        <v>187.40499999999997</v>
      </c>
      <c r="G15" s="1" t="s">
        <v>24</v>
      </c>
      <c r="H15" s="1"/>
      <c r="I15" s="10"/>
      <c r="J15" s="1" t="s">
        <v>25</v>
      </c>
      <c r="K15" s="1"/>
      <c r="L15" s="10"/>
      <c r="M15" s="10"/>
      <c r="N15" s="10"/>
      <c r="O15" s="10"/>
    </row>
    <row r="16" spans="1:15" ht="18.75" x14ac:dyDescent="0.3">
      <c r="A16" s="10"/>
      <c r="B16" s="3" t="s">
        <v>26</v>
      </c>
      <c r="C16" s="3"/>
      <c r="D16" s="3"/>
      <c r="E16" s="4">
        <v>0.05</v>
      </c>
      <c r="F16" s="5">
        <f>F15*E16</f>
        <v>9.3702499999999986</v>
      </c>
      <c r="G16" s="3" t="s">
        <v>27</v>
      </c>
      <c r="H16" s="1"/>
      <c r="I16" s="10"/>
      <c r="J16" s="10"/>
      <c r="K16" s="10"/>
      <c r="L16" s="10"/>
      <c r="M16" s="10"/>
      <c r="N16" s="10"/>
      <c r="O16" s="10"/>
    </row>
    <row r="17" spans="1:15" ht="18.75" x14ac:dyDescent="0.3">
      <c r="A17" s="10"/>
      <c r="B17" s="1" t="s">
        <v>28</v>
      </c>
      <c r="C17" s="1"/>
      <c r="D17" s="1"/>
      <c r="E17" s="1"/>
      <c r="F17" s="2">
        <f>F15+F16</f>
        <v>196.77524999999997</v>
      </c>
      <c r="G17" s="1" t="s">
        <v>29</v>
      </c>
      <c r="H17" s="1"/>
      <c r="I17" s="10"/>
      <c r="J17" s="6">
        <v>0.93</v>
      </c>
      <c r="K17" s="1"/>
      <c r="L17" s="10"/>
      <c r="M17" s="10"/>
      <c r="N17" s="10"/>
      <c r="O17" s="10"/>
    </row>
    <row r="18" spans="1:15" ht="18.75" x14ac:dyDescent="0.3">
      <c r="A18" s="10"/>
      <c r="B18" s="1" t="s">
        <v>30</v>
      </c>
      <c r="C18" s="1"/>
      <c r="D18" s="1"/>
      <c r="E18" s="6">
        <v>0.02</v>
      </c>
      <c r="F18" s="7">
        <f>(F17/(100%-E18-E19))*E18</f>
        <v>4.2317258064516121</v>
      </c>
      <c r="G18" s="1" t="s">
        <v>31</v>
      </c>
      <c r="H18" s="1"/>
      <c r="I18" s="10"/>
      <c r="J18" s="6">
        <v>0.02</v>
      </c>
      <c r="K18" s="1"/>
      <c r="L18" s="10"/>
      <c r="M18" s="10"/>
      <c r="N18" s="10"/>
      <c r="O18" s="10"/>
    </row>
    <row r="19" spans="1:15" ht="18.75" x14ac:dyDescent="0.3">
      <c r="A19" s="10"/>
      <c r="B19" s="1" t="s">
        <v>32</v>
      </c>
      <c r="C19" s="1"/>
      <c r="D19" s="1"/>
      <c r="E19" s="6">
        <v>0.05</v>
      </c>
      <c r="F19" s="2">
        <f>F17/(100%-E18-E19)*E19</f>
        <v>10.579314516129031</v>
      </c>
      <c r="G19" s="1" t="s">
        <v>33</v>
      </c>
      <c r="H19" s="1"/>
      <c r="I19" s="10"/>
      <c r="J19" s="6">
        <v>0.05</v>
      </c>
      <c r="K19" s="1"/>
      <c r="L19" s="10"/>
      <c r="M19" s="10"/>
      <c r="N19" s="10"/>
      <c r="O19" s="10"/>
    </row>
    <row r="20" spans="1:15" ht="18.75" x14ac:dyDescent="0.3">
      <c r="A20" s="10"/>
      <c r="B20" s="1" t="s">
        <v>34</v>
      </c>
      <c r="C20" s="1"/>
      <c r="D20" s="1"/>
      <c r="E20" s="1"/>
      <c r="F20" s="2">
        <f>F17+F18+F19</f>
        <v>211.58629032258062</v>
      </c>
      <c r="G20" s="1" t="s">
        <v>35</v>
      </c>
      <c r="H20" s="1"/>
      <c r="I20" s="10"/>
      <c r="J20" s="6">
        <v>1</v>
      </c>
      <c r="K20" s="6">
        <v>0.85</v>
      </c>
      <c r="L20" s="10"/>
      <c r="M20" s="10"/>
      <c r="N20" s="10"/>
      <c r="O20" s="33" t="s">
        <v>36</v>
      </c>
    </row>
    <row r="21" spans="1:15" ht="18.75" x14ac:dyDescent="0.3">
      <c r="A21" s="10"/>
      <c r="B21" s="3" t="s">
        <v>37</v>
      </c>
      <c r="C21" s="3"/>
      <c r="D21" s="3"/>
      <c r="E21" s="4">
        <v>0.15</v>
      </c>
      <c r="F21" s="5">
        <f>F20/(100%-E21)*E21</f>
        <v>37.338757115749523</v>
      </c>
      <c r="G21" s="3" t="s">
        <v>38</v>
      </c>
      <c r="H21" s="1"/>
      <c r="I21" s="10"/>
      <c r="J21" s="1"/>
      <c r="K21" s="6">
        <v>0.15</v>
      </c>
      <c r="L21" s="10"/>
      <c r="M21" s="10"/>
      <c r="N21" s="10"/>
      <c r="O21" s="10"/>
    </row>
    <row r="22" spans="1:15" ht="18.75" x14ac:dyDescent="0.3">
      <c r="A22" s="10"/>
      <c r="B22" s="1" t="s">
        <v>39</v>
      </c>
      <c r="C22" s="1"/>
      <c r="D22" s="1"/>
      <c r="E22" s="1"/>
      <c r="F22" s="2">
        <f>F20+F21</f>
        <v>248.92504743833015</v>
      </c>
      <c r="G22" s="1" t="s">
        <v>40</v>
      </c>
      <c r="H22" s="1"/>
      <c r="I22" s="10"/>
      <c r="J22" s="1"/>
      <c r="K22" s="6">
        <v>1</v>
      </c>
      <c r="L22" s="10"/>
      <c r="M22" s="10"/>
      <c r="N22" s="10"/>
      <c r="O22" s="10"/>
    </row>
    <row r="23" spans="1:15" ht="18.75" x14ac:dyDescent="0.3">
      <c r="A23" s="10"/>
      <c r="B23" s="1"/>
      <c r="C23" s="1"/>
      <c r="D23" s="1"/>
      <c r="E23" s="1"/>
      <c r="F23" s="1"/>
      <c r="G23" s="1"/>
      <c r="H23" s="1"/>
      <c r="I23" s="10"/>
      <c r="J23" s="10"/>
      <c r="K23" s="10"/>
      <c r="L23" s="10"/>
      <c r="M23" s="10"/>
      <c r="N23" s="10"/>
      <c r="O23" s="10"/>
    </row>
    <row r="24" spans="1:15" ht="18.75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8.75" x14ac:dyDescent="0.3">
      <c r="A25" s="10"/>
      <c r="B25" s="1" t="s">
        <v>41</v>
      </c>
      <c r="C25" s="10"/>
      <c r="D25" s="1" t="s">
        <v>42</v>
      </c>
      <c r="E25" s="1"/>
      <c r="F25" s="1"/>
      <c r="G25" s="1"/>
      <c r="H25" s="1"/>
      <c r="I25" s="10"/>
      <c r="J25" s="10"/>
      <c r="K25" s="10"/>
      <c r="L25" s="10"/>
      <c r="M25" s="10"/>
      <c r="N25" s="10"/>
      <c r="O25" s="10"/>
    </row>
    <row r="26" spans="1:15" ht="18.75" x14ac:dyDescent="0.3">
      <c r="A26" s="10"/>
      <c r="B26" s="10"/>
      <c r="C26" s="10"/>
      <c r="D26" s="1" t="s">
        <v>43</v>
      </c>
      <c r="E26" s="1" t="s">
        <v>44</v>
      </c>
      <c r="F26" s="1"/>
      <c r="G26" s="1"/>
      <c r="H26" s="1"/>
      <c r="I26" s="10"/>
      <c r="J26" s="10"/>
      <c r="K26" s="10"/>
      <c r="L26" s="10"/>
      <c r="M26" s="10"/>
      <c r="N26" s="10"/>
      <c r="O26" s="10"/>
    </row>
    <row r="27" spans="1:15" ht="18.75" x14ac:dyDescent="0.3">
      <c r="A27" s="10"/>
      <c r="B27" s="10"/>
      <c r="C27" s="10"/>
      <c r="D27" s="1"/>
      <c r="E27" s="1"/>
      <c r="F27" s="1"/>
      <c r="G27" s="1"/>
      <c r="H27" s="1"/>
      <c r="I27" s="10"/>
      <c r="J27" s="10"/>
      <c r="K27" s="10"/>
      <c r="L27" s="10"/>
      <c r="M27" s="10"/>
      <c r="N27" s="10"/>
      <c r="O27" s="10"/>
    </row>
    <row r="28" spans="1:15" ht="18.75" x14ac:dyDescent="0.3">
      <c r="A28" s="10"/>
      <c r="B28" s="10"/>
      <c r="C28" s="10"/>
      <c r="D28" s="1" t="s">
        <v>45</v>
      </c>
      <c r="E28" s="1" t="s">
        <v>46</v>
      </c>
      <c r="F28" s="1"/>
      <c r="G28" s="9">
        <f>F22-F13</f>
        <v>147.62504743833017</v>
      </c>
      <c r="H28" s="1"/>
      <c r="I28" s="1" t="s">
        <v>47</v>
      </c>
      <c r="J28" s="1" t="s">
        <v>48</v>
      </c>
      <c r="K28" s="1"/>
      <c r="L28" s="1" t="s">
        <v>49</v>
      </c>
      <c r="M28" s="10"/>
      <c r="N28" s="10"/>
      <c r="O28" s="10"/>
    </row>
    <row r="29" spans="1:15" ht="18.75" x14ac:dyDescent="0.3">
      <c r="A29" s="10"/>
      <c r="B29" s="10"/>
      <c r="C29" s="10"/>
      <c r="D29" s="1"/>
      <c r="E29" s="1"/>
      <c r="F29" s="1"/>
      <c r="G29" s="1"/>
      <c r="H29" s="1"/>
      <c r="I29" s="10"/>
      <c r="J29" s="10"/>
      <c r="K29" s="10"/>
      <c r="L29" s="10"/>
      <c r="M29" s="10"/>
      <c r="N29" s="10"/>
      <c r="O29" s="10"/>
    </row>
    <row r="30" spans="1:15" ht="18.75" x14ac:dyDescent="0.3">
      <c r="A30" s="10"/>
      <c r="B30" s="10"/>
      <c r="C30" s="10"/>
      <c r="D30" s="1"/>
      <c r="E30" s="1" t="s">
        <v>50</v>
      </c>
      <c r="F30" s="1"/>
      <c r="G30" s="11">
        <f>G28/F22</f>
        <v>0.59305019305019313</v>
      </c>
      <c r="H30" s="1"/>
      <c r="I30" s="10"/>
      <c r="J30" s="10"/>
      <c r="K30" s="10"/>
      <c r="L30" s="10"/>
      <c r="M30" s="10"/>
      <c r="N30" s="10"/>
      <c r="O30" s="10"/>
    </row>
    <row r="31" spans="1:15" ht="18.75" x14ac:dyDescent="0.3">
      <c r="A31" s="10"/>
      <c r="B31" s="10"/>
      <c r="C31" s="10"/>
      <c r="D31" s="1"/>
      <c r="E31" s="1"/>
      <c r="F31" s="1"/>
      <c r="G31" s="1"/>
      <c r="H31" s="1"/>
      <c r="I31" s="10"/>
      <c r="J31" s="10"/>
      <c r="K31" s="10"/>
      <c r="L31" s="10"/>
      <c r="M31" s="10"/>
      <c r="N31" s="10"/>
      <c r="O31" s="10"/>
    </row>
    <row r="32" spans="1:15" ht="18.75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8.75" x14ac:dyDescent="0.3">
      <c r="A33" s="1"/>
      <c r="B33" s="1" t="s">
        <v>51</v>
      </c>
      <c r="C33" s="1"/>
      <c r="D33" s="1" t="s">
        <v>42</v>
      </c>
      <c r="E33" s="1"/>
      <c r="F33" s="1"/>
      <c r="G33" s="1"/>
      <c r="H33" s="1"/>
      <c r="I33" s="1"/>
      <c r="J33" s="10"/>
      <c r="K33" s="10"/>
      <c r="L33" s="10"/>
      <c r="M33" s="10"/>
      <c r="N33" s="10"/>
      <c r="O33" s="10"/>
    </row>
    <row r="34" spans="1:15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0"/>
      <c r="K34" s="10"/>
      <c r="L34" s="10"/>
      <c r="M34" s="10"/>
      <c r="N34" s="10"/>
      <c r="O34" s="10"/>
    </row>
    <row r="35" spans="1:15" ht="18.75" x14ac:dyDescent="0.3">
      <c r="A35" s="1"/>
      <c r="B35" s="1"/>
      <c r="C35" s="1"/>
      <c r="D35" s="1" t="s">
        <v>43</v>
      </c>
      <c r="E35" s="1" t="s">
        <v>52</v>
      </c>
      <c r="F35" s="1"/>
      <c r="G35" s="1"/>
      <c r="H35" s="1"/>
      <c r="I35" s="1" t="s">
        <v>53</v>
      </c>
      <c r="J35" s="1" t="s">
        <v>54</v>
      </c>
      <c r="K35" s="1"/>
      <c r="L35" s="1" t="s">
        <v>55</v>
      </c>
      <c r="M35" s="10"/>
      <c r="N35" s="10"/>
      <c r="O35" s="10"/>
    </row>
    <row r="36" spans="1:15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0"/>
      <c r="K36" s="10"/>
      <c r="L36" s="10"/>
      <c r="M36" s="10"/>
      <c r="N36" s="10"/>
      <c r="O36" s="10"/>
    </row>
    <row r="37" spans="1:15" ht="18.75" x14ac:dyDescent="0.3">
      <c r="A37" s="1"/>
      <c r="B37" s="1"/>
      <c r="C37" s="1"/>
      <c r="D37" s="1" t="s">
        <v>56</v>
      </c>
      <c r="E37" s="1" t="s">
        <v>57</v>
      </c>
      <c r="F37" s="1"/>
      <c r="G37" s="9">
        <f>F22-F13</f>
        <v>147.62504743833017</v>
      </c>
      <c r="H37" s="1"/>
      <c r="I37" s="1"/>
      <c r="J37" s="10"/>
      <c r="K37" s="10"/>
      <c r="L37" s="10"/>
      <c r="M37" s="10"/>
      <c r="N37" s="10"/>
      <c r="O37" s="10"/>
    </row>
    <row r="38" spans="1:15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0"/>
      <c r="K38" s="10"/>
      <c r="L38" s="10"/>
      <c r="M38" s="10"/>
      <c r="N38" s="10"/>
      <c r="O38" s="10"/>
    </row>
    <row r="39" spans="1:15" ht="18.75" x14ac:dyDescent="0.3">
      <c r="A39" s="1"/>
      <c r="B39" s="1"/>
      <c r="C39" s="1"/>
      <c r="D39" s="1"/>
      <c r="E39" s="1" t="s">
        <v>58</v>
      </c>
      <c r="F39" s="1"/>
      <c r="G39" s="12">
        <f>G37/F13</f>
        <v>1.4573055028462998</v>
      </c>
      <c r="H39" s="1"/>
      <c r="I39" s="1"/>
      <c r="J39" s="10"/>
      <c r="K39" s="10"/>
      <c r="L39" s="10"/>
      <c r="M39" s="10"/>
      <c r="N39" s="10"/>
      <c r="O39" s="10"/>
    </row>
    <row r="40" spans="1:15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0"/>
      <c r="K40" s="10"/>
      <c r="L40" s="10"/>
      <c r="M40" s="10"/>
      <c r="N40" s="10"/>
      <c r="O40" s="10"/>
    </row>
    <row r="41" spans="1:15" ht="18.7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8.7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8.7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8.75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8.75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8.7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8.75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8.75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8.75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8.75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8.75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8.75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8.75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8.7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8.75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8.75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8.75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8.75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8.75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8.75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8.75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8.75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O59"/>
  <sheetViews>
    <sheetView tabSelected="1" topLeftCell="A35" zoomScale="145" zoomScaleNormal="145" workbookViewId="0">
      <selection activeCell="C60" sqref="C60"/>
    </sheetView>
  </sheetViews>
  <sheetFormatPr baseColWidth="10" defaultColWidth="11.42578125" defaultRowHeight="15" x14ac:dyDescent="0.25"/>
  <cols>
    <col min="7" max="7" width="13.42578125" customWidth="1"/>
  </cols>
  <sheetData>
    <row r="8" spans="3:9" ht="18.75" x14ac:dyDescent="0.3">
      <c r="C8" s="1" t="s">
        <v>0</v>
      </c>
      <c r="D8" s="1"/>
      <c r="E8" s="1"/>
      <c r="F8" s="1" t="s">
        <v>1</v>
      </c>
      <c r="G8" s="1"/>
      <c r="H8" s="1"/>
    </row>
    <row r="10" spans="3:9" ht="18.75" x14ac:dyDescent="0.3">
      <c r="I10" s="1"/>
    </row>
    <row r="11" spans="3:9" ht="18.75" x14ac:dyDescent="0.3">
      <c r="C11" s="1"/>
      <c r="D11" s="1"/>
      <c r="E11" s="1"/>
      <c r="F11" s="1" t="s">
        <v>2</v>
      </c>
      <c r="G11" s="1" t="s">
        <v>3</v>
      </c>
      <c r="H11" s="1" t="s">
        <v>4</v>
      </c>
      <c r="I11" s="1"/>
    </row>
    <row r="12" spans="3:9" ht="18.75" x14ac:dyDescent="0.3">
      <c r="C12" s="1"/>
      <c r="D12" s="1"/>
      <c r="E12" s="1"/>
      <c r="F12" s="1" t="s">
        <v>5</v>
      </c>
      <c r="G12" s="1"/>
      <c r="H12" s="1"/>
      <c r="I12" s="1"/>
    </row>
    <row r="13" spans="3:9" ht="18.75" x14ac:dyDescent="0.3">
      <c r="C13" s="1" t="s">
        <v>6</v>
      </c>
      <c r="D13" s="1"/>
      <c r="E13" s="1"/>
      <c r="F13" s="1"/>
      <c r="G13" s="2">
        <v>30</v>
      </c>
      <c r="H13" s="1"/>
      <c r="I13" s="2"/>
    </row>
    <row r="14" spans="3:9" ht="18.75" x14ac:dyDescent="0.3">
      <c r="C14" s="3" t="s">
        <v>8</v>
      </c>
      <c r="D14" s="3"/>
      <c r="E14" s="3"/>
      <c r="F14" s="4">
        <v>0.2</v>
      </c>
      <c r="G14" s="5">
        <f>G13*F14</f>
        <v>6</v>
      </c>
      <c r="H14" s="3"/>
      <c r="I14" s="2"/>
    </row>
    <row r="15" spans="3:9" ht="18.75" x14ac:dyDescent="0.3">
      <c r="C15" s="1" t="s">
        <v>10</v>
      </c>
      <c r="D15" s="1"/>
      <c r="E15" s="1"/>
      <c r="F15" s="1"/>
      <c r="G15" s="2">
        <f>G13-G14</f>
        <v>24</v>
      </c>
      <c r="H15" s="1"/>
      <c r="I15" s="2"/>
    </row>
    <row r="16" spans="3:9" ht="18.75" x14ac:dyDescent="0.3">
      <c r="C16" s="3" t="s">
        <v>12</v>
      </c>
      <c r="D16" s="3"/>
      <c r="E16" s="3"/>
      <c r="F16" s="4">
        <v>0.03</v>
      </c>
      <c r="G16" s="5">
        <f>G15*F16</f>
        <v>0.72</v>
      </c>
      <c r="H16" s="3"/>
      <c r="I16" s="2"/>
    </row>
    <row r="17" spans="3:14" ht="18.75" x14ac:dyDescent="0.3">
      <c r="C17" s="1" t="s">
        <v>14</v>
      </c>
      <c r="D17" s="1"/>
      <c r="E17" s="1"/>
      <c r="F17" s="1"/>
      <c r="G17" s="2">
        <f>G15-G16</f>
        <v>23.28</v>
      </c>
      <c r="H17" s="1"/>
      <c r="I17" s="2"/>
    </row>
    <row r="18" spans="3:14" ht="18.75" x14ac:dyDescent="0.3">
      <c r="C18" s="3" t="s">
        <v>16</v>
      </c>
      <c r="D18" s="3"/>
      <c r="E18" s="3"/>
      <c r="F18" s="5">
        <v>3</v>
      </c>
      <c r="G18" s="5">
        <f>F18</f>
        <v>3</v>
      </c>
      <c r="H18" s="3"/>
      <c r="I18" s="2"/>
    </row>
    <row r="19" spans="3:14" ht="18.75" x14ac:dyDescent="0.3">
      <c r="C19" s="1" t="s">
        <v>18</v>
      </c>
      <c r="D19" s="1"/>
      <c r="E19" s="1"/>
      <c r="F19" s="1"/>
      <c r="G19" s="2">
        <f>G17+G18</f>
        <v>26.28</v>
      </c>
      <c r="H19" s="1"/>
      <c r="I19" s="2"/>
    </row>
    <row r="20" spans="3:14" ht="18.75" x14ac:dyDescent="0.3">
      <c r="C20" s="3" t="s">
        <v>20</v>
      </c>
      <c r="D20" s="3"/>
      <c r="E20" s="3" t="s">
        <v>82</v>
      </c>
      <c r="F20" s="4">
        <v>0.7</v>
      </c>
      <c r="G20" s="5">
        <f>G19*F20</f>
        <v>18.396000000000001</v>
      </c>
      <c r="H20" s="3"/>
      <c r="I20" s="2"/>
    </row>
    <row r="21" spans="3:14" ht="18.75" x14ac:dyDescent="0.3">
      <c r="C21" s="1" t="s">
        <v>23</v>
      </c>
      <c r="D21" s="1"/>
      <c r="E21" s="1"/>
      <c r="F21" s="1"/>
      <c r="G21" s="2">
        <f>G19+G20</f>
        <v>44.676000000000002</v>
      </c>
      <c r="H21" s="1"/>
      <c r="I21" s="2">
        <f>G21</f>
        <v>44.676000000000002</v>
      </c>
    </row>
    <row r="22" spans="3:14" ht="18.75" x14ac:dyDescent="0.3">
      <c r="C22" s="3" t="s">
        <v>26</v>
      </c>
      <c r="D22" s="3"/>
      <c r="E22" s="3"/>
      <c r="F22" s="4">
        <v>0.08</v>
      </c>
      <c r="G22" s="5">
        <f>G21*F22</f>
        <v>3.5740800000000004</v>
      </c>
      <c r="H22" s="22"/>
      <c r="I22" s="5">
        <f>I23-I21</f>
        <v>2.3639999999999972</v>
      </c>
      <c r="J22" s="36">
        <f>I22/I21</f>
        <v>5.2914316411496042E-2</v>
      </c>
      <c r="K22" s="23" t="s">
        <v>59</v>
      </c>
    </row>
    <row r="23" spans="3:14" ht="18.75" x14ac:dyDescent="0.3">
      <c r="C23" s="1" t="s">
        <v>28</v>
      </c>
      <c r="D23" s="1"/>
      <c r="E23" s="1"/>
      <c r="F23" s="1"/>
      <c r="G23" s="2">
        <f>G21+G22</f>
        <v>48.250080000000004</v>
      </c>
      <c r="H23" s="6">
        <v>0.93</v>
      </c>
      <c r="I23" s="2">
        <f>I26-I24</f>
        <v>47.04</v>
      </c>
    </row>
    <row r="24" spans="3:14" ht="18.75" x14ac:dyDescent="0.3">
      <c r="C24" s="1" t="s">
        <v>30</v>
      </c>
      <c r="D24" s="1"/>
      <c r="E24" s="1"/>
      <c r="F24" s="6">
        <v>0.02</v>
      </c>
      <c r="G24" s="7">
        <f>G23/93*2</f>
        <v>1.0376361290322582</v>
      </c>
      <c r="H24" s="6">
        <v>0.02</v>
      </c>
      <c r="I24" s="2">
        <f>I26*F24</f>
        <v>0.96</v>
      </c>
    </row>
    <row r="25" spans="3:14" ht="18.75" x14ac:dyDescent="0.3">
      <c r="C25" s="1" t="s">
        <v>32</v>
      </c>
      <c r="D25" s="1"/>
      <c r="E25" s="1"/>
      <c r="F25" s="6">
        <v>0.05</v>
      </c>
      <c r="G25" s="2">
        <f>G23/93*5</f>
        <v>2.5940903225806453</v>
      </c>
      <c r="H25" s="6">
        <v>0.05</v>
      </c>
      <c r="I25" s="2"/>
    </row>
    <row r="26" spans="3:14" ht="18.75" x14ac:dyDescent="0.3">
      <c r="C26" s="1" t="s">
        <v>34</v>
      </c>
      <c r="D26" s="1"/>
      <c r="E26" s="1"/>
      <c r="F26" s="1"/>
      <c r="G26" s="2">
        <f>G23+G24+G25</f>
        <v>51.88180645161291</v>
      </c>
      <c r="H26" s="6">
        <v>1</v>
      </c>
      <c r="I26" s="2">
        <f>I28-I27</f>
        <v>48</v>
      </c>
      <c r="N26" s="20">
        <v>0.8</v>
      </c>
    </row>
    <row r="27" spans="3:14" ht="18.75" x14ac:dyDescent="0.3">
      <c r="C27" s="3" t="s">
        <v>37</v>
      </c>
      <c r="D27" s="3"/>
      <c r="E27" s="3"/>
      <c r="F27" s="4">
        <v>0.2</v>
      </c>
      <c r="G27" s="5">
        <f>G26/80*20</f>
        <v>12.970451612903226</v>
      </c>
      <c r="H27" s="3"/>
      <c r="I27" s="5">
        <f>I28*F27</f>
        <v>12</v>
      </c>
      <c r="N27" s="20">
        <v>0.2</v>
      </c>
    </row>
    <row r="28" spans="3:14" ht="18.75" x14ac:dyDescent="0.3">
      <c r="C28" s="1" t="s">
        <v>39</v>
      </c>
      <c r="D28" s="1"/>
      <c r="E28" s="1"/>
      <c r="F28" s="1"/>
      <c r="G28" s="2">
        <f>G26+G27</f>
        <v>64.852258064516136</v>
      </c>
      <c r="H28" s="1"/>
      <c r="I28" s="2">
        <v>60</v>
      </c>
      <c r="K28" s="8" t="s">
        <v>60</v>
      </c>
      <c r="N28" s="20">
        <v>1</v>
      </c>
    </row>
    <row r="29" spans="3:14" ht="18.75" x14ac:dyDescent="0.3">
      <c r="C29" s="1"/>
      <c r="D29" s="1"/>
      <c r="E29" s="1"/>
      <c r="F29" s="1"/>
      <c r="G29" s="1"/>
      <c r="H29" s="1"/>
      <c r="I29" s="1"/>
    </row>
    <row r="31" spans="3:14" ht="18.75" x14ac:dyDescent="0.3">
      <c r="C31" s="1"/>
      <c r="D31" s="10"/>
      <c r="E31" s="1"/>
      <c r="F31" s="1"/>
      <c r="G31" s="1"/>
      <c r="H31" s="1"/>
      <c r="I31" s="1"/>
    </row>
    <row r="33" spans="3:15" ht="18.75" x14ac:dyDescent="0.3">
      <c r="C33" s="1" t="s">
        <v>0</v>
      </c>
      <c r="D33" s="1"/>
      <c r="E33" s="1"/>
      <c r="F33" s="1" t="s">
        <v>1</v>
      </c>
      <c r="G33" s="1"/>
      <c r="H33" s="1"/>
      <c r="I33" s="8" t="s">
        <v>84</v>
      </c>
    </row>
    <row r="36" spans="3:15" x14ac:dyDescent="0.25">
      <c r="F36" t="s">
        <v>2</v>
      </c>
      <c r="G36" t="s">
        <v>3</v>
      </c>
      <c r="H36" t="s">
        <v>4</v>
      </c>
    </row>
    <row r="37" spans="3:15" x14ac:dyDescent="0.25">
      <c r="F37" t="s">
        <v>5</v>
      </c>
    </row>
    <row r="38" spans="3:15" ht="15.75" x14ac:dyDescent="0.25">
      <c r="C38" s="32" t="s">
        <v>6</v>
      </c>
      <c r="D38" s="32"/>
      <c r="E38" s="32"/>
      <c r="F38" s="39">
        <v>250</v>
      </c>
      <c r="G38" s="40">
        <v>250</v>
      </c>
      <c r="H38" s="23"/>
      <c r="I38" s="23"/>
    </row>
    <row r="39" spans="3:15" ht="15.75" x14ac:dyDescent="0.25">
      <c r="C39" s="44" t="s">
        <v>8</v>
      </c>
      <c r="D39" s="44"/>
      <c r="E39" s="44"/>
      <c r="F39" s="45">
        <v>0.2</v>
      </c>
      <c r="G39" s="46">
        <v>50</v>
      </c>
      <c r="H39" s="23"/>
      <c r="I39" s="23"/>
    </row>
    <row r="40" spans="3:15" ht="15.75" x14ac:dyDescent="0.25">
      <c r="C40" s="32" t="s">
        <v>10</v>
      </c>
      <c r="D40" s="32"/>
      <c r="E40" s="32"/>
      <c r="F40" s="32"/>
      <c r="G40" s="39">
        <f>G38-G39</f>
        <v>200</v>
      </c>
      <c r="H40" s="23"/>
      <c r="I40" s="23"/>
    </row>
    <row r="41" spans="3:15" ht="15.75" x14ac:dyDescent="0.25">
      <c r="C41" s="44" t="s">
        <v>12</v>
      </c>
      <c r="D41" s="44"/>
      <c r="E41" s="44"/>
      <c r="F41" s="45">
        <v>0.02</v>
      </c>
      <c r="G41" s="46">
        <f>(G40*F41)</f>
        <v>4</v>
      </c>
      <c r="H41" s="23"/>
      <c r="I41" s="23"/>
    </row>
    <row r="42" spans="3:15" ht="15.75" x14ac:dyDescent="0.25">
      <c r="C42" s="32" t="s">
        <v>14</v>
      </c>
      <c r="D42" s="32"/>
      <c r="E42" s="32"/>
      <c r="F42" s="32"/>
      <c r="G42" s="39">
        <f>(G40-G41)</f>
        <v>196</v>
      </c>
      <c r="H42" s="23"/>
      <c r="I42" s="23"/>
    </row>
    <row r="43" spans="3:15" ht="15.75" x14ac:dyDescent="0.25">
      <c r="C43" s="47" t="s">
        <v>16</v>
      </c>
      <c r="D43" s="47"/>
      <c r="E43" s="47"/>
      <c r="F43" s="48">
        <v>15</v>
      </c>
      <c r="G43" s="48">
        <v>15</v>
      </c>
      <c r="H43" s="23"/>
      <c r="I43" s="23"/>
    </row>
    <row r="44" spans="3:15" ht="15.75" x14ac:dyDescent="0.25">
      <c r="C44" s="32" t="s">
        <v>18</v>
      </c>
      <c r="D44" s="32"/>
      <c r="E44" s="32"/>
      <c r="F44" s="32"/>
      <c r="G44" s="39">
        <f>G42+G43</f>
        <v>211</v>
      </c>
      <c r="H44" s="23"/>
      <c r="I44" s="23"/>
    </row>
    <row r="45" spans="3:15" ht="15.75" x14ac:dyDescent="0.25">
      <c r="C45" s="47" t="s">
        <v>20</v>
      </c>
      <c r="D45" s="47"/>
      <c r="E45" s="47"/>
      <c r="F45" s="49">
        <v>1.2</v>
      </c>
      <c r="G45" s="48">
        <f>G44*F45</f>
        <v>253.2</v>
      </c>
      <c r="H45" s="23"/>
      <c r="I45" s="23"/>
    </row>
    <row r="46" spans="3:15" ht="15.75" x14ac:dyDescent="0.25">
      <c r="C46" s="32" t="s">
        <v>23</v>
      </c>
      <c r="D46" s="32"/>
      <c r="E46" s="32"/>
      <c r="F46" s="32"/>
      <c r="G46" s="39">
        <f>G44+G45</f>
        <v>464.2</v>
      </c>
      <c r="H46" s="23"/>
      <c r="I46" s="41">
        <f>G46</f>
        <v>464.2</v>
      </c>
    </row>
    <row r="47" spans="3:15" ht="15.75" x14ac:dyDescent="0.25">
      <c r="C47" s="47" t="s">
        <v>26</v>
      </c>
      <c r="D47" s="47"/>
      <c r="E47" s="47"/>
      <c r="F47" s="50">
        <v>0.9</v>
      </c>
      <c r="G47" s="48">
        <f>G46*F47</f>
        <v>417.78</v>
      </c>
      <c r="H47" s="23"/>
      <c r="I47" s="53">
        <f>I48-I46</f>
        <v>310.49000000000007</v>
      </c>
      <c r="J47" s="54">
        <f>I47/I46</f>
        <v>0.66887117621714798</v>
      </c>
      <c r="K47" s="51" t="s">
        <v>83</v>
      </c>
      <c r="L47" s="51"/>
      <c r="M47" s="51"/>
      <c r="N47" s="51"/>
      <c r="O47" s="51"/>
    </row>
    <row r="48" spans="3:15" ht="15.75" x14ac:dyDescent="0.25">
      <c r="C48" s="32" t="s">
        <v>28</v>
      </c>
      <c r="D48" s="32"/>
      <c r="E48" s="32"/>
      <c r="F48" s="32"/>
      <c r="G48" s="39">
        <f>G46+G47</f>
        <v>881.98</v>
      </c>
      <c r="H48" s="20">
        <v>0.93</v>
      </c>
      <c r="I48" s="41">
        <f>I51-I50-I49</f>
        <v>774.69</v>
      </c>
    </row>
    <row r="49" spans="3:11" ht="15.75" x14ac:dyDescent="0.25">
      <c r="C49" s="47" t="s">
        <v>30</v>
      </c>
      <c r="D49" s="47"/>
      <c r="E49" s="47"/>
      <c r="F49" s="50">
        <v>0.02</v>
      </c>
      <c r="G49" s="48">
        <f>G48/93*2</f>
        <v>18.967311827956991</v>
      </c>
      <c r="H49" s="52">
        <v>0.02</v>
      </c>
      <c r="I49" s="53">
        <f>I51*H49</f>
        <v>16.66</v>
      </c>
    </row>
    <row r="50" spans="3:11" ht="15.75" x14ac:dyDescent="0.25">
      <c r="C50" s="47" t="s">
        <v>32</v>
      </c>
      <c r="D50" s="47"/>
      <c r="E50" s="47"/>
      <c r="F50" s="50">
        <v>0.05</v>
      </c>
      <c r="G50" s="48">
        <f>G48/93*5</f>
        <v>47.418279569892476</v>
      </c>
      <c r="H50" s="52">
        <v>0.05</v>
      </c>
      <c r="I50" s="53">
        <f>I51*H50</f>
        <v>41.650000000000006</v>
      </c>
      <c r="K50" t="s">
        <v>60</v>
      </c>
    </row>
    <row r="51" spans="3:11" ht="15.75" x14ac:dyDescent="0.25">
      <c r="C51" s="32" t="s">
        <v>34</v>
      </c>
      <c r="D51" s="32"/>
      <c r="E51" s="32"/>
      <c r="F51" s="32"/>
      <c r="G51" s="39">
        <f>G48+G49+G50</f>
        <v>948.36559139784947</v>
      </c>
      <c r="H51" s="20">
        <v>1</v>
      </c>
      <c r="I51" s="41">
        <f>I53-I52</f>
        <v>833</v>
      </c>
      <c r="J51" s="43">
        <v>0.98</v>
      </c>
    </row>
    <row r="52" spans="3:11" ht="15.75" x14ac:dyDescent="0.25">
      <c r="C52" s="47" t="s">
        <v>37</v>
      </c>
      <c r="D52" s="47"/>
      <c r="E52" s="47"/>
      <c r="F52" s="50">
        <v>0.02</v>
      </c>
      <c r="G52" s="48">
        <f>G51/98*2</f>
        <v>19.354399824445906</v>
      </c>
      <c r="H52" s="23"/>
      <c r="I52" s="53">
        <f>I53*F52</f>
        <v>17</v>
      </c>
      <c r="J52" s="43">
        <v>0.02</v>
      </c>
    </row>
    <row r="53" spans="3:11" ht="15.75" x14ac:dyDescent="0.25">
      <c r="C53" s="32" t="s">
        <v>39</v>
      </c>
      <c r="D53" s="32"/>
      <c r="E53" s="32"/>
      <c r="F53" s="32"/>
      <c r="G53" s="39">
        <f>G51+G52</f>
        <v>967.71999122229533</v>
      </c>
      <c r="H53" s="23"/>
      <c r="I53" s="42">
        <v>850</v>
      </c>
      <c r="J53" s="43">
        <v>1</v>
      </c>
    </row>
    <row r="56" spans="3:11" ht="15.75" x14ac:dyDescent="0.25">
      <c r="C56" s="23" t="s">
        <v>61</v>
      </c>
      <c r="G56" s="27">
        <v>850</v>
      </c>
    </row>
    <row r="58" spans="3:11" x14ac:dyDescent="0.25">
      <c r="C58" t="s">
        <v>85</v>
      </c>
    </row>
    <row r="59" spans="3:11" x14ac:dyDescent="0.25">
      <c r="C59" t="s">
        <v>86</v>
      </c>
    </row>
  </sheetData>
  <mergeCells count="1">
    <mergeCell ref="K47:O47"/>
  </mergeCells>
  <pageMargins left="0.7" right="0.7" top="0.78740157499999996" bottom="0.78740157499999996" header="0.3" footer="0.3"/>
  <pageSetup paperSize="9" orientation="portrait" r:id="rId1"/>
  <ignoredErrors>
    <ignoredError sqref="G15:G16 G20 G2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M52"/>
  <sheetViews>
    <sheetView topLeftCell="A33" zoomScale="145" zoomScaleNormal="145" workbookViewId="0">
      <selection activeCell="I41" sqref="I41"/>
    </sheetView>
  </sheetViews>
  <sheetFormatPr baseColWidth="10" defaultColWidth="11.42578125" defaultRowHeight="15" x14ac:dyDescent="0.25"/>
  <cols>
    <col min="4" max="4" width="17" customWidth="1"/>
    <col min="7" max="7" width="15" bestFit="1" customWidth="1"/>
    <col min="9" max="9" width="15" bestFit="1" customWidth="1"/>
  </cols>
  <sheetData>
    <row r="8" spans="3:9" ht="18.75" x14ac:dyDescent="0.3">
      <c r="C8" s="1" t="s">
        <v>0</v>
      </c>
      <c r="D8" s="1"/>
      <c r="E8" s="1"/>
      <c r="F8" s="1" t="s">
        <v>1</v>
      </c>
      <c r="G8" s="1"/>
      <c r="H8" s="1"/>
    </row>
    <row r="10" spans="3:9" ht="18.75" x14ac:dyDescent="0.3">
      <c r="I10" s="1"/>
    </row>
    <row r="11" spans="3:9" ht="18.75" x14ac:dyDescent="0.3">
      <c r="C11" s="1"/>
      <c r="D11" s="1"/>
      <c r="E11" s="1"/>
      <c r="F11" s="1" t="s">
        <v>2</v>
      </c>
      <c r="G11" s="1" t="s">
        <v>3</v>
      </c>
      <c r="H11" s="1"/>
      <c r="I11" s="1"/>
    </row>
    <row r="12" spans="3:9" ht="18.75" x14ac:dyDescent="0.3">
      <c r="C12" s="1"/>
      <c r="D12" s="1"/>
      <c r="E12" s="1"/>
      <c r="F12" s="1" t="s">
        <v>5</v>
      </c>
      <c r="G12" s="1"/>
      <c r="H12" s="1"/>
      <c r="I12" s="1"/>
    </row>
    <row r="13" spans="3:9" ht="18.75" x14ac:dyDescent="0.3">
      <c r="C13" s="1" t="s">
        <v>6</v>
      </c>
      <c r="D13" s="1"/>
      <c r="E13" s="1"/>
      <c r="F13" s="1"/>
      <c r="G13" s="2">
        <v>1100</v>
      </c>
      <c r="H13" s="1"/>
      <c r="I13" s="1"/>
    </row>
    <row r="14" spans="3:9" ht="18.75" x14ac:dyDescent="0.3">
      <c r="C14" s="3" t="s">
        <v>8</v>
      </c>
      <c r="D14" s="3"/>
      <c r="E14" s="3"/>
      <c r="F14" s="13">
        <v>0.3</v>
      </c>
      <c r="G14" s="5">
        <f>G13*F14</f>
        <v>330</v>
      </c>
      <c r="H14" s="1"/>
      <c r="I14" s="1"/>
    </row>
    <row r="15" spans="3:9" ht="18.75" x14ac:dyDescent="0.3">
      <c r="C15" s="1" t="s">
        <v>10</v>
      </c>
      <c r="D15" s="1"/>
      <c r="E15" s="1"/>
      <c r="F15" s="4"/>
      <c r="G15" s="5">
        <f>G13-G14</f>
        <v>770</v>
      </c>
      <c r="H15" s="1"/>
      <c r="I15" s="1"/>
    </row>
    <row r="16" spans="3:9" ht="18.75" x14ac:dyDescent="0.3">
      <c r="C16" s="3" t="s">
        <v>12</v>
      </c>
      <c r="D16" s="3"/>
      <c r="E16" s="3"/>
      <c r="F16" s="14">
        <v>0.02</v>
      </c>
      <c r="G16" s="15">
        <f>G15*F16</f>
        <v>15.4</v>
      </c>
      <c r="H16" s="1"/>
      <c r="I16" s="1"/>
    </row>
    <row r="17" spans="3:13" ht="18.75" x14ac:dyDescent="0.3">
      <c r="C17" s="1" t="s">
        <v>14</v>
      </c>
      <c r="D17" s="1"/>
      <c r="E17" s="1"/>
      <c r="F17" s="4"/>
      <c r="G17" s="5">
        <f>G15-G16</f>
        <v>754.6</v>
      </c>
      <c r="H17" s="1"/>
      <c r="I17" s="1"/>
    </row>
    <row r="18" spans="3:13" ht="18.75" x14ac:dyDescent="0.3">
      <c r="C18" s="3" t="s">
        <v>16</v>
      </c>
      <c r="D18" s="3"/>
      <c r="E18" s="3"/>
      <c r="F18" s="15">
        <v>20</v>
      </c>
      <c r="G18" s="15">
        <f>F18</f>
        <v>20</v>
      </c>
      <c r="H18" s="1"/>
      <c r="I18" s="1"/>
    </row>
    <row r="19" spans="3:13" ht="18.75" x14ac:dyDescent="0.3">
      <c r="C19" s="1" t="s">
        <v>18</v>
      </c>
      <c r="D19" s="1"/>
      <c r="E19" s="1"/>
      <c r="F19" s="5"/>
      <c r="G19" s="5">
        <f>G17+G18</f>
        <v>774.6</v>
      </c>
      <c r="H19" s="1"/>
      <c r="I19" s="1"/>
    </row>
    <row r="20" spans="3:13" ht="18.75" x14ac:dyDescent="0.3">
      <c r="C20" s="3" t="s">
        <v>20</v>
      </c>
      <c r="D20" s="3"/>
      <c r="E20" s="3"/>
      <c r="F20" s="14">
        <v>0.9</v>
      </c>
      <c r="G20" s="15">
        <f>G19*F20</f>
        <v>697.14</v>
      </c>
      <c r="H20" s="1"/>
      <c r="I20" s="1"/>
    </row>
    <row r="21" spans="3:13" ht="18.75" x14ac:dyDescent="0.3">
      <c r="C21" s="1" t="s">
        <v>23</v>
      </c>
      <c r="D21" s="1"/>
      <c r="E21" s="1"/>
      <c r="F21" s="4"/>
      <c r="G21" s="5">
        <f>G19+G20</f>
        <v>1471.74</v>
      </c>
      <c r="H21" s="1"/>
      <c r="I21" s="9">
        <f>G21</f>
        <v>1471.74</v>
      </c>
    </row>
    <row r="22" spans="3:13" ht="18.75" x14ac:dyDescent="0.3">
      <c r="C22" s="3" t="s">
        <v>26</v>
      </c>
      <c r="D22" s="3"/>
      <c r="E22" s="3"/>
      <c r="F22" s="14">
        <v>0.06</v>
      </c>
      <c r="G22" s="15">
        <f>G21*F22</f>
        <v>88.304400000000001</v>
      </c>
      <c r="H22" s="1"/>
      <c r="I22" s="9">
        <f>I23-I21</f>
        <v>71.759999999999991</v>
      </c>
      <c r="J22" s="18">
        <f>I22/I21*100</f>
        <v>4.8758612254881966</v>
      </c>
    </row>
    <row r="23" spans="3:13" ht="18.75" x14ac:dyDescent="0.3">
      <c r="C23" s="1" t="s">
        <v>28</v>
      </c>
      <c r="D23" s="1"/>
      <c r="E23" s="1"/>
      <c r="F23" s="4"/>
      <c r="G23" s="5">
        <f>G21+G22</f>
        <v>1560.0444</v>
      </c>
      <c r="H23" s="1"/>
      <c r="I23" s="5">
        <f>I26-I24</f>
        <v>1543.5</v>
      </c>
    </row>
    <row r="24" spans="3:13" ht="18.75" x14ac:dyDescent="0.3">
      <c r="C24" s="1" t="s">
        <v>30</v>
      </c>
      <c r="D24" s="1"/>
      <c r="E24" s="1"/>
      <c r="F24" s="6">
        <v>0.02</v>
      </c>
      <c r="G24" s="2">
        <f>G23/93*2</f>
        <v>33.549341935483874</v>
      </c>
      <c r="H24" s="1"/>
      <c r="I24" s="2">
        <f>I26*F24</f>
        <v>31.5</v>
      </c>
    </row>
    <row r="25" spans="3:13" ht="18.75" x14ac:dyDescent="0.3">
      <c r="C25" s="1" t="s">
        <v>32</v>
      </c>
      <c r="D25" s="1"/>
      <c r="E25" s="1"/>
      <c r="F25" s="4">
        <v>0.05</v>
      </c>
      <c r="G25" s="5">
        <f>G23/93*5</f>
        <v>83.873354838709687</v>
      </c>
      <c r="H25" s="1"/>
      <c r="I25" s="5"/>
    </row>
    <row r="26" spans="3:13" ht="18.75" x14ac:dyDescent="0.3">
      <c r="C26" s="1" t="s">
        <v>34</v>
      </c>
      <c r="D26" s="1"/>
      <c r="E26" s="1"/>
      <c r="F26" s="1"/>
      <c r="G26" s="2">
        <f>G23+G24+G25</f>
        <v>1677.4670967741936</v>
      </c>
      <c r="H26" s="1"/>
      <c r="I26" s="2">
        <f>I28-I27</f>
        <v>1575</v>
      </c>
    </row>
    <row r="27" spans="3:13" ht="18.75" x14ac:dyDescent="0.3">
      <c r="C27" s="3" t="s">
        <v>37</v>
      </c>
      <c r="D27" s="3"/>
      <c r="E27" s="3"/>
      <c r="F27" s="4">
        <v>0.1</v>
      </c>
      <c r="G27" s="5">
        <f>G26/90*10</f>
        <v>186.38523297491042</v>
      </c>
      <c r="H27" s="3"/>
      <c r="I27" s="5">
        <f>I28*F27</f>
        <v>175</v>
      </c>
    </row>
    <row r="28" spans="3:13" ht="18.75" x14ac:dyDescent="0.3">
      <c r="C28" s="1" t="s">
        <v>39</v>
      </c>
      <c r="D28" s="1"/>
      <c r="E28" s="1"/>
      <c r="F28" s="1"/>
      <c r="G28" s="2">
        <f>G26+G27</f>
        <v>1863.852329749104</v>
      </c>
      <c r="H28" s="1"/>
      <c r="I28" s="2">
        <v>1750</v>
      </c>
      <c r="K28" s="23" t="s">
        <v>62</v>
      </c>
      <c r="L28" s="23"/>
      <c r="M28" s="23"/>
    </row>
    <row r="29" spans="3:13" ht="18.75" x14ac:dyDescent="0.3">
      <c r="C29" s="1"/>
      <c r="D29" s="1"/>
      <c r="E29" s="1"/>
      <c r="F29" s="1"/>
      <c r="G29" s="1"/>
      <c r="H29" s="1"/>
      <c r="I29" s="1"/>
      <c r="K29" s="23" t="s">
        <v>63</v>
      </c>
      <c r="L29" s="23"/>
      <c r="M29" s="23"/>
    </row>
    <row r="31" spans="3:13" ht="18.75" x14ac:dyDescent="0.3">
      <c r="C31" s="1"/>
      <c r="D31" s="10"/>
      <c r="E31" s="1"/>
      <c r="F31" s="1"/>
      <c r="G31" s="1"/>
      <c r="H31" s="1"/>
      <c r="I31" s="1"/>
    </row>
    <row r="33" spans="3:9" ht="18.75" x14ac:dyDescent="0.3">
      <c r="C33" s="1"/>
      <c r="D33" s="1"/>
      <c r="E33" s="1"/>
      <c r="F33" s="1"/>
      <c r="G33" s="1"/>
      <c r="H33" s="1"/>
      <c r="I33" s="8"/>
    </row>
    <row r="34" spans="3:9" ht="15.75" x14ac:dyDescent="0.25">
      <c r="C34" s="23"/>
      <c r="D34" s="23"/>
      <c r="E34" s="23"/>
      <c r="F34" s="23" t="s">
        <v>2</v>
      </c>
      <c r="G34" s="23" t="s">
        <v>3</v>
      </c>
      <c r="H34" s="23"/>
      <c r="I34" s="23"/>
    </row>
    <row r="35" spans="3:9" ht="15.75" x14ac:dyDescent="0.25">
      <c r="C35" s="23"/>
      <c r="D35" s="23"/>
      <c r="E35" s="23"/>
      <c r="F35" s="23" t="s">
        <v>5</v>
      </c>
      <c r="G35" s="23"/>
      <c r="H35" s="23"/>
      <c r="I35" s="23"/>
    </row>
    <row r="36" spans="3:9" ht="15.75" x14ac:dyDescent="0.25">
      <c r="C36" s="23" t="s">
        <v>6</v>
      </c>
      <c r="D36" s="23"/>
      <c r="E36" s="23"/>
      <c r="F36" s="23"/>
      <c r="G36" s="27">
        <v>1100</v>
      </c>
      <c r="H36" s="27"/>
      <c r="I36" s="27"/>
    </row>
    <row r="37" spans="3:9" ht="15.75" x14ac:dyDescent="0.25">
      <c r="C37" s="28" t="s">
        <v>8</v>
      </c>
      <c r="D37" s="28"/>
      <c r="E37" s="28"/>
      <c r="F37" s="28">
        <v>0.3</v>
      </c>
      <c r="G37" s="29"/>
      <c r="H37" s="29"/>
      <c r="I37" s="29"/>
    </row>
    <row r="38" spans="3:9" ht="15.75" x14ac:dyDescent="0.25">
      <c r="C38" s="23" t="s">
        <v>10</v>
      </c>
      <c r="D38" s="23"/>
      <c r="E38" s="23"/>
      <c r="F38" s="23"/>
      <c r="G38" s="27"/>
      <c r="H38" s="27"/>
      <c r="I38" s="27"/>
    </row>
    <row r="39" spans="3:9" ht="15.75" x14ac:dyDescent="0.25">
      <c r="C39" s="28" t="s">
        <v>12</v>
      </c>
      <c r="D39" s="28"/>
      <c r="E39" s="28"/>
      <c r="F39" s="28">
        <v>0.02</v>
      </c>
      <c r="G39" s="29"/>
      <c r="H39" s="29"/>
      <c r="I39" s="29"/>
    </row>
    <row r="40" spans="3:9" ht="15.75" x14ac:dyDescent="0.25">
      <c r="C40" s="30" t="s">
        <v>14</v>
      </c>
      <c r="D40" s="30"/>
      <c r="E40" s="30"/>
      <c r="F40" s="30"/>
      <c r="G40" s="31"/>
      <c r="H40" s="27"/>
      <c r="I40" s="27"/>
    </row>
    <row r="41" spans="3:9" ht="15.75" x14ac:dyDescent="0.25">
      <c r="C41" s="28" t="s">
        <v>16</v>
      </c>
      <c r="D41" s="28"/>
      <c r="E41" s="28"/>
      <c r="F41" s="28">
        <v>20</v>
      </c>
      <c r="G41" s="29"/>
      <c r="H41" s="29"/>
      <c r="I41" s="29"/>
    </row>
    <row r="42" spans="3:9" ht="15.75" x14ac:dyDescent="0.25">
      <c r="C42" s="23" t="s">
        <v>18</v>
      </c>
      <c r="D42" s="23"/>
      <c r="E42" s="23"/>
      <c r="F42" s="23"/>
      <c r="G42" s="27"/>
      <c r="H42" s="27"/>
      <c r="I42" s="27"/>
    </row>
    <row r="43" spans="3:9" ht="15.75" x14ac:dyDescent="0.25">
      <c r="C43" s="28" t="s">
        <v>20</v>
      </c>
      <c r="D43" s="28"/>
      <c r="E43" s="28"/>
      <c r="F43" s="28">
        <v>0.9</v>
      </c>
      <c r="G43" s="29"/>
      <c r="H43" s="29"/>
      <c r="I43" s="29"/>
    </row>
    <row r="44" spans="3:9" ht="15.75" x14ac:dyDescent="0.25">
      <c r="C44" s="30" t="s">
        <v>23</v>
      </c>
      <c r="D44" s="30"/>
      <c r="E44" s="30"/>
      <c r="F44" s="30"/>
      <c r="G44" s="31"/>
      <c r="H44" s="27"/>
      <c r="I44" s="27"/>
    </row>
    <row r="45" spans="3:9" ht="15.75" x14ac:dyDescent="0.25">
      <c r="C45" s="28" t="s">
        <v>26</v>
      </c>
      <c r="D45" s="28"/>
      <c r="E45" s="28"/>
      <c r="F45" s="28">
        <v>0.06</v>
      </c>
      <c r="G45" s="29"/>
      <c r="H45" s="29"/>
      <c r="I45" s="29"/>
    </row>
    <row r="46" spans="3:9" ht="15.75" x14ac:dyDescent="0.25">
      <c r="C46" s="23" t="s">
        <v>28</v>
      </c>
      <c r="D46" s="23"/>
      <c r="E46" s="23"/>
      <c r="F46" s="23"/>
      <c r="G46" s="27"/>
      <c r="H46" s="27"/>
      <c r="I46" s="27"/>
    </row>
    <row r="47" spans="3:9" ht="15.75" x14ac:dyDescent="0.25">
      <c r="C47" s="23" t="s">
        <v>30</v>
      </c>
      <c r="D47" s="23"/>
      <c r="E47" s="23"/>
      <c r="F47" s="23">
        <v>0.02</v>
      </c>
      <c r="G47" s="27"/>
      <c r="H47" s="27"/>
      <c r="I47" s="27"/>
    </row>
    <row r="48" spans="3:9" ht="15.75" x14ac:dyDescent="0.25">
      <c r="C48" s="28" t="s">
        <v>32</v>
      </c>
      <c r="D48" s="28"/>
      <c r="E48" s="28"/>
      <c r="F48" s="28">
        <v>0.05</v>
      </c>
      <c r="G48" s="29"/>
      <c r="H48" s="29"/>
      <c r="I48" s="29"/>
    </row>
    <row r="49" spans="3:12" ht="15.75" x14ac:dyDescent="0.25">
      <c r="C49" s="23" t="s">
        <v>34</v>
      </c>
      <c r="D49" s="23"/>
      <c r="E49" s="23"/>
      <c r="F49" s="23"/>
      <c r="G49" s="27"/>
      <c r="H49" s="27"/>
      <c r="I49" s="27"/>
    </row>
    <row r="50" spans="3:12" ht="15.75" x14ac:dyDescent="0.25">
      <c r="C50" s="28" t="s">
        <v>37</v>
      </c>
      <c r="D50" s="28"/>
      <c r="E50" s="28"/>
      <c r="F50" s="28">
        <v>0.1</v>
      </c>
      <c r="G50" s="29"/>
      <c r="H50" s="29"/>
      <c r="I50" s="29"/>
    </row>
    <row r="51" spans="3:12" ht="15.75" x14ac:dyDescent="0.25">
      <c r="C51" s="23" t="s">
        <v>39</v>
      </c>
      <c r="D51" s="23"/>
      <c r="E51" s="23"/>
      <c r="F51" s="23"/>
      <c r="G51" s="27"/>
      <c r="H51" s="27"/>
      <c r="I51" s="27">
        <v>1750</v>
      </c>
      <c r="K51" s="23" t="s">
        <v>62</v>
      </c>
      <c r="L51" s="23"/>
    </row>
    <row r="52" spans="3:12" ht="15.75" x14ac:dyDescent="0.25">
      <c r="K52" s="23" t="s">
        <v>64</v>
      </c>
      <c r="L52" s="2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:L34"/>
  <sheetViews>
    <sheetView topLeftCell="A15" zoomScale="130" zoomScaleNormal="130" workbookViewId="0">
      <selection activeCell="L24" sqref="L24"/>
    </sheetView>
  </sheetViews>
  <sheetFormatPr baseColWidth="10" defaultColWidth="11.42578125" defaultRowHeight="15" x14ac:dyDescent="0.25"/>
  <cols>
    <col min="5" max="5" width="16.5703125" bestFit="1" customWidth="1"/>
    <col min="7" max="7" width="16.5703125" bestFit="1" customWidth="1"/>
    <col min="8" max="8" width="12.85546875" bestFit="1" customWidth="1"/>
    <col min="10" max="10" width="23.140625" bestFit="1" customWidth="1"/>
  </cols>
  <sheetData>
    <row r="8" spans="3:9" ht="18.75" x14ac:dyDescent="0.3">
      <c r="C8" s="1" t="s">
        <v>0</v>
      </c>
      <c r="D8" s="1"/>
      <c r="E8" s="1"/>
      <c r="F8" s="1" t="s">
        <v>1</v>
      </c>
      <c r="G8" s="1"/>
      <c r="H8" s="1"/>
    </row>
    <row r="10" spans="3:9" ht="18.75" x14ac:dyDescent="0.3">
      <c r="I10" s="1"/>
    </row>
    <row r="11" spans="3:9" ht="18.75" x14ac:dyDescent="0.3">
      <c r="C11" s="1"/>
      <c r="D11" s="1"/>
      <c r="E11" s="1"/>
      <c r="F11" s="1" t="s">
        <v>2</v>
      </c>
      <c r="G11" s="1" t="s">
        <v>3</v>
      </c>
      <c r="H11" s="1" t="s">
        <v>4</v>
      </c>
      <c r="I11" s="1"/>
    </row>
    <row r="12" spans="3:9" ht="18.75" x14ac:dyDescent="0.3">
      <c r="C12" s="1"/>
      <c r="D12" s="1"/>
      <c r="E12" s="1"/>
      <c r="F12" s="1" t="s">
        <v>5</v>
      </c>
      <c r="G12" s="1"/>
      <c r="H12" s="1"/>
      <c r="I12" s="1"/>
    </row>
    <row r="13" spans="3:9" ht="18.75" x14ac:dyDescent="0.3">
      <c r="C13" s="1" t="s">
        <v>6</v>
      </c>
      <c r="D13" s="1"/>
      <c r="E13" s="1"/>
      <c r="F13" s="1"/>
      <c r="G13" s="2">
        <v>17500</v>
      </c>
      <c r="H13" s="1"/>
      <c r="I13" s="1"/>
    </row>
    <row r="14" spans="3:9" ht="18.75" x14ac:dyDescent="0.3">
      <c r="C14" s="3" t="s">
        <v>8</v>
      </c>
      <c r="D14" s="3"/>
      <c r="E14" s="3"/>
      <c r="F14" s="4">
        <v>0.2</v>
      </c>
      <c r="G14" s="5">
        <f>G13*F14</f>
        <v>3500</v>
      </c>
      <c r="H14" s="3"/>
      <c r="I14" s="1"/>
    </row>
    <row r="15" spans="3:9" ht="18.75" x14ac:dyDescent="0.3">
      <c r="C15" s="1" t="s">
        <v>10</v>
      </c>
      <c r="D15" s="1"/>
      <c r="E15" s="1"/>
      <c r="F15" s="1"/>
      <c r="G15" s="2">
        <f>G13-G14</f>
        <v>14000</v>
      </c>
      <c r="H15" s="1"/>
      <c r="I15" s="1"/>
    </row>
    <row r="16" spans="3:9" ht="21" x14ac:dyDescent="0.35">
      <c r="C16" s="3" t="s">
        <v>12</v>
      </c>
      <c r="D16" s="3"/>
      <c r="E16" s="3"/>
      <c r="F16" s="4">
        <v>0.02</v>
      </c>
      <c r="G16" s="26">
        <f>G15*F16</f>
        <v>280</v>
      </c>
      <c r="H16" s="3"/>
      <c r="I16" s="1"/>
    </row>
    <row r="17" spans="3:12" ht="18.75" x14ac:dyDescent="0.3">
      <c r="C17" s="1" t="s">
        <v>14</v>
      </c>
      <c r="D17" s="1"/>
      <c r="E17" s="1"/>
      <c r="F17" s="1"/>
      <c r="G17" s="2">
        <f>G15-G16</f>
        <v>13720</v>
      </c>
      <c r="H17" s="1"/>
      <c r="I17" s="1"/>
    </row>
    <row r="18" spans="3:12" ht="18.75" x14ac:dyDescent="0.3">
      <c r="C18" s="3" t="s">
        <v>16</v>
      </c>
      <c r="D18" s="3"/>
      <c r="E18" s="3"/>
      <c r="F18" s="16">
        <v>25</v>
      </c>
      <c r="G18" s="17">
        <f>F18</f>
        <v>25</v>
      </c>
      <c r="H18" s="3"/>
      <c r="I18" s="1"/>
    </row>
    <row r="19" spans="3:12" ht="18.75" x14ac:dyDescent="0.3">
      <c r="C19" s="1" t="s">
        <v>18</v>
      </c>
      <c r="D19" s="1"/>
      <c r="E19" s="1"/>
      <c r="F19" s="1"/>
      <c r="G19" s="9">
        <f>G17+G18</f>
        <v>13745</v>
      </c>
      <c r="H19" s="1"/>
      <c r="I19" s="1"/>
      <c r="J19" s="2"/>
      <c r="K19" s="1"/>
      <c r="L19" s="8"/>
    </row>
    <row r="20" spans="3:12" ht="18.75" x14ac:dyDescent="0.3">
      <c r="C20" s="3" t="s">
        <v>20</v>
      </c>
      <c r="D20" s="3"/>
      <c r="E20" s="3"/>
      <c r="F20" s="4">
        <v>0.75</v>
      </c>
      <c r="G20" s="5">
        <f>G19*F20</f>
        <v>10308.75</v>
      </c>
      <c r="H20" s="3"/>
      <c r="I20" s="1"/>
      <c r="J20" s="24"/>
    </row>
    <row r="21" spans="3:12" ht="18.75" x14ac:dyDescent="0.3">
      <c r="C21" s="1" t="s">
        <v>23</v>
      </c>
      <c r="D21" s="1"/>
      <c r="E21" s="1"/>
      <c r="F21" s="1"/>
      <c r="G21" s="2">
        <f>G19+G20</f>
        <v>24053.75</v>
      </c>
      <c r="H21" s="1"/>
      <c r="I21" s="1"/>
      <c r="J21" s="2">
        <f>G21</f>
        <v>24053.75</v>
      </c>
    </row>
    <row r="22" spans="3:12" ht="18.75" x14ac:dyDescent="0.3">
      <c r="C22" s="3" t="s">
        <v>26</v>
      </c>
      <c r="D22" s="3"/>
      <c r="E22" s="3"/>
      <c r="F22" s="4">
        <v>0.25</v>
      </c>
      <c r="G22" s="5">
        <f>G21*F22</f>
        <v>6013.4375</v>
      </c>
      <c r="H22" s="3"/>
      <c r="I22" s="25">
        <f>J22/J21*100</f>
        <v>1.6224081484176065</v>
      </c>
      <c r="J22" s="2">
        <f>J23-J21</f>
        <v>390.25</v>
      </c>
    </row>
    <row r="23" spans="3:12" ht="18.75" x14ac:dyDescent="0.3">
      <c r="C23" s="1" t="s">
        <v>28</v>
      </c>
      <c r="D23" s="1"/>
      <c r="E23" s="1"/>
      <c r="F23" s="1"/>
      <c r="G23" s="2">
        <f>G21+G22</f>
        <v>30067.1875</v>
      </c>
      <c r="H23" s="6">
        <v>0.95</v>
      </c>
      <c r="I23" s="1"/>
      <c r="J23" s="2">
        <f>J26-J24</f>
        <v>24444</v>
      </c>
    </row>
    <row r="24" spans="3:12" ht="18.75" x14ac:dyDescent="0.3">
      <c r="C24" s="1" t="s">
        <v>30</v>
      </c>
      <c r="D24" s="1"/>
      <c r="E24" s="1"/>
      <c r="F24" s="6">
        <v>0.03</v>
      </c>
      <c r="G24" s="7">
        <f>G23/95*3</f>
        <v>949.49013157894728</v>
      </c>
      <c r="H24" s="6">
        <v>0.03</v>
      </c>
      <c r="I24" s="1"/>
      <c r="J24" s="2">
        <f>J26*F24</f>
        <v>756</v>
      </c>
    </row>
    <row r="25" spans="3:12" ht="18.75" x14ac:dyDescent="0.3">
      <c r="C25" s="1" t="s">
        <v>32</v>
      </c>
      <c r="D25" s="1"/>
      <c r="E25" s="1"/>
      <c r="F25" s="6">
        <v>0.02</v>
      </c>
      <c r="G25" s="2">
        <f>G23/95*2</f>
        <v>632.99342105263156</v>
      </c>
      <c r="H25" s="6">
        <v>0.02</v>
      </c>
      <c r="I25" s="1"/>
      <c r="J25" s="2"/>
    </row>
    <row r="26" spans="3:12" ht="18.75" x14ac:dyDescent="0.3">
      <c r="C26" s="1" t="s">
        <v>34</v>
      </c>
      <c r="D26" s="1"/>
      <c r="E26" s="1"/>
      <c r="F26" s="1"/>
      <c r="G26" s="2">
        <f>G23+G24+G25</f>
        <v>31649.671052631576</v>
      </c>
      <c r="H26" s="6">
        <v>1</v>
      </c>
      <c r="I26" s="1"/>
      <c r="J26" s="2">
        <f>J28-J27</f>
        <v>25200</v>
      </c>
    </row>
    <row r="27" spans="3:12" ht="18.75" x14ac:dyDescent="0.3">
      <c r="C27" s="3" t="s">
        <v>37</v>
      </c>
      <c r="D27" s="3"/>
      <c r="E27" s="3"/>
      <c r="F27" s="4">
        <v>0.1</v>
      </c>
      <c r="G27" s="5">
        <f>G26/90*10</f>
        <v>3516.6301169590638</v>
      </c>
      <c r="H27" s="3"/>
      <c r="I27" s="1"/>
      <c r="J27" s="2">
        <f>J28*F27</f>
        <v>2800</v>
      </c>
    </row>
    <row r="28" spans="3:12" ht="18.75" x14ac:dyDescent="0.3">
      <c r="C28" s="1" t="s">
        <v>39</v>
      </c>
      <c r="D28" s="1"/>
      <c r="E28" s="1"/>
      <c r="F28" s="1"/>
      <c r="G28" s="2">
        <f>G26+G27</f>
        <v>35166.301169590639</v>
      </c>
      <c r="H28" s="1"/>
      <c r="I28" s="1"/>
      <c r="J28" s="2">
        <v>28000</v>
      </c>
    </row>
    <row r="29" spans="3:12" ht="18.75" x14ac:dyDescent="0.3">
      <c r="C29" s="1"/>
      <c r="D29" s="1"/>
      <c r="E29" s="1"/>
      <c r="F29" s="1"/>
      <c r="G29" s="1"/>
      <c r="H29" s="1"/>
      <c r="I29" s="1"/>
    </row>
    <row r="31" spans="3:12" ht="18.75" x14ac:dyDescent="0.3">
      <c r="C31" s="1" t="s">
        <v>65</v>
      </c>
      <c r="D31" s="10"/>
      <c r="E31" s="1" t="s">
        <v>59</v>
      </c>
      <c r="F31" s="1"/>
      <c r="G31" s="1"/>
      <c r="H31" s="1"/>
      <c r="I31" s="1"/>
    </row>
    <row r="33" spans="3:9" ht="18.75" x14ac:dyDescent="0.3">
      <c r="C33" s="1" t="s">
        <v>66</v>
      </c>
      <c r="D33" s="1"/>
      <c r="E33" s="2">
        <v>28000</v>
      </c>
      <c r="F33" s="1"/>
      <c r="G33" s="1"/>
      <c r="H33" s="1"/>
      <c r="I33" s="8"/>
    </row>
    <row r="34" spans="3:9" ht="18.75" x14ac:dyDescent="0.3">
      <c r="C34" s="1" t="s">
        <v>67</v>
      </c>
      <c r="D34" s="1"/>
      <c r="E34" s="1" t="s">
        <v>68</v>
      </c>
      <c r="F34" s="1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8:T65"/>
  <sheetViews>
    <sheetView topLeftCell="B44" zoomScale="115" zoomScaleNormal="115" workbookViewId="0">
      <selection activeCell="J68" sqref="J68"/>
    </sheetView>
  </sheetViews>
  <sheetFormatPr baseColWidth="10" defaultColWidth="11.42578125" defaultRowHeight="15" x14ac:dyDescent="0.25"/>
  <cols>
    <col min="4" max="4" width="15" customWidth="1"/>
    <col min="5" max="5" width="14" bestFit="1" customWidth="1"/>
    <col min="7" max="7" width="17" bestFit="1" customWidth="1"/>
    <col min="16" max="16" width="16.5703125" bestFit="1" customWidth="1"/>
  </cols>
  <sheetData>
    <row r="8" spans="3:12" ht="18.75" x14ac:dyDescent="0.3">
      <c r="C8" s="1" t="s">
        <v>0</v>
      </c>
      <c r="D8" s="1"/>
      <c r="E8" s="1"/>
      <c r="F8" s="1" t="s">
        <v>1</v>
      </c>
      <c r="G8" s="1"/>
      <c r="H8" s="1"/>
    </row>
    <row r="10" spans="3:12" ht="18.75" x14ac:dyDescent="0.3">
      <c r="I10" s="1"/>
    </row>
    <row r="11" spans="3:12" ht="18.75" x14ac:dyDescent="0.3">
      <c r="C11" s="1"/>
      <c r="D11" s="1"/>
      <c r="E11" s="1"/>
      <c r="F11" s="1" t="s">
        <v>2</v>
      </c>
      <c r="G11" s="1" t="s">
        <v>3</v>
      </c>
      <c r="H11" s="1" t="s">
        <v>4</v>
      </c>
      <c r="I11" s="1"/>
    </row>
    <row r="12" spans="3:12" ht="18.75" x14ac:dyDescent="0.3">
      <c r="C12" s="1"/>
      <c r="D12" s="1"/>
      <c r="E12" s="1"/>
      <c r="F12" s="1" t="s">
        <v>5</v>
      </c>
      <c r="G12" s="1"/>
      <c r="H12" s="1"/>
      <c r="I12" s="1"/>
    </row>
    <row r="13" spans="3:12" ht="18.75" x14ac:dyDescent="0.3">
      <c r="C13" s="1" t="s">
        <v>6</v>
      </c>
      <c r="D13" s="1"/>
      <c r="E13" s="1"/>
      <c r="F13" s="1"/>
      <c r="G13" s="2">
        <v>4555</v>
      </c>
      <c r="H13" s="1"/>
      <c r="I13" s="1"/>
      <c r="J13" s="23" t="s">
        <v>69</v>
      </c>
      <c r="K13" s="20">
        <v>1</v>
      </c>
      <c r="L13" s="23"/>
    </row>
    <row r="14" spans="3:12" ht="18.75" x14ac:dyDescent="0.3">
      <c r="C14" s="3" t="s">
        <v>8</v>
      </c>
      <c r="D14" s="3"/>
      <c r="E14" s="3"/>
      <c r="F14" s="4">
        <v>0.15</v>
      </c>
      <c r="G14" s="5">
        <f>G13*F14</f>
        <v>683.25</v>
      </c>
      <c r="H14" s="3"/>
      <c r="I14" s="1"/>
      <c r="J14" s="35" t="s">
        <v>70</v>
      </c>
      <c r="K14" s="32"/>
      <c r="L14" s="32"/>
    </row>
    <row r="15" spans="3:12" ht="18.75" x14ac:dyDescent="0.3">
      <c r="C15" s="1" t="s">
        <v>10</v>
      </c>
      <c r="D15" s="1"/>
      <c r="E15" s="1"/>
      <c r="F15" s="1"/>
      <c r="G15" s="2">
        <f>G13-G14</f>
        <v>3871.75</v>
      </c>
      <c r="H15" s="1"/>
      <c r="I15" s="1"/>
      <c r="J15" s="23" t="s">
        <v>69</v>
      </c>
      <c r="K15" s="20">
        <v>1</v>
      </c>
      <c r="L15" s="23"/>
    </row>
    <row r="16" spans="3:12" ht="18.75" x14ac:dyDescent="0.3">
      <c r="C16" s="3" t="s">
        <v>12</v>
      </c>
      <c r="D16" s="3"/>
      <c r="E16" s="3"/>
      <c r="F16" s="4">
        <v>0.02</v>
      </c>
      <c r="G16" s="5">
        <f>G15*F16</f>
        <v>77.435000000000002</v>
      </c>
      <c r="H16" s="3"/>
      <c r="I16" s="1"/>
      <c r="J16" s="23" t="s">
        <v>70</v>
      </c>
      <c r="K16" s="23"/>
      <c r="L16" s="23"/>
    </row>
    <row r="17" spans="3:16" ht="18.75" x14ac:dyDescent="0.3">
      <c r="C17" s="1" t="s">
        <v>14</v>
      </c>
      <c r="D17" s="1"/>
      <c r="E17" s="1"/>
      <c r="F17" s="1"/>
      <c r="G17" s="2">
        <f>G15-G16</f>
        <v>3794.3150000000001</v>
      </c>
      <c r="H17" s="1"/>
      <c r="I17" s="1"/>
      <c r="J17" s="23"/>
      <c r="K17" s="23"/>
      <c r="L17" s="23"/>
    </row>
    <row r="18" spans="3:16" ht="18.75" x14ac:dyDescent="0.3">
      <c r="C18" s="3" t="s">
        <v>16</v>
      </c>
      <c r="D18" s="3"/>
      <c r="E18" s="3"/>
      <c r="F18" s="16">
        <v>5</v>
      </c>
      <c r="G18" s="17">
        <f>F18</f>
        <v>5</v>
      </c>
      <c r="H18" s="3"/>
      <c r="I18" s="1"/>
      <c r="J18" s="23"/>
      <c r="K18" s="23"/>
      <c r="L18" s="23"/>
    </row>
    <row r="19" spans="3:16" ht="18.75" x14ac:dyDescent="0.3">
      <c r="C19" s="1" t="s">
        <v>18</v>
      </c>
      <c r="D19" s="1"/>
      <c r="E19" s="1"/>
      <c r="F19" s="1"/>
      <c r="G19" s="2">
        <f>G17+G18</f>
        <v>3799.3150000000001</v>
      </c>
      <c r="H19" s="1"/>
      <c r="I19" s="1"/>
      <c r="J19" s="23" t="s">
        <v>69</v>
      </c>
      <c r="K19" s="20">
        <v>1</v>
      </c>
      <c r="L19" s="23"/>
    </row>
    <row r="20" spans="3:16" ht="18.75" x14ac:dyDescent="0.3">
      <c r="C20" s="3" t="s">
        <v>20</v>
      </c>
      <c r="D20" s="3"/>
      <c r="E20" s="3"/>
      <c r="F20" s="4">
        <v>0.7</v>
      </c>
      <c r="G20" s="5">
        <f>G19*F20</f>
        <v>2659.5205000000001</v>
      </c>
      <c r="H20" s="3"/>
      <c r="I20" s="1"/>
      <c r="J20" s="23" t="s">
        <v>70</v>
      </c>
      <c r="K20" s="23"/>
      <c r="L20" s="23"/>
    </row>
    <row r="21" spans="3:16" ht="18.75" x14ac:dyDescent="0.3">
      <c r="C21" s="1" t="s">
        <v>23</v>
      </c>
      <c r="D21" s="1"/>
      <c r="E21" s="1"/>
      <c r="F21" s="1"/>
      <c r="G21" s="2">
        <f>G19+G20</f>
        <v>6458.8355000000001</v>
      </c>
      <c r="H21" s="1"/>
      <c r="I21" s="1"/>
      <c r="J21" s="23" t="s">
        <v>69</v>
      </c>
      <c r="K21" s="20">
        <v>1</v>
      </c>
      <c r="L21" s="23"/>
    </row>
    <row r="22" spans="3:16" ht="18.75" x14ac:dyDescent="0.3">
      <c r="C22" s="3" t="s">
        <v>26</v>
      </c>
      <c r="D22" s="3"/>
      <c r="E22" s="3"/>
      <c r="F22" s="4">
        <v>0.09</v>
      </c>
      <c r="G22" s="5">
        <f>G21*F22</f>
        <v>581.29519500000004</v>
      </c>
      <c r="H22" s="3"/>
      <c r="I22" s="1"/>
      <c r="J22" s="23" t="s">
        <v>70</v>
      </c>
      <c r="K22" s="23"/>
      <c r="L22" s="23"/>
    </row>
    <row r="23" spans="3:16" ht="18.75" x14ac:dyDescent="0.3">
      <c r="C23" s="1" t="s">
        <v>28</v>
      </c>
      <c r="D23" s="1"/>
      <c r="E23" s="1"/>
      <c r="F23" s="1"/>
      <c r="G23" s="2">
        <f>G21+G22</f>
        <v>7040.1306949999998</v>
      </c>
      <c r="H23" s="1"/>
      <c r="I23" s="6">
        <v>0.91</v>
      </c>
      <c r="L23" s="23" t="s">
        <v>69</v>
      </c>
      <c r="M23" s="20">
        <v>0.91</v>
      </c>
      <c r="N23" s="23"/>
    </row>
    <row r="24" spans="3:16" ht="18.75" x14ac:dyDescent="0.3">
      <c r="C24" s="1" t="s">
        <v>30</v>
      </c>
      <c r="D24" s="1"/>
      <c r="E24" s="1"/>
      <c r="F24" s="6">
        <v>0.03</v>
      </c>
      <c r="G24" s="7">
        <f>G23/91*3</f>
        <v>232.0922207142857</v>
      </c>
      <c r="H24" s="1"/>
      <c r="I24" s="6">
        <v>0.03</v>
      </c>
      <c r="L24" s="23" t="s">
        <v>71</v>
      </c>
      <c r="M24" s="23"/>
      <c r="N24" s="23"/>
    </row>
    <row r="25" spans="3:16" ht="18.75" x14ac:dyDescent="0.3">
      <c r="C25" s="1" t="s">
        <v>32</v>
      </c>
      <c r="D25" s="1"/>
      <c r="E25" s="1"/>
      <c r="F25" s="6">
        <v>0.06</v>
      </c>
      <c r="G25" s="2">
        <f>G23/91*6</f>
        <v>464.1844414285714</v>
      </c>
      <c r="H25" s="1"/>
      <c r="I25" s="6">
        <v>0.06</v>
      </c>
      <c r="L25" s="32" t="s">
        <v>72</v>
      </c>
      <c r="M25" s="32"/>
      <c r="N25" s="32"/>
    </row>
    <row r="26" spans="3:16" ht="18.75" x14ac:dyDescent="0.3">
      <c r="C26" s="1" t="s">
        <v>34</v>
      </c>
      <c r="D26" s="1"/>
      <c r="E26" s="1"/>
      <c r="F26" s="1"/>
      <c r="G26" s="2">
        <f>G23+G24+G25</f>
        <v>7736.4073571428571</v>
      </c>
      <c r="H26" s="1"/>
      <c r="I26" s="6">
        <v>1</v>
      </c>
      <c r="J26" s="20">
        <v>0.9</v>
      </c>
      <c r="L26" s="23" t="s">
        <v>69</v>
      </c>
      <c r="M26" s="20">
        <v>0.9</v>
      </c>
      <c r="N26" s="23"/>
    </row>
    <row r="27" spans="3:16" ht="18.75" x14ac:dyDescent="0.3">
      <c r="C27" s="3" t="s">
        <v>37</v>
      </c>
      <c r="D27" s="3"/>
      <c r="E27" s="3"/>
      <c r="F27" s="4">
        <v>0.1</v>
      </c>
      <c r="G27" s="5">
        <f>G26/90*10</f>
        <v>859.60081746031744</v>
      </c>
      <c r="H27" s="3"/>
      <c r="I27" s="1"/>
      <c r="J27" s="20">
        <v>0.1</v>
      </c>
      <c r="L27" s="23" t="s">
        <v>72</v>
      </c>
      <c r="M27" s="23"/>
      <c r="N27" s="23"/>
    </row>
    <row r="28" spans="3:16" ht="18.75" x14ac:dyDescent="0.3">
      <c r="C28" s="1" t="s">
        <v>39</v>
      </c>
      <c r="D28" s="1"/>
      <c r="E28" s="1"/>
      <c r="F28" s="1"/>
      <c r="G28" s="2">
        <f>G26+G27</f>
        <v>8596.0081746031738</v>
      </c>
      <c r="H28" s="1"/>
      <c r="I28" s="1"/>
      <c r="J28" s="20">
        <v>1</v>
      </c>
      <c r="L28" s="23" t="s">
        <v>69</v>
      </c>
      <c r="M28" s="23">
        <v>100</v>
      </c>
      <c r="N28" s="23"/>
    </row>
    <row r="29" spans="3:16" ht="18.75" x14ac:dyDescent="0.3">
      <c r="C29" s="1" t="s">
        <v>73</v>
      </c>
      <c r="D29" s="1"/>
      <c r="E29" s="1"/>
      <c r="F29" s="6">
        <v>0.19</v>
      </c>
      <c r="G29" s="9">
        <f>G28*F29</f>
        <v>1633.241553174603</v>
      </c>
      <c r="H29" s="1"/>
      <c r="I29" s="1"/>
      <c r="L29" s="23" t="s">
        <v>70</v>
      </c>
      <c r="M29" s="23"/>
      <c r="N29" s="23"/>
    </row>
    <row r="30" spans="3:16" ht="18.75" x14ac:dyDescent="0.3">
      <c r="C30" s="1" t="s">
        <v>74</v>
      </c>
      <c r="G30" s="9">
        <f>G28+G29</f>
        <v>10229.249727777777</v>
      </c>
    </row>
    <row r="31" spans="3:16" ht="18.75" x14ac:dyDescent="0.3">
      <c r="L31" s="1" t="s">
        <v>75</v>
      </c>
      <c r="M31" s="1"/>
      <c r="N31" s="1"/>
      <c r="O31" s="1"/>
      <c r="P31" s="1"/>
    </row>
    <row r="32" spans="3:16" ht="18.75" x14ac:dyDescent="0.3">
      <c r="L32" s="1"/>
      <c r="M32" s="1"/>
      <c r="N32" s="1"/>
      <c r="O32" s="1"/>
      <c r="P32" s="1"/>
    </row>
    <row r="33" spans="3:20" ht="18.75" x14ac:dyDescent="0.3">
      <c r="L33" s="1" t="s">
        <v>39</v>
      </c>
      <c r="M33" s="1"/>
      <c r="N33" s="1"/>
      <c r="O33" s="1"/>
      <c r="P33" s="2">
        <f>P35/119*100</f>
        <v>8596.0081746031738</v>
      </c>
      <c r="R33" s="23"/>
      <c r="S33" s="23"/>
    </row>
    <row r="34" spans="3:20" ht="18.75" x14ac:dyDescent="0.3">
      <c r="L34" s="1" t="s">
        <v>73</v>
      </c>
      <c r="M34" s="1"/>
      <c r="N34" s="1"/>
      <c r="O34" s="1">
        <v>0.19</v>
      </c>
      <c r="P34" s="2">
        <f>P35/119*19</f>
        <v>1633.2415531746028</v>
      </c>
      <c r="R34" s="23"/>
      <c r="S34" s="23"/>
    </row>
    <row r="35" spans="3:20" ht="18.75" x14ac:dyDescent="0.3">
      <c r="C35" s="1" t="s">
        <v>41</v>
      </c>
      <c r="D35" s="10"/>
      <c r="E35" s="1" t="s">
        <v>42</v>
      </c>
      <c r="F35" s="1"/>
      <c r="G35" s="1"/>
      <c r="H35" s="1"/>
      <c r="I35" s="1"/>
      <c r="L35" s="1" t="s">
        <v>74</v>
      </c>
      <c r="M35" s="1"/>
      <c r="N35" s="1"/>
      <c r="O35" s="1"/>
      <c r="P35" s="2">
        <v>10229.249727777777</v>
      </c>
      <c r="R35" s="23" t="s">
        <v>69</v>
      </c>
      <c r="S35" s="20">
        <v>1.19</v>
      </c>
    </row>
    <row r="36" spans="3:20" ht="15.75" x14ac:dyDescent="0.25">
      <c r="R36" s="32" t="s">
        <v>76</v>
      </c>
      <c r="S36" s="32"/>
      <c r="T36" s="32"/>
    </row>
    <row r="37" spans="3:20" ht="18.75" x14ac:dyDescent="0.3">
      <c r="C37" s="1" t="s">
        <v>51</v>
      </c>
      <c r="D37" s="1"/>
      <c r="E37" s="1" t="s">
        <v>42</v>
      </c>
      <c r="F37" s="1"/>
      <c r="G37" s="1"/>
      <c r="H37" s="1"/>
      <c r="I37" s="8"/>
    </row>
    <row r="39" spans="3:20" ht="18.75" x14ac:dyDescent="0.3">
      <c r="D39" s="1" t="s">
        <v>77</v>
      </c>
      <c r="E39" s="9"/>
      <c r="F39" s="1"/>
      <c r="G39" s="10"/>
    </row>
    <row r="40" spans="3:20" ht="18.75" x14ac:dyDescent="0.3">
      <c r="D40" s="1" t="s">
        <v>78</v>
      </c>
      <c r="E40" s="1"/>
      <c r="F40" s="1"/>
      <c r="G40" s="10"/>
    </row>
    <row r="41" spans="3:20" ht="18.75" x14ac:dyDescent="0.3">
      <c r="D41" s="1" t="s">
        <v>79</v>
      </c>
      <c r="E41" s="19"/>
      <c r="F41" s="1"/>
      <c r="G41" s="10"/>
    </row>
    <row r="42" spans="3:20" ht="18.75" x14ac:dyDescent="0.3">
      <c r="D42" s="1"/>
      <c r="E42" s="1"/>
      <c r="F42" s="1"/>
      <c r="G42" s="10"/>
    </row>
    <row r="43" spans="3:20" ht="18.75" x14ac:dyDescent="0.3">
      <c r="D43" s="1" t="s">
        <v>80</v>
      </c>
      <c r="E43" s="1"/>
      <c r="F43" s="1"/>
      <c r="G43" s="10"/>
    </row>
    <row r="44" spans="3:20" ht="18.75" x14ac:dyDescent="0.3">
      <c r="D44" s="1" t="s">
        <v>81</v>
      </c>
      <c r="E44" s="19"/>
      <c r="F44" s="1"/>
      <c r="G44" s="10"/>
    </row>
    <row r="45" spans="3:20" ht="18.75" x14ac:dyDescent="0.3">
      <c r="D45" s="10"/>
      <c r="E45" s="10"/>
      <c r="F45" s="10"/>
      <c r="G45" s="10"/>
    </row>
    <row r="46" spans="3:20" ht="18.75" x14ac:dyDescent="0.3">
      <c r="D46" s="10"/>
      <c r="E46" s="10"/>
      <c r="F46" s="10"/>
      <c r="G46" s="10"/>
    </row>
    <row r="47" spans="3:20" ht="21" x14ac:dyDescent="0.35">
      <c r="C47" s="21" t="s">
        <v>6</v>
      </c>
      <c r="D47" s="21"/>
      <c r="E47" s="37"/>
      <c r="F47" s="37"/>
      <c r="G47" s="38">
        <v>4555</v>
      </c>
    </row>
    <row r="48" spans="3:20" ht="21" x14ac:dyDescent="0.35">
      <c r="C48" s="21" t="s">
        <v>8</v>
      </c>
      <c r="D48" s="21"/>
      <c r="E48" s="37"/>
      <c r="F48" s="21">
        <v>0.15</v>
      </c>
      <c r="G48" s="38"/>
    </row>
    <row r="49" spans="3:7" ht="21" x14ac:dyDescent="0.35">
      <c r="C49" s="21" t="s">
        <v>10</v>
      </c>
      <c r="D49" s="21"/>
      <c r="E49" s="37"/>
      <c r="F49" s="37"/>
      <c r="G49" s="38"/>
    </row>
    <row r="50" spans="3:7" ht="21" x14ac:dyDescent="0.35">
      <c r="C50" s="21" t="s">
        <v>12</v>
      </c>
      <c r="D50" s="21"/>
      <c r="E50" s="37"/>
      <c r="F50" s="21">
        <v>0.02</v>
      </c>
      <c r="G50" s="38"/>
    </row>
    <row r="51" spans="3:7" ht="21" x14ac:dyDescent="0.35">
      <c r="C51" s="21" t="s">
        <v>14</v>
      </c>
      <c r="D51" s="21"/>
      <c r="E51" s="37"/>
      <c r="F51" s="21"/>
      <c r="G51" s="38"/>
    </row>
    <row r="52" spans="3:7" ht="21" x14ac:dyDescent="0.35">
      <c r="C52" s="21" t="s">
        <v>16</v>
      </c>
      <c r="D52" s="21"/>
      <c r="E52" s="37"/>
      <c r="F52" s="38">
        <v>5</v>
      </c>
      <c r="G52" s="38"/>
    </row>
    <row r="53" spans="3:7" ht="21" x14ac:dyDescent="0.35">
      <c r="C53" s="21" t="s">
        <v>18</v>
      </c>
      <c r="D53" s="21"/>
      <c r="E53" s="37"/>
      <c r="F53" s="21"/>
      <c r="G53" s="38"/>
    </row>
    <row r="54" spans="3:7" ht="21" x14ac:dyDescent="0.35">
      <c r="C54" s="21" t="s">
        <v>20</v>
      </c>
      <c r="D54" s="21"/>
      <c r="E54" s="37"/>
      <c r="F54" s="21">
        <v>0.7</v>
      </c>
      <c r="G54" s="38"/>
    </row>
    <row r="55" spans="3:7" ht="21" x14ac:dyDescent="0.35">
      <c r="C55" s="21" t="s">
        <v>23</v>
      </c>
      <c r="D55" s="21"/>
      <c r="E55" s="37"/>
      <c r="F55" s="21"/>
      <c r="G55" s="38"/>
    </row>
    <row r="56" spans="3:7" ht="21" x14ac:dyDescent="0.35">
      <c r="C56" s="21" t="s">
        <v>26</v>
      </c>
      <c r="D56" s="21"/>
      <c r="E56" s="37"/>
      <c r="F56" s="21">
        <v>0.09</v>
      </c>
      <c r="G56" s="38"/>
    </row>
    <row r="57" spans="3:7" ht="21" x14ac:dyDescent="0.35">
      <c r="C57" s="21" t="s">
        <v>28</v>
      </c>
      <c r="D57" s="21"/>
      <c r="E57" s="37"/>
      <c r="F57" s="21"/>
      <c r="G57" s="38"/>
    </row>
    <row r="58" spans="3:7" ht="21" x14ac:dyDescent="0.35">
      <c r="C58" s="21" t="s">
        <v>30</v>
      </c>
      <c r="D58" s="21"/>
      <c r="E58" s="37"/>
      <c r="F58" s="21">
        <v>0.03</v>
      </c>
      <c r="G58" s="38"/>
    </row>
    <row r="59" spans="3:7" ht="21" x14ac:dyDescent="0.35">
      <c r="C59" s="21" t="s">
        <v>32</v>
      </c>
      <c r="D59" s="21"/>
      <c r="E59" s="37"/>
      <c r="F59" s="21">
        <v>0.06</v>
      </c>
      <c r="G59" s="38"/>
    </row>
    <row r="60" spans="3:7" ht="21" x14ac:dyDescent="0.35">
      <c r="C60" s="21" t="s">
        <v>34</v>
      </c>
      <c r="D60" s="21"/>
      <c r="E60" s="37"/>
      <c r="F60" s="21"/>
      <c r="G60" s="38"/>
    </row>
    <row r="61" spans="3:7" ht="21" x14ac:dyDescent="0.35">
      <c r="C61" s="21" t="s">
        <v>37</v>
      </c>
      <c r="D61" s="21"/>
      <c r="E61" s="37"/>
      <c r="F61" s="21">
        <v>0.1</v>
      </c>
      <c r="G61" s="38"/>
    </row>
    <row r="62" spans="3:7" ht="21" x14ac:dyDescent="0.35">
      <c r="C62" s="21" t="s">
        <v>39</v>
      </c>
      <c r="D62" s="21"/>
      <c r="E62" s="37"/>
      <c r="F62" s="21"/>
      <c r="G62" s="38"/>
    </row>
    <row r="63" spans="3:7" ht="21" x14ac:dyDescent="0.35">
      <c r="C63" s="21" t="s">
        <v>73</v>
      </c>
      <c r="D63" s="21"/>
      <c r="E63" s="37"/>
      <c r="F63" s="21">
        <v>0.19</v>
      </c>
      <c r="G63" s="38"/>
    </row>
    <row r="64" spans="3:7" ht="21" x14ac:dyDescent="0.35">
      <c r="C64" s="21" t="s">
        <v>74</v>
      </c>
      <c r="D64" s="21"/>
      <c r="E64" s="37"/>
      <c r="F64" s="37"/>
      <c r="G64" s="38"/>
    </row>
    <row r="65" spans="3:7" ht="21" x14ac:dyDescent="0.35">
      <c r="C65" s="37"/>
      <c r="D65" s="37"/>
      <c r="E65" s="37"/>
      <c r="F65" s="37"/>
      <c r="G65" s="37"/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E11" sqref="E11"/>
    </sheetView>
  </sheetViews>
  <sheetFormatPr baseColWidth="10" defaultColWidth="11.42578125" defaultRowHeight="15" x14ac:dyDescent="0.25"/>
  <sheetData>
    <row r="2" spans="2:2" ht="21" x14ac:dyDescent="0.35">
      <c r="B2" s="2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Verkaufsskalkulation</vt:lpstr>
      <vt:lpstr>Diff I</vt:lpstr>
      <vt:lpstr>Diff II</vt:lpstr>
      <vt:lpstr>Diff III</vt:lpstr>
      <vt:lpstr>VKK</vt:lpstr>
      <vt:lpstr>Tabelle5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Gerhard</dc:creator>
  <cp:keywords/>
  <dc:description/>
  <cp:lastModifiedBy>Jakob Derzapf</cp:lastModifiedBy>
  <cp:revision/>
  <dcterms:created xsi:type="dcterms:W3CDTF">2013-03-14T14:16:15Z</dcterms:created>
  <dcterms:modified xsi:type="dcterms:W3CDTF">2024-09-03T09:37:26Z</dcterms:modified>
  <cp:category/>
  <cp:contentStatus/>
</cp:coreProperties>
</file>