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OneDrive - GFN GmbH (EDU)\Desktop\Bildschirm\AP-1_Vorbereitung\"/>
    </mc:Choice>
  </mc:AlternateContent>
  <xr:revisionPtr revIDLastSave="0" documentId="13_ncr:1_{8F475E3E-2A17-47AD-99DB-87A975EFA0A2}" xr6:coauthVersionLast="47" xr6:coauthVersionMax="47" xr10:uidLastSave="{00000000-0000-0000-0000-000000000000}"/>
  <bookViews>
    <workbookView xWindow="-108" yWindow="-108" windowWidth="23256" windowHeight="12576" activeTab="1" xr2:uid="{23B13C53-E876-4B15-A782-83F5380CE93F}"/>
  </bookViews>
  <sheets>
    <sheet name="Darlehen Leasing" sheetId="3" r:id="rId1"/>
    <sheet name="Entscheidungsmatrix" sheetId="6" r:id="rId2"/>
    <sheet name="Datenübertragungs_Rechnung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5" l="1"/>
  <c r="K45" i="5" s="1"/>
  <c r="E27" i="6"/>
  <c r="K26" i="6"/>
  <c r="I26" i="6"/>
  <c r="G26" i="6"/>
  <c r="K25" i="6"/>
  <c r="I25" i="6"/>
  <c r="G25" i="6"/>
  <c r="K24" i="6"/>
  <c r="I24" i="6"/>
  <c r="G24" i="6"/>
  <c r="K23" i="6"/>
  <c r="I23" i="6"/>
  <c r="G23" i="6"/>
  <c r="K22" i="6"/>
  <c r="K27" i="6" s="1"/>
  <c r="I22" i="6"/>
  <c r="I27" i="6" s="1"/>
  <c r="G22" i="6"/>
  <c r="G27" i="6" s="1"/>
  <c r="E14" i="6"/>
  <c r="K13" i="6"/>
  <c r="I13" i="6"/>
  <c r="G13" i="6"/>
  <c r="K12" i="6"/>
  <c r="I12" i="6"/>
  <c r="G12" i="6"/>
  <c r="K11" i="6"/>
  <c r="I11" i="6"/>
  <c r="G11" i="6"/>
  <c r="K10" i="6"/>
  <c r="I10" i="6"/>
  <c r="G10" i="6"/>
  <c r="K9" i="6"/>
  <c r="K14" i="6" s="1"/>
  <c r="I9" i="6"/>
  <c r="I14" i="6" s="1"/>
  <c r="G9" i="6"/>
  <c r="G14" i="6" l="1"/>
  <c r="G18" i="5"/>
  <c r="G15" i="5"/>
  <c r="E15" i="5"/>
  <c r="G36" i="3"/>
  <c r="G33" i="3"/>
  <c r="E33" i="3"/>
  <c r="F11" i="3"/>
  <c r="I15" i="5" l="1"/>
  <c r="K15" i="5" s="1"/>
  <c r="E18" i="5" s="1"/>
  <c r="I18" i="5" s="1"/>
  <c r="G49" i="3"/>
  <c r="G11" i="3"/>
  <c r="H12" i="3"/>
  <c r="I33" i="3"/>
  <c r="E36" i="3" s="1"/>
  <c r="I36" i="3" s="1"/>
  <c r="E49" i="3" s="1"/>
  <c r="I49" i="3" s="1"/>
  <c r="H11" i="3"/>
  <c r="H13" i="3"/>
  <c r="H14" i="3"/>
  <c r="G46" i="3"/>
  <c r="H15" i="3" l="1"/>
  <c r="G22" i="3" s="1"/>
  <c r="J11" i="3"/>
  <c r="F12" i="3" s="1"/>
  <c r="I11" i="3"/>
  <c r="G12" i="3" l="1"/>
  <c r="I12" i="3" s="1"/>
  <c r="J12" i="3"/>
  <c r="F13" i="3" s="1"/>
  <c r="G13" i="3" l="1"/>
  <c r="I13" i="3" s="1"/>
  <c r="J13" i="3"/>
  <c r="F14" i="3" s="1"/>
  <c r="G14" i="3" s="1"/>
  <c r="J14" i="3" l="1"/>
  <c r="I14" i="3"/>
  <c r="I15" i="3" s="1"/>
  <c r="G15" i="3"/>
  <c r="E22" i="3" l="1"/>
  <c r="J22" i="3" s="1"/>
  <c r="E46" i="3"/>
  <c r="I46" i="3" l="1"/>
  <c r="J49" i="3" s="1"/>
</calcChain>
</file>

<file path=xl/sharedStrings.xml><?xml version="1.0" encoding="utf-8"?>
<sst xmlns="http://schemas.openxmlformats.org/spreadsheetml/2006/main" count="159" uniqueCount="106">
  <si>
    <t>Jahr</t>
  </si>
  <si>
    <t>Schuld Anfang des Jahres</t>
  </si>
  <si>
    <t xml:space="preserve"> davon Zinsen 4%</t>
  </si>
  <si>
    <t>Tilgung, Ende des Jahres</t>
  </si>
  <si>
    <t>Kreditrate</t>
  </si>
  <si>
    <t>Restschuld Ende des Jahres</t>
  </si>
  <si>
    <t>Verlauf des Darlehens für die Produktionsstraße</t>
  </si>
  <si>
    <t>Gesamt</t>
  </si>
  <si>
    <t>/</t>
  </si>
  <si>
    <t>ist gleich</t>
  </si>
  <si>
    <t>=</t>
  </si>
  <si>
    <t>*</t>
  </si>
  <si>
    <t>geteilt durch</t>
  </si>
  <si>
    <t>Sofort Kauf</t>
  </si>
  <si>
    <t>Ergebnis</t>
  </si>
  <si>
    <t>Leasing</t>
  </si>
  <si>
    <t>plus abkauf Restwert</t>
  </si>
  <si>
    <t>operation (+-*/)</t>
  </si>
  <si>
    <t>Ergebnis, das Leasing angebot ist teuer als das Finanzierungsangebot!</t>
  </si>
  <si>
    <t>Laufzeit / in monaten</t>
  </si>
  <si>
    <t>Darlehe</t>
  </si>
  <si>
    <t>-</t>
  </si>
  <si>
    <t>minus</t>
  </si>
  <si>
    <t>mal 100</t>
  </si>
  <si>
    <t>* 100</t>
  </si>
  <si>
    <r>
      <t xml:space="preserve">1) Zur </t>
    </r>
    <r>
      <rPr>
        <b/>
        <i/>
        <sz val="12"/>
        <color theme="5" tint="-0.249977111117893"/>
        <rFont val="Aptos Narrow"/>
        <family val="2"/>
        <scheme val="minor"/>
      </rPr>
      <t>Finanzierung</t>
    </r>
    <r>
      <rPr>
        <sz val="12"/>
        <color theme="1"/>
        <rFont val="Aptos Narrow"/>
        <family val="2"/>
        <scheme val="minor"/>
      </rPr>
      <t xml:space="preserve"> der neuen Produktionsstraße wurde ein Abzahlungsdarlehen mit </t>
    </r>
    <r>
      <rPr>
        <b/>
        <i/>
        <sz val="12"/>
        <color theme="5" tint="-0.249977111117893"/>
        <rFont val="Aptos Narrow"/>
        <family val="2"/>
        <scheme val="minor"/>
      </rPr>
      <t>fester Tilgungsrate</t>
    </r>
    <r>
      <rPr>
        <sz val="12"/>
        <color theme="1"/>
        <rFont val="Aptos Narrow"/>
        <family val="2"/>
        <scheme val="minor"/>
      </rPr>
      <t xml:space="preserve">
(</t>
    </r>
    <r>
      <rPr>
        <b/>
        <i/>
        <sz val="12"/>
        <color theme="5" tint="-0.249977111117893"/>
        <rFont val="Aptos Narrow"/>
        <family val="2"/>
        <scheme val="minor"/>
      </rPr>
      <t>gleiche Raten auf vier Jahre verteilt</t>
    </r>
    <r>
      <rPr>
        <sz val="12"/>
        <color theme="1"/>
        <rFont val="Aptos Narrow"/>
        <family val="2"/>
        <scheme val="minor"/>
      </rPr>
      <t xml:space="preserve">) u einem </t>
    </r>
    <r>
      <rPr>
        <b/>
        <i/>
        <sz val="12"/>
        <color theme="5" tint="-0.249977111117893"/>
        <rFont val="Aptos Narrow"/>
        <family val="2"/>
        <scheme val="minor"/>
      </rPr>
      <t>Zinssatz von 4 %</t>
    </r>
    <r>
      <rPr>
        <sz val="12"/>
        <color theme="1"/>
        <rFont val="Aptos Narrow"/>
        <family val="2"/>
        <scheme val="minor"/>
      </rPr>
      <t xml:space="preserve"> p. a. in Höhe von</t>
    </r>
    <r>
      <rPr>
        <b/>
        <i/>
        <sz val="12"/>
        <color theme="5" tint="-0.249977111117893"/>
        <rFont val="Aptos Narrow"/>
        <family val="2"/>
        <scheme val="minor"/>
      </rPr>
      <t xml:space="preserve"> 760.000 EUR </t>
    </r>
    <r>
      <rPr>
        <sz val="12"/>
        <color theme="1"/>
        <rFont val="Aptos Narrow"/>
        <family val="2"/>
        <scheme val="minor"/>
      </rPr>
      <t>abgeschlossen
Berechnen Sie den Verlauf des Darlehens.  (5 Punkte)</t>
    </r>
  </si>
  <si>
    <t>+</t>
  </si>
  <si>
    <t>Gesamtkosten</t>
  </si>
  <si>
    <t>Restwert</t>
  </si>
  <si>
    <r>
      <t>2)</t>
    </r>
    <r>
      <rPr>
        <b/>
        <i/>
        <sz val="11"/>
        <color theme="5" tint="-0.249977111117893"/>
        <rFont val="Aptos Narrow"/>
        <family val="2"/>
        <scheme val="minor"/>
      </rPr>
      <t xml:space="preserve"> Wie viel Prozent</t>
    </r>
    <r>
      <rPr>
        <sz val="11"/>
        <color theme="1"/>
        <rFont val="Aptos Narrow"/>
        <family val="2"/>
        <scheme val="minor"/>
      </rPr>
      <t xml:space="preserve"> teurer war die</t>
    </r>
    <r>
      <rPr>
        <b/>
        <i/>
        <sz val="11"/>
        <color theme="5" tint="-0.249977111117893"/>
        <rFont val="Aptos Narrow"/>
        <family val="2"/>
        <scheme val="minor"/>
      </rPr>
      <t xml:space="preserve"> Finanzierung</t>
    </r>
    <r>
      <rPr>
        <sz val="11"/>
        <color theme="1"/>
        <rFont val="Aptos Narrow"/>
        <family val="2"/>
        <scheme val="minor"/>
      </rPr>
      <t xml:space="preserve"> durch das</t>
    </r>
    <r>
      <rPr>
        <b/>
        <i/>
        <sz val="11"/>
        <color theme="5" tint="-0.249977111117893"/>
        <rFont val="Aptos Narrow"/>
        <family val="2"/>
        <scheme val="minor"/>
      </rPr>
      <t xml:space="preserve"> Darlehen</t>
    </r>
    <r>
      <rPr>
        <sz val="11"/>
        <color theme="1"/>
        <rFont val="Aptos Narrow"/>
        <family val="2"/>
        <scheme val="minor"/>
      </rPr>
      <t xml:space="preserve"> gegenüber einer</t>
    </r>
    <r>
      <rPr>
        <b/>
        <i/>
        <sz val="11"/>
        <color theme="5" tint="-0.249977111117893"/>
        <rFont val="Aptos Narrow"/>
        <family val="2"/>
        <scheme val="minor"/>
      </rPr>
      <t xml:space="preserve"> sofortigen Bezahlung</t>
    </r>
    <r>
      <rPr>
        <sz val="11"/>
        <color theme="1"/>
        <rFont val="Aptos Narrow"/>
        <family val="2"/>
        <scheme val="minor"/>
      </rPr>
      <t>? (2 Punkte)</t>
    </r>
  </si>
  <si>
    <r>
      <t xml:space="preserve">4) Um </t>
    </r>
    <r>
      <rPr>
        <b/>
        <i/>
        <sz val="11"/>
        <color theme="5"/>
        <rFont val="Aptos Narrow"/>
        <family val="2"/>
        <scheme val="minor"/>
      </rPr>
      <t>wie viel Prozent</t>
    </r>
    <r>
      <rPr>
        <sz val="11"/>
        <color theme="1"/>
        <rFont val="Aptos Narrow"/>
        <family val="2"/>
        <scheme val="minor"/>
      </rPr>
      <t xml:space="preserve"> (gerundet) </t>
    </r>
    <r>
      <rPr>
        <b/>
        <i/>
        <sz val="11"/>
        <color theme="5"/>
        <rFont val="Aptos Narrow"/>
        <family val="2"/>
        <scheme val="minor"/>
      </rPr>
      <t>übersteigt</t>
    </r>
    <r>
      <rPr>
        <sz val="11"/>
        <color theme="1"/>
        <rFont val="Aptos Narrow"/>
        <family val="2"/>
        <scheme val="minor"/>
      </rPr>
      <t xml:space="preserve"> das</t>
    </r>
    <r>
      <rPr>
        <b/>
        <i/>
        <sz val="11"/>
        <color theme="5"/>
        <rFont val="Aptos Narrow"/>
        <family val="2"/>
        <scheme val="minor"/>
      </rPr>
      <t xml:space="preserve"> teurere Finanzierungsangebot </t>
    </r>
    <r>
      <rPr>
        <sz val="11"/>
        <color theme="1"/>
        <rFont val="Aptos Narrow"/>
        <family val="2"/>
        <scheme val="minor"/>
      </rPr>
      <t>das</t>
    </r>
    <r>
      <rPr>
        <b/>
        <i/>
        <sz val="11"/>
        <color theme="5"/>
        <rFont val="Aptos Narrow"/>
        <family val="2"/>
        <scheme val="minor"/>
      </rPr>
      <t xml:space="preserve"> günstigere Finanzierungsangebot</t>
    </r>
    <r>
      <rPr>
        <sz val="11"/>
        <color theme="1"/>
        <rFont val="Aptos Narrow"/>
        <family val="2"/>
        <scheme val="minor"/>
      </rPr>
      <t>?
Beachten Sie hierbei nur die zusätzlichen Kosten von Darlehen und Leasing und nicht den Grundbetrag der Finanzierungssumme. (3 Punkte)</t>
    </r>
  </si>
  <si>
    <t>Rate</t>
  </si>
  <si>
    <t>monate</t>
  </si>
  <si>
    <t>Leasingrate</t>
  </si>
  <si>
    <t>sofortkauf</t>
  </si>
  <si>
    <t>Different Ergebnis</t>
  </si>
  <si>
    <t>1.1) Ermitteln Sie die notwendige Gesamtbreite des Anschlusses.</t>
  </si>
  <si>
    <t>VoIP Kbit/s</t>
  </si>
  <si>
    <t>VoIP</t>
  </si>
  <si>
    <t>Kbit/s</t>
  </si>
  <si>
    <t>Ergebnis Kbit/s</t>
  </si>
  <si>
    <t>Umwandlung in Mbit/s</t>
  </si>
  <si>
    <t>Gesamtdaten</t>
  </si>
  <si>
    <t>Serverlast</t>
  </si>
  <si>
    <t xml:space="preserve">Plus Serverlast </t>
  </si>
  <si>
    <t>Ergebnis in Mbit/s</t>
  </si>
  <si>
    <t>Anbieter</t>
  </si>
  <si>
    <t>Download</t>
  </si>
  <si>
    <t>Upload</t>
  </si>
  <si>
    <t>Preis</t>
  </si>
  <si>
    <t>Technologie</t>
  </si>
  <si>
    <t>Auswahl</t>
  </si>
  <si>
    <t>FastNet AG</t>
  </si>
  <si>
    <t>Spdeo GmbH</t>
  </si>
  <si>
    <t>SuOnLi Ltd.</t>
  </si>
  <si>
    <t>max. 50 Mbits/s</t>
  </si>
  <si>
    <t>max. 10 Mbits/s</t>
  </si>
  <si>
    <t>max. 75 Mbits/s</t>
  </si>
  <si>
    <t>max. 25 Mbits/s</t>
  </si>
  <si>
    <t>20 Mbits/s</t>
  </si>
  <si>
    <t>14,99 € I Monat</t>
  </si>
  <si>
    <t>29,99 € I Monat</t>
  </si>
  <si>
    <t>99,00 € I Monat</t>
  </si>
  <si>
    <t>ADSL</t>
  </si>
  <si>
    <t>VDSL</t>
  </si>
  <si>
    <t>SDSL</t>
  </si>
  <si>
    <t>ok</t>
  </si>
  <si>
    <t>Spedeo GmbH, da es das einziegste Angebot ist, das sowohl 23 Mbit/S Download als auch Upload ermöglicht</t>
  </si>
  <si>
    <t>Achtung, geteilt durch 1.000</t>
  </si>
  <si>
    <t>Aufgabe.1</t>
  </si>
  <si>
    <t>MegaLagerer</t>
  </si>
  <si>
    <t>StauraumXP</t>
  </si>
  <si>
    <t>LagerOver9000</t>
  </si>
  <si>
    <t>Entscheidungskriterium</t>
  </si>
  <si>
    <t>Gewichtung</t>
  </si>
  <si>
    <t>Punkte (1-10)</t>
  </si>
  <si>
    <t>Gewichtete Punkte</t>
  </si>
  <si>
    <t>Funktionsumfang</t>
  </si>
  <si>
    <t>Anpassbarkeit</t>
  </si>
  <si>
    <t>Wartbarkeit</t>
  </si>
  <si>
    <t>Interoperabilität</t>
  </si>
  <si>
    <t>Summe</t>
  </si>
  <si>
    <t>19 Pkt!</t>
  </si>
  <si>
    <t>Aufgabe.2</t>
  </si>
  <si>
    <t>Punkte (1-3)</t>
  </si>
  <si>
    <t>Breite</t>
  </si>
  <si>
    <t>Länge</t>
  </si>
  <si>
    <t>Farbe</t>
  </si>
  <si>
    <t>Arbeitstage</t>
  </si>
  <si>
    <t>GiByte</t>
  </si>
  <si>
    <t>Umwandlung in TiByte</t>
  </si>
  <si>
    <t>Ergebnis GiByte</t>
  </si>
  <si>
    <r>
      <t xml:space="preserve">Aufgerundet: </t>
    </r>
    <r>
      <rPr>
        <b/>
        <i/>
        <sz val="11"/>
        <color theme="1"/>
        <rFont val="Aptos Narrow"/>
        <family val="2"/>
        <scheme val="minor"/>
      </rPr>
      <t>235 TiByte</t>
    </r>
  </si>
  <si>
    <r>
      <t xml:space="preserve">Sie </t>
    </r>
    <r>
      <rPr>
        <b/>
        <sz val="14"/>
        <color theme="5" tint="-0.249977111117893"/>
        <rFont val="Aptos Narrow"/>
        <family val="2"/>
        <scheme val="minor"/>
      </rPr>
      <t xml:space="preserve">drei Angebote </t>
    </r>
    <r>
      <rPr>
        <sz val="14"/>
        <color theme="1"/>
        <rFont val="Aptos Narrow"/>
        <family val="2"/>
        <scheme val="minor"/>
      </rPr>
      <t>erhalten.</t>
    </r>
    <r>
      <rPr>
        <b/>
        <sz val="14"/>
        <color theme="5" tint="-0.249977111117893"/>
        <rFont val="Aptos Narrow"/>
        <family val="2"/>
        <scheme val="minor"/>
      </rPr>
      <t xml:space="preserve"> Wählen Sie</t>
    </r>
    <r>
      <rPr>
        <sz val="14"/>
        <color theme="1"/>
        <rFont val="Aptos Narrow"/>
        <family val="2"/>
        <scheme val="minor"/>
      </rPr>
      <t xml:space="preserve"> entsprechend Ihrer Berechnungen in 1.1) das</t>
    </r>
    <r>
      <rPr>
        <sz val="14"/>
        <color theme="5" tint="-0.249977111117893"/>
        <rFont val="Aptos Narrow"/>
        <family val="2"/>
        <scheme val="minor"/>
      </rPr>
      <t xml:space="preserve"> </t>
    </r>
    <r>
      <rPr>
        <b/>
        <sz val="14"/>
        <color theme="5" tint="-0.249977111117893"/>
        <rFont val="Aptos Narrow"/>
        <family val="2"/>
        <scheme val="minor"/>
      </rPr>
      <t>passendste Angebot</t>
    </r>
    <r>
      <rPr>
        <sz val="14"/>
        <color theme="1"/>
        <rFont val="Aptos Narrow"/>
        <family val="2"/>
        <scheme val="minor"/>
      </rPr>
      <t xml:space="preserve"> und</t>
    </r>
    <r>
      <rPr>
        <b/>
        <sz val="14"/>
        <color theme="5" tint="-0.249977111117893"/>
        <rFont val="Aptos Narrow"/>
        <family val="2"/>
        <scheme val="minor"/>
      </rPr>
      <t xml:space="preserve"> begründen</t>
    </r>
    <r>
      <rPr>
        <sz val="14"/>
        <color theme="1"/>
        <rFont val="Aptos Narrow"/>
        <family val="2"/>
        <scheme val="minor"/>
      </rPr>
      <t xml:space="preserve"> Sie ihre Entscheidung! (2 Punkte)</t>
    </r>
  </si>
  <si>
    <r>
      <t xml:space="preserve">3) Nebenbei soll auch das Speichersystem modernisiert werden. 
Messungen haben ergeben, dass </t>
    </r>
    <r>
      <rPr>
        <b/>
        <sz val="12"/>
        <color theme="5" tint="-0.249977111117893"/>
        <rFont val="Aptos Narrow"/>
        <family val="2"/>
        <scheme val="minor"/>
      </rPr>
      <t>am Tag</t>
    </r>
    <r>
      <rPr>
        <sz val="12"/>
        <color theme="1"/>
        <rFont val="Aptos Narrow"/>
        <family val="2"/>
        <scheme val="minor"/>
      </rPr>
      <t xml:space="preserve"> zwischen </t>
    </r>
    <r>
      <rPr>
        <b/>
        <sz val="12"/>
        <color theme="5" tint="-0.249977111117893"/>
        <rFont val="Aptos Narrow"/>
        <family val="2"/>
        <scheme val="minor"/>
      </rPr>
      <t>30.000 und 40.000 GiByte</t>
    </r>
    <r>
      <rPr>
        <sz val="12"/>
        <color theme="1"/>
        <rFont val="Aptos Narrow"/>
        <family val="2"/>
        <scheme val="minor"/>
      </rPr>
      <t xml:space="preserve"> </t>
    </r>
    <r>
      <rPr>
        <b/>
        <sz val="12"/>
        <color theme="5" tint="-0.249977111117893"/>
        <rFont val="Aptos Narrow"/>
        <family val="2"/>
        <scheme val="minor"/>
      </rPr>
      <t>übertragen</t>
    </r>
    <r>
      <rPr>
        <sz val="12"/>
        <color theme="1"/>
        <rFont val="Aptos Narrow"/>
        <family val="2"/>
        <scheme val="minor"/>
      </rPr>
      <t xml:space="preserve"> werden.
Wie groß muss der lokale Speicher mindestens sein, damit Sie die Produktionsdaten einer Arbeitswoche (</t>
    </r>
    <r>
      <rPr>
        <b/>
        <sz val="12"/>
        <color theme="5" tint="-0.249977111117893"/>
        <rFont val="Aptos Narrow"/>
        <family val="2"/>
        <scheme val="minor"/>
      </rPr>
      <t>Mo-Sa</t>
    </r>
    <r>
      <rPr>
        <sz val="12"/>
        <color theme="1"/>
        <rFont val="Aptos Narrow"/>
        <family val="2"/>
        <scheme val="minor"/>
      </rPr>
      <t xml:space="preserve">). In der Niederlassung vorhalten können?
Geben Sie den Wert </t>
    </r>
    <r>
      <rPr>
        <b/>
        <sz val="12"/>
        <color theme="5" tint="-0.249977111117893"/>
        <rFont val="Aptos Narrow"/>
        <family val="2"/>
        <scheme val="minor"/>
      </rPr>
      <t>in TiByte</t>
    </r>
    <r>
      <rPr>
        <sz val="12"/>
        <color theme="1"/>
        <rFont val="Aptos Narrow"/>
        <family val="2"/>
        <scheme val="minor"/>
      </rPr>
      <t xml:space="preserve"> an und</t>
    </r>
    <r>
      <rPr>
        <b/>
        <sz val="12"/>
        <color theme="5" tint="-0.249977111117893"/>
        <rFont val="Aptos Narrow"/>
        <family val="2"/>
        <scheme val="minor"/>
      </rPr>
      <t xml:space="preserve"> runden</t>
    </r>
    <r>
      <rPr>
        <sz val="12"/>
        <color theme="1"/>
        <rFont val="Aptos Narrow"/>
        <family val="2"/>
        <scheme val="minor"/>
      </rPr>
      <t xml:space="preserve"> Sie diesen auf</t>
    </r>
    <r>
      <rPr>
        <b/>
        <sz val="12"/>
        <color theme="5" tint="-0.249977111117893"/>
        <rFont val="Aptos Narrow"/>
        <family val="2"/>
        <scheme val="minor"/>
      </rPr>
      <t xml:space="preserve"> volle TiByte</t>
    </r>
    <r>
      <rPr>
        <sz val="12"/>
        <color theme="1"/>
        <rFont val="Aptos Narrow"/>
        <family val="2"/>
        <scheme val="minor"/>
      </rPr>
      <t xml:space="preserve"> auf. (4 Punkte)</t>
    </r>
  </si>
  <si>
    <t>Bedingungen</t>
  </si>
  <si>
    <t>Produkt A</t>
  </si>
  <si>
    <t>Produkt B</t>
  </si>
  <si>
    <t>Produkt C</t>
  </si>
  <si>
    <t>Am besten geeignet ist ? == LagerOver9000 mit 240 Pkt.</t>
  </si>
  <si>
    <t>zu wenig</t>
  </si>
  <si>
    <t>geteilt durch 1024</t>
  </si>
  <si>
    <t>in Prozent Teurer</t>
  </si>
  <si>
    <r>
      <t>3) Alternativ wurde Ihnen ein</t>
    </r>
    <r>
      <rPr>
        <b/>
        <i/>
        <sz val="11"/>
        <color theme="5" tint="-0.249977111117893"/>
        <rFont val="Aptos Narrow"/>
        <family val="2"/>
        <scheme val="minor"/>
      </rPr>
      <t xml:space="preserve"> Leasing-Angebot</t>
    </r>
    <r>
      <rPr>
        <sz val="11"/>
        <color theme="1"/>
        <rFont val="Aptos Narrow"/>
        <family val="2"/>
        <scheme val="minor"/>
      </rPr>
      <t xml:space="preserve"> mit einer</t>
    </r>
    <r>
      <rPr>
        <b/>
        <i/>
        <sz val="11"/>
        <color theme="5" tint="-0.249977111117893"/>
        <rFont val="Aptos Narrow"/>
        <family val="2"/>
        <scheme val="minor"/>
      </rPr>
      <t xml:space="preserve"> Laufzeit von 4 Jahren</t>
    </r>
    <r>
      <rPr>
        <sz val="11"/>
        <color theme="1"/>
        <rFont val="Aptos Narrow"/>
        <family val="2"/>
        <scheme val="minor"/>
      </rPr>
      <t xml:space="preserve"> angeboten, welches von Ihrer Finanzabteilung in einem ersten Gutachten allerdings als schlechter bewertet wurde.
Die Konditionen waren eine</t>
    </r>
    <r>
      <rPr>
        <b/>
        <i/>
        <sz val="11"/>
        <color theme="5" tint="-0.249977111117893"/>
        <rFont val="Aptos Narrow"/>
        <family val="2"/>
        <scheme val="minor"/>
      </rPr>
      <t xml:space="preserve"> monatliche Leasingrate </t>
    </r>
    <r>
      <rPr>
        <sz val="11"/>
        <rFont val="Aptos Narrow"/>
        <family val="2"/>
        <scheme val="minor"/>
      </rPr>
      <t>von</t>
    </r>
    <r>
      <rPr>
        <b/>
        <i/>
        <sz val="11"/>
        <color theme="5" tint="-0.249977111117893"/>
        <rFont val="Aptos Narrow"/>
        <family val="2"/>
        <scheme val="minor"/>
      </rPr>
      <t xml:space="preserve"> 17.500 EUR</t>
    </r>
    <r>
      <rPr>
        <sz val="11"/>
        <color theme="1"/>
        <rFont val="Aptos Narrow"/>
        <family val="2"/>
        <scheme val="minor"/>
      </rPr>
      <t xml:space="preserve"> und eine Übernahme des Leasing-gutes mit einem geschätzten </t>
    </r>
    <r>
      <rPr>
        <b/>
        <i/>
        <sz val="11"/>
        <color theme="5" tint="-0.249977111117893"/>
        <rFont val="Aptos Narrow"/>
        <family val="2"/>
        <scheme val="minor"/>
      </rPr>
      <t>Restwert von 25.000 EUR.</t>
    </r>
    <r>
      <rPr>
        <sz val="11"/>
        <color theme="1"/>
        <rFont val="Aptos Narrow"/>
        <family val="2"/>
        <scheme val="minor"/>
      </rPr>
      <t xml:space="preserve">
Berechnen Sie die Gesamtkosten des Angebotes und beurteilen Sie, ob Ihre Finanzabteilung Recht hat. (4 Punkte)</t>
    </r>
  </si>
  <si>
    <t>Ermittlung in prozent = 105.000,00 / 76.000 * 100 = 138,157%</t>
  </si>
  <si>
    <r>
      <t xml:space="preserve">1.) Sie sollen das Netzwerk des Kunden nachdem Umzug modernisieren. 
Der externe Netzwerkanschluss soll folgenden Anforderungen genügen:
-  </t>
    </r>
    <r>
      <rPr>
        <b/>
        <sz val="14"/>
        <color theme="5" tint="-0.249977111117893"/>
        <rFont val="Aptos Narrow"/>
        <family val="2"/>
        <scheme val="minor"/>
      </rPr>
      <t xml:space="preserve">80 </t>
    </r>
    <r>
      <rPr>
        <sz val="14"/>
        <color theme="1"/>
        <rFont val="Aptos Narrow"/>
        <family val="2"/>
        <scheme val="minor"/>
      </rPr>
      <t>gleichzeitige</t>
    </r>
    <r>
      <rPr>
        <b/>
        <sz val="14"/>
        <color theme="5" tint="-0.249977111117893"/>
        <rFont val="Aptos Narrow"/>
        <family val="2"/>
        <scheme val="minor"/>
      </rPr>
      <t xml:space="preserve"> Telefonate über VoIP zu je 100 Kbit/s)</t>
    </r>
    <r>
      <rPr>
        <sz val="14"/>
        <color theme="1"/>
        <rFont val="Aptos Narrow"/>
        <family val="2"/>
        <scheme val="minor"/>
      </rPr>
      <t xml:space="preserve">
-  und</t>
    </r>
    <r>
      <rPr>
        <b/>
        <sz val="14"/>
        <color theme="5" tint="-0.249977111117893"/>
        <rFont val="Aptos Narrow"/>
        <family val="2"/>
        <scheme val="minor"/>
      </rPr>
      <t xml:space="preserve"> Serverlast</t>
    </r>
    <r>
      <rPr>
        <sz val="14"/>
        <color theme="1"/>
        <rFont val="Aptos Narrow"/>
        <family val="2"/>
        <scheme val="minor"/>
      </rPr>
      <t xml:space="preserve"> im Netzwerk, min.</t>
    </r>
    <r>
      <rPr>
        <b/>
        <sz val="14"/>
        <color theme="5" tint="-0.249977111117893"/>
        <rFont val="Aptos Narrow"/>
        <family val="2"/>
        <scheme val="minor"/>
      </rPr>
      <t xml:space="preserve"> 15 Mbit/s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</si>
</sst>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[$€-407]_-;\-* #,##0.00\ [$€-407]_-;_-* &quot;-&quot;??\ [$€-407]_-;_-@_-"/>
  </numFmts>
  <fonts count="2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u val="doubleAccounting"/>
      <sz val="11"/>
      <color theme="1"/>
      <name val="Aptos Narrow"/>
      <family val="2"/>
      <scheme val="minor"/>
    </font>
    <font>
      <b/>
      <u val="doubleAccounting"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i/>
      <sz val="12"/>
      <color theme="5" tint="-0.249977111117893"/>
      <name val="Aptos Narrow"/>
      <family val="2"/>
      <scheme val="minor"/>
    </font>
    <font>
      <b/>
      <i/>
      <sz val="11"/>
      <color theme="5" tint="-0.249977111117893"/>
      <name val="Aptos Narrow"/>
      <family val="2"/>
      <scheme val="minor"/>
    </font>
    <font>
      <sz val="11"/>
      <name val="Aptos Narrow"/>
      <family val="2"/>
      <scheme val="minor"/>
    </font>
    <font>
      <b/>
      <i/>
      <sz val="11"/>
      <color theme="5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sz val="11"/>
      <color theme="1" tint="0.24994659260841701"/>
      <name val="Arial"/>
      <family val="2"/>
    </font>
    <font>
      <b/>
      <sz val="11"/>
      <color theme="8"/>
      <name val="Arial"/>
      <family val="2"/>
    </font>
    <font>
      <b/>
      <sz val="11"/>
      <color theme="1" tint="0.24994659260841701"/>
      <name val="Arial"/>
      <family val="2"/>
    </font>
    <font>
      <sz val="11"/>
      <color theme="8"/>
      <name val="Arial"/>
      <family val="2"/>
    </font>
    <font>
      <b/>
      <i/>
      <sz val="11"/>
      <color theme="1"/>
      <name val="Aptos Narrow"/>
      <family val="2"/>
      <scheme val="minor"/>
    </font>
    <font>
      <sz val="14"/>
      <color theme="5" tint="-0.249977111117893"/>
      <name val="Aptos Narrow"/>
      <family val="2"/>
      <scheme val="minor"/>
    </font>
    <font>
      <b/>
      <sz val="14"/>
      <color theme="5" tint="-0.249977111117893"/>
      <name val="Aptos Narrow"/>
      <family val="2"/>
      <scheme val="minor"/>
    </font>
    <font>
      <b/>
      <sz val="12"/>
      <color theme="5" tint="-0.249977111117893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2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4" fillId="0" borderId="1" xfId="3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2" applyFont="1" applyBorder="1" applyAlignment="1">
      <alignment horizontal="center"/>
    </xf>
    <xf numFmtId="0" fontId="4" fillId="0" borderId="0" xfId="3" applyNumberFormat="1" applyFont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 applyAlignment="1">
      <alignment horizontal="center"/>
    </xf>
    <xf numFmtId="3" fontId="0" fillId="0" borderId="0" xfId="0" applyNumberFormat="1"/>
    <xf numFmtId="0" fontId="0" fillId="4" borderId="2" xfId="0" applyFill="1" applyBorder="1"/>
    <xf numFmtId="0" fontId="0" fillId="4" borderId="4" xfId="0" applyFill="1" applyBorder="1"/>
    <xf numFmtId="0" fontId="0" fillId="4" borderId="8" xfId="0" applyFill="1" applyBorder="1"/>
    <xf numFmtId="9" fontId="0" fillId="0" borderId="1" xfId="2" applyNumberFormat="1" applyFont="1" applyBorder="1" applyAlignment="1">
      <alignment horizontal="center"/>
    </xf>
    <xf numFmtId="0" fontId="0" fillId="4" borderId="6" xfId="0" applyFill="1" applyBorder="1"/>
    <xf numFmtId="3" fontId="14" fillId="0" borderId="9" xfId="0" applyNumberFormat="1" applyFont="1" applyBorder="1"/>
    <xf numFmtId="3" fontId="14" fillId="5" borderId="3" xfId="0" applyNumberFormat="1" applyFont="1" applyFill="1" applyBorder="1"/>
    <xf numFmtId="0" fontId="14" fillId="5" borderId="7" xfId="0" applyFont="1" applyFill="1" applyBorder="1"/>
    <xf numFmtId="3" fontId="14" fillId="5" borderId="5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1" xfId="2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4" fillId="0" borderId="3" xfId="0" applyNumberFormat="1" applyFont="1" applyBorder="1"/>
    <xf numFmtId="0" fontId="0" fillId="0" borderId="7" xfId="0" applyBorder="1"/>
    <xf numFmtId="0" fontId="0" fillId="0" borderId="6" xfId="0" applyBorder="1"/>
    <xf numFmtId="0" fontId="15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23" fillId="0" borderId="1" xfId="2" applyNumberFormat="1" applyFont="1" applyBorder="1" applyAlignment="1">
      <alignment horizontal="center"/>
    </xf>
    <xf numFmtId="0" fontId="23" fillId="0" borderId="7" xfId="0" applyFont="1" applyBorder="1"/>
    <xf numFmtId="0" fontId="23" fillId="0" borderId="5" xfId="0" applyFont="1" applyBorder="1"/>
    <xf numFmtId="0" fontId="0" fillId="8" borderId="1" xfId="0" applyFill="1" applyBorder="1" applyAlignment="1">
      <alignment horizontal="center"/>
    </xf>
    <xf numFmtId="0" fontId="23" fillId="9" borderId="1" xfId="0" applyFont="1" applyFill="1" applyBorder="1" applyAlignment="1">
      <alignment horizontal="center"/>
    </xf>
    <xf numFmtId="44" fontId="0" fillId="0" borderId="1" xfId="2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7" fillId="0" borderId="1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/>
    </xf>
    <xf numFmtId="0" fontId="24" fillId="3" borderId="10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44" fontId="4" fillId="0" borderId="8" xfId="2" applyFont="1" applyBorder="1" applyAlignment="1">
      <alignment horizontal="center"/>
    </xf>
    <xf numFmtId="44" fontId="4" fillId="0" borderId="10" xfId="2" applyFont="1" applyBorder="1" applyAlignment="1">
      <alignment horizontal="center"/>
    </xf>
    <xf numFmtId="44" fontId="4" fillId="0" borderId="9" xfId="2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4" fillId="0" borderId="1" xfId="2" applyNumberFormat="1" applyFont="1" applyBorder="1" applyAlignment="1">
      <alignment horizontal="center"/>
    </xf>
    <xf numFmtId="44" fontId="0" fillId="0" borderId="8" xfId="2" applyFont="1" applyBorder="1" applyAlignment="1">
      <alignment horizontal="center"/>
    </xf>
    <xf numFmtId="44" fontId="0" fillId="0" borderId="10" xfId="2" applyFont="1" applyBorder="1" applyAlignment="1">
      <alignment horizontal="center"/>
    </xf>
    <xf numFmtId="44" fontId="0" fillId="0" borderId="9" xfId="2" applyFont="1" applyBorder="1" applyAlignment="1">
      <alignment horizontal="center"/>
    </xf>
  </cellXfs>
  <cellStyles count="4">
    <cellStyle name="Komma" xfId="1" builtinId="3"/>
    <cellStyle name="Prozent" xfId="3" builtinId="5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916165</xdr:colOff>
      <xdr:row>45</xdr:row>
      <xdr:rowOff>188243</xdr:rowOff>
    </xdr:from>
    <xdr:to>
      <xdr:col>9</xdr:col>
      <xdr:colOff>354431</xdr:colOff>
      <xdr:row>48</xdr:row>
      <xdr:rowOff>130855</xdr:rowOff>
    </xdr:to>
    <xdr:cxnSp macro="">
      <xdr:nvCxnSpPr>
        <xdr:cNvPr id="3" name="Verbinder: gekrümmt 2">
          <a:extLst>
            <a:ext uri="{FF2B5EF4-FFF2-40B4-BE49-F238E27FC236}">
              <a16:creationId xmlns:a16="http://schemas.microsoft.com/office/drawing/2014/main" id="{157E64EA-65B6-F684-1D8F-A2F7A5FAA7E2}"/>
            </a:ext>
          </a:extLst>
        </xdr:cNvPr>
        <xdr:cNvCxnSpPr/>
      </xdr:nvCxnSpPr>
      <xdr:spPr>
        <a:xfrm rot="10800000">
          <a:off x="9416406" y="9135174"/>
          <a:ext cx="554991" cy="514112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35559</xdr:colOff>
      <xdr:row>7</xdr:row>
      <xdr:rowOff>58549</xdr:rowOff>
    </xdr:from>
    <xdr:to>
      <xdr:col>17</xdr:col>
      <xdr:colOff>222010</xdr:colOff>
      <xdr:row>22</xdr:row>
      <xdr:rowOff>125353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243138F-795E-42BD-A4C3-D6EEC3E72D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061" r="18075" b="7273"/>
        <a:stretch/>
      </xdr:blipFill>
      <xdr:spPr>
        <a:xfrm rot="16200000">
          <a:off x="13089681" y="837658"/>
          <a:ext cx="2924304" cy="4033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71E9-F5D9-4401-994A-FA757F04C204}">
  <dimension ref="D5:M116"/>
  <sheetViews>
    <sheetView topLeftCell="D20" zoomScale="145" zoomScaleNormal="145" workbookViewId="0">
      <selection activeCell="L52" sqref="L52"/>
    </sheetView>
  </sheetViews>
  <sheetFormatPr baseColWidth="10" defaultRowHeight="14.4" x14ac:dyDescent="0.3"/>
  <cols>
    <col min="5" max="5" width="16.109375" style="1" customWidth="1"/>
    <col min="6" max="6" width="23.33203125" style="1" customWidth="1"/>
    <col min="7" max="7" width="19.44140625" style="1" customWidth="1"/>
    <col min="8" max="8" width="23" style="1" customWidth="1"/>
    <col min="9" max="9" width="16.6640625" style="1" customWidth="1"/>
    <col min="10" max="10" width="23.33203125" style="1" customWidth="1"/>
  </cols>
  <sheetData>
    <row r="5" spans="4:13" ht="18" x14ac:dyDescent="0.35">
      <c r="D5" s="2"/>
      <c r="E5" s="48" t="s">
        <v>25</v>
      </c>
      <c r="F5" s="49"/>
      <c r="G5" s="49"/>
      <c r="H5" s="49"/>
      <c r="I5" s="49"/>
      <c r="J5" s="49"/>
      <c r="K5" s="22" t="s">
        <v>34</v>
      </c>
      <c r="L5" s="25">
        <v>760000</v>
      </c>
      <c r="M5" s="19"/>
    </row>
    <row r="6" spans="4:13" ht="18" x14ac:dyDescent="0.35">
      <c r="D6" s="2"/>
      <c r="E6" s="49"/>
      <c r="F6" s="49"/>
      <c r="G6" s="49"/>
      <c r="H6" s="49"/>
      <c r="I6" s="49"/>
      <c r="J6" s="49"/>
    </row>
    <row r="7" spans="4:13" ht="18" x14ac:dyDescent="0.35">
      <c r="D7" s="2"/>
      <c r="E7" s="49"/>
      <c r="F7" s="49"/>
      <c r="G7" s="49"/>
      <c r="H7" s="49"/>
      <c r="I7" s="49"/>
      <c r="J7" s="49"/>
    </row>
    <row r="9" spans="4:13" x14ac:dyDescent="0.3">
      <c r="E9" s="50" t="s">
        <v>6</v>
      </c>
      <c r="F9" s="50"/>
      <c r="G9" s="50"/>
      <c r="H9" s="50"/>
      <c r="I9" s="50"/>
      <c r="J9" s="50"/>
    </row>
    <row r="10" spans="4:13" x14ac:dyDescent="0.3">
      <c r="E10" s="5" t="s">
        <v>0</v>
      </c>
      <c r="F10" s="5" t="s">
        <v>1</v>
      </c>
      <c r="G10" s="5" t="s">
        <v>2</v>
      </c>
      <c r="H10" s="5" t="s">
        <v>3</v>
      </c>
      <c r="I10" s="5" t="s">
        <v>4</v>
      </c>
      <c r="J10" s="5" t="s">
        <v>5</v>
      </c>
    </row>
    <row r="11" spans="4:13" x14ac:dyDescent="0.3">
      <c r="E11" s="5">
        <v>1</v>
      </c>
      <c r="F11" s="4">
        <f>L5</f>
        <v>760000</v>
      </c>
      <c r="G11" s="6">
        <f>F11/100*4</f>
        <v>30400</v>
      </c>
      <c r="H11" s="4">
        <f>F11/4</f>
        <v>190000</v>
      </c>
      <c r="I11" s="4">
        <f>SUM(G11:H11)</f>
        <v>220400</v>
      </c>
      <c r="J11" s="4">
        <f>F11-H11</f>
        <v>570000</v>
      </c>
    </row>
    <row r="12" spans="4:13" x14ac:dyDescent="0.3">
      <c r="E12" s="5">
        <v>2</v>
      </c>
      <c r="F12" s="4">
        <f>J11</f>
        <v>570000</v>
      </c>
      <c r="G12" s="6">
        <f>F12/100*4</f>
        <v>22800</v>
      </c>
      <c r="H12" s="4">
        <f>F11/4</f>
        <v>190000</v>
      </c>
      <c r="I12" s="4">
        <f t="shared" ref="I12:I14" si="0">SUM(G12:H12)</f>
        <v>212800</v>
      </c>
      <c r="J12" s="4">
        <f>F12-H12</f>
        <v>380000</v>
      </c>
    </row>
    <row r="13" spans="4:13" x14ac:dyDescent="0.3">
      <c r="E13" s="5">
        <v>3</v>
      </c>
      <c r="F13" s="4">
        <f>J12</f>
        <v>380000</v>
      </c>
      <c r="G13" s="6">
        <f>F13/100*4</f>
        <v>15200</v>
      </c>
      <c r="H13" s="4">
        <f>F11/4</f>
        <v>190000</v>
      </c>
      <c r="I13" s="4">
        <f t="shared" si="0"/>
        <v>205200</v>
      </c>
      <c r="J13" s="4">
        <f>F13-H13</f>
        <v>190000</v>
      </c>
    </row>
    <row r="14" spans="4:13" x14ac:dyDescent="0.3">
      <c r="E14" s="5">
        <v>4</v>
      </c>
      <c r="F14" s="4">
        <f>J13</f>
        <v>190000</v>
      </c>
      <c r="G14" s="6">
        <f>F14/100*4</f>
        <v>7600</v>
      </c>
      <c r="H14" s="4">
        <f>F11/4</f>
        <v>190000</v>
      </c>
      <c r="I14" s="4">
        <f t="shared" si="0"/>
        <v>197600</v>
      </c>
      <c r="J14" s="4">
        <f>F14-H14</f>
        <v>0</v>
      </c>
    </row>
    <row r="15" spans="4:13" ht="16.2" x14ac:dyDescent="0.45">
      <c r="E15" s="3" t="s">
        <v>7</v>
      </c>
      <c r="F15" s="7"/>
      <c r="G15" s="8">
        <f>SUM(G11:G14)</f>
        <v>76000</v>
      </c>
      <c r="H15" s="8">
        <f>SUM(H11:H14)</f>
        <v>760000</v>
      </c>
      <c r="I15" s="9">
        <f>SUM(I11:I14)</f>
        <v>836000</v>
      </c>
      <c r="J15" s="7"/>
    </row>
    <row r="18" spans="4:12" x14ac:dyDescent="0.3">
      <c r="E18" s="51" t="s">
        <v>29</v>
      </c>
      <c r="F18" s="51"/>
      <c r="G18" s="51"/>
      <c r="H18" s="51"/>
      <c r="I18" s="51"/>
      <c r="J18" s="51"/>
    </row>
    <row r="19" spans="4:12" ht="18" x14ac:dyDescent="0.35">
      <c r="D19" s="2"/>
      <c r="E19" s="51"/>
      <c r="F19" s="51"/>
      <c r="G19" s="51"/>
      <c r="H19" s="51"/>
      <c r="I19" s="51"/>
      <c r="J19" s="51"/>
    </row>
    <row r="21" spans="4:12" x14ac:dyDescent="0.3">
      <c r="E21" s="3" t="s">
        <v>4</v>
      </c>
      <c r="F21" s="3" t="s">
        <v>12</v>
      </c>
      <c r="G21" s="3" t="s">
        <v>13</v>
      </c>
      <c r="H21" s="3" t="s">
        <v>23</v>
      </c>
      <c r="I21" s="3" t="s">
        <v>14</v>
      </c>
      <c r="J21" s="3" t="s">
        <v>102</v>
      </c>
    </row>
    <row r="22" spans="4:12" x14ac:dyDescent="0.3">
      <c r="E22" s="4">
        <f>I15</f>
        <v>836000</v>
      </c>
      <c r="F22" s="5" t="s">
        <v>8</v>
      </c>
      <c r="G22" s="4">
        <f>H15</f>
        <v>760000</v>
      </c>
      <c r="H22" s="5" t="s">
        <v>24</v>
      </c>
      <c r="I22" s="23" t="s">
        <v>10</v>
      </c>
      <c r="J22" s="12">
        <f>(E22 - G22) / G22 * 100</f>
        <v>10</v>
      </c>
    </row>
    <row r="23" spans="4:12" x14ac:dyDescent="0.3">
      <c r="E23" s="14"/>
      <c r="G23" s="14"/>
      <c r="I23" s="15"/>
      <c r="J23" s="16"/>
    </row>
    <row r="25" spans="4:12" x14ac:dyDescent="0.3">
      <c r="E25" s="52" t="s">
        <v>103</v>
      </c>
      <c r="F25" s="51"/>
      <c r="G25" s="51"/>
      <c r="H25" s="51"/>
      <c r="I25" s="51"/>
      <c r="J25" s="51"/>
      <c r="K25" s="20" t="s">
        <v>31</v>
      </c>
      <c r="L25" s="26">
        <v>17500</v>
      </c>
    </row>
    <row r="26" spans="4:12" x14ac:dyDescent="0.3">
      <c r="E26" s="51"/>
      <c r="F26" s="51"/>
      <c r="G26" s="51"/>
      <c r="H26" s="51"/>
      <c r="I26" s="51"/>
      <c r="J26" s="51"/>
      <c r="K26" s="24" t="s">
        <v>32</v>
      </c>
      <c r="L26" s="27">
        <v>48</v>
      </c>
    </row>
    <row r="27" spans="4:12" x14ac:dyDescent="0.3">
      <c r="E27" s="51"/>
      <c r="F27" s="51"/>
      <c r="G27" s="51"/>
      <c r="H27" s="51"/>
      <c r="I27" s="51"/>
      <c r="J27" s="51"/>
      <c r="K27" s="21" t="s">
        <v>28</v>
      </c>
      <c r="L27" s="28">
        <v>25000</v>
      </c>
    </row>
    <row r="28" spans="4:12" ht="18" x14ac:dyDescent="0.35">
      <c r="D28" s="2"/>
      <c r="E28" s="51"/>
      <c r="F28" s="51"/>
      <c r="G28" s="51"/>
      <c r="H28" s="51"/>
      <c r="I28" s="51"/>
      <c r="J28" s="51"/>
    </row>
    <row r="29" spans="4:12" ht="18" x14ac:dyDescent="0.35">
      <c r="D29" s="2"/>
      <c r="E29" s="51"/>
      <c r="F29" s="51"/>
      <c r="G29" s="51"/>
      <c r="H29" s="51"/>
      <c r="I29" s="51"/>
      <c r="J29" s="51"/>
    </row>
    <row r="30" spans="4:12" ht="18" x14ac:dyDescent="0.35">
      <c r="D30" s="2"/>
      <c r="E30" s="51"/>
      <c r="F30" s="51"/>
      <c r="G30" s="51"/>
      <c r="H30" s="51"/>
      <c r="I30" s="51"/>
      <c r="J30" s="51"/>
    </row>
    <row r="31" spans="4:12" ht="14.4" customHeight="1" x14ac:dyDescent="0.3">
      <c r="D31" s="1"/>
      <c r="I31"/>
      <c r="J31"/>
    </row>
    <row r="32" spans="4:12" ht="14.4" customHeight="1" x14ac:dyDescent="0.3">
      <c r="E32" s="3" t="s">
        <v>33</v>
      </c>
      <c r="F32" s="3" t="s">
        <v>17</v>
      </c>
      <c r="G32" s="17" t="s">
        <v>19</v>
      </c>
      <c r="H32" s="3" t="s">
        <v>9</v>
      </c>
      <c r="I32" s="50" t="s">
        <v>14</v>
      </c>
      <c r="J32" s="50"/>
    </row>
    <row r="33" spans="4:10" x14ac:dyDescent="0.3">
      <c r="D33" s="1"/>
      <c r="E33" s="6">
        <f>L25</f>
        <v>17500</v>
      </c>
      <c r="F33" s="6" t="s">
        <v>11</v>
      </c>
      <c r="G33" s="11">
        <f>L26</f>
        <v>48</v>
      </c>
      <c r="H33" s="6" t="s">
        <v>10</v>
      </c>
      <c r="I33" s="47">
        <f>E33*G33</f>
        <v>840000</v>
      </c>
      <c r="J33" s="47"/>
    </row>
    <row r="34" spans="4:10" x14ac:dyDescent="0.3">
      <c r="D34" s="1"/>
      <c r="E34" s="6"/>
      <c r="F34" s="6"/>
      <c r="G34" s="11"/>
      <c r="H34" s="6"/>
      <c r="I34" s="6"/>
      <c r="J34" s="6"/>
    </row>
    <row r="35" spans="4:10" x14ac:dyDescent="0.3">
      <c r="D35" s="1"/>
      <c r="E35" s="18" t="s">
        <v>27</v>
      </c>
      <c r="F35" s="18" t="s">
        <v>16</v>
      </c>
      <c r="G35" s="18" t="s">
        <v>28</v>
      </c>
      <c r="H35" s="18" t="s">
        <v>10</v>
      </c>
      <c r="I35" s="50" t="s">
        <v>14</v>
      </c>
      <c r="J35" s="50"/>
    </row>
    <row r="36" spans="4:10" ht="16.2" customHeight="1" x14ac:dyDescent="0.45">
      <c r="E36" s="10">
        <f>I33</f>
        <v>840000</v>
      </c>
      <c r="F36" s="5" t="s">
        <v>26</v>
      </c>
      <c r="G36" s="6">
        <f>L27</f>
        <v>25000</v>
      </c>
      <c r="H36" s="5" t="s">
        <v>10</v>
      </c>
      <c r="I36" s="53">
        <f>E36+G36</f>
        <v>865000</v>
      </c>
      <c r="J36" s="53"/>
    </row>
    <row r="37" spans="4:10" ht="14.4" customHeight="1" x14ac:dyDescent="0.3">
      <c r="E37" s="54" t="s">
        <v>18</v>
      </c>
      <c r="F37" s="54"/>
      <c r="G37" s="54"/>
      <c r="H37" s="54"/>
      <c r="I37" s="54"/>
      <c r="J37" s="54"/>
    </row>
    <row r="38" spans="4:10" ht="14.4" customHeight="1" x14ac:dyDescent="0.3">
      <c r="E38" s="54"/>
      <c r="F38" s="54"/>
      <c r="G38" s="54"/>
      <c r="H38" s="54"/>
      <c r="I38" s="54"/>
      <c r="J38" s="54"/>
    </row>
    <row r="42" spans="4:10" x14ac:dyDescent="0.3">
      <c r="E42" s="52" t="s">
        <v>30</v>
      </c>
      <c r="F42" s="51"/>
      <c r="G42" s="51"/>
      <c r="H42" s="51"/>
      <c r="I42" s="51"/>
      <c r="J42" s="51"/>
    </row>
    <row r="43" spans="4:10" ht="18" x14ac:dyDescent="0.35">
      <c r="D43" s="2"/>
      <c r="E43" s="51"/>
      <c r="F43" s="51"/>
      <c r="G43" s="51"/>
      <c r="H43" s="51"/>
      <c r="I43" s="51"/>
      <c r="J43" s="51"/>
    </row>
    <row r="45" spans="4:10" x14ac:dyDescent="0.3">
      <c r="E45" s="13" t="s">
        <v>20</v>
      </c>
      <c r="F45" s="3" t="s">
        <v>22</v>
      </c>
      <c r="G45" s="3" t="s">
        <v>13</v>
      </c>
      <c r="H45" s="3" t="s">
        <v>9</v>
      </c>
      <c r="I45" s="3" t="s">
        <v>35</v>
      </c>
      <c r="J45" s="3" t="s">
        <v>102</v>
      </c>
    </row>
    <row r="46" spans="4:10" x14ac:dyDescent="0.3">
      <c r="E46" s="4">
        <f>I15</f>
        <v>836000</v>
      </c>
      <c r="F46" s="5" t="s">
        <v>21</v>
      </c>
      <c r="G46" s="4">
        <f>F11</f>
        <v>760000</v>
      </c>
      <c r="H46" s="6" t="s">
        <v>10</v>
      </c>
      <c r="I46" s="4">
        <f>E46-G46</f>
        <v>76000</v>
      </c>
      <c r="J46" s="5" t="s">
        <v>21</v>
      </c>
    </row>
    <row r="48" spans="4:10" x14ac:dyDescent="0.3">
      <c r="E48" s="13" t="s">
        <v>15</v>
      </c>
      <c r="F48" s="3" t="s">
        <v>22</v>
      </c>
      <c r="G48" s="3" t="s">
        <v>13</v>
      </c>
      <c r="H48" s="3" t="s">
        <v>9</v>
      </c>
      <c r="I48" s="3" t="s">
        <v>35</v>
      </c>
      <c r="J48" s="3" t="s">
        <v>102</v>
      </c>
    </row>
    <row r="49" spans="4:10" x14ac:dyDescent="0.3">
      <c r="E49" s="10">
        <f>I36</f>
        <v>865000</v>
      </c>
      <c r="F49" s="5" t="s">
        <v>21</v>
      </c>
      <c r="G49" s="4">
        <f>F11</f>
        <v>760000</v>
      </c>
      <c r="H49" s="6" t="s">
        <v>10</v>
      </c>
      <c r="I49" s="10">
        <f>E49-G49</f>
        <v>105000</v>
      </c>
      <c r="J49" s="12">
        <f>(I49 - I46) / I46 * 100</f>
        <v>38.15789473684211</v>
      </c>
    </row>
    <row r="50" spans="4:10" x14ac:dyDescent="0.3">
      <c r="D50" s="1"/>
      <c r="E50" s="55" t="s">
        <v>104</v>
      </c>
      <c r="F50" s="55"/>
      <c r="G50" s="55"/>
      <c r="H50" s="55"/>
      <c r="I50" s="55"/>
      <c r="J50" s="55"/>
    </row>
    <row r="51" spans="4:10" x14ac:dyDescent="0.3">
      <c r="D51" s="1"/>
      <c r="E51" s="55"/>
      <c r="F51" s="55"/>
      <c r="G51" s="55"/>
      <c r="H51" s="55"/>
      <c r="I51" s="55"/>
      <c r="J51" s="55"/>
    </row>
    <row r="52" spans="4:10" x14ac:dyDescent="0.3">
      <c r="D52" s="1"/>
      <c r="J52"/>
    </row>
    <row r="53" spans="4:10" x14ac:dyDescent="0.3">
      <c r="D53" s="1"/>
      <c r="J53"/>
    </row>
    <row r="54" spans="4:10" x14ac:dyDescent="0.3">
      <c r="D54" s="1"/>
      <c r="J54"/>
    </row>
    <row r="55" spans="4:10" x14ac:dyDescent="0.3">
      <c r="D55" s="1"/>
      <c r="J55"/>
    </row>
    <row r="56" spans="4:10" x14ac:dyDescent="0.3">
      <c r="D56" s="1"/>
      <c r="J56"/>
    </row>
    <row r="65" spans="4:10" x14ac:dyDescent="0.3">
      <c r="D65" s="1"/>
      <c r="J65"/>
    </row>
    <row r="116" spans="7:9" x14ac:dyDescent="0.3">
      <c r="G116"/>
      <c r="H116"/>
      <c r="I116"/>
    </row>
  </sheetData>
  <mergeCells count="11">
    <mergeCell ref="I35:J35"/>
    <mergeCell ref="I36:J36"/>
    <mergeCell ref="E37:J38"/>
    <mergeCell ref="E42:J43"/>
    <mergeCell ref="E50:J51"/>
    <mergeCell ref="I33:J33"/>
    <mergeCell ref="E5:J7"/>
    <mergeCell ref="E9:J9"/>
    <mergeCell ref="E18:J19"/>
    <mergeCell ref="E25:J30"/>
    <mergeCell ref="I32:J32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CFEF1-A1B4-4BE5-B9FC-E12801A1A06B}">
  <dimension ref="C4:L27"/>
  <sheetViews>
    <sheetView tabSelected="1" topLeftCell="B5" zoomScale="130" zoomScaleNormal="130" workbookViewId="0">
      <selection activeCell="F22" sqref="F22"/>
    </sheetView>
  </sheetViews>
  <sheetFormatPr baseColWidth="10" defaultColWidth="11.5546875" defaultRowHeight="14.4" x14ac:dyDescent="0.3"/>
  <cols>
    <col min="1" max="2" width="11.5546875" style="29"/>
    <col min="3" max="3" width="10.109375" style="29" customWidth="1"/>
    <col min="4" max="4" width="25" style="29" customWidth="1"/>
    <col min="5" max="5" width="11.5546875" style="29"/>
    <col min="6" max="6" width="13.44140625" style="29" customWidth="1"/>
    <col min="7" max="7" width="21.88671875" style="29" customWidth="1"/>
    <col min="8" max="8" width="13" style="29" customWidth="1"/>
    <col min="9" max="9" width="22" style="29" customWidth="1"/>
    <col min="10" max="10" width="13" style="29" customWidth="1"/>
    <col min="11" max="11" width="23" style="29" customWidth="1"/>
    <col min="12" max="16384" width="11.5546875" style="29"/>
  </cols>
  <sheetData>
    <row r="4" spans="3:12" x14ac:dyDescent="0.3">
      <c r="C4" s="35"/>
      <c r="D4" s="35"/>
      <c r="E4" s="35"/>
      <c r="F4" s="35"/>
      <c r="G4" s="35"/>
    </row>
    <row r="5" spans="3:12" x14ac:dyDescent="0.3">
      <c r="C5" s="35"/>
      <c r="D5" s="35"/>
      <c r="E5" s="35"/>
      <c r="F5" s="35"/>
      <c r="G5" s="35"/>
    </row>
    <row r="6" spans="3:12" x14ac:dyDescent="0.3">
      <c r="C6" s="35" t="s">
        <v>69</v>
      </c>
      <c r="D6" s="35"/>
      <c r="E6" s="35"/>
      <c r="F6" s="35"/>
      <c r="G6" s="35"/>
    </row>
    <row r="7" spans="3:12" x14ac:dyDescent="0.3">
      <c r="C7" s="35"/>
      <c r="D7" s="36" t="s">
        <v>21</v>
      </c>
      <c r="E7" s="36" t="s">
        <v>21</v>
      </c>
      <c r="F7" s="56" t="s">
        <v>70</v>
      </c>
      <c r="G7" s="56"/>
      <c r="H7" s="56" t="s">
        <v>71</v>
      </c>
      <c r="I7" s="56"/>
      <c r="J7" s="56" t="s">
        <v>72</v>
      </c>
      <c r="K7" s="56"/>
    </row>
    <row r="8" spans="3:12" x14ac:dyDescent="0.3">
      <c r="C8" s="35"/>
      <c r="D8" s="37" t="s">
        <v>73</v>
      </c>
      <c r="E8" s="37" t="s">
        <v>74</v>
      </c>
      <c r="F8" s="38" t="s">
        <v>75</v>
      </c>
      <c r="G8" s="37" t="s">
        <v>76</v>
      </c>
      <c r="H8" s="38" t="s">
        <v>75</v>
      </c>
      <c r="I8" s="37" t="s">
        <v>76</v>
      </c>
      <c r="J8" s="38" t="s">
        <v>75</v>
      </c>
      <c r="K8" s="37" t="s">
        <v>76</v>
      </c>
    </row>
    <row r="9" spans="3:12" x14ac:dyDescent="0.3">
      <c r="C9" s="35"/>
      <c r="D9" s="39" t="s">
        <v>77</v>
      </c>
      <c r="E9" s="39">
        <v>3.5</v>
      </c>
      <c r="F9" s="40">
        <v>10</v>
      </c>
      <c r="G9" s="39">
        <f>E9*F9</f>
        <v>35</v>
      </c>
      <c r="H9" s="40">
        <v>10</v>
      </c>
      <c r="I9" s="39">
        <f>E9*H9</f>
        <v>35</v>
      </c>
      <c r="J9" s="40">
        <v>0</v>
      </c>
      <c r="K9" s="39">
        <f>E9*J9</f>
        <v>0</v>
      </c>
    </row>
    <row r="10" spans="3:12" x14ac:dyDescent="0.3">
      <c r="C10" s="35"/>
      <c r="D10" s="39" t="s">
        <v>78</v>
      </c>
      <c r="E10" s="39">
        <v>1</v>
      </c>
      <c r="F10" s="40">
        <v>5</v>
      </c>
      <c r="G10" s="39">
        <f>E10*F10</f>
        <v>5</v>
      </c>
      <c r="H10" s="40">
        <v>0</v>
      </c>
      <c r="I10" s="39">
        <f t="shared" ref="I10:I13" si="0">E10*H10</f>
        <v>0</v>
      </c>
      <c r="J10" s="40">
        <v>0</v>
      </c>
      <c r="K10" s="39">
        <f t="shared" ref="K10:K13" si="1">E10*J10</f>
        <v>0</v>
      </c>
    </row>
    <row r="11" spans="3:12" x14ac:dyDescent="0.3">
      <c r="C11" s="35"/>
      <c r="D11" s="39" t="s">
        <v>79</v>
      </c>
      <c r="E11" s="39">
        <v>1.5</v>
      </c>
      <c r="F11" s="40">
        <v>2</v>
      </c>
      <c r="G11" s="39">
        <f>E11*F11</f>
        <v>3</v>
      </c>
      <c r="H11" s="40">
        <v>0</v>
      </c>
      <c r="I11" s="39">
        <f t="shared" si="0"/>
        <v>0</v>
      </c>
      <c r="J11" s="40">
        <v>0</v>
      </c>
      <c r="K11" s="39">
        <f t="shared" si="1"/>
        <v>0</v>
      </c>
    </row>
    <row r="12" spans="3:12" x14ac:dyDescent="0.3">
      <c r="C12" s="35"/>
      <c r="D12" s="39" t="s">
        <v>80</v>
      </c>
      <c r="E12" s="39">
        <v>2.5</v>
      </c>
      <c r="F12" s="40">
        <v>2</v>
      </c>
      <c r="G12" s="39">
        <f>E12*F12</f>
        <v>5</v>
      </c>
      <c r="H12" s="40">
        <v>0</v>
      </c>
      <c r="I12" s="39">
        <f t="shared" si="0"/>
        <v>0</v>
      </c>
      <c r="J12" s="40">
        <v>0</v>
      </c>
      <c r="K12" s="39">
        <f t="shared" si="1"/>
        <v>0</v>
      </c>
    </row>
    <row r="13" spans="3:12" x14ac:dyDescent="0.3">
      <c r="C13" s="35"/>
      <c r="D13" s="39" t="s">
        <v>49</v>
      </c>
      <c r="E13" s="39">
        <v>1.5</v>
      </c>
      <c r="F13" s="40">
        <v>10</v>
      </c>
      <c r="G13" s="39">
        <f>E13*F13</f>
        <v>15</v>
      </c>
      <c r="H13" s="40">
        <v>0</v>
      </c>
      <c r="I13" s="39">
        <f t="shared" si="0"/>
        <v>0</v>
      </c>
      <c r="J13" s="40">
        <v>0</v>
      </c>
      <c r="K13" s="39">
        <f t="shared" si="1"/>
        <v>0</v>
      </c>
    </row>
    <row r="14" spans="3:12" x14ac:dyDescent="0.3">
      <c r="C14" s="35"/>
      <c r="D14" s="37" t="s">
        <v>81</v>
      </c>
      <c r="E14" s="37">
        <f t="shared" ref="E14:K14" si="2">SUM(E9:E13)</f>
        <v>10</v>
      </c>
      <c r="F14" s="41"/>
      <c r="G14" s="37">
        <f t="shared" si="2"/>
        <v>63</v>
      </c>
      <c r="H14" s="41"/>
      <c r="I14" s="37">
        <f t="shared" si="2"/>
        <v>35</v>
      </c>
      <c r="J14" s="41"/>
      <c r="K14" s="37">
        <f t="shared" si="2"/>
        <v>0</v>
      </c>
    </row>
    <row r="15" spans="3:12" x14ac:dyDescent="0.3">
      <c r="C15" s="35"/>
      <c r="D15" s="57" t="s">
        <v>99</v>
      </c>
      <c r="E15" s="58"/>
      <c r="F15" s="58"/>
      <c r="G15" s="58"/>
      <c r="H15" s="58"/>
      <c r="I15" s="58"/>
      <c r="J15" s="58"/>
      <c r="K15" s="59"/>
      <c r="L15" s="29" t="s">
        <v>82</v>
      </c>
    </row>
    <row r="16" spans="3:12" x14ac:dyDescent="0.3">
      <c r="C16" s="35"/>
      <c r="D16" s="35"/>
      <c r="E16" s="35"/>
      <c r="F16" s="35"/>
      <c r="G16" s="35"/>
    </row>
    <row r="19" spans="3:11" x14ac:dyDescent="0.3">
      <c r="C19" s="35" t="s">
        <v>83</v>
      </c>
      <c r="D19" s="35"/>
      <c r="E19" s="35"/>
      <c r="F19" s="35"/>
      <c r="G19" s="35"/>
    </row>
    <row r="20" spans="3:11" x14ac:dyDescent="0.3">
      <c r="C20" s="35"/>
      <c r="D20" s="36" t="s">
        <v>21</v>
      </c>
      <c r="E20" s="36" t="s">
        <v>21</v>
      </c>
      <c r="F20" s="56" t="s">
        <v>96</v>
      </c>
      <c r="G20" s="56"/>
      <c r="H20" s="56" t="s">
        <v>97</v>
      </c>
      <c r="I20" s="56"/>
      <c r="J20" s="56" t="s">
        <v>98</v>
      </c>
      <c r="K20" s="56"/>
    </row>
    <row r="21" spans="3:11" x14ac:dyDescent="0.3">
      <c r="C21" s="35"/>
      <c r="D21" s="37" t="s">
        <v>73</v>
      </c>
      <c r="E21" s="37" t="s">
        <v>74</v>
      </c>
      <c r="F21" s="38" t="s">
        <v>84</v>
      </c>
      <c r="G21" s="37" t="s">
        <v>76</v>
      </c>
      <c r="H21" s="38" t="s">
        <v>84</v>
      </c>
      <c r="I21" s="37" t="s">
        <v>76</v>
      </c>
      <c r="J21" s="38" t="s">
        <v>84</v>
      </c>
      <c r="K21" s="37" t="s">
        <v>76</v>
      </c>
    </row>
    <row r="22" spans="3:11" x14ac:dyDescent="0.3">
      <c r="C22" s="35"/>
      <c r="D22" s="39" t="s">
        <v>77</v>
      </c>
      <c r="E22" s="39">
        <v>30</v>
      </c>
      <c r="F22" s="40">
        <v>0</v>
      </c>
      <c r="G22" s="39">
        <f>E22*F22</f>
        <v>0</v>
      </c>
      <c r="H22" s="40">
        <v>0</v>
      </c>
      <c r="I22" s="39">
        <f>E22*H22</f>
        <v>0</v>
      </c>
      <c r="J22" s="40">
        <v>0</v>
      </c>
      <c r="K22" s="39">
        <f>E22*J22</f>
        <v>0</v>
      </c>
    </row>
    <row r="23" spans="3:11" x14ac:dyDescent="0.3">
      <c r="C23" s="35"/>
      <c r="D23" s="39" t="s">
        <v>85</v>
      </c>
      <c r="E23" s="39">
        <v>20</v>
      </c>
      <c r="F23" s="40">
        <v>0</v>
      </c>
      <c r="G23" s="39">
        <f>E23*F23</f>
        <v>0</v>
      </c>
      <c r="H23" s="40">
        <v>0</v>
      </c>
      <c r="I23" s="39">
        <f t="shared" ref="I23:I26" si="3">E23*H23</f>
        <v>0</v>
      </c>
      <c r="J23" s="40">
        <v>0</v>
      </c>
      <c r="K23" s="39">
        <f t="shared" ref="K23:K26" si="4">E23*J23</f>
        <v>0</v>
      </c>
    </row>
    <row r="24" spans="3:11" x14ac:dyDescent="0.3">
      <c r="C24" s="35"/>
      <c r="D24" s="39" t="s">
        <v>86</v>
      </c>
      <c r="E24" s="39">
        <v>15</v>
      </c>
      <c r="F24" s="40">
        <v>0</v>
      </c>
      <c r="G24" s="39">
        <f>E24*F24</f>
        <v>0</v>
      </c>
      <c r="H24" s="40">
        <v>0</v>
      </c>
      <c r="I24" s="39">
        <f t="shared" si="3"/>
        <v>0</v>
      </c>
      <c r="J24" s="40">
        <v>0</v>
      </c>
      <c r="K24" s="39">
        <f t="shared" si="4"/>
        <v>0</v>
      </c>
    </row>
    <row r="25" spans="3:11" x14ac:dyDescent="0.3">
      <c r="C25" s="35"/>
      <c r="D25" s="39" t="s">
        <v>87</v>
      </c>
      <c r="E25" s="39">
        <v>10</v>
      </c>
      <c r="F25" s="40">
        <v>0</v>
      </c>
      <c r="G25" s="39">
        <f>E25*F25</f>
        <v>0</v>
      </c>
      <c r="H25" s="40">
        <v>0</v>
      </c>
      <c r="I25" s="39">
        <f t="shared" si="3"/>
        <v>0</v>
      </c>
      <c r="J25" s="40">
        <v>0</v>
      </c>
      <c r="K25" s="39">
        <f t="shared" si="4"/>
        <v>0</v>
      </c>
    </row>
    <row r="26" spans="3:11" x14ac:dyDescent="0.3">
      <c r="C26" s="35"/>
      <c r="D26" s="39" t="s">
        <v>49</v>
      </c>
      <c r="E26" s="39">
        <v>25</v>
      </c>
      <c r="F26" s="40">
        <v>0</v>
      </c>
      <c r="G26" s="39">
        <f>E26*F26</f>
        <v>0</v>
      </c>
      <c r="H26" s="40">
        <v>0</v>
      </c>
      <c r="I26" s="39">
        <f t="shared" si="3"/>
        <v>0</v>
      </c>
      <c r="J26" s="40">
        <v>0</v>
      </c>
      <c r="K26" s="39">
        <f t="shared" si="4"/>
        <v>0</v>
      </c>
    </row>
    <row r="27" spans="3:11" x14ac:dyDescent="0.3">
      <c r="C27" s="35"/>
      <c r="D27" s="37" t="s">
        <v>81</v>
      </c>
      <c r="E27" s="37">
        <f t="shared" ref="E27" si="5">SUM(E22:E26)</f>
        <v>100</v>
      </c>
      <c r="F27" s="41"/>
      <c r="G27" s="37">
        <f t="shared" ref="G27" si="6">SUM(G22:G26)</f>
        <v>0</v>
      </c>
      <c r="H27" s="41"/>
      <c r="I27" s="37">
        <f t="shared" ref="I27" si="7">SUM(I22:I26)</f>
        <v>0</v>
      </c>
      <c r="J27" s="41"/>
      <c r="K27" s="37">
        <f t="shared" ref="K27" si="8">SUM(K22:K26)</f>
        <v>0</v>
      </c>
    </row>
  </sheetData>
  <mergeCells count="7">
    <mergeCell ref="F7:G7"/>
    <mergeCell ref="H7:I7"/>
    <mergeCell ref="J7:K7"/>
    <mergeCell ref="D15:K15"/>
    <mergeCell ref="F20:G20"/>
    <mergeCell ref="H20:I20"/>
    <mergeCell ref="J20:K2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88F9-5B86-45E1-81F4-D2EA76B19DC7}">
  <dimension ref="E4:N46"/>
  <sheetViews>
    <sheetView topLeftCell="A30" zoomScaleNormal="100" workbookViewId="0">
      <selection activeCell="N15" sqref="N15"/>
    </sheetView>
  </sheetViews>
  <sheetFormatPr baseColWidth="10" defaultRowHeight="14.4" x14ac:dyDescent="0.3"/>
  <cols>
    <col min="5" max="6" width="23" style="1" customWidth="1"/>
    <col min="7" max="7" width="20.5546875" style="1" customWidth="1"/>
    <col min="8" max="8" width="18" style="1" customWidth="1"/>
    <col min="9" max="10" width="11.5546875" style="1"/>
  </cols>
  <sheetData>
    <row r="4" spans="5:12" x14ac:dyDescent="0.3">
      <c r="K4" s="64" t="s">
        <v>95</v>
      </c>
      <c r="L4" s="66"/>
    </row>
    <row r="5" spans="5:12" ht="14.4" customHeight="1" x14ac:dyDescent="0.3">
      <c r="E5" s="77" t="s">
        <v>105</v>
      </c>
      <c r="F5" s="77"/>
      <c r="G5" s="77"/>
      <c r="H5" s="77"/>
      <c r="I5" s="77"/>
      <c r="J5" s="77"/>
      <c r="K5" s="20" t="s">
        <v>38</v>
      </c>
      <c r="L5" s="32">
        <v>80</v>
      </c>
    </row>
    <row r="6" spans="5:12" x14ac:dyDescent="0.3">
      <c r="E6" s="77"/>
      <c r="F6" s="77"/>
      <c r="G6" s="77"/>
      <c r="H6" s="77"/>
      <c r="I6" s="77"/>
      <c r="J6" s="77"/>
      <c r="K6" s="24" t="s">
        <v>39</v>
      </c>
      <c r="L6" s="43">
        <v>100</v>
      </c>
    </row>
    <row r="7" spans="5:12" x14ac:dyDescent="0.3">
      <c r="E7" s="77"/>
      <c r="F7" s="77"/>
      <c r="G7" s="77"/>
      <c r="H7" s="77"/>
      <c r="I7" s="77"/>
      <c r="J7" s="77"/>
      <c r="K7" s="34"/>
      <c r="L7" s="33"/>
    </row>
    <row r="8" spans="5:12" x14ac:dyDescent="0.3">
      <c r="E8" s="77"/>
      <c r="F8" s="77"/>
      <c r="G8" s="77"/>
      <c r="H8" s="77"/>
      <c r="I8" s="77"/>
      <c r="J8" s="77"/>
      <c r="K8" s="34"/>
      <c r="L8" s="33"/>
    </row>
    <row r="9" spans="5:12" x14ac:dyDescent="0.3">
      <c r="E9" s="77"/>
      <c r="F9" s="77"/>
      <c r="G9" s="77"/>
      <c r="H9" s="77"/>
      <c r="I9" s="77"/>
      <c r="J9" s="77"/>
      <c r="K9" s="21" t="s">
        <v>43</v>
      </c>
      <c r="L9" s="44">
        <v>15</v>
      </c>
    </row>
    <row r="10" spans="5:12" x14ac:dyDescent="0.3">
      <c r="E10" s="77"/>
      <c r="F10" s="77"/>
      <c r="G10" s="77"/>
      <c r="H10" s="77"/>
      <c r="I10" s="77"/>
      <c r="J10" s="77"/>
    </row>
    <row r="12" spans="5:12" ht="18" x14ac:dyDescent="0.35">
      <c r="E12" s="78" t="s">
        <v>36</v>
      </c>
      <c r="F12" s="78"/>
      <c r="G12" s="78"/>
      <c r="H12" s="78"/>
      <c r="I12" s="78"/>
      <c r="J12" s="78"/>
    </row>
    <row r="13" spans="5:12" x14ac:dyDescent="0.3">
      <c r="I13" s="79" t="s">
        <v>68</v>
      </c>
      <c r="J13" s="80"/>
      <c r="K13" s="80"/>
      <c r="L13" s="81"/>
    </row>
    <row r="14" spans="5:12" ht="15.6" x14ac:dyDescent="0.3">
      <c r="E14" s="3" t="s">
        <v>37</v>
      </c>
      <c r="F14" s="3" t="s">
        <v>17</v>
      </c>
      <c r="G14" s="31" t="s">
        <v>39</v>
      </c>
      <c r="H14" s="3" t="s">
        <v>9</v>
      </c>
      <c r="I14" s="50" t="s">
        <v>40</v>
      </c>
      <c r="J14" s="50"/>
      <c r="K14" s="50" t="s">
        <v>41</v>
      </c>
      <c r="L14" s="50"/>
    </row>
    <row r="15" spans="5:12" x14ac:dyDescent="0.3">
      <c r="E15" s="42">
        <f>L5</f>
        <v>80</v>
      </c>
      <c r="F15" s="30" t="s">
        <v>11</v>
      </c>
      <c r="G15" s="42">
        <f>L6</f>
        <v>100</v>
      </c>
      <c r="H15" s="30" t="s">
        <v>10</v>
      </c>
      <c r="I15" s="67">
        <f>E15*G15</f>
        <v>8000</v>
      </c>
      <c r="J15" s="67"/>
      <c r="K15" s="68">
        <f>I15/1000</f>
        <v>8</v>
      </c>
      <c r="L15" s="68"/>
    </row>
    <row r="16" spans="5:12" x14ac:dyDescent="0.3">
      <c r="E16" s="83"/>
      <c r="F16" s="84"/>
      <c r="G16" s="84"/>
      <c r="H16" s="84"/>
      <c r="I16" s="84"/>
      <c r="J16" s="84"/>
      <c r="K16" s="84"/>
      <c r="L16" s="85"/>
    </row>
    <row r="17" spans="5:12" x14ac:dyDescent="0.3">
      <c r="E17" s="18" t="s">
        <v>42</v>
      </c>
      <c r="F17" s="3" t="s">
        <v>17</v>
      </c>
      <c r="G17" s="18" t="s">
        <v>44</v>
      </c>
      <c r="H17" s="18" t="s">
        <v>10</v>
      </c>
      <c r="I17" s="50" t="s">
        <v>45</v>
      </c>
      <c r="J17" s="50"/>
      <c r="K17" s="76"/>
      <c r="L17" s="76"/>
    </row>
    <row r="18" spans="5:12" x14ac:dyDescent="0.3">
      <c r="E18" s="30">
        <f>K15</f>
        <v>8</v>
      </c>
      <c r="F18" s="30" t="s">
        <v>26</v>
      </c>
      <c r="G18" s="42">
        <f>L9</f>
        <v>15</v>
      </c>
      <c r="H18" s="30" t="s">
        <v>10</v>
      </c>
      <c r="I18" s="82">
        <f>E18+G18</f>
        <v>23</v>
      </c>
      <c r="J18" s="82"/>
      <c r="K18" s="68"/>
      <c r="L18" s="68"/>
    </row>
    <row r="21" spans="5:12" ht="14.4" customHeight="1" x14ac:dyDescent="0.3">
      <c r="E21" s="77" t="s">
        <v>93</v>
      </c>
      <c r="F21" s="77"/>
      <c r="G21" s="77"/>
      <c r="H21" s="77"/>
      <c r="I21" s="77"/>
      <c r="J21" s="77"/>
    </row>
    <row r="22" spans="5:12" ht="14.4" customHeight="1" x14ac:dyDescent="0.3">
      <c r="E22" s="77"/>
      <c r="F22" s="77"/>
      <c r="G22" s="77"/>
      <c r="H22" s="77"/>
      <c r="I22" s="77"/>
      <c r="J22" s="77"/>
    </row>
    <row r="23" spans="5:12" ht="14.4" customHeight="1" x14ac:dyDescent="0.3">
      <c r="E23" s="77"/>
      <c r="F23" s="77"/>
      <c r="G23" s="77"/>
      <c r="H23" s="77"/>
      <c r="I23" s="77"/>
      <c r="J23" s="77"/>
    </row>
    <row r="24" spans="5:12" ht="14.4" customHeight="1" x14ac:dyDescent="0.3">
      <c r="E24" s="77"/>
      <c r="F24" s="77"/>
      <c r="G24" s="77"/>
      <c r="H24" s="77"/>
      <c r="I24" s="77"/>
      <c r="J24" s="77"/>
    </row>
    <row r="25" spans="5:12" ht="14.4" customHeight="1" x14ac:dyDescent="0.3">
      <c r="E25" s="77"/>
      <c r="F25" s="77"/>
      <c r="G25" s="77"/>
      <c r="H25" s="77"/>
      <c r="I25" s="77"/>
      <c r="J25" s="77"/>
    </row>
    <row r="26" spans="5:12" ht="14.4" customHeight="1" x14ac:dyDescent="0.3">
      <c r="E26" s="77"/>
      <c r="F26" s="77"/>
      <c r="G26" s="77"/>
      <c r="H26" s="77"/>
      <c r="I26" s="77"/>
      <c r="J26" s="77"/>
    </row>
    <row r="28" spans="5:12" ht="15.6" x14ac:dyDescent="0.3">
      <c r="E28" s="3" t="s">
        <v>46</v>
      </c>
      <c r="F28" s="3" t="s">
        <v>47</v>
      </c>
      <c r="G28" s="31" t="s">
        <v>48</v>
      </c>
      <c r="H28" s="3" t="s">
        <v>49</v>
      </c>
      <c r="I28" s="50" t="s">
        <v>50</v>
      </c>
      <c r="J28" s="50"/>
      <c r="K28" s="50" t="s">
        <v>51</v>
      </c>
      <c r="L28" s="50"/>
    </row>
    <row r="29" spans="5:12" x14ac:dyDescent="0.3">
      <c r="E29" s="5" t="s">
        <v>52</v>
      </c>
      <c r="F29" s="5" t="s">
        <v>55</v>
      </c>
      <c r="G29" s="45" t="s">
        <v>56</v>
      </c>
      <c r="H29" s="5" t="s">
        <v>60</v>
      </c>
      <c r="I29" s="68" t="s">
        <v>63</v>
      </c>
      <c r="J29" s="68"/>
      <c r="K29" s="68" t="s">
        <v>100</v>
      </c>
      <c r="L29" s="68"/>
    </row>
    <row r="30" spans="5:12" x14ac:dyDescent="0.3">
      <c r="E30" s="5" t="s">
        <v>53</v>
      </c>
      <c r="F30" s="46" t="s">
        <v>57</v>
      </c>
      <c r="G30" s="46" t="s">
        <v>58</v>
      </c>
      <c r="H30" s="5" t="s">
        <v>61</v>
      </c>
      <c r="I30" s="68" t="s">
        <v>64</v>
      </c>
      <c r="J30" s="68"/>
      <c r="K30" s="75" t="s">
        <v>66</v>
      </c>
      <c r="L30" s="75"/>
    </row>
    <row r="31" spans="5:12" x14ac:dyDescent="0.3">
      <c r="E31" s="5" t="s">
        <v>54</v>
      </c>
      <c r="F31" s="45" t="s">
        <v>59</v>
      </c>
      <c r="G31" s="45" t="s">
        <v>59</v>
      </c>
      <c r="H31" s="5" t="s">
        <v>62</v>
      </c>
      <c r="I31" s="68" t="s">
        <v>65</v>
      </c>
      <c r="J31" s="68"/>
      <c r="K31" s="68" t="s">
        <v>100</v>
      </c>
      <c r="L31" s="68"/>
    </row>
    <row r="32" spans="5:12" x14ac:dyDescent="0.3">
      <c r="E32" s="64"/>
      <c r="F32" s="65"/>
      <c r="G32" s="65"/>
      <c r="H32" s="65"/>
      <c r="I32" s="65"/>
      <c r="J32" s="65"/>
      <c r="K32" s="65"/>
      <c r="L32" s="66"/>
    </row>
    <row r="33" spans="5:14" x14ac:dyDescent="0.3">
      <c r="E33" s="69" t="s">
        <v>67</v>
      </c>
      <c r="F33" s="70"/>
      <c r="G33" s="70"/>
      <c r="H33" s="70"/>
      <c r="I33" s="70"/>
      <c r="J33" s="70"/>
      <c r="K33" s="70"/>
      <c r="L33" s="71"/>
    </row>
    <row r="34" spans="5:14" x14ac:dyDescent="0.3">
      <c r="E34" s="72"/>
      <c r="F34" s="73"/>
      <c r="G34" s="73"/>
      <c r="H34" s="73"/>
      <c r="I34" s="73"/>
      <c r="J34" s="73"/>
      <c r="K34" s="73"/>
      <c r="L34" s="74"/>
    </row>
    <row r="37" spans="5:14" x14ac:dyDescent="0.3">
      <c r="E37" s="48" t="s">
        <v>94</v>
      </c>
      <c r="F37" s="48"/>
      <c r="G37" s="48"/>
      <c r="H37" s="48"/>
      <c r="I37" s="48"/>
      <c r="J37" s="48"/>
    </row>
    <row r="38" spans="5:14" x14ac:dyDescent="0.3">
      <c r="E38" s="48"/>
      <c r="F38" s="48"/>
      <c r="G38" s="48"/>
      <c r="H38" s="48"/>
      <c r="I38" s="48"/>
      <c r="J38" s="48"/>
    </row>
    <row r="39" spans="5:14" x14ac:dyDescent="0.3">
      <c r="E39" s="48"/>
      <c r="F39" s="48"/>
      <c r="G39" s="48"/>
      <c r="H39" s="48"/>
      <c r="I39" s="48"/>
      <c r="J39" s="48"/>
    </row>
    <row r="40" spans="5:14" x14ac:dyDescent="0.3">
      <c r="E40" s="48"/>
      <c r="F40" s="48"/>
      <c r="G40" s="48"/>
      <c r="H40" s="48"/>
      <c r="I40" s="48"/>
      <c r="J40" s="48"/>
    </row>
    <row r="41" spans="5:14" x14ac:dyDescent="0.3">
      <c r="E41" s="48"/>
      <c r="F41" s="48"/>
      <c r="G41" s="48"/>
      <c r="H41" s="48"/>
      <c r="I41" s="48"/>
      <c r="J41" s="48"/>
    </row>
    <row r="42" spans="5:14" x14ac:dyDescent="0.3">
      <c r="E42" s="48"/>
      <c r="F42" s="48"/>
      <c r="G42" s="48"/>
      <c r="H42" s="48"/>
      <c r="I42" s="48"/>
      <c r="J42" s="48"/>
    </row>
    <row r="44" spans="5:14" ht="15.6" x14ac:dyDescent="0.3">
      <c r="E44" s="3" t="s">
        <v>88</v>
      </c>
      <c r="F44" s="3" t="s">
        <v>17</v>
      </c>
      <c r="G44" s="31" t="s">
        <v>89</v>
      </c>
      <c r="H44" s="3" t="s">
        <v>9</v>
      </c>
      <c r="I44" s="50" t="s">
        <v>91</v>
      </c>
      <c r="J44" s="50"/>
      <c r="K44" s="50" t="s">
        <v>90</v>
      </c>
      <c r="L44" s="50"/>
    </row>
    <row r="45" spans="5:14" x14ac:dyDescent="0.3">
      <c r="E45" s="42">
        <v>6</v>
      </c>
      <c r="F45" s="30" t="s">
        <v>11</v>
      </c>
      <c r="G45" s="42">
        <v>40000</v>
      </c>
      <c r="H45" s="30" t="s">
        <v>10</v>
      </c>
      <c r="I45" s="67">
        <f>E45*G45</f>
        <v>240000</v>
      </c>
      <c r="J45" s="67"/>
      <c r="K45" s="68">
        <f>I45/1024</f>
        <v>234.375</v>
      </c>
      <c r="L45" s="68"/>
      <c r="M45" s="60" t="s">
        <v>101</v>
      </c>
      <c r="N45" s="60"/>
    </row>
    <row r="46" spans="5:14" x14ac:dyDescent="0.3">
      <c r="E46" s="61" t="s">
        <v>92</v>
      </c>
      <c r="F46" s="62"/>
      <c r="G46" s="62"/>
      <c r="H46" s="62"/>
      <c r="I46" s="62"/>
      <c r="J46" s="62"/>
      <c r="K46" s="62"/>
      <c r="L46" s="63"/>
    </row>
  </sheetData>
  <mergeCells count="31">
    <mergeCell ref="K29:L29"/>
    <mergeCell ref="I15:J15"/>
    <mergeCell ref="I17:J17"/>
    <mergeCell ref="I18:J18"/>
    <mergeCell ref="K18:L18"/>
    <mergeCell ref="E16:L16"/>
    <mergeCell ref="I30:J30"/>
    <mergeCell ref="K30:L30"/>
    <mergeCell ref="I31:J31"/>
    <mergeCell ref="K31:L31"/>
    <mergeCell ref="K4:L4"/>
    <mergeCell ref="K14:L14"/>
    <mergeCell ref="K15:L15"/>
    <mergeCell ref="K17:L17"/>
    <mergeCell ref="E5:J10"/>
    <mergeCell ref="E12:J12"/>
    <mergeCell ref="I14:J14"/>
    <mergeCell ref="I13:L13"/>
    <mergeCell ref="E21:J26"/>
    <mergeCell ref="I28:J28"/>
    <mergeCell ref="K28:L28"/>
    <mergeCell ref="I29:J29"/>
    <mergeCell ref="M45:N45"/>
    <mergeCell ref="E46:L46"/>
    <mergeCell ref="E32:L32"/>
    <mergeCell ref="E37:J42"/>
    <mergeCell ref="I44:J44"/>
    <mergeCell ref="K44:L44"/>
    <mergeCell ref="I45:J45"/>
    <mergeCell ref="K45:L45"/>
    <mergeCell ref="E33:L3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Darlehen Leasing</vt:lpstr>
      <vt:lpstr>Entscheidungsmatrix</vt:lpstr>
      <vt:lpstr>Datenübertragungs_Rechnung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Derzapf</dc:creator>
  <cp:lastModifiedBy>Jakob Derzapf</cp:lastModifiedBy>
  <cp:lastPrinted>2024-08-29T15:39:30Z</cp:lastPrinted>
  <dcterms:created xsi:type="dcterms:W3CDTF">2024-08-23T09:52:15Z</dcterms:created>
  <dcterms:modified xsi:type="dcterms:W3CDTF">2025-08-08T07:10:01Z</dcterms:modified>
</cp:coreProperties>
</file>