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现金流量表" sheetId="4" r:id="rId1"/>
    <sheet name="现金流量表底稿" sheetId="2" r:id="rId2"/>
    <sheet name="数据源" sheetId="3" r:id="rId3"/>
  </sheets>
  <definedNames>
    <definedName name="ExternalData_1" localSheetId="2" hidden="1">数据源!$A$1:$B$57</definedName>
    <definedName name="ExternalData_1" localSheetId="1" hidden="1">现金流量表底稿!#REF!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4" l="1"/>
  <c r="B54" i="4"/>
  <c r="Q54" i="2" l="1"/>
  <c r="I12" i="2" l="1"/>
  <c r="Q55" i="2"/>
  <c r="Q53" i="2"/>
  <c r="H49" i="2" l="1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G55" i="2" l="1"/>
  <c r="J55" i="2" s="1"/>
  <c r="N55" i="2" s="1"/>
  <c r="R55" i="2" s="1"/>
  <c r="G54" i="2"/>
  <c r="J54" i="2" s="1"/>
  <c r="N54" i="2" s="1"/>
  <c r="R54" i="2" s="1"/>
  <c r="M55" i="2"/>
  <c r="M54" i="2"/>
  <c r="G53" i="2"/>
  <c r="C54" i="4" l="1"/>
  <c r="G52" i="2"/>
  <c r="J52" i="2" s="1"/>
  <c r="N52" i="2" l="1"/>
  <c r="C51" i="4" l="1"/>
  <c r="M52" i="2"/>
  <c r="B51" i="4" s="1"/>
  <c r="M31" i="2" l="1"/>
  <c r="B30" i="4" s="1"/>
  <c r="M8" i="2"/>
  <c r="B7" i="4" s="1"/>
  <c r="M9" i="2"/>
  <c r="B8" i="4" s="1"/>
  <c r="M10" i="2"/>
  <c r="B9" i="4" s="1"/>
  <c r="G49" i="2"/>
  <c r="J49" i="2" s="1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G13" i="2"/>
  <c r="H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H7" i="2"/>
  <c r="I7" i="2"/>
  <c r="G7" i="2"/>
  <c r="N24" i="2"/>
  <c r="C23" i="4" s="1"/>
  <c r="N33" i="2"/>
  <c r="N43" i="2"/>
  <c r="M13" i="2"/>
  <c r="B12" i="4" s="1"/>
  <c r="M14" i="2"/>
  <c r="B13" i="4" s="1"/>
  <c r="M15" i="2"/>
  <c r="B14" i="4" s="1"/>
  <c r="M16" i="2"/>
  <c r="B15" i="4" s="1"/>
  <c r="M17" i="2"/>
  <c r="B16" i="4" s="1"/>
  <c r="M18" i="2"/>
  <c r="B17" i="4" s="1"/>
  <c r="M19" i="2"/>
  <c r="B18" i="4" s="1"/>
  <c r="M20" i="2"/>
  <c r="B19" i="4" s="1"/>
  <c r="M21" i="2"/>
  <c r="B20" i="4" s="1"/>
  <c r="M22" i="2"/>
  <c r="B21" i="4" s="1"/>
  <c r="M23" i="2"/>
  <c r="B22" i="4" s="1"/>
  <c r="M24" i="2"/>
  <c r="B23" i="4" s="1"/>
  <c r="M25" i="2"/>
  <c r="B24" i="4" s="1"/>
  <c r="M26" i="2"/>
  <c r="B25" i="4" s="1"/>
  <c r="M27" i="2"/>
  <c r="B26" i="4" s="1"/>
  <c r="M28" i="2"/>
  <c r="B27" i="4" s="1"/>
  <c r="M29" i="2"/>
  <c r="B28" i="4" s="1"/>
  <c r="M30" i="2"/>
  <c r="B29" i="4" s="1"/>
  <c r="M32" i="2"/>
  <c r="B31" i="4" s="1"/>
  <c r="M33" i="2"/>
  <c r="B32" i="4" s="1"/>
  <c r="M34" i="2"/>
  <c r="B33" i="4" s="1"/>
  <c r="M35" i="2"/>
  <c r="B34" i="4" s="1"/>
  <c r="M36" i="2"/>
  <c r="B35" i="4" s="1"/>
  <c r="M37" i="2"/>
  <c r="B36" i="4" s="1"/>
  <c r="M38" i="2"/>
  <c r="B37" i="4" s="1"/>
  <c r="M39" i="2"/>
  <c r="B38" i="4" s="1"/>
  <c r="M40" i="2"/>
  <c r="B39" i="4" s="1"/>
  <c r="M41" i="2"/>
  <c r="B40" i="4" s="1"/>
  <c r="M42" i="2"/>
  <c r="B41" i="4" s="1"/>
  <c r="M43" i="2"/>
  <c r="B42" i="4" s="1"/>
  <c r="M44" i="2"/>
  <c r="B43" i="4" s="1"/>
  <c r="M45" i="2"/>
  <c r="B44" i="4" s="1"/>
  <c r="M46" i="2"/>
  <c r="B45" i="4" s="1"/>
  <c r="M47" i="2"/>
  <c r="B46" i="4" s="1"/>
  <c r="M48" i="2"/>
  <c r="B47" i="4" s="1"/>
  <c r="M49" i="2"/>
  <c r="B48" i="4" s="1"/>
  <c r="M50" i="2"/>
  <c r="B49" i="4" s="1"/>
  <c r="M51" i="2"/>
  <c r="B50" i="4" s="1"/>
  <c r="M53" i="2"/>
  <c r="B52" i="4" s="1"/>
  <c r="M7" i="2"/>
  <c r="B6" i="4" s="1"/>
  <c r="M11" i="2"/>
  <c r="B10" i="4" s="1"/>
  <c r="M12" i="2"/>
  <c r="B11" i="4" s="1"/>
  <c r="M6" i="2"/>
  <c r="B5" i="4" s="1"/>
  <c r="Q4" i="2"/>
  <c r="Q3" i="2"/>
  <c r="J31" i="2" l="1"/>
  <c r="J23" i="2"/>
  <c r="N23" i="2" s="1"/>
  <c r="C22" i="4" s="1"/>
  <c r="J19" i="2"/>
  <c r="N19" i="2" s="1"/>
  <c r="C18" i="4" s="1"/>
  <c r="J11" i="2"/>
  <c r="N11" i="2" s="1"/>
  <c r="C10" i="4" s="1"/>
  <c r="J24" i="2"/>
  <c r="J20" i="2"/>
  <c r="J16" i="2"/>
  <c r="N16" i="2" s="1"/>
  <c r="C15" i="4" s="1"/>
  <c r="J12" i="2"/>
  <c r="N12" i="2" s="1"/>
  <c r="C11" i="4" s="1"/>
  <c r="J8" i="2"/>
  <c r="N8" i="2" s="1"/>
  <c r="C7" i="4" s="1"/>
  <c r="J39" i="2"/>
  <c r="N39" i="2" s="1"/>
  <c r="C38" i="4" s="1"/>
  <c r="J15" i="2"/>
  <c r="N15" i="2" s="1"/>
  <c r="C14" i="4" s="1"/>
  <c r="N49" i="2"/>
  <c r="J7" i="2"/>
  <c r="J48" i="2"/>
  <c r="N48" i="2" s="1"/>
  <c r="C47" i="4" s="1"/>
  <c r="J44" i="2"/>
  <c r="N44" i="2" s="1"/>
  <c r="C43" i="4" s="1"/>
  <c r="J36" i="2"/>
  <c r="N36" i="2" s="1"/>
  <c r="C35" i="4" s="1"/>
  <c r="J28" i="2"/>
  <c r="N28" i="2" s="1"/>
  <c r="C27" i="4" s="1"/>
  <c r="J40" i="2"/>
  <c r="N40" i="2" s="1"/>
  <c r="C39" i="4" s="1"/>
  <c r="J45" i="2"/>
  <c r="N45" i="2" s="1"/>
  <c r="C44" i="4" s="1"/>
  <c r="J29" i="2"/>
  <c r="N29" i="2" s="1"/>
  <c r="C28" i="4" s="1"/>
  <c r="J25" i="2"/>
  <c r="N25" i="2" s="1"/>
  <c r="J21" i="2"/>
  <c r="N21" i="2" s="1"/>
  <c r="C20" i="4" s="1"/>
  <c r="J17" i="2"/>
  <c r="N17" i="2" s="1"/>
  <c r="C16" i="4" s="1"/>
  <c r="J13" i="2"/>
  <c r="N13" i="2" s="1"/>
  <c r="C12" i="4" s="1"/>
  <c r="J9" i="2"/>
  <c r="N9" i="2" s="1"/>
  <c r="C8" i="4" s="1"/>
  <c r="J46" i="2"/>
  <c r="N46" i="2" s="1"/>
  <c r="C45" i="4" s="1"/>
  <c r="J38" i="2"/>
  <c r="N38" i="2" s="1"/>
  <c r="C37" i="4" s="1"/>
  <c r="J34" i="2"/>
  <c r="N34" i="2" s="1"/>
  <c r="C33" i="4" s="1"/>
  <c r="J30" i="2"/>
  <c r="N30" i="2" s="1"/>
  <c r="C29" i="4" s="1"/>
  <c r="J26" i="2"/>
  <c r="N26" i="2" s="1"/>
  <c r="C25" i="4" s="1"/>
  <c r="J22" i="2"/>
  <c r="N22" i="2" s="1"/>
  <c r="C21" i="4" s="1"/>
  <c r="J18" i="2"/>
  <c r="N18" i="2" s="1"/>
  <c r="C17" i="4" s="1"/>
  <c r="J10" i="2"/>
  <c r="N10" i="2" s="1"/>
  <c r="C9" i="4" s="1"/>
  <c r="J35" i="2"/>
  <c r="N35" i="2" s="1"/>
  <c r="C34" i="4" s="1"/>
  <c r="J27" i="2"/>
  <c r="N27" i="2" s="1"/>
  <c r="C26" i="4" s="1"/>
  <c r="L4" i="2"/>
  <c r="A3" i="4" s="1"/>
  <c r="J47" i="2"/>
  <c r="J43" i="2"/>
  <c r="J42" i="2"/>
  <c r="J41" i="2"/>
  <c r="J37" i="2"/>
  <c r="J33" i="2"/>
  <c r="J32" i="2"/>
  <c r="J14" i="2"/>
  <c r="N7" i="2"/>
  <c r="C24" i="4" l="1"/>
  <c r="Q25" i="2"/>
  <c r="N41" i="2"/>
  <c r="C40" i="4" s="1"/>
  <c r="N47" i="2"/>
  <c r="C46" i="4" s="1"/>
  <c r="Q16" i="2"/>
  <c r="Q15" i="2" s="1"/>
  <c r="N37" i="2"/>
  <c r="C36" i="4" s="1"/>
  <c r="N50" i="2"/>
  <c r="C49" i="4" s="1"/>
  <c r="C48" i="4"/>
  <c r="N14" i="2"/>
  <c r="C13" i="4" s="1"/>
  <c r="C6" i="4"/>
  <c r="Q21" i="2"/>
  <c r="N20" i="2" s="1"/>
  <c r="N51" i="2" l="1"/>
  <c r="C50" i="4" s="1"/>
  <c r="N42" i="2"/>
  <c r="C41" i="4" s="1"/>
  <c r="N31" i="2"/>
  <c r="C19" i="4"/>
  <c r="N32" i="2" l="1"/>
  <c r="C30" i="4"/>
  <c r="N53" i="2" l="1"/>
  <c r="C31" i="4"/>
  <c r="R53" i="2" l="1"/>
  <c r="C53" i="4"/>
  <c r="C52" i="4"/>
</calcChain>
</file>

<file path=xl/connections.xml><?xml version="1.0" encoding="utf-8"?>
<connections xmlns="http://schemas.openxmlformats.org/spreadsheetml/2006/main">
  <connection id="1" keepAlive="1" name="查询 - Sheet1" description="与工作簿中“Sheet1”查询的连接。" type="5" refreshedVersion="6" background="1" saveData="1">
    <dbPr connection="Provider=Microsoft.Mashup.OleDb.1;Data Source=$Workbook$;Location=Sheet1;Extended Properties=&quot;&quot;" command="SELECT * FROM [Sheet1]"/>
  </connection>
  <connection id="2" keepAlive="1" name="查询 - Sheet1 (2)" description="与工作簿中“Sheet1 (2)”查询的连接。" type="5" refreshedVersion="6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<sst xmlns="http://schemas.openxmlformats.org/spreadsheetml/2006/main" count="230" uniqueCount="124">
  <si>
    <t>Column1</t>
  </si>
  <si>
    <t>Column2</t>
  </si>
  <si>
    <t>实际收到的押金及保证金</t>
  </si>
  <si>
    <t>实际支付的薪酬</t>
  </si>
  <si>
    <t>实际收到的薪酬</t>
  </si>
  <si>
    <t>实际支付的业管费-物业服务费</t>
  </si>
  <si>
    <t>实际支付的业管费-差旅费</t>
  </si>
  <si>
    <t>实际收到的存款利息</t>
  </si>
  <si>
    <t>实际支付的手续费</t>
  </si>
  <si>
    <t>实际收到的管理费收入</t>
  </si>
  <si>
    <t>实际支付的业管费-水电费</t>
  </si>
  <si>
    <t>实际支付的业管费-公杂费</t>
  </si>
  <si>
    <t>实际支付的增值税金及附加</t>
  </si>
  <si>
    <t>实际支付的业管费-业务宣传费</t>
  </si>
  <si>
    <t>实际支付的业管费-车船使用费</t>
  </si>
  <si>
    <t>实际收到的业管费-业务招待费</t>
  </si>
  <si>
    <t>实际支付的业管费-工资</t>
  </si>
  <si>
    <t>实际支付的员工借款</t>
  </si>
  <si>
    <t>实际支付的总公司往来款</t>
  </si>
  <si>
    <t>实际收到的个人所得税</t>
  </si>
  <si>
    <t>实际支付的业管费-会议费</t>
  </si>
  <si>
    <t>实际支付的个人所得税</t>
  </si>
  <si>
    <t>实际收到的业管费-车船使用费</t>
  </si>
  <si>
    <t>实际支付的业管费-印刷费</t>
  </si>
  <si>
    <t>实际支付的业管费-业务招待费</t>
  </si>
  <si>
    <t>实际支付的业管费-专业服务费</t>
  </si>
  <si>
    <t>实际支付的租赁费</t>
  </si>
  <si>
    <t>实际支付的其他税金</t>
  </si>
  <si>
    <t>实际支付的业管费-修理费</t>
  </si>
  <si>
    <t>实际支付的业管费-邮电费</t>
  </si>
  <si>
    <t>实际收到的总公司往来款</t>
  </si>
  <si>
    <t>实际支付的押金及保证金</t>
  </si>
  <si>
    <t>实际支付的业管费-租赁费</t>
  </si>
  <si>
    <t>实际收到的固定资产</t>
  </si>
  <si>
    <t>实际支付的固定资产</t>
  </si>
  <si>
    <t>寿险：手续费</t>
  </si>
  <si>
    <t>财险：手续费</t>
  </si>
  <si>
    <t>寿险：推动奖励</t>
  </si>
  <si>
    <t>实际支付的业管费</t>
  </si>
  <si>
    <t>实际收到的业管费</t>
  </si>
  <si>
    <t>起始日期</t>
  </si>
  <si>
    <t>结束日期</t>
  </si>
  <si>
    <t>一、经营活动产生的现金流量</t>
    <phoneticPr fontId="1" type="noConversion"/>
  </si>
  <si>
    <t>收到的总公司拨款</t>
    <phoneticPr fontId="1" type="noConversion"/>
  </si>
  <si>
    <t>代收员工个税</t>
    <phoneticPr fontId="1" type="noConversion"/>
  </si>
  <si>
    <t>收到的个税、社保返还</t>
    <phoneticPr fontId="1" type="noConversion"/>
  </si>
  <si>
    <t>收到其他与经营活动有关现金</t>
    <phoneticPr fontId="1" type="noConversion"/>
  </si>
  <si>
    <t>经营活动现金流入小计：</t>
    <phoneticPr fontId="1" type="noConversion"/>
  </si>
  <si>
    <t>支付手续费及佣金</t>
    <phoneticPr fontId="1" type="noConversion"/>
  </si>
  <si>
    <t>其中：寿险-手续费</t>
    <phoneticPr fontId="1" type="noConversion"/>
  </si>
  <si>
    <t xml:space="preserve">           寿险-推动奖励</t>
    <phoneticPr fontId="1" type="noConversion"/>
  </si>
  <si>
    <t xml:space="preserve">           财险-手续费</t>
    <phoneticPr fontId="1" type="noConversion"/>
  </si>
  <si>
    <t>支付给职工以及为职工支付的现金</t>
    <phoneticPr fontId="1" type="noConversion"/>
  </si>
  <si>
    <t>支付的各项税费</t>
    <phoneticPr fontId="1" type="noConversion"/>
  </si>
  <si>
    <t>其中：增值税及附加</t>
    <phoneticPr fontId="1" type="noConversion"/>
  </si>
  <si>
    <t xml:space="preserve">           企业所得税</t>
    <phoneticPr fontId="1" type="noConversion"/>
  </si>
  <si>
    <t xml:space="preserve">           个人所得税</t>
    <phoneticPr fontId="1" type="noConversion"/>
  </si>
  <si>
    <t>实际支付的企业所得税</t>
    <phoneticPr fontId="1" type="noConversion"/>
  </si>
  <si>
    <t>其中：业务招待费</t>
    <phoneticPr fontId="1" type="noConversion"/>
  </si>
  <si>
    <t xml:space="preserve">           差旅费</t>
    <phoneticPr fontId="1" type="noConversion"/>
  </si>
  <si>
    <t xml:space="preserve">           宣传费</t>
    <phoneticPr fontId="1" type="noConversion"/>
  </si>
  <si>
    <t xml:space="preserve">           会议费</t>
    <phoneticPr fontId="1" type="noConversion"/>
  </si>
  <si>
    <t>二、投资活动产生的现金流量</t>
    <phoneticPr fontId="1" type="noConversion"/>
  </si>
  <si>
    <t>收回投资收到的现金</t>
    <phoneticPr fontId="1" type="noConversion"/>
  </si>
  <si>
    <t>收到其他与投资活动有关的现金</t>
    <phoneticPr fontId="1" type="noConversion"/>
  </si>
  <si>
    <t>投资活动现金流入小计</t>
    <phoneticPr fontId="1" type="noConversion"/>
  </si>
  <si>
    <t>投资支付的现金</t>
    <phoneticPr fontId="1" type="noConversion"/>
  </si>
  <si>
    <t>投资活动现金流出小计</t>
    <phoneticPr fontId="1" type="noConversion"/>
  </si>
  <si>
    <t>三、筹资活动产生的现金流量</t>
    <phoneticPr fontId="1" type="noConversion"/>
  </si>
  <si>
    <t>收到其他与筹资活动有关的现金</t>
    <phoneticPr fontId="1" type="noConversion"/>
  </si>
  <si>
    <t>筹资活动现金流入小计</t>
    <phoneticPr fontId="1" type="noConversion"/>
  </si>
  <si>
    <t>收到的存款利息</t>
    <phoneticPr fontId="1" type="noConversion"/>
  </si>
  <si>
    <t>上解总公司款项</t>
    <phoneticPr fontId="1" type="noConversion"/>
  </si>
  <si>
    <t>支付其他与筹资活动有关的现金</t>
    <phoneticPr fontId="1" type="noConversion"/>
  </si>
  <si>
    <t>筹资活动现金流出小计</t>
    <phoneticPr fontId="1" type="noConversion"/>
  </si>
  <si>
    <t>支付其他与投资活动有关的现金</t>
    <phoneticPr fontId="1" type="noConversion"/>
  </si>
  <si>
    <t>筹资活动产生的现金流量净额</t>
    <phoneticPr fontId="1" type="noConversion"/>
  </si>
  <si>
    <t>投资活动产生的现金流量净额</t>
    <phoneticPr fontId="1" type="noConversion"/>
  </si>
  <si>
    <t>行次</t>
    <phoneticPr fontId="1" type="noConversion"/>
  </si>
  <si>
    <t>金额</t>
    <phoneticPr fontId="1" type="noConversion"/>
  </si>
  <si>
    <t>支付押金、保证金、员工借款等</t>
    <phoneticPr fontId="1" type="noConversion"/>
  </si>
  <si>
    <t>收回押金、保证金、员工借款等</t>
    <phoneticPr fontId="1" type="noConversion"/>
  </si>
  <si>
    <t>收取管理费收入-账管费</t>
    <phoneticPr fontId="1" type="noConversion"/>
  </si>
  <si>
    <t>经营活动现金流出小计：</t>
    <phoneticPr fontId="1" type="noConversion"/>
  </si>
  <si>
    <t>经营活动产生的现金流量净额</t>
    <phoneticPr fontId="1" type="noConversion"/>
  </si>
  <si>
    <t>项目</t>
    <phoneticPr fontId="1" type="noConversion"/>
  </si>
  <si>
    <t>支付的各类业管费</t>
    <phoneticPr fontId="1" type="noConversion"/>
  </si>
  <si>
    <t>现金流量表（人民币）</t>
    <phoneticPr fontId="1" type="noConversion"/>
  </si>
  <si>
    <t>收取的业管费抵扣</t>
    <phoneticPr fontId="1" type="noConversion"/>
  </si>
  <si>
    <t>其中：来访人员餐补车补</t>
    <phoneticPr fontId="1" type="noConversion"/>
  </si>
  <si>
    <t>合计</t>
    <phoneticPr fontId="1" type="noConversion"/>
  </si>
  <si>
    <t>分项求和：</t>
    <phoneticPr fontId="1" type="noConversion"/>
  </si>
  <si>
    <t>校验：</t>
    <phoneticPr fontId="1" type="noConversion"/>
  </si>
  <si>
    <t>分项求和</t>
    <phoneticPr fontId="1" type="noConversion"/>
  </si>
  <si>
    <t>支付的租赁费</t>
    <phoneticPr fontId="1" type="noConversion"/>
  </si>
  <si>
    <t>五、现金及现金等价物净增加额</t>
    <phoneticPr fontId="1" type="noConversion"/>
  </si>
  <si>
    <t>四、不计入现金流量的资金变动</t>
    <phoneticPr fontId="1" type="noConversion"/>
  </si>
  <si>
    <t>编制单位：安徽省分公司</t>
    <phoneticPr fontId="1" type="noConversion"/>
  </si>
  <si>
    <t>购建固定资产、无形资产和其他长期资产</t>
    <phoneticPr fontId="1" type="noConversion"/>
  </si>
  <si>
    <t>金额单位：人民币万元</t>
    <phoneticPr fontId="1" type="noConversion"/>
  </si>
  <si>
    <t>金额单位：人民币元</t>
    <phoneticPr fontId="1" type="noConversion"/>
  </si>
  <si>
    <t>应收应付变动-其他</t>
  </si>
  <si>
    <t>期初现金类余额</t>
  </si>
  <si>
    <t>期末现金类余额</t>
  </si>
  <si>
    <t>六、期初现金等价物余额</t>
    <phoneticPr fontId="1" type="noConversion"/>
  </si>
  <si>
    <t>七、期末现金的等价物余额</t>
    <phoneticPr fontId="1" type="noConversion"/>
  </si>
  <si>
    <t>理论计算现金净增加额</t>
  </si>
  <si>
    <t>数据校验：</t>
    <phoneticPr fontId="1" type="noConversion"/>
  </si>
  <si>
    <t>校验标志：</t>
    <phoneticPr fontId="1" type="noConversion"/>
  </si>
  <si>
    <t>收取的质保金和暂未支付的尾款</t>
    <phoneticPr fontId="1" type="noConversion"/>
  </si>
  <si>
    <t>实际收到的员工借款</t>
    <phoneticPr fontId="1" type="noConversion"/>
  </si>
  <si>
    <t>实际支付的企业所得税</t>
  </si>
  <si>
    <t>实际支付的业管费-职工福利费</t>
  </si>
  <si>
    <t>实际支付的业管费-劳动保护费</t>
  </si>
  <si>
    <t>实际支付的业管费-职工教育经费</t>
  </si>
  <si>
    <t>2020-12</t>
  </si>
  <si>
    <t>2020-1</t>
  </si>
  <si>
    <t>实际支付的业管费-学（协）会费</t>
  </si>
  <si>
    <t>实际支付的业管费-补充社会保险</t>
  </si>
  <si>
    <t>实际支付的业管费-银行结算费</t>
  </si>
  <si>
    <t>实际支付的业管费-广告费</t>
  </si>
  <si>
    <t>实际支付的业管费-财产与责任保险费</t>
  </si>
  <si>
    <t>实际支付的业管费-绿化费</t>
  </si>
  <si>
    <t>实际支付的业管费-非货币性福利费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</si>
</sst>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方正姚体"/>
      <family val="3"/>
      <charset val="134"/>
    </font>
    <font>
      <sz val="14"/>
      <color theme="1"/>
      <name val="方正小标宋简体"/>
      <family val="4"/>
      <charset val="134"/>
    </font>
    <font>
      <sz val="11"/>
      <color theme="7" tint="0.79998168889431442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3" fontId="0" fillId="5" borderId="2" xfId="1" applyFont="1" applyFill="1" applyBorder="1" applyAlignment="1"/>
    <xf numFmtId="0" fontId="6" fillId="0" borderId="0" xfId="0" applyFont="1"/>
    <xf numFmtId="0" fontId="0" fillId="0" borderId="2" xfId="0" applyNumberFormat="1" applyFont="1" applyFill="1" applyBorder="1"/>
    <xf numFmtId="0" fontId="0" fillId="3" borderId="2" xfId="0" applyFill="1" applyBorder="1"/>
    <xf numFmtId="0" fontId="0" fillId="3" borderId="2" xfId="0" applyNumberFormat="1" applyFont="1" applyFill="1" applyBorder="1"/>
    <xf numFmtId="0" fontId="0" fillId="6" borderId="2" xfId="0" applyNumberFormat="1" applyFont="1" applyFill="1" applyBorder="1"/>
    <xf numFmtId="0" fontId="0" fillId="3" borderId="2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NumberFormat="1" applyFont="1" applyFill="1" applyBorder="1" applyAlignment="1">
      <alignment horizontal="center"/>
    </xf>
    <xf numFmtId="43" fontId="0" fillId="0" borderId="0" xfId="0" applyNumberFormat="1"/>
    <xf numFmtId="43" fontId="0" fillId="0" borderId="2" xfId="1" applyFont="1" applyBorder="1" applyAlignment="1">
      <alignment vertical="center"/>
    </xf>
    <xf numFmtId="43" fontId="3" fillId="3" borderId="2" xfId="1" applyFont="1" applyFill="1" applyBorder="1" applyAlignment="1">
      <alignment vertical="center"/>
    </xf>
    <xf numFmtId="43" fontId="0" fillId="4" borderId="2" xfId="1" applyFont="1" applyFill="1" applyBorder="1" applyAlignment="1">
      <alignment vertical="center"/>
    </xf>
    <xf numFmtId="43" fontId="0" fillId="5" borderId="2" xfId="1" applyFont="1" applyFill="1" applyBorder="1" applyAlignment="1">
      <alignment vertical="center"/>
    </xf>
    <xf numFmtId="43" fontId="3" fillId="5" borderId="2" xfId="1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0" fillId="0" borderId="2" xfId="0" applyFill="1" applyBorder="1" applyAlignment="1">
      <alignment horizontal="center"/>
    </xf>
    <xf numFmtId="43" fontId="0" fillId="0" borderId="2" xfId="0" applyNumberForma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8" fillId="3" borderId="2" xfId="0" applyFont="1" applyFill="1" applyBorder="1"/>
    <xf numFmtId="0" fontId="6" fillId="0" borderId="0" xfId="0" applyFont="1" applyAlignment="1">
      <alignment horizontal="right"/>
    </xf>
    <xf numFmtId="0" fontId="3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7" borderId="2" xfId="0" applyNumberForma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43" fontId="3" fillId="7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43" fontId="3" fillId="3" borderId="2" xfId="0" applyNumberFormat="1" applyFont="1" applyFill="1" applyBorder="1" applyAlignment="1">
      <alignment horizontal="center"/>
    </xf>
    <xf numFmtId="43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43" fontId="0" fillId="4" borderId="2" xfId="0" applyNumberFormat="1" applyFill="1" applyBorder="1" applyAlignment="1">
      <alignment horizontal="center"/>
    </xf>
    <xf numFmtId="0" fontId="8" fillId="0" borderId="2" xfId="0" applyFont="1" applyFill="1" applyBorder="1"/>
    <xf numFmtId="0" fontId="0" fillId="4" borderId="0" xfId="0" applyFill="1"/>
    <xf numFmtId="43" fontId="0" fillId="4" borderId="0" xfId="0" applyNumberFormat="1" applyFill="1"/>
    <xf numFmtId="0" fontId="0" fillId="8" borderId="0" xfId="0" applyFill="1"/>
    <xf numFmtId="43" fontId="0" fillId="8" borderId="0" xfId="0" applyNumberFormat="1" applyFill="1"/>
    <xf numFmtId="0" fontId="0" fillId="9" borderId="2" xfId="0" applyNumberFormat="1" applyFont="1" applyFill="1" applyBorder="1" applyAlignment="1">
      <alignment horizontal="center"/>
    </xf>
    <xf numFmtId="43" fontId="0" fillId="10" borderId="0" xfId="0" applyNumberFormat="1" applyFill="1"/>
    <xf numFmtId="0" fontId="7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0" fillId="2" borderId="4" xfId="0" applyNumberFormat="1" applyFont="1" applyFill="1" applyBorder="1"/>
    <xf numFmtId="0" fontId="0" fillId="0" borderId="4" xfId="0" applyNumberFormat="1" applyFont="1" applyBorder="1"/>
    <xf numFmtId="0" fontId="0" fillId="0" borderId="0" xfId="0" applyNumberFormat="1" applyFont="1" applyFill="1" applyBorder="1"/>
    <xf numFmtId="43" fontId="0" fillId="0" borderId="0" xfId="0" applyNumberFormat="1" applyFont="1" applyFill="1" applyBorder="1"/>
  </cellXfs>
  <cellStyles count="2">
    <cellStyle name="常规" xfId="0" builtinId="0"/>
    <cellStyle name="千位分隔" xfId="1" builtinId="3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29"/>
      <queryTableField id="2" name="Column2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heet1" displayName="Sheet1" ref="A1:B57" tableType="queryTable" totalsRowShown="0">
  <autoFilter ref="A1:B57"/>
  <tableColumns count="2">
    <tableColumn id="29" uniqueName="29" name="Column1" queryTableFieldId="1"/>
    <tableColumn id="30" uniqueName="30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B53" sqref="B53:B54"/>
    </sheetView>
  </sheetViews>
  <sheetFormatPr defaultRowHeight="13.8" x14ac:dyDescent="0.25"/>
  <cols>
    <col min="1" max="1" width="42.77734375" style="30" customWidth="1"/>
    <col min="2" max="2" width="11.6640625" style="30" bestFit="1" customWidth="1"/>
    <col min="3" max="3" width="15.44140625" style="30" customWidth="1"/>
    <col min="4" max="16384" width="8.88671875" style="30"/>
  </cols>
  <sheetData>
    <row r="1" spans="1:3" ht="18.600000000000001" x14ac:dyDescent="0.4">
      <c r="A1" s="58" t="s">
        <v>87</v>
      </c>
      <c r="B1" s="58"/>
      <c r="C1" s="58"/>
    </row>
    <row r="2" spans="1:3" x14ac:dyDescent="0.25">
      <c r="A2" s="31" t="s">
        <v>97</v>
      </c>
      <c r="B2" s="60" t="s">
        <v>99</v>
      </c>
      <c r="C2" s="60"/>
    </row>
    <row r="3" spans="1:3" x14ac:dyDescent="0.25">
      <c r="A3" s="59" t="str">
        <f>现金流量表底稿!L4</f>
        <v>报表期间：2020-1至2020-12</v>
      </c>
      <c r="B3" s="59"/>
      <c r="C3" s="59"/>
    </row>
    <row r="4" spans="1:3" x14ac:dyDescent="0.25">
      <c r="A4" s="39" t="s">
        <v>85</v>
      </c>
      <c r="B4" s="39" t="s">
        <v>78</v>
      </c>
      <c r="C4" s="39" t="s">
        <v>79</v>
      </c>
    </row>
    <row r="5" spans="1:3" x14ac:dyDescent="0.25">
      <c r="A5" s="39" t="s">
        <v>42</v>
      </c>
      <c r="B5" s="40">
        <f>现金流量表底稿!M6</f>
        <v>1</v>
      </c>
      <c r="C5" s="41"/>
    </row>
    <row r="6" spans="1:3" x14ac:dyDescent="0.25">
      <c r="A6" s="22" t="s">
        <v>82</v>
      </c>
      <c r="B6" s="32">
        <f>现金流量表底稿!M7</f>
        <v>2</v>
      </c>
      <c r="C6" s="33">
        <f>现金流量表底稿!N7/10000</f>
        <v>27.445616999999999</v>
      </c>
    </row>
    <row r="7" spans="1:3" x14ac:dyDescent="0.25">
      <c r="A7" s="22" t="s">
        <v>88</v>
      </c>
      <c r="B7" s="32">
        <f>现金流量表底稿!M8</f>
        <v>3</v>
      </c>
      <c r="C7" s="33">
        <f>现金流量表底稿!N8/10000</f>
        <v>0.42399999999999999</v>
      </c>
    </row>
    <row r="8" spans="1:3" x14ac:dyDescent="0.25">
      <c r="A8" s="34" t="s">
        <v>89</v>
      </c>
      <c r="B8" s="36">
        <f>现金流量表底稿!M9</f>
        <v>4</v>
      </c>
      <c r="C8" s="33">
        <f>现金流量表底稿!N9/10000</f>
        <v>0.42399999999999999</v>
      </c>
    </row>
    <row r="9" spans="1:3" x14ac:dyDescent="0.25">
      <c r="A9" s="22" t="s">
        <v>44</v>
      </c>
      <c r="B9" s="36">
        <f>现金流量表底稿!M10</f>
        <v>5</v>
      </c>
      <c r="C9" s="33">
        <f>现金流量表底稿!N10/10000</f>
        <v>64.646122000000005</v>
      </c>
    </row>
    <row r="10" spans="1:3" x14ac:dyDescent="0.25">
      <c r="A10" s="22" t="s">
        <v>45</v>
      </c>
      <c r="B10" s="36">
        <f>现金流量表底稿!M11</f>
        <v>6</v>
      </c>
      <c r="C10" s="33">
        <f>现金流量表底稿!N11/10000</f>
        <v>8.390687999999999</v>
      </c>
    </row>
    <row r="11" spans="1:3" x14ac:dyDescent="0.25">
      <c r="A11" s="22" t="s">
        <v>81</v>
      </c>
      <c r="B11" s="36">
        <f>现金流量表底稿!M12</f>
        <v>7</v>
      </c>
      <c r="C11" s="33">
        <f>现金流量表底稿!N12/10000</f>
        <v>3.29</v>
      </c>
    </row>
    <row r="12" spans="1:3" x14ac:dyDescent="0.25">
      <c r="A12" s="22" t="s">
        <v>46</v>
      </c>
      <c r="B12" s="36">
        <f>现金流量表底稿!M13</f>
        <v>8</v>
      </c>
      <c r="C12" s="33">
        <f>现金流量表底稿!N13/10000</f>
        <v>0</v>
      </c>
    </row>
    <row r="13" spans="1:3" x14ac:dyDescent="0.25">
      <c r="A13" s="7" t="s">
        <v>47</v>
      </c>
      <c r="B13" s="44">
        <f>现金流量表底稿!M14</f>
        <v>9</v>
      </c>
      <c r="C13" s="45">
        <f>现金流量表底稿!N14/10000</f>
        <v>104.19642700000001</v>
      </c>
    </row>
    <row r="14" spans="1:3" x14ac:dyDescent="0.25">
      <c r="A14" s="22" t="s">
        <v>48</v>
      </c>
      <c r="B14" s="36">
        <f>现金流量表底稿!M15</f>
        <v>10</v>
      </c>
      <c r="C14" s="33">
        <f>现金流量表底稿!N15/10000</f>
        <v>-302.76950800000003</v>
      </c>
    </row>
    <row r="15" spans="1:3" x14ac:dyDescent="0.25">
      <c r="A15" s="48" t="s">
        <v>49</v>
      </c>
      <c r="B15" s="49">
        <f>现金流量表底稿!M16</f>
        <v>11</v>
      </c>
      <c r="C15" s="50">
        <f>现金流量表底稿!N16/10000</f>
        <v>-289.88969199999997</v>
      </c>
    </row>
    <row r="16" spans="1:3" x14ac:dyDescent="0.25">
      <c r="A16" s="48" t="s">
        <v>50</v>
      </c>
      <c r="B16" s="49">
        <f>现金流量表底稿!M17</f>
        <v>12</v>
      </c>
      <c r="C16" s="50">
        <f>现金流量表底稿!N17/10000</f>
        <v>-12.618478999999999</v>
      </c>
    </row>
    <row r="17" spans="1:3" x14ac:dyDescent="0.25">
      <c r="A17" s="48" t="s">
        <v>51</v>
      </c>
      <c r="B17" s="49">
        <f>现金流量表底稿!M18</f>
        <v>13</v>
      </c>
      <c r="C17" s="50">
        <f>现金流量表底稿!N18/10000</f>
        <v>-0.26133699999999999</v>
      </c>
    </row>
    <row r="18" spans="1:3" x14ac:dyDescent="0.25">
      <c r="A18" s="22" t="s">
        <v>52</v>
      </c>
      <c r="B18" s="36">
        <f>现金流量表底稿!M19</f>
        <v>14</v>
      </c>
      <c r="C18" s="33">
        <f>现金流量表底稿!N19/10000</f>
        <v>-954.70513699999992</v>
      </c>
    </row>
    <row r="19" spans="1:3" x14ac:dyDescent="0.25">
      <c r="A19" s="22" t="s">
        <v>53</v>
      </c>
      <c r="B19" s="36">
        <f>现金流量表底稿!M20</f>
        <v>15</v>
      </c>
      <c r="C19" s="33">
        <f>现金流量表底稿!N20/10000</f>
        <v>-705.71008700000016</v>
      </c>
    </row>
    <row r="20" spans="1:3" x14ac:dyDescent="0.25">
      <c r="A20" s="48" t="s">
        <v>54</v>
      </c>
      <c r="B20" s="11">
        <f>现金流量表底稿!M21</f>
        <v>16</v>
      </c>
      <c r="C20" s="50">
        <f>现金流量表底稿!N21/10000</f>
        <v>-385.09725900000007</v>
      </c>
    </row>
    <row r="21" spans="1:3" x14ac:dyDescent="0.25">
      <c r="A21" s="48" t="s">
        <v>55</v>
      </c>
      <c r="B21" s="11">
        <f>现金流量表底稿!M22</f>
        <v>17</v>
      </c>
      <c r="C21" s="50">
        <f>现金流量表底稿!N22/10000</f>
        <v>-249.08912200000003</v>
      </c>
    </row>
    <row r="22" spans="1:3" x14ac:dyDescent="0.25">
      <c r="A22" s="48" t="s">
        <v>56</v>
      </c>
      <c r="B22" s="11">
        <f>现金流量表底稿!M23</f>
        <v>18</v>
      </c>
      <c r="C22" s="50">
        <f>现金流量表底稿!N23/10000</f>
        <v>-71.371465000000015</v>
      </c>
    </row>
    <row r="23" spans="1:3" x14ac:dyDescent="0.25">
      <c r="A23" s="22" t="s">
        <v>86</v>
      </c>
      <c r="B23" s="32">
        <f>现金流量表底稿!M24</f>
        <v>19</v>
      </c>
      <c r="C23" s="33">
        <f>现金流量表底稿!N24/10000</f>
        <v>-282.6043370000001</v>
      </c>
    </row>
    <row r="24" spans="1:3" x14ac:dyDescent="0.25">
      <c r="A24" s="48" t="s">
        <v>58</v>
      </c>
      <c r="B24" s="11">
        <f>现金流量表底稿!M25</f>
        <v>20</v>
      </c>
      <c r="C24" s="50">
        <f>现金流量表底稿!N25/10000</f>
        <v>-121.58214099999999</v>
      </c>
    </row>
    <row r="25" spans="1:3" x14ac:dyDescent="0.25">
      <c r="A25" s="48" t="s">
        <v>59</v>
      </c>
      <c r="B25" s="11">
        <f>现金流量表底稿!M26</f>
        <v>21</v>
      </c>
      <c r="C25" s="50">
        <f>现金流量表底稿!N26/10000</f>
        <v>-15.539471000000011</v>
      </c>
    </row>
    <row r="26" spans="1:3" x14ac:dyDescent="0.25">
      <c r="A26" s="48" t="s">
        <v>60</v>
      </c>
      <c r="B26" s="11">
        <f>现金流量表底稿!M27</f>
        <v>22</v>
      </c>
      <c r="C26" s="50">
        <f>现金流量表底稿!N27/10000</f>
        <v>-26.174981000000013</v>
      </c>
    </row>
    <row r="27" spans="1:3" x14ac:dyDescent="0.25">
      <c r="A27" s="48" t="s">
        <v>61</v>
      </c>
      <c r="B27" s="11">
        <f>现金流量表底稿!M28</f>
        <v>23</v>
      </c>
      <c r="C27" s="50">
        <f>现金流量表底稿!N28/10000</f>
        <v>-9.0171880000000009</v>
      </c>
    </row>
    <row r="28" spans="1:3" x14ac:dyDescent="0.25">
      <c r="A28" s="35" t="s">
        <v>94</v>
      </c>
      <c r="B28" s="36">
        <f>现金流量表底稿!M29</f>
        <v>24</v>
      </c>
      <c r="C28" s="33">
        <f>现金流量表底稿!N29/10000</f>
        <v>-197.62571</v>
      </c>
    </row>
    <row r="29" spans="1:3" x14ac:dyDescent="0.25">
      <c r="A29" s="35" t="s">
        <v>80</v>
      </c>
      <c r="B29" s="36">
        <f>现金流量表底稿!M30</f>
        <v>25</v>
      </c>
      <c r="C29" s="33">
        <f>现金流量表底稿!N30/10000</f>
        <v>-16.008267</v>
      </c>
    </row>
    <row r="30" spans="1:3" x14ac:dyDescent="0.25">
      <c r="A30" s="9" t="s">
        <v>83</v>
      </c>
      <c r="B30" s="44">
        <f>现金流量表底稿!M31</f>
        <v>26</v>
      </c>
      <c r="C30" s="45">
        <f>现金流量表底稿!N31/10000</f>
        <v>-2459.4230460000003</v>
      </c>
    </row>
    <row r="31" spans="1:3" x14ac:dyDescent="0.25">
      <c r="A31" s="8" t="s">
        <v>84</v>
      </c>
      <c r="B31" s="44">
        <f>现金流量表底稿!M32</f>
        <v>27</v>
      </c>
      <c r="C31" s="45">
        <f>现金流量表底稿!N32/10000</f>
        <v>-2355.2266190000005</v>
      </c>
    </row>
    <row r="32" spans="1:3" x14ac:dyDescent="0.25">
      <c r="A32" s="39" t="s">
        <v>62</v>
      </c>
      <c r="B32" s="42">
        <f>现金流量表底稿!M33</f>
        <v>28</v>
      </c>
      <c r="C32" s="41"/>
    </row>
    <row r="33" spans="1:3" x14ac:dyDescent="0.25">
      <c r="A33" s="22" t="s">
        <v>63</v>
      </c>
      <c r="B33" s="36">
        <f>现金流量表底稿!M34</f>
        <v>29</v>
      </c>
      <c r="C33" s="33">
        <f>现金流量表底稿!N34/10000</f>
        <v>0</v>
      </c>
    </row>
    <row r="34" spans="1:3" x14ac:dyDescent="0.25">
      <c r="A34" s="22" t="s">
        <v>109</v>
      </c>
      <c r="B34" s="36">
        <f>现金流量表底稿!M35</f>
        <v>30</v>
      </c>
      <c r="C34" s="33">
        <f>现金流量表底稿!N35/10000</f>
        <v>0.86278199999999994</v>
      </c>
    </row>
    <row r="35" spans="1:3" x14ac:dyDescent="0.25">
      <c r="A35" s="22" t="s">
        <v>64</v>
      </c>
      <c r="B35" s="36">
        <f>现金流量表底稿!M36</f>
        <v>31</v>
      </c>
      <c r="C35" s="33">
        <f>现金流量表底稿!N36/10000</f>
        <v>0</v>
      </c>
    </row>
    <row r="36" spans="1:3" x14ac:dyDescent="0.25">
      <c r="A36" s="7" t="s">
        <v>65</v>
      </c>
      <c r="B36" s="44">
        <f>现金流量表底稿!M37</f>
        <v>32</v>
      </c>
      <c r="C36" s="46">
        <f>现金流量表底稿!N37/10000</f>
        <v>0.86278199999999994</v>
      </c>
    </row>
    <row r="37" spans="1:3" x14ac:dyDescent="0.25">
      <c r="A37" s="22" t="s">
        <v>66</v>
      </c>
      <c r="B37" s="36">
        <f>现金流量表底稿!M38</f>
        <v>33</v>
      </c>
      <c r="C37" s="33">
        <f>现金流量表底稿!N38/10000</f>
        <v>0</v>
      </c>
    </row>
    <row r="38" spans="1:3" x14ac:dyDescent="0.25">
      <c r="A38" s="22" t="s">
        <v>98</v>
      </c>
      <c r="B38" s="36">
        <f>现金流量表底稿!M39</f>
        <v>34</v>
      </c>
      <c r="C38" s="33">
        <f>现金流量表底稿!N39/10000</f>
        <v>-85.528991999999278</v>
      </c>
    </row>
    <row r="39" spans="1:3" x14ac:dyDescent="0.25">
      <c r="A39" s="22" t="s">
        <v>75</v>
      </c>
      <c r="B39" s="36">
        <f>现金流量表底稿!M40</f>
        <v>35</v>
      </c>
      <c r="C39" s="33">
        <f>现金流量表底稿!N40/10000</f>
        <v>0</v>
      </c>
    </row>
    <row r="40" spans="1:3" x14ac:dyDescent="0.25">
      <c r="A40" s="7" t="s">
        <v>67</v>
      </c>
      <c r="B40" s="44">
        <f>现金流量表底稿!M41</f>
        <v>36</v>
      </c>
      <c r="C40" s="46">
        <f>现金流量表底稿!N41/10000</f>
        <v>-85.528991999999278</v>
      </c>
    </row>
    <row r="41" spans="1:3" x14ac:dyDescent="0.25">
      <c r="A41" s="8" t="s">
        <v>77</v>
      </c>
      <c r="B41" s="44">
        <f>现金流量表底稿!M42</f>
        <v>37</v>
      </c>
      <c r="C41" s="45">
        <f>现金流量表底稿!N42/10000</f>
        <v>-84.666209999999282</v>
      </c>
    </row>
    <row r="42" spans="1:3" x14ac:dyDescent="0.25">
      <c r="A42" s="39" t="s">
        <v>68</v>
      </c>
      <c r="B42" s="42">
        <f>现金流量表底稿!M43</f>
        <v>38</v>
      </c>
      <c r="C42" s="41"/>
    </row>
    <row r="43" spans="1:3" x14ac:dyDescent="0.25">
      <c r="A43" s="22" t="s">
        <v>43</v>
      </c>
      <c r="B43" s="36">
        <f>现金流量表底稿!M44</f>
        <v>39</v>
      </c>
      <c r="C43" s="33">
        <f>现金流量表底稿!N44/10000</f>
        <v>2410</v>
      </c>
    </row>
    <row r="44" spans="1:3" x14ac:dyDescent="0.25">
      <c r="A44" s="22" t="s">
        <v>71</v>
      </c>
      <c r="B44" s="36">
        <f>现金流量表底稿!M45</f>
        <v>40</v>
      </c>
      <c r="C44" s="33">
        <f>现金流量表底稿!N45/10000</f>
        <v>0.606657</v>
      </c>
    </row>
    <row r="45" spans="1:3" x14ac:dyDescent="0.25">
      <c r="A45" s="22" t="s">
        <v>69</v>
      </c>
      <c r="B45" s="36">
        <f>现金流量表底稿!M46</f>
        <v>41</v>
      </c>
      <c r="C45" s="33">
        <f>现金流量表底稿!N46/10000</f>
        <v>0</v>
      </c>
    </row>
    <row r="46" spans="1:3" x14ac:dyDescent="0.25">
      <c r="A46" s="7" t="s">
        <v>70</v>
      </c>
      <c r="B46" s="47">
        <f>现金流量表底稿!M47</f>
        <v>42</v>
      </c>
      <c r="C46" s="45">
        <f>现金流量表底稿!N47/10000</f>
        <v>2410.6066569999998</v>
      </c>
    </row>
    <row r="47" spans="1:3" x14ac:dyDescent="0.25">
      <c r="A47" s="22" t="s">
        <v>72</v>
      </c>
      <c r="B47" s="32">
        <f>现金流量表底稿!M48</f>
        <v>43</v>
      </c>
      <c r="C47" s="33">
        <f>现金流量表底稿!N48/10000</f>
        <v>-31</v>
      </c>
    </row>
    <row r="48" spans="1:3" x14ac:dyDescent="0.25">
      <c r="A48" s="22" t="s">
        <v>73</v>
      </c>
      <c r="B48" s="32">
        <f>现金流量表底稿!M49</f>
        <v>44</v>
      </c>
      <c r="C48" s="33">
        <f>现金流量表底稿!N49/10000</f>
        <v>0</v>
      </c>
    </row>
    <row r="49" spans="1:3" x14ac:dyDescent="0.25">
      <c r="A49" s="7" t="s">
        <v>74</v>
      </c>
      <c r="B49" s="47">
        <f>现金流量表底稿!M50</f>
        <v>45</v>
      </c>
      <c r="C49" s="45">
        <f>现金流量表底稿!N50/10000</f>
        <v>-31</v>
      </c>
    </row>
    <row r="50" spans="1:3" x14ac:dyDescent="0.25">
      <c r="A50" s="8" t="s">
        <v>76</v>
      </c>
      <c r="B50" s="47">
        <f>现金流量表底稿!M51</f>
        <v>46</v>
      </c>
      <c r="C50" s="45">
        <f>现金流量表底稿!N51/10000</f>
        <v>2379.6066569999998</v>
      </c>
    </row>
    <row r="51" spans="1:3" x14ac:dyDescent="0.25">
      <c r="A51" s="39" t="s">
        <v>96</v>
      </c>
      <c r="B51" s="40">
        <f>现金流量表底稿!M52</f>
        <v>47</v>
      </c>
      <c r="C51" s="43">
        <f>现金流量表底稿!N52/10000</f>
        <v>1.4965090000000001</v>
      </c>
    </row>
    <row r="52" spans="1:3" x14ac:dyDescent="0.25">
      <c r="A52" s="39" t="s">
        <v>95</v>
      </c>
      <c r="B52" s="40">
        <f>现金流量表底稿!M53</f>
        <v>48</v>
      </c>
      <c r="C52" s="43">
        <f>现金流量表底稿!N53/10000</f>
        <v>-58.789662999999884</v>
      </c>
    </row>
    <row r="53" spans="1:3" x14ac:dyDescent="0.25">
      <c r="A53" s="13" t="s">
        <v>104</v>
      </c>
      <c r="B53" s="39">
        <f>现金流量表底稿!M54</f>
        <v>49</v>
      </c>
      <c r="C53" s="43">
        <f>现金流量表底稿!N54/10000</f>
        <v>68.116386000000006</v>
      </c>
    </row>
    <row r="54" spans="1:3" x14ac:dyDescent="0.25">
      <c r="A54" s="13" t="s">
        <v>105</v>
      </c>
      <c r="B54" s="39">
        <f>现金流量表底稿!M55</f>
        <v>50</v>
      </c>
      <c r="C54" s="43">
        <f>现金流量表底稿!N55/10000</f>
        <v>9.3267229999999994</v>
      </c>
    </row>
  </sheetData>
  <mergeCells count="3">
    <mergeCell ref="A1:C1"/>
    <mergeCell ref="A3:C3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0"/>
  <sheetViews>
    <sheetView topLeftCell="J28" workbookViewId="0">
      <selection activeCell="R53" sqref="R53"/>
    </sheetView>
  </sheetViews>
  <sheetFormatPr defaultRowHeight="13.8" x14ac:dyDescent="0.25"/>
  <cols>
    <col min="1" max="1" width="32.5546875" bestFit="1" customWidth="1"/>
    <col min="2" max="2" width="11.6640625" bestFit="1" customWidth="1"/>
    <col min="3" max="3" width="11.6640625" style="30" customWidth="1"/>
    <col min="4" max="4" width="30.33203125" bestFit="1" customWidth="1"/>
    <col min="5" max="5" width="24.88671875" bestFit="1" customWidth="1"/>
    <col min="6" max="10" width="24.88671875" customWidth="1"/>
    <col min="12" max="12" width="47.33203125" customWidth="1"/>
    <col min="13" max="13" width="9.5546875" bestFit="1" customWidth="1"/>
    <col min="14" max="14" width="17.21875" bestFit="1" customWidth="1"/>
    <col min="16" max="16" width="22.6640625" bestFit="1" customWidth="1"/>
    <col min="17" max="17" width="14.33203125" bestFit="1" customWidth="1"/>
    <col min="18" max="18" width="13.33203125" customWidth="1"/>
  </cols>
  <sheetData>
    <row r="2" spans="1:17" ht="18.600000000000001" x14ac:dyDescent="0.4">
      <c r="L2" s="61" t="s">
        <v>87</v>
      </c>
      <c r="M2" s="61"/>
      <c r="N2" s="61"/>
    </row>
    <row r="3" spans="1:17" x14ac:dyDescent="0.25">
      <c r="L3" s="16" t="s">
        <v>97</v>
      </c>
      <c r="M3" s="16"/>
      <c r="N3" s="38" t="s">
        <v>100</v>
      </c>
      <c r="P3" s="3" t="s">
        <v>40</v>
      </c>
      <c r="Q3" t="str">
        <f>VLOOKUP(P3,Sheet1[],2,0)</f>
        <v>2020-1</v>
      </c>
    </row>
    <row r="4" spans="1:17" ht="14.4" customHeight="1" x14ac:dyDescent="0.25">
      <c r="L4" s="62" t="str">
        <f>"报表期间："&amp;Q3&amp;"至"&amp;Q4</f>
        <v>报表期间：2020-1至2020-12</v>
      </c>
      <c r="M4" s="62"/>
      <c r="N4" s="62"/>
      <c r="P4" s="2" t="s">
        <v>41</v>
      </c>
      <c r="Q4" t="str">
        <f>VLOOKUP(P4,Sheet1[],2,0)</f>
        <v>2020-12</v>
      </c>
    </row>
    <row r="5" spans="1:17" x14ac:dyDescent="0.25">
      <c r="L5" s="13" t="s">
        <v>85</v>
      </c>
      <c r="M5" s="13" t="s">
        <v>78</v>
      </c>
      <c r="N5" s="13" t="s">
        <v>79</v>
      </c>
    </row>
    <row r="6" spans="1:17" x14ac:dyDescent="0.25">
      <c r="A6" s="3" t="s">
        <v>11</v>
      </c>
      <c r="B6" s="64">
        <v>-9514.56</v>
      </c>
      <c r="C6" s="65"/>
      <c r="D6" s="8">
        <v>1</v>
      </c>
      <c r="E6" s="8">
        <v>2</v>
      </c>
      <c r="F6" s="8">
        <v>3</v>
      </c>
      <c r="G6" s="8">
        <v>1</v>
      </c>
      <c r="H6" s="8">
        <v>2</v>
      </c>
      <c r="I6" s="8">
        <v>3</v>
      </c>
      <c r="J6" s="8" t="s">
        <v>90</v>
      </c>
      <c r="L6" s="13" t="s">
        <v>42</v>
      </c>
      <c r="M6" s="14">
        <f>ROW()-5</f>
        <v>1</v>
      </c>
      <c r="N6" s="15"/>
    </row>
    <row r="7" spans="1:17" x14ac:dyDescent="0.25">
      <c r="A7" s="2" t="s">
        <v>111</v>
      </c>
      <c r="B7" s="63">
        <v>-143051.76999999999</v>
      </c>
      <c r="C7" s="65"/>
      <c r="D7" s="18"/>
      <c r="E7" s="19" t="s">
        <v>9</v>
      </c>
      <c r="F7" s="19"/>
      <c r="G7" s="21" t="str">
        <f>IFERROR(VLOOKUP(D7,Sheet1[],2,0),"")</f>
        <v/>
      </c>
      <c r="H7" s="21">
        <f>IFERROR(VLOOKUP(E7,Sheet1[],2,0),"")</f>
        <v>274456.17</v>
      </c>
      <c r="I7" s="21" t="str">
        <f>IFERROR(VLOOKUP(F7,Sheet1[],2,0),"")</f>
        <v/>
      </c>
      <c r="J7" s="21">
        <f>SUM(G7:I7)</f>
        <v>274456.17</v>
      </c>
      <c r="L7" s="4" t="s">
        <v>82</v>
      </c>
      <c r="M7" s="6">
        <f t="shared" ref="M7:M55" si="0">ROW()-5</f>
        <v>2</v>
      </c>
      <c r="N7" s="25">
        <f>J7</f>
        <v>274456.17</v>
      </c>
    </row>
    <row r="8" spans="1:17" x14ac:dyDescent="0.25">
      <c r="A8" s="3" t="s">
        <v>30</v>
      </c>
      <c r="B8" s="64">
        <v>1200000</v>
      </c>
      <c r="C8" s="65"/>
      <c r="D8" s="18"/>
      <c r="E8" s="19" t="s">
        <v>39</v>
      </c>
      <c r="F8" s="19"/>
      <c r="G8" s="21" t="str">
        <f>IFERROR(VLOOKUP(D8,Sheet1[],2,0),"")</f>
        <v/>
      </c>
      <c r="H8" s="21">
        <f>IFERROR(VLOOKUP(E8,Sheet1[],2,0),"")</f>
        <v>4240</v>
      </c>
      <c r="I8" s="21" t="str">
        <f>IFERROR(VLOOKUP(F8,Sheet1[],2,0),"")</f>
        <v/>
      </c>
      <c r="J8" s="21">
        <f t="shared" ref="J8:J13" si="1">SUM(G8:I8)</f>
        <v>4240</v>
      </c>
      <c r="L8" s="4" t="s">
        <v>88</v>
      </c>
      <c r="M8" s="6">
        <f t="shared" si="0"/>
        <v>3</v>
      </c>
      <c r="N8" s="25">
        <f t="shared" ref="N8:N13" si="2">J8</f>
        <v>4240</v>
      </c>
    </row>
    <row r="9" spans="1:17" x14ac:dyDescent="0.25">
      <c r="A9" s="2" t="s">
        <v>3</v>
      </c>
      <c r="B9" s="63">
        <v>-431324.21</v>
      </c>
      <c r="C9" s="65"/>
      <c r="D9" s="20" t="s">
        <v>22</v>
      </c>
      <c r="E9" s="20" t="s">
        <v>15</v>
      </c>
      <c r="F9" s="20"/>
      <c r="G9" s="21">
        <f>IFERROR(VLOOKUP(D9,Sheet1[],2,0),"")</f>
        <v>1760</v>
      </c>
      <c r="H9" s="21">
        <f>IFERROR(VLOOKUP(E9,Sheet1[],2,0),"")</f>
        <v>2480</v>
      </c>
      <c r="I9" s="21" t="str">
        <f>IFERROR(VLOOKUP(F9,Sheet1[],2,0),"")</f>
        <v/>
      </c>
      <c r="J9" s="21">
        <f t="shared" si="1"/>
        <v>4240</v>
      </c>
      <c r="L9" s="5" t="s">
        <v>89</v>
      </c>
      <c r="M9" s="6">
        <f t="shared" si="0"/>
        <v>4</v>
      </c>
      <c r="N9" s="25">
        <f t="shared" si="2"/>
        <v>4240</v>
      </c>
    </row>
    <row r="10" spans="1:17" x14ac:dyDescent="0.25">
      <c r="A10" s="3" t="s">
        <v>24</v>
      </c>
      <c r="B10" s="64">
        <v>-43515</v>
      </c>
      <c r="C10" s="65"/>
      <c r="D10" s="18"/>
      <c r="E10" s="20" t="s">
        <v>19</v>
      </c>
      <c r="F10" s="20"/>
      <c r="G10" s="21" t="str">
        <f>IFERROR(VLOOKUP(D10,Sheet1[],2,0),"")</f>
        <v/>
      </c>
      <c r="H10" s="21">
        <f>IFERROR(VLOOKUP(E10,Sheet1[],2,0),"")</f>
        <v>646461.22000000009</v>
      </c>
      <c r="I10" s="21" t="str">
        <f>IFERROR(VLOOKUP(F10,Sheet1[],2,0),"")</f>
        <v/>
      </c>
      <c r="J10" s="21">
        <f t="shared" si="1"/>
        <v>646461.22000000009</v>
      </c>
      <c r="L10" s="4" t="s">
        <v>44</v>
      </c>
      <c r="M10" s="6">
        <f t="shared" si="0"/>
        <v>5</v>
      </c>
      <c r="N10" s="25">
        <f t="shared" si="2"/>
        <v>646461.22000000009</v>
      </c>
    </row>
    <row r="11" spans="1:17" x14ac:dyDescent="0.25">
      <c r="A11" s="2" t="s">
        <v>6</v>
      </c>
      <c r="B11" s="63">
        <v>-7671.83</v>
      </c>
      <c r="C11" s="65"/>
      <c r="D11" s="18"/>
      <c r="E11" s="19" t="s">
        <v>4</v>
      </c>
      <c r="F11" s="19"/>
      <c r="G11" s="21" t="str">
        <f>IFERROR(VLOOKUP(D11,Sheet1[],2,0),"")</f>
        <v/>
      </c>
      <c r="H11" s="21">
        <f>IFERROR(VLOOKUP(E11,Sheet1[],2,0),"")</f>
        <v>83906.87999999999</v>
      </c>
      <c r="I11" s="21" t="str">
        <f>IFERROR(VLOOKUP(F11,Sheet1[],2,0),"")</f>
        <v/>
      </c>
      <c r="J11" s="21">
        <f t="shared" si="1"/>
        <v>83906.87999999999</v>
      </c>
      <c r="L11" s="4" t="s">
        <v>45</v>
      </c>
      <c r="M11" s="6">
        <f t="shared" si="0"/>
        <v>6</v>
      </c>
      <c r="N11" s="25">
        <f t="shared" si="2"/>
        <v>83906.87999999999</v>
      </c>
    </row>
    <row r="12" spans="1:17" x14ac:dyDescent="0.25">
      <c r="A12" s="3" t="s">
        <v>25</v>
      </c>
      <c r="B12" s="64">
        <v>-10864.99</v>
      </c>
      <c r="C12" s="65"/>
      <c r="D12" s="20" t="s">
        <v>110</v>
      </c>
      <c r="E12" s="19" t="s">
        <v>2</v>
      </c>
      <c r="F12" s="19"/>
      <c r="G12" s="21" t="str">
        <f>IFERROR(VLOOKUP(D12,Sheet1[],2,0),"")</f>
        <v/>
      </c>
      <c r="H12" s="21">
        <f>IFERROR(VLOOKUP(E12,Sheet1[],2,0),"")</f>
        <v>32900</v>
      </c>
      <c r="I12" s="21" t="str">
        <f>IFERROR(VLOOKUP(F12,Sheet1[],2,0),"")</f>
        <v/>
      </c>
      <c r="J12" s="21">
        <f t="shared" si="1"/>
        <v>32900</v>
      </c>
      <c r="L12" s="4" t="s">
        <v>81</v>
      </c>
      <c r="M12" s="6">
        <f t="shared" si="0"/>
        <v>7</v>
      </c>
      <c r="N12" s="25">
        <f t="shared" si="2"/>
        <v>32900</v>
      </c>
    </row>
    <row r="13" spans="1:17" x14ac:dyDescent="0.25">
      <c r="A13" s="2" t="s">
        <v>12</v>
      </c>
      <c r="B13" s="63">
        <v>-137221.1</v>
      </c>
      <c r="C13" s="65"/>
      <c r="D13" s="18"/>
      <c r="E13" s="18"/>
      <c r="F13" s="18"/>
      <c r="G13" s="21" t="str">
        <f>IFERROR(VLOOKUP(D13,Sheet1[],2,0),"")</f>
        <v/>
      </c>
      <c r="H13" s="21" t="str">
        <f>IFERROR(VLOOKUP(E13,Sheet1[],2,0),"")</f>
        <v/>
      </c>
      <c r="I13" s="21"/>
      <c r="J13" s="21">
        <f t="shared" si="1"/>
        <v>0</v>
      </c>
      <c r="L13" s="4" t="s">
        <v>46</v>
      </c>
      <c r="M13" s="6">
        <f t="shared" si="0"/>
        <v>8</v>
      </c>
      <c r="N13" s="25">
        <f t="shared" si="2"/>
        <v>0</v>
      </c>
    </row>
    <row r="14" spans="1:17" x14ac:dyDescent="0.25">
      <c r="A14" s="3" t="s">
        <v>19</v>
      </c>
      <c r="B14" s="64">
        <v>2537.67</v>
      </c>
      <c r="C14" s="65"/>
      <c r="D14" s="22"/>
      <c r="E14" s="22"/>
      <c r="F14" s="22"/>
      <c r="G14" s="23" t="str">
        <f>IFERROR(VLOOKUP(D14,Sheet1[],2,0),"")</f>
        <v/>
      </c>
      <c r="H14" s="23" t="str">
        <f>IFERROR(VLOOKUP(E14,Sheet1[],2,0),"")</f>
        <v/>
      </c>
      <c r="I14" s="23" t="str">
        <f>IFERROR(VLOOKUP(F14,Sheet1[],2,0),"")</f>
        <v/>
      </c>
      <c r="J14" s="23">
        <f t="shared" ref="J14:J47" si="3">SUM(F14:I14)</f>
        <v>0</v>
      </c>
      <c r="L14" s="7" t="s">
        <v>47</v>
      </c>
      <c r="M14" s="8">
        <f t="shared" si="0"/>
        <v>9</v>
      </c>
      <c r="N14" s="26">
        <f>SUM(N7:N13)-N9</f>
        <v>1041964.2700000001</v>
      </c>
    </row>
    <row r="15" spans="1:17" x14ac:dyDescent="0.25">
      <c r="A15" s="2" t="s">
        <v>15</v>
      </c>
      <c r="B15" s="63">
        <v>440</v>
      </c>
      <c r="C15" s="65"/>
      <c r="D15" s="18"/>
      <c r="E15" s="20" t="s">
        <v>8</v>
      </c>
      <c r="F15" s="20"/>
      <c r="G15" s="21" t="str">
        <f>IFERROR(VLOOKUP(D15,Sheet1[],2,0),"")</f>
        <v/>
      </c>
      <c r="H15" s="21">
        <f>IFERROR(VLOOKUP(E15,Sheet1[],2,0),"")</f>
        <v>-3027695.08</v>
      </c>
      <c r="I15" s="21" t="str">
        <f>IFERROR(VLOOKUP(F15,Sheet1[],2,0),"")</f>
        <v/>
      </c>
      <c r="J15" s="21">
        <f>SUM(G15:I15)</f>
        <v>-3027695.08</v>
      </c>
      <c r="L15" s="10" t="s">
        <v>48</v>
      </c>
      <c r="M15" s="11">
        <f t="shared" si="0"/>
        <v>10</v>
      </c>
      <c r="N15" s="27">
        <f>J15</f>
        <v>-3027695.08</v>
      </c>
      <c r="P15" t="s">
        <v>92</v>
      </c>
      <c r="Q15" s="24">
        <f>N15-Q16</f>
        <v>0</v>
      </c>
    </row>
    <row r="16" spans="1:17" x14ac:dyDescent="0.25">
      <c r="A16" s="3" t="s">
        <v>21</v>
      </c>
      <c r="B16" s="64">
        <v>-49015.76</v>
      </c>
      <c r="C16" s="65"/>
      <c r="D16" s="18"/>
      <c r="E16" s="20" t="s">
        <v>35</v>
      </c>
      <c r="F16" s="20"/>
      <c r="G16" s="21" t="str">
        <f>IFERROR(VLOOKUP(D16,Sheet1[],2,0),"")</f>
        <v/>
      </c>
      <c r="H16" s="21">
        <f>IFERROR(VLOOKUP(E16,Sheet1[],2,0),"")</f>
        <v>-2898896.92</v>
      </c>
      <c r="I16" s="21" t="str">
        <f>IFERROR(VLOOKUP(F16,Sheet1[],2,0),"")</f>
        <v/>
      </c>
      <c r="J16" s="21">
        <f t="shared" ref="J16:J30" si="4">SUM(G16:I16)</f>
        <v>-2898896.92</v>
      </c>
      <c r="L16" s="5" t="s">
        <v>49</v>
      </c>
      <c r="M16" s="6">
        <f t="shared" si="0"/>
        <v>11</v>
      </c>
      <c r="N16" s="25">
        <f>J16</f>
        <v>-2898896.92</v>
      </c>
      <c r="P16" t="s">
        <v>91</v>
      </c>
      <c r="Q16" s="24">
        <f>SUM(N16:N18)</f>
        <v>-3027695.08</v>
      </c>
    </row>
    <row r="17" spans="1:17" x14ac:dyDescent="0.25">
      <c r="A17" s="2" t="s">
        <v>106</v>
      </c>
      <c r="B17" s="63">
        <v>370798.45000000013</v>
      </c>
      <c r="C17" s="65"/>
      <c r="D17" s="18"/>
      <c r="E17" s="20" t="s">
        <v>37</v>
      </c>
      <c r="F17" s="20"/>
      <c r="G17" s="21" t="str">
        <f>IFERROR(VLOOKUP(D17,Sheet1[],2,0),"")</f>
        <v/>
      </c>
      <c r="H17" s="21">
        <f>IFERROR(VLOOKUP(E17,Sheet1[],2,0),"")</f>
        <v>-126184.79</v>
      </c>
      <c r="I17" s="21" t="str">
        <f>IFERROR(VLOOKUP(F17,Sheet1[],2,0),"")</f>
        <v/>
      </c>
      <c r="J17" s="21">
        <f t="shared" si="4"/>
        <v>-126184.79</v>
      </c>
      <c r="L17" s="5" t="s">
        <v>50</v>
      </c>
      <c r="M17" s="6">
        <f t="shared" si="0"/>
        <v>12</v>
      </c>
      <c r="N17" s="25">
        <f t="shared" ref="N17:N18" si="5">J17</f>
        <v>-126184.79</v>
      </c>
    </row>
    <row r="18" spans="1:17" x14ac:dyDescent="0.25">
      <c r="A18" s="3"/>
      <c r="B18" s="64"/>
      <c r="C18" s="65"/>
      <c r="D18" s="18"/>
      <c r="E18" s="19" t="s">
        <v>36</v>
      </c>
      <c r="F18" s="19"/>
      <c r="G18" s="21" t="str">
        <f>IFERROR(VLOOKUP(D18,Sheet1[],2,0),"")</f>
        <v/>
      </c>
      <c r="H18" s="21">
        <f>IFERROR(VLOOKUP(E18,Sheet1[],2,0),"")</f>
        <v>-2613.37</v>
      </c>
      <c r="I18" s="21" t="str">
        <f>IFERROR(VLOOKUP(F18,Sheet1[],2,0),"")</f>
        <v/>
      </c>
      <c r="J18" s="21">
        <f t="shared" si="4"/>
        <v>-2613.37</v>
      </c>
      <c r="L18" s="5" t="s">
        <v>51</v>
      </c>
      <c r="M18" s="6">
        <f t="shared" si="0"/>
        <v>13</v>
      </c>
      <c r="N18" s="25">
        <f t="shared" si="5"/>
        <v>-2613.37</v>
      </c>
    </row>
    <row r="19" spans="1:17" x14ac:dyDescent="0.25">
      <c r="A19" s="2"/>
      <c r="B19" s="63"/>
      <c r="C19" s="65"/>
      <c r="D19" s="19" t="s">
        <v>16</v>
      </c>
      <c r="E19" s="20" t="s">
        <v>3</v>
      </c>
      <c r="F19" s="20"/>
      <c r="G19" s="21">
        <f>IFERROR(VLOOKUP(D19,Sheet1[],2,0),"")</f>
        <v>-3904.92</v>
      </c>
      <c r="H19" s="21">
        <f>IFERROR(VLOOKUP(E19,Sheet1[],2,0),"")</f>
        <v>-9543146.4499999993</v>
      </c>
      <c r="I19" s="21" t="str">
        <f>IFERROR(VLOOKUP(F19,Sheet1[],2,0),"")</f>
        <v/>
      </c>
      <c r="J19" s="21">
        <f t="shared" si="4"/>
        <v>-9547051.3699999992</v>
      </c>
      <c r="L19" s="10" t="s">
        <v>52</v>
      </c>
      <c r="M19" s="11">
        <f t="shared" si="0"/>
        <v>14</v>
      </c>
      <c r="N19" s="27">
        <f>J19</f>
        <v>-9547051.3699999992</v>
      </c>
    </row>
    <row r="20" spans="1:17" x14ac:dyDescent="0.25">
      <c r="A20" s="3"/>
      <c r="B20" s="64"/>
      <c r="C20" s="65"/>
      <c r="D20" s="18"/>
      <c r="E20" s="20" t="s">
        <v>27</v>
      </c>
      <c r="F20" s="20"/>
      <c r="G20" s="21" t="str">
        <f>IFERROR(VLOOKUP(D20,Sheet1[],2,0),"")</f>
        <v/>
      </c>
      <c r="H20" s="21">
        <f>IFERROR(VLOOKUP(E20,Sheet1[],2,0),"")</f>
        <v>-1522.41</v>
      </c>
      <c r="I20" s="21" t="str">
        <f>IFERROR(VLOOKUP(F20,Sheet1[],2,0),"")</f>
        <v/>
      </c>
      <c r="J20" s="21">
        <f t="shared" si="4"/>
        <v>-1522.41</v>
      </c>
      <c r="L20" s="10" t="s">
        <v>53</v>
      </c>
      <c r="M20" s="11">
        <f t="shared" si="0"/>
        <v>15</v>
      </c>
      <c r="N20" s="27">
        <f>J20+Q21</f>
        <v>-7057100.870000001</v>
      </c>
    </row>
    <row r="21" spans="1:17" x14ac:dyDescent="0.25">
      <c r="A21" s="2"/>
      <c r="B21" s="63"/>
      <c r="C21" s="65"/>
      <c r="D21" s="18"/>
      <c r="E21" s="19" t="s">
        <v>12</v>
      </c>
      <c r="F21" s="19"/>
      <c r="G21" s="21" t="str">
        <f>IFERROR(VLOOKUP(D21,Sheet1[],2,0),"")</f>
        <v/>
      </c>
      <c r="H21" s="21">
        <f>IFERROR(VLOOKUP(E21,Sheet1[],2,0),"")</f>
        <v>-3850972.5900000008</v>
      </c>
      <c r="I21" s="21" t="str">
        <f>IFERROR(VLOOKUP(F21,Sheet1[],2,0),"")</f>
        <v/>
      </c>
      <c r="J21" s="21">
        <f t="shared" si="4"/>
        <v>-3850972.5900000008</v>
      </c>
      <c r="L21" s="5" t="s">
        <v>54</v>
      </c>
      <c r="M21" s="6">
        <f t="shared" si="0"/>
        <v>16</v>
      </c>
      <c r="N21" s="25">
        <f>J21</f>
        <v>-3850972.5900000008</v>
      </c>
      <c r="P21" t="s">
        <v>93</v>
      </c>
      <c r="Q21" s="24">
        <f>SUM(N21:N23)</f>
        <v>-7055578.4600000009</v>
      </c>
    </row>
    <row r="22" spans="1:17" x14ac:dyDescent="0.25">
      <c r="A22" s="3"/>
      <c r="B22" s="64"/>
      <c r="C22" s="65"/>
      <c r="D22" s="18"/>
      <c r="E22" s="19" t="s">
        <v>57</v>
      </c>
      <c r="F22" s="19"/>
      <c r="G22" s="21" t="str">
        <f>IFERROR(VLOOKUP(D22,Sheet1[],2,0),"")</f>
        <v/>
      </c>
      <c r="H22" s="21">
        <f>IFERROR(VLOOKUP(E22,Sheet1[],2,0),"")</f>
        <v>-2490891.2200000002</v>
      </c>
      <c r="I22" s="21" t="str">
        <f>IFERROR(VLOOKUP(F22,Sheet1[],2,0),"")</f>
        <v/>
      </c>
      <c r="J22" s="21">
        <f t="shared" si="4"/>
        <v>-2490891.2200000002</v>
      </c>
      <c r="L22" s="5" t="s">
        <v>55</v>
      </c>
      <c r="M22" s="6">
        <f t="shared" si="0"/>
        <v>17</v>
      </c>
      <c r="N22" s="25">
        <f t="shared" ref="N22:N23" si="6">J22</f>
        <v>-2490891.2200000002</v>
      </c>
    </row>
    <row r="23" spans="1:17" x14ac:dyDescent="0.25">
      <c r="A23" s="2"/>
      <c r="B23" s="63"/>
      <c r="C23" s="65"/>
      <c r="D23" s="18"/>
      <c r="E23" s="20" t="s">
        <v>21</v>
      </c>
      <c r="F23" s="20"/>
      <c r="G23" s="21" t="str">
        <f>IFERROR(VLOOKUP(D23,Sheet1[],2,0),"")</f>
        <v/>
      </c>
      <c r="H23" s="21">
        <f>IFERROR(VLOOKUP(E23,Sheet1[],2,0),"")</f>
        <v>-713714.65000000014</v>
      </c>
      <c r="I23" s="21" t="str">
        <f>IFERROR(VLOOKUP(F23,Sheet1[],2,0),"")</f>
        <v/>
      </c>
      <c r="J23" s="21">
        <f t="shared" si="4"/>
        <v>-713714.65000000014</v>
      </c>
      <c r="L23" s="5" t="s">
        <v>56</v>
      </c>
      <c r="M23" s="6">
        <f t="shared" si="0"/>
        <v>18</v>
      </c>
      <c r="N23" s="25">
        <f t="shared" si="6"/>
        <v>-713714.65000000014</v>
      </c>
    </row>
    <row r="24" spans="1:17" x14ac:dyDescent="0.25">
      <c r="A24" s="3"/>
      <c r="B24" s="64"/>
      <c r="C24" s="65"/>
      <c r="D24" s="18"/>
      <c r="E24" s="19" t="s">
        <v>38</v>
      </c>
      <c r="F24" s="19"/>
      <c r="G24" s="21" t="str">
        <f>IFERROR(VLOOKUP(D24,Sheet1[],2,0),"")</f>
        <v/>
      </c>
      <c r="H24" s="21">
        <f>IFERROR(VLOOKUP(E24,Sheet1[],2,0),"")</f>
        <v>-2826043.370000001</v>
      </c>
      <c r="I24" s="21" t="str">
        <f>IFERROR(VLOOKUP(F24,Sheet1[],2,0),"")</f>
        <v/>
      </c>
      <c r="J24" s="21">
        <f t="shared" si="4"/>
        <v>-2826043.370000001</v>
      </c>
      <c r="L24" s="10" t="s">
        <v>86</v>
      </c>
      <c r="M24" s="11">
        <f t="shared" si="0"/>
        <v>19</v>
      </c>
      <c r="N24" s="27">
        <f>IFERROR(VLOOKUP(E24,Sheet1[],2,0),"")</f>
        <v>-2826043.370000001</v>
      </c>
    </row>
    <row r="25" spans="1:17" x14ac:dyDescent="0.25">
      <c r="A25" s="2"/>
      <c r="B25" s="63"/>
      <c r="C25" s="65"/>
      <c r="D25" s="18"/>
      <c r="E25" s="20" t="s">
        <v>24</v>
      </c>
      <c r="F25" s="20"/>
      <c r="G25" s="21" t="str">
        <f>IFERROR(VLOOKUP(D25,Sheet1[],2,0),"")</f>
        <v/>
      </c>
      <c r="H25" s="21">
        <f>IFERROR(VLOOKUP(E25,Sheet1[],2,0),"")</f>
        <v>-1215821.4099999999</v>
      </c>
      <c r="I25" s="21" t="str">
        <f>IFERROR(VLOOKUP(F25,Sheet1[],2,0),"")</f>
        <v/>
      </c>
      <c r="J25" s="21">
        <f t="shared" si="4"/>
        <v>-1215821.4099999999</v>
      </c>
      <c r="L25" s="5" t="s">
        <v>58</v>
      </c>
      <c r="M25" s="6">
        <f t="shared" si="0"/>
        <v>20</v>
      </c>
      <c r="N25" s="25">
        <f>J25</f>
        <v>-1215821.4099999999</v>
      </c>
      <c r="P25" t="s">
        <v>91</v>
      </c>
      <c r="Q25" s="24">
        <f>SUM(N25:N28)</f>
        <v>-1723137.81</v>
      </c>
    </row>
    <row r="26" spans="1:17" x14ac:dyDescent="0.25">
      <c r="A26" s="3"/>
      <c r="B26" s="64"/>
      <c r="C26" s="65"/>
      <c r="D26" s="18"/>
      <c r="E26" s="20" t="s">
        <v>6</v>
      </c>
      <c r="F26" s="20"/>
      <c r="G26" s="21" t="str">
        <f>IFERROR(VLOOKUP(D26,Sheet1[],2,0),"")</f>
        <v/>
      </c>
      <c r="H26" s="21">
        <f>IFERROR(VLOOKUP(E26,Sheet1[],2,0),"")</f>
        <v>-155394.71000000011</v>
      </c>
      <c r="I26" s="21" t="str">
        <f>IFERROR(VLOOKUP(F26,Sheet1[],2,0),"")</f>
        <v/>
      </c>
      <c r="J26" s="21">
        <f t="shared" si="4"/>
        <v>-155394.71000000011</v>
      </c>
      <c r="L26" s="5" t="s">
        <v>59</v>
      </c>
      <c r="M26" s="6">
        <f t="shared" si="0"/>
        <v>21</v>
      </c>
      <c r="N26" s="25">
        <f t="shared" ref="N26:N30" si="7">J26</f>
        <v>-155394.71000000011</v>
      </c>
    </row>
    <row r="27" spans="1:17" x14ac:dyDescent="0.25">
      <c r="A27" s="2"/>
      <c r="B27" s="63"/>
      <c r="C27" s="66"/>
      <c r="D27" s="18"/>
      <c r="E27" s="19" t="s">
        <v>13</v>
      </c>
      <c r="F27" s="19"/>
      <c r="G27" s="21" t="str">
        <f>IFERROR(VLOOKUP(D27,Sheet1[],2,0),"")</f>
        <v/>
      </c>
      <c r="H27" s="21">
        <f>IFERROR(VLOOKUP(E27,Sheet1[],2,0),"")</f>
        <v>-261749.81000000011</v>
      </c>
      <c r="I27" s="21" t="str">
        <f>IFERROR(VLOOKUP(F27,Sheet1[],2,0),"")</f>
        <v/>
      </c>
      <c r="J27" s="21">
        <f t="shared" si="4"/>
        <v>-261749.81000000011</v>
      </c>
      <c r="L27" s="5" t="s">
        <v>60</v>
      </c>
      <c r="M27" s="6">
        <f t="shared" si="0"/>
        <v>22</v>
      </c>
      <c r="N27" s="25">
        <f t="shared" si="7"/>
        <v>-261749.81000000011</v>
      </c>
    </row>
    <row r="28" spans="1:17" x14ac:dyDescent="0.25">
      <c r="A28" s="3"/>
      <c r="B28" s="64"/>
      <c r="C28" s="65"/>
      <c r="D28" s="18"/>
      <c r="E28" s="19" t="s">
        <v>20</v>
      </c>
      <c r="F28" s="19"/>
      <c r="G28" s="21" t="str">
        <f>IFERROR(VLOOKUP(D28,Sheet1[],2,0),"")</f>
        <v/>
      </c>
      <c r="H28" s="21">
        <f>IFERROR(VLOOKUP(E28,Sheet1[],2,0),"")</f>
        <v>-90171.88</v>
      </c>
      <c r="I28" s="21" t="str">
        <f>IFERROR(VLOOKUP(F28,Sheet1[],2,0),"")</f>
        <v/>
      </c>
      <c r="J28" s="21">
        <f t="shared" si="4"/>
        <v>-90171.88</v>
      </c>
      <c r="L28" s="5" t="s">
        <v>61</v>
      </c>
      <c r="M28" s="6">
        <f t="shared" si="0"/>
        <v>23</v>
      </c>
      <c r="N28" s="25">
        <f t="shared" si="7"/>
        <v>-90171.88</v>
      </c>
    </row>
    <row r="29" spans="1:17" x14ac:dyDescent="0.25">
      <c r="A29" s="2"/>
      <c r="B29" s="63"/>
      <c r="C29" s="65"/>
      <c r="D29" s="19" t="s">
        <v>32</v>
      </c>
      <c r="E29" s="19" t="s">
        <v>26</v>
      </c>
      <c r="F29" s="19"/>
      <c r="G29" s="21">
        <f>IFERROR(VLOOKUP(D29,Sheet1[],2,0),"")</f>
        <v>0</v>
      </c>
      <c r="H29" s="21">
        <f>IFERROR(VLOOKUP(E29,Sheet1[],2,0),"")</f>
        <v>-1976257.1</v>
      </c>
      <c r="I29" s="21" t="str">
        <f>IFERROR(VLOOKUP(F29,Sheet1[],2,0),"")</f>
        <v/>
      </c>
      <c r="J29" s="21">
        <f t="shared" si="4"/>
        <v>-1976257.1</v>
      </c>
      <c r="L29" s="12" t="s">
        <v>94</v>
      </c>
      <c r="M29" s="11">
        <f t="shared" si="0"/>
        <v>24</v>
      </c>
      <c r="N29" s="27">
        <f t="shared" si="7"/>
        <v>-1976257.1</v>
      </c>
    </row>
    <row r="30" spans="1:17" x14ac:dyDescent="0.25">
      <c r="A30" s="3"/>
      <c r="B30" s="64"/>
      <c r="C30" s="65"/>
      <c r="D30" s="20" t="s">
        <v>17</v>
      </c>
      <c r="E30" s="20" t="s">
        <v>31</v>
      </c>
      <c r="F30" s="20"/>
      <c r="G30" s="21">
        <f>IFERROR(VLOOKUP(D30,Sheet1[],2,0),"")</f>
        <v>0</v>
      </c>
      <c r="H30" s="21">
        <f>IFERROR(VLOOKUP(E30,Sheet1[],2,0),"")</f>
        <v>-160082.67000000001</v>
      </c>
      <c r="I30" s="21" t="str">
        <f>IFERROR(VLOOKUP(F30,Sheet1[],2,0),"")</f>
        <v/>
      </c>
      <c r="J30" s="21">
        <f t="shared" si="4"/>
        <v>-160082.67000000001</v>
      </c>
      <c r="L30" s="12" t="s">
        <v>80</v>
      </c>
      <c r="M30" s="11">
        <f t="shared" si="0"/>
        <v>25</v>
      </c>
      <c r="N30" s="27">
        <f t="shared" si="7"/>
        <v>-160082.67000000001</v>
      </c>
    </row>
    <row r="31" spans="1:17" x14ac:dyDescent="0.25">
      <c r="A31" s="2"/>
      <c r="B31" s="63"/>
      <c r="C31" s="65"/>
      <c r="D31" s="17"/>
      <c r="E31" s="17"/>
      <c r="F31" s="17"/>
      <c r="G31" s="23" t="str">
        <f>IFERROR(VLOOKUP(D31,Sheet1[],2,0),"")</f>
        <v/>
      </c>
      <c r="H31" s="23" t="str">
        <f>IFERROR(VLOOKUP(E31,Sheet1[],2,0),"")</f>
        <v/>
      </c>
      <c r="I31" s="23" t="str">
        <f>IFERROR(VLOOKUP(F31,Sheet1[],2,0),"")</f>
        <v/>
      </c>
      <c r="J31" s="23">
        <f t="shared" si="3"/>
        <v>0</v>
      </c>
      <c r="L31" s="9" t="s">
        <v>83</v>
      </c>
      <c r="M31" s="8">
        <f t="shared" si="0"/>
        <v>26</v>
      </c>
      <c r="N31" s="26">
        <f>N15+N19+N20+N24+N30+N29</f>
        <v>-24594230.460000005</v>
      </c>
    </row>
    <row r="32" spans="1:17" x14ac:dyDescent="0.25">
      <c r="A32" s="3"/>
      <c r="B32" s="64"/>
      <c r="C32" s="65"/>
      <c r="D32" s="22"/>
      <c r="E32" s="22"/>
      <c r="F32" s="22"/>
      <c r="G32" s="23" t="str">
        <f>IFERROR(VLOOKUP(D32,Sheet1[],2,0),"")</f>
        <v/>
      </c>
      <c r="H32" s="23" t="str">
        <f>IFERROR(VLOOKUP(E32,Sheet1[],2,0),"")</f>
        <v/>
      </c>
      <c r="I32" s="23" t="str">
        <f>IFERROR(VLOOKUP(F32,Sheet1[],2,0),"")</f>
        <v/>
      </c>
      <c r="J32" s="23">
        <f t="shared" si="3"/>
        <v>0</v>
      </c>
      <c r="L32" s="8" t="s">
        <v>84</v>
      </c>
      <c r="M32" s="8">
        <f t="shared" si="0"/>
        <v>27</v>
      </c>
      <c r="N32" s="26">
        <f>N14+N31</f>
        <v>-23552266.190000005</v>
      </c>
    </row>
    <row r="33" spans="1:14" x14ac:dyDescent="0.25">
      <c r="A33" s="2"/>
      <c r="B33" s="63"/>
      <c r="C33" s="65"/>
      <c r="D33" s="22"/>
      <c r="E33" s="22"/>
      <c r="F33" s="22"/>
      <c r="G33" s="23" t="str">
        <f>IFERROR(VLOOKUP(D33,Sheet1[],2,0),"")</f>
        <v/>
      </c>
      <c r="H33" s="23" t="str">
        <f>IFERROR(VLOOKUP(E33,Sheet1[],2,0),"")</f>
        <v/>
      </c>
      <c r="I33" s="23" t="str">
        <f>IFERROR(VLOOKUP(F33,Sheet1[],2,0),"")</f>
        <v/>
      </c>
      <c r="J33" s="23">
        <f t="shared" si="3"/>
        <v>0</v>
      </c>
      <c r="L33" s="13" t="s">
        <v>62</v>
      </c>
      <c r="M33" s="14">
        <f t="shared" si="0"/>
        <v>28</v>
      </c>
      <c r="N33" s="28" t="str">
        <f>IFERROR(VLOOKUP(E33,Sheet1[],2,0),"")</f>
        <v/>
      </c>
    </row>
    <row r="34" spans="1:14" x14ac:dyDescent="0.25">
      <c r="A34" s="3"/>
      <c r="B34" s="64"/>
      <c r="C34" s="65"/>
      <c r="D34" s="18"/>
      <c r="E34" s="18"/>
      <c r="F34" s="18"/>
      <c r="G34" s="21" t="str">
        <f>IFERROR(VLOOKUP(D34,Sheet1[],2,0),"")</f>
        <v/>
      </c>
      <c r="H34" s="21" t="str">
        <f>IFERROR(VLOOKUP(E34,Sheet1[],2,0),"")</f>
        <v/>
      </c>
      <c r="I34" s="21" t="str">
        <f>IFERROR(VLOOKUP(F34,Sheet1[],2,0),"")</f>
        <v/>
      </c>
      <c r="J34" s="21">
        <f>SUM(G34:I34)</f>
        <v>0</v>
      </c>
      <c r="L34" s="4" t="s">
        <v>63</v>
      </c>
      <c r="M34" s="6">
        <f t="shared" si="0"/>
        <v>29</v>
      </c>
      <c r="N34" s="25">
        <f>J34</f>
        <v>0</v>
      </c>
    </row>
    <row r="35" spans="1:14" x14ac:dyDescent="0.25">
      <c r="A35" s="2"/>
      <c r="B35" s="63"/>
      <c r="C35" s="65"/>
      <c r="D35" s="18"/>
      <c r="E35" s="20" t="s">
        <v>33</v>
      </c>
      <c r="F35" s="20"/>
      <c r="G35" s="21" t="str">
        <f>IFERROR(VLOOKUP(D35,Sheet1[],2,0),"")</f>
        <v/>
      </c>
      <c r="H35" s="21">
        <f>IFERROR(VLOOKUP(E35,Sheet1[],2,0),"")</f>
        <v>8627.82</v>
      </c>
      <c r="I35" s="21" t="str">
        <f>IFERROR(VLOOKUP(F35,Sheet1[],2,0),"")</f>
        <v/>
      </c>
      <c r="J35" s="21">
        <f t="shared" ref="J35:J36" si="8">SUM(G35:I35)</f>
        <v>8627.82</v>
      </c>
      <c r="L35" s="22" t="s">
        <v>109</v>
      </c>
      <c r="M35" s="6">
        <f t="shared" si="0"/>
        <v>30</v>
      </c>
      <c r="N35" s="25">
        <f t="shared" ref="N35:N36" si="9">J35</f>
        <v>8627.82</v>
      </c>
    </row>
    <row r="36" spans="1:14" x14ac:dyDescent="0.25">
      <c r="A36" s="3"/>
      <c r="B36" s="64"/>
      <c r="C36" s="65"/>
      <c r="D36" s="18"/>
      <c r="E36" s="18"/>
      <c r="F36" s="18"/>
      <c r="G36" s="21" t="str">
        <f>IFERROR(VLOOKUP(D36,Sheet1[],2,0),"")</f>
        <v/>
      </c>
      <c r="H36" s="21" t="str">
        <f>IFERROR(VLOOKUP(E36,Sheet1[],2,0),"")</f>
        <v/>
      </c>
      <c r="I36" s="21" t="str">
        <f>IFERROR(VLOOKUP(F36,Sheet1[],2,0),"")</f>
        <v/>
      </c>
      <c r="J36" s="21">
        <f t="shared" si="8"/>
        <v>0</v>
      </c>
      <c r="L36" s="4" t="s">
        <v>64</v>
      </c>
      <c r="M36" s="6">
        <f t="shared" si="0"/>
        <v>31</v>
      </c>
      <c r="N36" s="25">
        <f t="shared" si="9"/>
        <v>0</v>
      </c>
    </row>
    <row r="37" spans="1:14" x14ac:dyDescent="0.25">
      <c r="A37" s="2"/>
      <c r="B37" s="63"/>
      <c r="C37" s="65"/>
      <c r="D37" s="22"/>
      <c r="E37" s="22"/>
      <c r="F37" s="22"/>
      <c r="G37" s="23" t="str">
        <f>IFERROR(VLOOKUP(D37,Sheet1[],2,0),"")</f>
        <v/>
      </c>
      <c r="H37" s="23" t="str">
        <f>IFERROR(VLOOKUP(E37,Sheet1[],2,0),"")</f>
        <v/>
      </c>
      <c r="I37" s="23" t="str">
        <f>IFERROR(VLOOKUP(F37,Sheet1[],2,0),"")</f>
        <v/>
      </c>
      <c r="J37" s="23">
        <f t="shared" si="3"/>
        <v>0</v>
      </c>
      <c r="L37" s="7" t="s">
        <v>65</v>
      </c>
      <c r="M37" s="8">
        <f t="shared" si="0"/>
        <v>32</v>
      </c>
      <c r="N37" s="26">
        <f>SUM(N34:N36)</f>
        <v>8627.82</v>
      </c>
    </row>
    <row r="38" spans="1:14" x14ac:dyDescent="0.25">
      <c r="A38" s="3"/>
      <c r="B38" s="64"/>
      <c r="C38" s="65"/>
      <c r="D38" s="18"/>
      <c r="E38" s="18"/>
      <c r="F38" s="18"/>
      <c r="G38" s="21" t="str">
        <f>IFERROR(VLOOKUP(D38,Sheet1[],2,0),"")</f>
        <v/>
      </c>
      <c r="H38" s="21" t="str">
        <f>IFERROR(VLOOKUP(E38,Sheet1[],2,0),"")</f>
        <v/>
      </c>
      <c r="I38" s="21" t="str">
        <f>IFERROR(VLOOKUP(F38,Sheet1[],2,0),"")</f>
        <v/>
      </c>
      <c r="J38" s="21">
        <f>SUM(G38:I38)</f>
        <v>0</v>
      </c>
      <c r="L38" s="4" t="s">
        <v>66</v>
      </c>
      <c r="M38" s="6">
        <f t="shared" si="0"/>
        <v>33</v>
      </c>
      <c r="N38" s="25">
        <f>J38</f>
        <v>0</v>
      </c>
    </row>
    <row r="39" spans="1:14" x14ac:dyDescent="0.25">
      <c r="A39" s="2"/>
      <c r="B39" s="63"/>
      <c r="C39" s="65"/>
      <c r="D39" s="18"/>
      <c r="E39" s="19" t="s">
        <v>34</v>
      </c>
      <c r="F39" s="19"/>
      <c r="G39" s="21" t="str">
        <f>IFERROR(VLOOKUP(D39,Sheet1[],2,0),"")</f>
        <v/>
      </c>
      <c r="H39" s="21">
        <f>IFERROR(VLOOKUP(E39,Sheet1[],2,0),"")</f>
        <v>-855289.91999999282</v>
      </c>
      <c r="I39" s="21" t="str">
        <f>IFERROR(VLOOKUP(F39,Sheet1[],2,0),"")</f>
        <v/>
      </c>
      <c r="J39" s="21">
        <f t="shared" ref="J39:J40" si="10">SUM(G39:I39)</f>
        <v>-855289.91999999282</v>
      </c>
      <c r="L39" s="4" t="s">
        <v>98</v>
      </c>
      <c r="M39" s="6">
        <f t="shared" si="0"/>
        <v>34</v>
      </c>
      <c r="N39" s="25">
        <f t="shared" ref="N39:N40" si="11">J39</f>
        <v>-855289.91999999282</v>
      </c>
    </row>
    <row r="40" spans="1:14" x14ac:dyDescent="0.25">
      <c r="A40" s="3"/>
      <c r="B40" s="64"/>
      <c r="C40" s="65"/>
      <c r="D40" s="18"/>
      <c r="E40" s="18"/>
      <c r="F40" s="18"/>
      <c r="G40" s="21" t="str">
        <f>IFERROR(VLOOKUP(D40,Sheet1[],2,0),"")</f>
        <v/>
      </c>
      <c r="H40" s="21" t="str">
        <f>IFERROR(VLOOKUP(E40,Sheet1[],2,0),"")</f>
        <v/>
      </c>
      <c r="I40" s="21" t="str">
        <f>IFERROR(VLOOKUP(F40,Sheet1[],2,0),"")</f>
        <v/>
      </c>
      <c r="J40" s="21">
        <f t="shared" si="10"/>
        <v>0</v>
      </c>
      <c r="L40" s="4" t="s">
        <v>75</v>
      </c>
      <c r="M40" s="6">
        <f t="shared" si="0"/>
        <v>35</v>
      </c>
      <c r="N40" s="25">
        <f t="shared" si="11"/>
        <v>0</v>
      </c>
    </row>
    <row r="41" spans="1:14" x14ac:dyDescent="0.25">
      <c r="D41" s="22"/>
      <c r="E41" s="22"/>
      <c r="F41" s="22"/>
      <c r="G41" s="23" t="str">
        <f>IFERROR(VLOOKUP(D41,Sheet1[],2,0),"")</f>
        <v/>
      </c>
      <c r="H41" s="23" t="str">
        <f>IFERROR(VLOOKUP(E41,Sheet1[],2,0),"")</f>
        <v/>
      </c>
      <c r="I41" s="23" t="str">
        <f>IFERROR(VLOOKUP(F41,Sheet1[],2,0),"")</f>
        <v/>
      </c>
      <c r="J41" s="23">
        <f t="shared" si="3"/>
        <v>0</v>
      </c>
      <c r="L41" s="7" t="s">
        <v>67</v>
      </c>
      <c r="M41" s="8">
        <f t="shared" si="0"/>
        <v>36</v>
      </c>
      <c r="N41" s="26">
        <f>SUM(N38:N40)</f>
        <v>-855289.91999999282</v>
      </c>
    </row>
    <row r="42" spans="1:14" x14ac:dyDescent="0.25">
      <c r="D42" s="22"/>
      <c r="E42" s="22"/>
      <c r="F42" s="22"/>
      <c r="G42" s="23" t="str">
        <f>IFERROR(VLOOKUP(D42,Sheet1[],2,0),"")</f>
        <v/>
      </c>
      <c r="H42" s="23" t="str">
        <f>IFERROR(VLOOKUP(E42,Sheet1[],2,0),"")</f>
        <v/>
      </c>
      <c r="I42" s="23" t="str">
        <f>IFERROR(VLOOKUP(F42,Sheet1[],2,0),"")</f>
        <v/>
      </c>
      <c r="J42" s="23">
        <f t="shared" si="3"/>
        <v>0</v>
      </c>
      <c r="L42" s="8" t="s">
        <v>77</v>
      </c>
      <c r="M42" s="8">
        <f t="shared" si="0"/>
        <v>37</v>
      </c>
      <c r="N42" s="26">
        <f>N37+N41</f>
        <v>-846662.09999999288</v>
      </c>
    </row>
    <row r="43" spans="1:14" x14ac:dyDescent="0.25">
      <c r="D43" s="22"/>
      <c r="E43" s="22"/>
      <c r="F43" s="22"/>
      <c r="G43" s="23" t="str">
        <f>IFERROR(VLOOKUP(D43,Sheet1[],2,0),"")</f>
        <v/>
      </c>
      <c r="H43" s="23" t="str">
        <f>IFERROR(VLOOKUP(E43,Sheet1[],2,0),"")</f>
        <v/>
      </c>
      <c r="I43" s="23" t="str">
        <f>IFERROR(VLOOKUP(F43,Sheet1[],2,0),"")</f>
        <v/>
      </c>
      <c r="J43" s="23">
        <f t="shared" si="3"/>
        <v>0</v>
      </c>
      <c r="L43" s="13" t="s">
        <v>68</v>
      </c>
      <c r="M43" s="14">
        <f t="shared" si="0"/>
        <v>38</v>
      </c>
      <c r="N43" s="28" t="str">
        <f>IFERROR(VLOOKUP(E43,Sheet1[],2,0),"")</f>
        <v/>
      </c>
    </row>
    <row r="44" spans="1:14" x14ac:dyDescent="0.25">
      <c r="D44" s="18"/>
      <c r="E44" s="19" t="s">
        <v>30</v>
      </c>
      <c r="F44" s="19"/>
      <c r="G44" s="21" t="str">
        <f>IFERROR(VLOOKUP(D44,Sheet1[],2,0),"")</f>
        <v/>
      </c>
      <c r="H44" s="21">
        <f>IFERROR(VLOOKUP(E44,Sheet1[],2,0),"")</f>
        <v>24100000</v>
      </c>
      <c r="I44" s="21" t="str">
        <f>IFERROR(VLOOKUP(F44,Sheet1[],2,0),"")</f>
        <v/>
      </c>
      <c r="J44" s="21">
        <f>SUM(G44:I44)</f>
        <v>24100000</v>
      </c>
      <c r="L44" s="4" t="s">
        <v>43</v>
      </c>
      <c r="M44" s="6">
        <f t="shared" si="0"/>
        <v>39</v>
      </c>
      <c r="N44" s="25">
        <f>J44</f>
        <v>24100000</v>
      </c>
    </row>
    <row r="45" spans="1:14" x14ac:dyDescent="0.25">
      <c r="D45" s="18"/>
      <c r="E45" s="19" t="s">
        <v>7</v>
      </c>
      <c r="F45" s="19"/>
      <c r="G45" s="21" t="str">
        <f>IFERROR(VLOOKUP(D45,Sheet1[],2,0),"")</f>
        <v/>
      </c>
      <c r="H45" s="21">
        <f>IFERROR(VLOOKUP(E45,Sheet1[],2,0),"")</f>
        <v>6066.57</v>
      </c>
      <c r="I45" s="21" t="str">
        <f>IFERROR(VLOOKUP(F45,Sheet1[],2,0),"")</f>
        <v/>
      </c>
      <c r="J45" s="21">
        <f t="shared" ref="J45:J46" si="12">SUM(G45:I45)</f>
        <v>6066.57</v>
      </c>
      <c r="L45" s="4" t="s">
        <v>71</v>
      </c>
      <c r="M45" s="6">
        <f t="shared" si="0"/>
        <v>40</v>
      </c>
      <c r="N45" s="25">
        <f t="shared" ref="N45:N46" si="13">J45</f>
        <v>6066.57</v>
      </c>
    </row>
    <row r="46" spans="1:14" x14ac:dyDescent="0.25">
      <c r="D46" s="18"/>
      <c r="E46" s="18"/>
      <c r="F46" s="18"/>
      <c r="G46" s="21" t="str">
        <f>IFERROR(VLOOKUP(D46,Sheet1[],2,0),"")</f>
        <v/>
      </c>
      <c r="H46" s="21" t="str">
        <f>IFERROR(VLOOKUP(E46,Sheet1[],2,0),"")</f>
        <v/>
      </c>
      <c r="I46" s="21" t="str">
        <f>IFERROR(VLOOKUP(F46,Sheet1[],2,0),"")</f>
        <v/>
      </c>
      <c r="J46" s="21">
        <f t="shared" si="12"/>
        <v>0</v>
      </c>
      <c r="L46" s="4" t="s">
        <v>69</v>
      </c>
      <c r="M46" s="6">
        <f t="shared" si="0"/>
        <v>41</v>
      </c>
      <c r="N46" s="25">
        <f t="shared" si="13"/>
        <v>0</v>
      </c>
    </row>
    <row r="47" spans="1:14" x14ac:dyDescent="0.25">
      <c r="D47" s="22"/>
      <c r="E47" s="22"/>
      <c r="F47" s="22"/>
      <c r="G47" s="23" t="str">
        <f>IFERROR(VLOOKUP(D47,Sheet1[],2,0),"")</f>
        <v/>
      </c>
      <c r="H47" s="23" t="str">
        <f>IFERROR(VLOOKUP(E47,Sheet1[],2,0),"")</f>
        <v/>
      </c>
      <c r="I47" s="23" t="str">
        <f>IFERROR(VLOOKUP(F47,Sheet1[],2,0),"")</f>
        <v/>
      </c>
      <c r="J47" s="23">
        <f t="shared" si="3"/>
        <v>0</v>
      </c>
      <c r="L47" s="7" t="s">
        <v>70</v>
      </c>
      <c r="M47" s="8">
        <f t="shared" si="0"/>
        <v>42</v>
      </c>
      <c r="N47" s="26">
        <f>SUM(N44:N46)</f>
        <v>24106066.57</v>
      </c>
    </row>
    <row r="48" spans="1:14" x14ac:dyDescent="0.25">
      <c r="D48" s="18"/>
      <c r="E48" s="19" t="s">
        <v>18</v>
      </c>
      <c r="F48" s="19"/>
      <c r="G48" s="21" t="str">
        <f>IFERROR(VLOOKUP(D48,Sheet1[],2,0),"")</f>
        <v/>
      </c>
      <c r="H48" s="21">
        <f>IFERROR(VLOOKUP(E48,Sheet1[],2,0),"")</f>
        <v>-310000</v>
      </c>
      <c r="I48" s="21" t="str">
        <f>IFERROR(VLOOKUP(F48,Sheet1[],2,0),"")</f>
        <v/>
      </c>
      <c r="J48" s="21">
        <f>SUM(G48:I48)</f>
        <v>-310000</v>
      </c>
      <c r="L48" s="4" t="s">
        <v>72</v>
      </c>
      <c r="M48" s="6">
        <f t="shared" si="0"/>
        <v>43</v>
      </c>
      <c r="N48" s="25">
        <f>J48</f>
        <v>-310000</v>
      </c>
    </row>
    <row r="49" spans="4:20" x14ac:dyDescent="0.25">
      <c r="D49" s="18"/>
      <c r="E49" s="19"/>
      <c r="F49" s="19"/>
      <c r="G49" s="21" t="str">
        <f>IFERROR(VLOOKUP(D49,Sheet1[],2,0),"")</f>
        <v/>
      </c>
      <c r="H49" s="21" t="str">
        <f>IFERROR(VLOOKUP(E49,Sheet1[],2,0),"")</f>
        <v/>
      </c>
      <c r="I49" s="21" t="str">
        <f>IFERROR(VLOOKUP(F49,Sheet1[],2,0),"")</f>
        <v/>
      </c>
      <c r="J49" s="21">
        <f t="shared" ref="J49:J55" si="14">SUM(G49:I49)</f>
        <v>0</v>
      </c>
      <c r="L49" s="4" t="s">
        <v>73</v>
      </c>
      <c r="M49" s="6">
        <f t="shared" si="0"/>
        <v>44</v>
      </c>
      <c r="N49" s="25">
        <f>J49</f>
        <v>0</v>
      </c>
    </row>
    <row r="50" spans="4:20" x14ac:dyDescent="0.25">
      <c r="H50" s="56" t="str">
        <f>IFERROR(VLOOKUP(E50,Sheet1[],2,0),"")</f>
        <v/>
      </c>
      <c r="I50" s="56" t="str">
        <f>IFERROR(VLOOKUP(F50,Sheet1[],2,0),"")</f>
        <v/>
      </c>
      <c r="J50" s="56"/>
      <c r="L50" s="7" t="s">
        <v>74</v>
      </c>
      <c r="M50" s="8">
        <f t="shared" si="0"/>
        <v>45</v>
      </c>
      <c r="N50" s="26">
        <f>SUM(N48:N49)</f>
        <v>-310000</v>
      </c>
    </row>
    <row r="51" spans="4:20" x14ac:dyDescent="0.25">
      <c r="H51" s="56" t="str">
        <f>IFERROR(VLOOKUP(E51,Sheet1[],2,0),"")</f>
        <v/>
      </c>
      <c r="I51" s="56" t="str">
        <f>IFERROR(VLOOKUP(F51,Sheet1[],2,0),"")</f>
        <v/>
      </c>
      <c r="J51" s="56"/>
      <c r="L51" s="8" t="s">
        <v>76</v>
      </c>
      <c r="M51" s="8">
        <f t="shared" si="0"/>
        <v>46</v>
      </c>
      <c r="N51" s="26">
        <f>N47+N50</f>
        <v>23796066.57</v>
      </c>
    </row>
    <row r="52" spans="4:20" x14ac:dyDescent="0.25">
      <c r="D52" s="37"/>
      <c r="E52" s="19" t="s">
        <v>101</v>
      </c>
      <c r="F52" s="37"/>
      <c r="G52" s="37" t="str">
        <f>IFERROR(VLOOKUP(D52,Sheet1[],2,0),"")</f>
        <v/>
      </c>
      <c r="H52" s="21">
        <f>IFERROR(VLOOKUP(E52,Sheet1[],2,0),"")</f>
        <v>14965.09</v>
      </c>
      <c r="I52" s="21" t="str">
        <f>IFERROR(VLOOKUP(F52,Sheet1[],2,0),"")</f>
        <v/>
      </c>
      <c r="J52" s="21">
        <f t="shared" si="14"/>
        <v>14965.09</v>
      </c>
      <c r="L52" s="8" t="s">
        <v>96</v>
      </c>
      <c r="M52" s="8">
        <f t="shared" si="0"/>
        <v>47</v>
      </c>
      <c r="N52" s="26">
        <f>J52</f>
        <v>14965.09</v>
      </c>
      <c r="P52" s="30" t="s">
        <v>107</v>
      </c>
      <c r="Q52" s="30"/>
      <c r="R52" t="s">
        <v>108</v>
      </c>
    </row>
    <row r="53" spans="4:20" x14ac:dyDescent="0.25">
      <c r="G53" s="51" t="str">
        <f>IFERROR(VLOOKUP(D53,Sheet1[],2,0),"")</f>
        <v/>
      </c>
      <c r="H53" s="56" t="str">
        <f>IFERROR(VLOOKUP(E53,Sheet1[],2,0),"")</f>
        <v/>
      </c>
      <c r="I53" s="56" t="str">
        <f>IFERROR(VLOOKUP(F53,Sheet1[],2,0),"")</f>
        <v/>
      </c>
      <c r="J53" s="56"/>
      <c r="L53" s="13" t="s">
        <v>95</v>
      </c>
      <c r="M53" s="13">
        <f t="shared" si="0"/>
        <v>48</v>
      </c>
      <c r="N53" s="29">
        <f>N32+N42+N51+N52</f>
        <v>-587896.62999999884</v>
      </c>
      <c r="P53" s="52" t="s">
        <v>106</v>
      </c>
      <c r="Q53" s="53">
        <f>VLOOKUP(P53,Sheet1[],2,0)</f>
        <v>-587896.63000000175</v>
      </c>
      <c r="R53" s="53">
        <f>N53-Q53</f>
        <v>2.9103830456733704E-9</v>
      </c>
      <c r="S53" s="53"/>
      <c r="T53" s="52"/>
    </row>
    <row r="54" spans="4:20" x14ac:dyDescent="0.25">
      <c r="D54" s="18"/>
      <c r="E54" s="20" t="s">
        <v>102</v>
      </c>
      <c r="F54" s="18"/>
      <c r="G54" s="37" t="str">
        <f>IFERROR(VLOOKUP(D54,Sheet1[],2,0),"")</f>
        <v/>
      </c>
      <c r="H54" s="21">
        <f>IFERROR(VLOOKUP(E54,Sheet1[],2,0),"")</f>
        <v>681163.86</v>
      </c>
      <c r="I54" s="21" t="str">
        <f>IFERROR(VLOOKUP(F54,Sheet1[],2,0),"")</f>
        <v/>
      </c>
      <c r="J54" s="21">
        <f t="shared" si="14"/>
        <v>681163.86</v>
      </c>
      <c r="L54" s="13" t="s">
        <v>104</v>
      </c>
      <c r="M54" s="13">
        <f t="shared" si="0"/>
        <v>49</v>
      </c>
      <c r="N54" s="29">
        <f>J54</f>
        <v>681163.86</v>
      </c>
      <c r="P54" s="54" t="s">
        <v>102</v>
      </c>
      <c r="Q54" s="55">
        <f>VLOOKUP(P54,Sheet1[],2,0)</f>
        <v>681163.86</v>
      </c>
      <c r="R54" s="55">
        <f>Q54-N54</f>
        <v>0</v>
      </c>
      <c r="S54" s="55"/>
      <c r="T54" s="54"/>
    </row>
    <row r="55" spans="4:20" x14ac:dyDescent="0.25">
      <c r="D55" s="18"/>
      <c r="E55" s="18" t="s">
        <v>103</v>
      </c>
      <c r="F55" s="18"/>
      <c r="G55" s="37" t="str">
        <f>IFERROR(VLOOKUP(D55,Sheet1[],2,0),"")</f>
        <v/>
      </c>
      <c r="H55" s="21">
        <f>IFERROR(VLOOKUP(E55,Sheet1[],2,0),"")</f>
        <v>93267.23</v>
      </c>
      <c r="I55" s="21" t="str">
        <f>IFERROR(VLOOKUP(F55,Sheet1[],2,0),"")</f>
        <v/>
      </c>
      <c r="J55" s="21">
        <f t="shared" si="14"/>
        <v>93267.23</v>
      </c>
      <c r="L55" s="13" t="s">
        <v>105</v>
      </c>
      <c r="M55" s="13">
        <f t="shared" si="0"/>
        <v>50</v>
      </c>
      <c r="N55" s="29">
        <f>J55</f>
        <v>93267.23</v>
      </c>
      <c r="P55" s="57" t="s">
        <v>103</v>
      </c>
      <c r="Q55" s="57">
        <f>VLOOKUP(P55,Sheet1[],2,0)</f>
        <v>93267.23</v>
      </c>
      <c r="R55" s="57">
        <f>Q55-N55</f>
        <v>0</v>
      </c>
      <c r="S55" s="57"/>
      <c r="T55" s="57"/>
    </row>
    <row r="60" spans="4:20" x14ac:dyDescent="0.25">
      <c r="N60" s="24"/>
    </row>
  </sheetData>
  <mergeCells count="2">
    <mergeCell ref="L2:N2"/>
    <mergeCell ref="L4:N4"/>
  </mergeCells>
  <phoneticPr fontId="1" type="noConversion"/>
  <conditionalFormatting sqref="S54">
    <cfRule type="cellIs" dxfId="1" priority="2" operator="notBetween">
      <formula>-0.1</formula>
      <formula>0.1</formula>
    </cfRule>
  </conditionalFormatting>
  <conditionalFormatting sqref="R53:R55">
    <cfRule type="cellIs" dxfId="0" priority="1" operator="notBetween">
      <formula>-0.1</formula>
      <formula>0.1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13" workbookViewId="0">
      <selection sqref="A1:B57"/>
    </sheetView>
  </sheetViews>
  <sheetFormatPr defaultRowHeight="13.8" x14ac:dyDescent="0.25"/>
  <cols>
    <col min="1" max="1" width="36.88671875" customWidth="1"/>
    <col min="2" max="2" width="12.77734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/>
      <c r="B2" s="1">
        <v>0</v>
      </c>
    </row>
    <row r="3" spans="1:2" x14ac:dyDescent="0.25">
      <c r="A3" s="1" t="s">
        <v>23</v>
      </c>
      <c r="B3" s="1">
        <v>-54945.440000000002</v>
      </c>
    </row>
    <row r="4" spans="1:2" x14ac:dyDescent="0.25">
      <c r="A4" s="1" t="s">
        <v>13</v>
      </c>
      <c r="B4" s="1">
        <v>-261749.81000000011</v>
      </c>
    </row>
    <row r="5" spans="1:2" x14ac:dyDescent="0.25">
      <c r="A5" s="1" t="s">
        <v>28</v>
      </c>
      <c r="B5" s="1">
        <v>-13690.61</v>
      </c>
    </row>
    <row r="6" spans="1:2" x14ac:dyDescent="0.25">
      <c r="A6" s="1" t="s">
        <v>5</v>
      </c>
      <c r="B6" s="1">
        <v>-145075.21</v>
      </c>
    </row>
    <row r="7" spans="1:2" x14ac:dyDescent="0.25">
      <c r="A7" s="1" t="s">
        <v>10</v>
      </c>
      <c r="B7" s="1">
        <v>-113496.37</v>
      </c>
    </row>
    <row r="8" spans="1:2" x14ac:dyDescent="0.25">
      <c r="A8" s="1" t="s">
        <v>111</v>
      </c>
      <c r="B8" s="1">
        <v>-2490891.2200000002</v>
      </c>
    </row>
    <row r="9" spans="1:2" x14ac:dyDescent="0.25">
      <c r="A9" s="1" t="s">
        <v>14</v>
      </c>
      <c r="B9" s="1">
        <v>-87476.12</v>
      </c>
    </row>
    <row r="10" spans="1:2" x14ac:dyDescent="0.25">
      <c r="A10" s="1" t="s">
        <v>32</v>
      </c>
      <c r="B10" s="1">
        <v>0</v>
      </c>
    </row>
    <row r="11" spans="1:2" x14ac:dyDescent="0.25">
      <c r="A11" s="1" t="s">
        <v>33</v>
      </c>
      <c r="B11" s="1">
        <v>8627.82</v>
      </c>
    </row>
    <row r="12" spans="1:2" x14ac:dyDescent="0.25">
      <c r="A12" s="1" t="s">
        <v>20</v>
      </c>
      <c r="B12" s="1">
        <v>-90171.88</v>
      </c>
    </row>
    <row r="13" spans="1:2" x14ac:dyDescent="0.25">
      <c r="A13" s="1" t="s">
        <v>8</v>
      </c>
      <c r="B13" s="1">
        <v>-3027695.08</v>
      </c>
    </row>
    <row r="14" spans="1:2" x14ac:dyDescent="0.25">
      <c r="A14" s="1" t="s">
        <v>114</v>
      </c>
      <c r="B14" s="1">
        <v>-3700</v>
      </c>
    </row>
    <row r="15" spans="1:2" x14ac:dyDescent="0.25">
      <c r="A15" s="1" t="s">
        <v>25</v>
      </c>
      <c r="B15" s="1">
        <v>-118046.43</v>
      </c>
    </row>
    <row r="16" spans="1:2" x14ac:dyDescent="0.25">
      <c r="A16" s="1" t="s">
        <v>117</v>
      </c>
      <c r="B16" s="1">
        <v>-59600</v>
      </c>
    </row>
    <row r="17" spans="1:2" x14ac:dyDescent="0.25">
      <c r="A17" s="1" t="s">
        <v>11</v>
      </c>
      <c r="B17" s="1">
        <v>-168138.55</v>
      </c>
    </row>
    <row r="18" spans="1:2" x14ac:dyDescent="0.25">
      <c r="A18" s="1" t="s">
        <v>7</v>
      </c>
      <c r="B18" s="1">
        <v>6066.57</v>
      </c>
    </row>
    <row r="19" spans="1:2" x14ac:dyDescent="0.25">
      <c r="A19" s="1" t="s">
        <v>17</v>
      </c>
      <c r="B19" s="1">
        <v>0</v>
      </c>
    </row>
    <row r="20" spans="1:2" x14ac:dyDescent="0.25">
      <c r="A20" s="1" t="s">
        <v>30</v>
      </c>
      <c r="B20" s="1">
        <v>24100000</v>
      </c>
    </row>
    <row r="21" spans="1:2" x14ac:dyDescent="0.25">
      <c r="A21" s="1" t="s">
        <v>31</v>
      </c>
      <c r="B21" s="1">
        <v>-160082.67000000001</v>
      </c>
    </row>
    <row r="22" spans="1:2" x14ac:dyDescent="0.25">
      <c r="A22" s="1" t="s">
        <v>2</v>
      </c>
      <c r="B22" s="1">
        <v>32900</v>
      </c>
    </row>
    <row r="23" spans="1:2" x14ac:dyDescent="0.25">
      <c r="A23" s="1" t="s">
        <v>19</v>
      </c>
      <c r="B23" s="1">
        <v>646461.22000000009</v>
      </c>
    </row>
    <row r="24" spans="1:2" x14ac:dyDescent="0.25">
      <c r="A24" s="1" t="s">
        <v>118</v>
      </c>
      <c r="B24" s="1">
        <v>0</v>
      </c>
    </row>
    <row r="25" spans="1:2" x14ac:dyDescent="0.25">
      <c r="A25" s="1" t="s">
        <v>29</v>
      </c>
      <c r="B25" s="1">
        <v>-105546.22</v>
      </c>
    </row>
    <row r="26" spans="1:2" x14ac:dyDescent="0.25">
      <c r="A26" s="1" t="s">
        <v>119</v>
      </c>
      <c r="B26" s="1">
        <v>-40</v>
      </c>
    </row>
    <row r="27" spans="1:2" x14ac:dyDescent="0.25">
      <c r="A27" s="1" t="s">
        <v>9</v>
      </c>
      <c r="B27" s="1">
        <v>274456.17</v>
      </c>
    </row>
    <row r="28" spans="1:2" x14ac:dyDescent="0.25">
      <c r="A28" s="1" t="s">
        <v>112</v>
      </c>
      <c r="B28" s="1">
        <v>-44791</v>
      </c>
    </row>
    <row r="29" spans="1:2" x14ac:dyDescent="0.25">
      <c r="A29" s="1" t="s">
        <v>101</v>
      </c>
      <c r="B29" s="1">
        <v>14965.09</v>
      </c>
    </row>
    <row r="30" spans="1:2" x14ac:dyDescent="0.25">
      <c r="A30" s="1" t="s">
        <v>26</v>
      </c>
      <c r="B30" s="1">
        <v>-1976257.1</v>
      </c>
    </row>
    <row r="31" spans="1:2" x14ac:dyDescent="0.25">
      <c r="A31" s="1" t="s">
        <v>34</v>
      </c>
      <c r="B31" s="1">
        <v>-855289.91999999282</v>
      </c>
    </row>
    <row r="32" spans="1:2" x14ac:dyDescent="0.25">
      <c r="A32" s="1" t="s">
        <v>22</v>
      </c>
      <c r="B32" s="1">
        <v>1760</v>
      </c>
    </row>
    <row r="33" spans="1:2" x14ac:dyDescent="0.25">
      <c r="A33" s="1" t="s">
        <v>6</v>
      </c>
      <c r="B33" s="1">
        <v>-155394.71000000011</v>
      </c>
    </row>
    <row r="34" spans="1:2" x14ac:dyDescent="0.25">
      <c r="A34" s="1" t="s">
        <v>12</v>
      </c>
      <c r="B34" s="1">
        <v>-3850972.5900000008</v>
      </c>
    </row>
    <row r="35" spans="1:2" x14ac:dyDescent="0.25">
      <c r="A35" s="1" t="s">
        <v>15</v>
      </c>
      <c r="B35" s="1">
        <v>2480</v>
      </c>
    </row>
    <row r="36" spans="1:2" x14ac:dyDescent="0.25">
      <c r="A36" s="1" t="s">
        <v>16</v>
      </c>
      <c r="B36" s="1">
        <v>-3904.92</v>
      </c>
    </row>
    <row r="37" spans="1:2" x14ac:dyDescent="0.25">
      <c r="A37" s="1" t="s">
        <v>120</v>
      </c>
      <c r="B37" s="1">
        <v>-77308.490000000005</v>
      </c>
    </row>
    <row r="38" spans="1:2" x14ac:dyDescent="0.25">
      <c r="A38" s="1" t="s">
        <v>121</v>
      </c>
      <c r="B38" s="1">
        <v>-4520.7299999999996</v>
      </c>
    </row>
    <row r="39" spans="1:2" x14ac:dyDescent="0.25">
      <c r="A39" s="1" t="s">
        <v>4</v>
      </c>
      <c r="B39" s="1">
        <v>83906.87999999999</v>
      </c>
    </row>
    <row r="40" spans="1:2" x14ac:dyDescent="0.25">
      <c r="A40" s="1" t="s">
        <v>122</v>
      </c>
      <c r="B40" s="1">
        <v>-16960.39</v>
      </c>
    </row>
    <row r="41" spans="1:2" x14ac:dyDescent="0.25">
      <c r="A41" s="1" t="s">
        <v>123</v>
      </c>
      <c r="B41" s="1">
        <v>0</v>
      </c>
    </row>
    <row r="42" spans="1:2" x14ac:dyDescent="0.25">
      <c r="A42" s="1" t="s">
        <v>3</v>
      </c>
      <c r="B42" s="1">
        <v>-9543146.4499999993</v>
      </c>
    </row>
    <row r="43" spans="1:2" x14ac:dyDescent="0.25">
      <c r="A43" s="1" t="s">
        <v>24</v>
      </c>
      <c r="B43" s="1">
        <v>-1215821.4099999999</v>
      </c>
    </row>
    <row r="44" spans="1:2" x14ac:dyDescent="0.25">
      <c r="A44" s="1" t="s">
        <v>27</v>
      </c>
      <c r="B44" s="1">
        <v>-1522.41</v>
      </c>
    </row>
    <row r="45" spans="1:2" x14ac:dyDescent="0.25">
      <c r="A45" s="1" t="s">
        <v>113</v>
      </c>
      <c r="B45" s="1">
        <v>-89570</v>
      </c>
    </row>
    <row r="46" spans="1:2" x14ac:dyDescent="0.25">
      <c r="A46" s="1" t="s">
        <v>18</v>
      </c>
      <c r="B46" s="1">
        <v>-310000</v>
      </c>
    </row>
    <row r="47" spans="1:2" x14ac:dyDescent="0.25">
      <c r="A47" s="1" t="s">
        <v>21</v>
      </c>
      <c r="B47" s="1">
        <v>-713714.65000000014</v>
      </c>
    </row>
    <row r="48" spans="1:2" x14ac:dyDescent="0.25">
      <c r="A48" s="1" t="s">
        <v>106</v>
      </c>
      <c r="B48" s="1">
        <v>-587896.63000000175</v>
      </c>
    </row>
    <row r="49" spans="1:2" x14ac:dyDescent="0.25">
      <c r="A49" s="1" t="s">
        <v>35</v>
      </c>
      <c r="B49" s="1">
        <v>-2898896.92</v>
      </c>
    </row>
    <row r="50" spans="1:2" x14ac:dyDescent="0.25">
      <c r="A50" s="1" t="s">
        <v>36</v>
      </c>
      <c r="B50" s="1">
        <v>-2613.37</v>
      </c>
    </row>
    <row r="51" spans="1:2" x14ac:dyDescent="0.25">
      <c r="A51" s="1" t="s">
        <v>37</v>
      </c>
      <c r="B51" s="1">
        <v>-126184.79</v>
      </c>
    </row>
    <row r="52" spans="1:2" x14ac:dyDescent="0.25">
      <c r="A52" s="1" t="s">
        <v>38</v>
      </c>
      <c r="B52" s="1">
        <v>-2826043.370000001</v>
      </c>
    </row>
    <row r="53" spans="1:2" x14ac:dyDescent="0.25">
      <c r="A53" s="1" t="s">
        <v>39</v>
      </c>
      <c r="B53" s="1">
        <v>4240</v>
      </c>
    </row>
    <row r="54" spans="1:2" x14ac:dyDescent="0.25">
      <c r="A54" s="1" t="s">
        <v>40</v>
      </c>
      <c r="B54" s="1" t="s">
        <v>116</v>
      </c>
    </row>
    <row r="55" spans="1:2" x14ac:dyDescent="0.25">
      <c r="A55" s="1" t="s">
        <v>41</v>
      </c>
      <c r="B55" s="1" t="s">
        <v>115</v>
      </c>
    </row>
    <row r="56" spans="1:2" x14ac:dyDescent="0.25">
      <c r="A56" s="1" t="s">
        <v>102</v>
      </c>
      <c r="B56" s="1">
        <v>681163.86</v>
      </c>
    </row>
    <row r="57" spans="1:2" x14ac:dyDescent="0.25">
      <c r="A57" s="1" t="s">
        <v>103</v>
      </c>
      <c r="B57" s="1">
        <v>93267.23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b e 5 2 3 3 - 6 3 1 b - 4 2 c d - 8 3 e 0 - 5 a c f f 0 b 1 3 1 d 0 "   x m l n s = " h t t p : / / s c h e m a s . m i c r o s o f t . c o m / D a t a M a s h u p " > A A A A A F w E A A B Q S w M E F A A C A A g A 8 w g h U s j L T / e n A A A A + A A A A B I A H A B D b 2 5 m a W c v U G F j a 2 F n Z S 5 4 b W w g o h g A K K A U A A A A A A A A A A A A A A A A A A A A A A A A A A A A h Y + 9 D o I w G E V f h X S n f 4 o h 5 K M M r G J M T I x r A x U a o R h a h P h q D j 6 S r y C J o m 6 O 9 + Q M 5 z 5 u d 0 j G p v Y u q r O 6 N T F i m C J P m b w t t C l j 1 L u j H 6 J E w F b m J 1 k q b 5 K N j U Z b x K h y 7 h w R M g w D H h a 4 7 U r C K W X k k K 1 3 e a U a i T 6 y / i / 7 2 l g n T a 6 Q g P 0 r R n A c M L w M w w D z F Q M y Y 8 i 0 + S p 8 K s Y U y A + E t K 9 d 3 y l x r f x 0 A 2 S e Q N 4 v x B N Q S w M E F A A C A A g A 8 w g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I I V L V B g 7 f U w E A A M A E A A A T A B w A R m 9 y b X V s Y X M v U 2 V j d G l v b j E u b S C i G A A o o B Q A A A A A A A A A A A A A A A A A A A A A A A A A A A A r T k 0 u y c z P U w i G 0 I b W v F y 8 X M U Z i U W p K Q r B G a m p J Y Y K t g o 5 q S W 8 X A p A 8 G z X B C D X t S I 5 N U c v P L 8 o O y k / P 1 v D L T M n V c 8 5 P 6 8 k N a + k W E P J 1 S r G P y / V p S i z L D X m 6 e y 9 T 9 f v f 9 q 6 + 0 V D 4 9 P t S 5 / s n R P z Y s u i p 1 0 L X z a v Q O E / 7 W h 7 N m 8 C l P N s y r a n r U u h Q s / 7 N r x s n / h s a + P L 9 v 6 X C 3 c + n 7 3 u x c I V u s 9 n b 3 n W t / T Z 5 q l 6 F T n F F U q a O g p 5 p T k 5 O g o l R a W p m j o Q x 0 K c H w + m g K 4 G u r 0 6 2 r M k N d d W C S K j p O O d m Z c C 5 S n F 1 k a 7 J J Y k x k I 1 P w N a M G X n 8 1 k t z z f u f j q v G 6 g / J D E J 6 M + Q o s S 8 4 r T 8 o l z n / J z S 3 L y Q y o L U Y g 1 k m 3 S q q 5 U g c k A L F E q A 8 g o l q R U l t T o K M H E j m H h i X m V t r S Y v V 2 Y e V j u R o 0 I Z 6 m Y F D S N N p d E Y G V Q x Y j w a I w M X I w B Q S w E C L Q A U A A I A C A D z C C F S y M t P 9 6 c A A A D 4 A A A A E g A A A A A A A A A A A A A A A A A A A A A A Q 2 9 u Z m l n L 1 B h Y 2 t h Z 2 U u e G 1 s U E s B A i 0 A F A A C A A g A 8 w g h U g / K 6 a u k A A A A 6 Q A A A B M A A A A A A A A A A A A A A A A A 8 w A A A F t D b 2 5 0 Z W 5 0 X 1 R 5 c G V z X S 5 4 b W x Q S w E C L Q A U A A I A C A D z C C F S 1 Q Y O 3 1 M B A A D A B A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G g A A A A A A A F w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U X V l c n l J R C I g V m F s d W U 9 I n M y M D I y O W Z j Y S 0 x M m U x L T R h Z D M t O D Y 1 Z C 1 l N G R j Z D Q 4 N T N h M z c i I C 8 + P E V u d H J 5 I F R 5 c G U 9 I k Z p b G x M Y X N 0 V X B k Y X R l Z C I g V m F s d W U 9 I m Q y M D I w L T E y L T M x V D E 3 O j A 0 O j M 3 L j I x N D A y M z h a I i A v P j x F b n R y e S B U e X B l P S J G a W x s Q 2 9 s d W 1 u V H l w Z X M i I F Z h b H V l P S J z Q m d B P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+ a b t O a U u e e a h O e x u + W e i y 5 7 Q 2 9 s d W 1 u M S w w f S Z x d W 9 0 O y w m c X V v d D t T Z W N 0 a W 9 u M S 9 T a G V l d D E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/ m m 7 T m l L n n m o T n s b v l n o s u e 0 N v b H V t b j E s M H 0 m c X V v d D s s J n F 1 b 3 Q 7 U 2 V j d G l v b j E v U 2 h l Z X Q x L + a b t O a U u e e a h O e x u + W e i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3 V u d C I g V m F s d W U 9 I m w 1 N i I g L z 4 8 R W 5 0 c n k g V H l w Z T 0 i R m l s b F R h c m d l d C I g V m F s d W U 9 I n N T a G V l d D E i I C 8 + P C 9 T d G F i b G V F b n R y a W V z P j w v S X R l b T 4 8 S X R l b T 4 8 S X R l b U x v Y 2 F 0 a W 9 u P j x J d G V t V H l w Z T 5 G b 3 J t d W x h P C 9 J d G V t V H l w Z T 4 8 S X R l b V B h d G g + U 2 V j d G l v b j E v U 2 h l Z X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0 O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V y c m 9 y Q 2 9 k Z S I g V m F s d W U 9 I n N V b m t u b 3 d u I i A v P j x F b n R y e S B U e X B l P S J G a W x s T G F z d F V w Z G F 0 Z W Q i I F Z h b H V l P S J k M j A y M C 0 x M i 0 x N V Q w M D o 0 N j o 1 N i 4 5 M z M 3 N z k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5 p u 0 5 p S 5 5 5 q E 5 7 G 7 5 Z 6 L L n t D b 2 x 1 b W 4 x L D B 9 J n F 1 b 3 Q 7 L C Z x d W 9 0 O 1 N l Y 3 R p b 2 4 x L 1 N o Z W V 0 M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L + a b t O a U u e e a h O e x u + W e i y 5 7 Q 2 9 s d W 1 u M S w w f S Z x d W 9 0 O y w m c X V v d D t T Z W N 0 a W 9 u M S 9 T a G V l d D E v 5 p u 0 5 p S 5 5 5 q E 5 7 G 7 5 Z 6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C Z 0 E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D A i I C 8 + P E V u d H J 5 I F R 5 c G U 9 I l F 1 Z X J 5 S U Q i I F Z h b H V l P S J z M j A y M j l m Y 2 E t M T J l M S 0 0 Y W Q z L T g 2 N W Q t Z T R k Y 2 Q 0 O D U z Y T M 3 I i A v P j x F b n R y e S B U e X B l P S J G a W x s T G F z d F V w Z G F 0 Z W Q i I F Z h b H V l P S J k M j A y M C 0 x M i 0 z M V Q x M T o z N T o 1 M S 4 x N j M 0 M D Q z W i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5 p u 0 5 p S 5 5 5 q E 5 7 G 7 5 Z 6 L L n t D b 2 x 1 b W 4 x L D B 9 J n F 1 b 3 Q 7 L C Z x d W 9 0 O 1 N l Y 3 R p b 2 4 x L 1 N o Z W V 0 M S A o M y k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M y k v 5 p u 0 5 p S 5 5 5 q E 5 7 G 7 5 Z 6 L L n t D b 2 x 1 b W 4 x L D B 9 J n F 1 b 3 Q 7 L C Z x d W 9 0 O 1 N l Y 3 R p b 2 4 x L 1 N o Z W V 0 M S A o M y k v 5 p u 0 5 p S 5 5 5 q E 5 7 G 7 5 Z 6 L L n t D b 2 x 1 b W 4 y L D F 9 J n F 1 b 3 Q 7 X S w m c X V v d D t S Z W x h d G l v b n N o a X B J b m Z v J n F 1 b 3 Q 7 O l t d f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J B i K s o + 0 0 C S I 1 / S 3 F 5 j H A A A A A A C A A A A A A A Q Z g A A A A E A A C A A A A D L K C D T e k F 8 V 6 J b j i s 4 s i n R f 1 5 W A q 5 I Z o U + d 0 P g L s P + 4 g A A A A A O g A A A A A I A A C A A A A C 2 1 O l n j p V G y / B z V j Z B 1 k j c d q k f C L D x w N T M k 5 K X b I t R V 1 A A A A C s V z m / F X w i M P f 7 g / 9 O A u I E x U E + C m J 8 Z K 6 3 X O 4 r Q h e o Q m M 5 m G T b w d I W B u A 2 w m F J 6 d B s Z a E k N o G W 6 m + a m c P z q A 1 J Q v d 5 X 7 8 v R E E 5 B U U / w E p N 9 U A A A A A 8 C s 3 f 6 B + S P S j f r E A U Q t / U X z 0 b P 5 C 0 T X X D G q E r K j d 4 5 Z H / v V 6 8 l P i M M E q U b P v n A n F 7 S n W h / B 2 0 E I 0 Q J 4 z S D 7 k 4 < / D a t a M a s h u p > 
</file>

<file path=customXml/itemProps1.xml><?xml version="1.0" encoding="utf-8"?>
<ds:datastoreItem xmlns:ds="http://schemas.openxmlformats.org/officeDocument/2006/customXml" ds:itemID="{C7C151DD-AF7F-40FC-9235-942B1E238D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现金流量表</vt:lpstr>
      <vt:lpstr>现金流量表底稿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2020-12-31T17:07:39Z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3817e540-d619-4660-a47e-0d9ffdd1906b</vt:lpwstr>
  </property>
</Properties>
</file>