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S:\Schnierer\11 BG PI\Excel\Abgabe_Aufgaben\Marvin Ahl\Aufgabe 7\"/>
    </mc:Choice>
  </mc:AlternateContent>
  <xr:revisionPtr revIDLastSave="0" documentId="13_ncr:1_{30EBB170-B0CF-4B82-BD7C-5DDA6F55DB2C}" xr6:coauthVersionLast="47" xr6:coauthVersionMax="47" xr10:uidLastSave="{00000000-0000-0000-0000-000000000000}"/>
  <bookViews>
    <workbookView xWindow="-120" yWindow="-120" windowWidth="29040" windowHeight="15840" activeTab="3" xr2:uid="{7EBF1D96-E675-A941-867D-BC457DA2DD25}"/>
  </bookViews>
  <sheets>
    <sheet name="Provision" sheetId="4" r:id="rId1"/>
    <sheet name="Kuschel" sheetId="5" r:id="rId2"/>
    <sheet name="Paletto" sheetId="1" r:id="rId3"/>
    <sheet name="Artikel"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2" l="1"/>
  <c r="H5" i="2"/>
  <c r="G5" i="2"/>
  <c r="F5" i="2"/>
  <c r="B9" i="1"/>
  <c r="B7" i="1"/>
  <c r="B17" i="5"/>
  <c r="C15" i="5"/>
  <c r="D15" i="5"/>
  <c r="B15" i="5"/>
  <c r="C12" i="5"/>
  <c r="D12" i="5"/>
  <c r="B12" i="5"/>
  <c r="C10" i="5"/>
  <c r="D10" i="5"/>
  <c r="B10" i="5"/>
  <c r="C8" i="5"/>
  <c r="D8" i="5"/>
  <c r="B8" i="5"/>
  <c r="C6" i="5"/>
  <c r="D6" i="5"/>
  <c r="B6" i="5"/>
  <c r="A27" i="4"/>
  <c r="D27" i="4"/>
  <c r="F24" i="4"/>
  <c r="E24" i="4"/>
  <c r="C24" i="4"/>
  <c r="E16" i="4"/>
  <c r="E17" i="4"/>
  <c r="E18" i="4"/>
  <c r="E19" i="4"/>
  <c r="E20" i="4"/>
  <c r="E21" i="4"/>
  <c r="E22" i="4"/>
  <c r="E15" i="4"/>
  <c r="F22" i="4" s="1"/>
  <c r="F16" i="4"/>
  <c r="F17" i="4"/>
  <c r="F18" i="4"/>
  <c r="F19" i="4"/>
  <c r="F20" i="4"/>
  <c r="F21" i="4"/>
  <c r="F15" i="4"/>
  <c r="D16" i="4"/>
  <c r="D17" i="4"/>
  <c r="D18" i="4"/>
  <c r="D19" i="4"/>
  <c r="D20" i="4"/>
  <c r="D21" i="4"/>
  <c r="D22" i="4"/>
  <c r="D15" i="4"/>
  <c r="B6" i="1"/>
  <c r="B10" i="1" l="1"/>
  <c r="B12" i="1" s="1"/>
  <c r="B13" i="1" s="1"/>
</calcChain>
</file>

<file path=xl/sharedStrings.xml><?xml version="1.0" encoding="utf-8"?>
<sst xmlns="http://schemas.openxmlformats.org/spreadsheetml/2006/main" count="218" uniqueCount="159">
  <si>
    <t>Abrechnung Paletto GmbH</t>
  </si>
  <si>
    <t>Bestellte Menge (in Stück)</t>
  </si>
  <si>
    <t>Preis pro Palette</t>
  </si>
  <si>
    <t xml:space="preserve"> = Nettowarenwert</t>
  </si>
  <si>
    <t>Bestellmengenrabatt</t>
  </si>
  <si>
    <t>im Vorjahr bestellte Menge</t>
  </si>
  <si>
    <t>Treuerabatt</t>
  </si>
  <si>
    <t xml:space="preserve"> = Nettowarenwert abzgl. Rabatt</t>
  </si>
  <si>
    <t>MWSt</t>
  </si>
  <si>
    <t xml:space="preserve"> = Bruttorechnungsbetrag</t>
  </si>
  <si>
    <t>Warengruppen</t>
  </si>
  <si>
    <t>Bezeichnung</t>
  </si>
  <si>
    <t>Kosmetik</t>
  </si>
  <si>
    <t>Schuhe und Bekleidung</t>
  </si>
  <si>
    <t>Büroartikel</t>
  </si>
  <si>
    <t>Lebensmittel</t>
  </si>
  <si>
    <t>Tiernahrung</t>
  </si>
  <si>
    <t>Warengruppe</t>
  </si>
  <si>
    <t>Artikelnummer</t>
  </si>
  <si>
    <t>Artikelbezeichnung</t>
  </si>
  <si>
    <t>Mengeneinheit</t>
  </si>
  <si>
    <t>EK-Verrechnungspreis</t>
  </si>
  <si>
    <t>VK-Preis</t>
  </si>
  <si>
    <t>VK-Preis NEU!</t>
  </si>
  <si>
    <t>Anteil MwSt</t>
  </si>
  <si>
    <t>2323</t>
  </si>
  <si>
    <t>Marmelade</t>
  </si>
  <si>
    <t>Stück</t>
  </si>
  <si>
    <t>2324</t>
  </si>
  <si>
    <t>Speiseeis</t>
  </si>
  <si>
    <t>Romika Schuhe</t>
  </si>
  <si>
    <t>Paar</t>
  </si>
  <si>
    <t>Kettler Moonboots</t>
  </si>
  <si>
    <t>4444</t>
  </si>
  <si>
    <t>Boss Deo</t>
  </si>
  <si>
    <t>4712</t>
  </si>
  <si>
    <t>Parfum</t>
  </si>
  <si>
    <t>6644</t>
  </si>
  <si>
    <t>Hemd van laak</t>
  </si>
  <si>
    <t>6666</t>
  </si>
  <si>
    <t>Pyiama</t>
  </si>
  <si>
    <t>Fertiggericht Knorr</t>
  </si>
  <si>
    <t>Gemüsebrühe Maggi</t>
  </si>
  <si>
    <t>Joghurt Schwälbchen</t>
  </si>
  <si>
    <t>Spätzle</t>
  </si>
  <si>
    <t>Maggi fix vers. Sorten</t>
  </si>
  <si>
    <t>Äpfel</t>
  </si>
  <si>
    <t>Korb 1 kg</t>
  </si>
  <si>
    <t>Bananen</t>
  </si>
  <si>
    <t>Chio Chips</t>
  </si>
  <si>
    <t>Sück</t>
  </si>
  <si>
    <t>Flips</t>
  </si>
  <si>
    <t>Dove Body Lotion</t>
  </si>
  <si>
    <t>Wash&amp;Go Haarshampoo</t>
  </si>
  <si>
    <t xml:space="preserve">Stück </t>
  </si>
  <si>
    <t>Nivea Gesichtscreme</t>
  </si>
  <si>
    <t>Nivea Duschbad</t>
  </si>
  <si>
    <t>Duschdas</t>
  </si>
  <si>
    <t>Damenduft „Free“</t>
  </si>
  <si>
    <t>Bodylotion „Free“</t>
  </si>
  <si>
    <t>Deo „Free“</t>
  </si>
  <si>
    <t>Herrenduft „Slave“</t>
  </si>
  <si>
    <t>Deo „Slave“</t>
  </si>
  <si>
    <t>Tagescreme „Young“ 30 ml</t>
  </si>
  <si>
    <t>Gesichtstonic „Young“ 100 ml</t>
  </si>
  <si>
    <t>Mascara „Magic“</t>
  </si>
  <si>
    <t>Mascara „Moment“</t>
  </si>
  <si>
    <t>Kamm, Zelluloid, handgesägt</t>
  </si>
  <si>
    <t>Rasierpinsel, Dachs</t>
  </si>
  <si>
    <t>Primus-Castell Druckbleistifte</t>
  </si>
  <si>
    <t>Primus Bleistifte 12 Stück</t>
  </si>
  <si>
    <t>Paket</t>
  </si>
  <si>
    <t>Primus Textmarker 6 Stück</t>
  </si>
  <si>
    <t>Kopierpapier X-Offit 500 Blatt</t>
  </si>
  <si>
    <t>Primus Universalblock 100</t>
  </si>
  <si>
    <t>Recycling Notizblock 4x800</t>
  </si>
  <si>
    <t>Recycling Briefumschläge</t>
  </si>
  <si>
    <t>Tintenroller „Ball“ 9 Stück</t>
  </si>
  <si>
    <t>Blattsalat, Lollo Rosso</t>
  </si>
  <si>
    <t>Tafelbirnen, Bio, 1Kg</t>
  </si>
  <si>
    <t>Strauchtomaten, 1Kg</t>
  </si>
  <si>
    <t>Schale 1 Kg</t>
  </si>
  <si>
    <t>Petersilie, Bund</t>
  </si>
  <si>
    <t>Kartoffeln, Bio, 2 Kg</t>
  </si>
  <si>
    <t>Sack 2 Kg</t>
  </si>
  <si>
    <t>Coca Cola 1 L</t>
  </si>
  <si>
    <t>Apfelsaft, 100%, 1L</t>
  </si>
  <si>
    <t>Vollmilch, Bio, 1L</t>
  </si>
  <si>
    <t>Seidenbluse, Langarm</t>
  </si>
  <si>
    <t>Baumwollbluse, Kurzarm</t>
  </si>
  <si>
    <t>Hose, Feinkord</t>
  </si>
  <si>
    <t>Hose, Baumwoll-Strech</t>
  </si>
  <si>
    <t>Hose, Denim</t>
  </si>
  <si>
    <t>Blazer, Feinkord</t>
  </si>
  <si>
    <t>Blazer, Baumwoll-Strech</t>
  </si>
  <si>
    <t>Blazer, Denim</t>
  </si>
  <si>
    <t>T-Shirt, Rundhals, Langarm</t>
  </si>
  <si>
    <t>T-Shirt, V-Ausschnitt, Kurzarm</t>
  </si>
  <si>
    <t>Top, ärmellos</t>
  </si>
  <si>
    <t>Grün-Rollis</t>
  </si>
  <si>
    <t>Gemüse-Pellets 500gr</t>
  </si>
  <si>
    <t>Fischfutter "Flocken"</t>
  </si>
  <si>
    <t xml:space="preserve">Fischfutter "Pellets" </t>
  </si>
  <si>
    <t>Salzleckstein für Nager</t>
  </si>
  <si>
    <t>Provisionssatz-Tabelle</t>
  </si>
  <si>
    <t>Das umsatzunabhängige</t>
  </si>
  <si>
    <t>Die Firmenvertreter erhalten in:</t>
  </si>
  <si>
    <t xml:space="preserve">Fixum beträgt für Vertreter </t>
  </si>
  <si>
    <t>Vetr.-Gr.</t>
  </si>
  <si>
    <t>Prov.satz</t>
  </si>
  <si>
    <t>d. Gruppe</t>
  </si>
  <si>
    <t>EUR</t>
  </si>
  <si>
    <t>Vertr.-</t>
  </si>
  <si>
    <t>Vertreter-</t>
  </si>
  <si>
    <t>Umsatz</t>
  </si>
  <si>
    <t>Provis.</t>
  </si>
  <si>
    <t>Fixum</t>
  </si>
  <si>
    <t>Gesamt-</t>
  </si>
  <si>
    <t>name</t>
  </si>
  <si>
    <t>gruppe</t>
  </si>
  <si>
    <t>in EUR</t>
  </si>
  <si>
    <t xml:space="preserve">satz </t>
  </si>
  <si>
    <t>vergütung</t>
  </si>
  <si>
    <t>Naumann</t>
  </si>
  <si>
    <t>Althoff</t>
  </si>
  <si>
    <t>Stolpe</t>
  </si>
  <si>
    <t>Tiemann</t>
  </si>
  <si>
    <t>Maurer</t>
  </si>
  <si>
    <t>Stenzel</t>
  </si>
  <si>
    <t>Zenker</t>
  </si>
  <si>
    <t>Daubert</t>
  </si>
  <si>
    <t>Summen:</t>
  </si>
  <si>
    <t>höchster Umsatz</t>
  </si>
  <si>
    <t>Lieferant:</t>
  </si>
  <si>
    <t>Huber</t>
  </si>
  <si>
    <t>Maier</t>
  </si>
  <si>
    <t>Otten &amp; Co.</t>
  </si>
  <si>
    <t>Angebotspreis</t>
  </si>
  <si>
    <t>Rabattsatz in %</t>
  </si>
  <si>
    <t>Rabatt in €</t>
  </si>
  <si>
    <t>Zieleinkaufspreis</t>
  </si>
  <si>
    <t>Skonto in %</t>
  </si>
  <si>
    <t>Skonto in €</t>
  </si>
  <si>
    <t>Bareinkaufspreis</t>
  </si>
  <si>
    <t>Bezugskosten</t>
  </si>
  <si>
    <t>Einstandspreis</t>
  </si>
  <si>
    <t>Hinweise zur Rabattsatzberechnung:</t>
  </si>
  <si>
    <t>----------------------------------</t>
  </si>
  <si>
    <t>alle Anbieter gewähren bei Bestellungen über 3000 € -  20% Rabatt</t>
  </si>
  <si>
    <t>alle Anbieter gewähren bei Bestellungen über 1000 € - 10% Rabatt</t>
  </si>
  <si>
    <t>alle Anbieter gewähren bei Bestellungen über  500 € -  7,5% Rabatt</t>
  </si>
  <si>
    <t xml:space="preserve">günstigstes Angebot in €:  </t>
  </si>
  <si>
    <t>Angebotsvergleich für Artikel: Sofa "Kuschel"</t>
  </si>
  <si>
    <t>niedrigster Umsatz</t>
  </si>
  <si>
    <t>Preis (alt)</t>
  </si>
  <si>
    <t>Preis (neu)</t>
  </si>
  <si>
    <t>MwSt</t>
  </si>
  <si>
    <t>Suche</t>
  </si>
  <si>
    <t xml:space="preserve">Artikelbezeichnung: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</si>
</sst>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_-* #,##0.00\ [$€-407]_-;\-* #,##0.00\ [$€-407]_-;_-* &quot;-&quot;??\ [$€-407]_-;_-@_-"/>
  </numFmts>
  <fonts count="10" x14ac:knownFonts="1">
    <font>
      <sz val="12"/>
      <color theme="1"/>
      <name val="Calibri"/>
      <family val="2"/>
      <scheme val="minor"/>
    </font>
    <font>
      <sz val="12"/>
      <color theme="1"/>
      <name val="Calibri"/>
      <family val="2"/>
      <scheme val="minor"/>
    </font>
    <font>
      <b/>
      <sz val="12"/>
      <name val="Arial"/>
      <family val="2"/>
    </font>
    <font>
      <sz val="10"/>
      <name val="Arial"/>
      <family val="2"/>
    </font>
    <font>
      <sz val="10"/>
      <color indexed="8"/>
      <name val="Arial"/>
      <family val="2"/>
    </font>
    <font>
      <b/>
      <sz val="10"/>
      <name val="Arial"/>
      <family val="2"/>
    </font>
    <font>
      <vertAlign val="superscript"/>
      <sz val="10"/>
      <name val="Arial"/>
      <family val="2"/>
    </font>
    <font>
      <sz val="11"/>
      <name val="Arial"/>
      <family val="2"/>
    </font>
    <font>
      <b/>
      <sz val="11"/>
      <name val="Arial"/>
      <family val="2"/>
    </font>
    <font>
      <b/>
      <sz val="12"/>
      <color theme="1"/>
      <name val="Calibri"/>
      <family val="2"/>
      <scheme val="minor"/>
    </font>
  </fonts>
  <fills count="4">
    <fill>
      <patternFill patternType="none"/>
    </fill>
    <fill>
      <patternFill patternType="gray125"/>
    </fill>
    <fill>
      <patternFill patternType="solid">
        <fgColor rgb="FFA9CD8F"/>
        <bgColor indexed="64"/>
      </patternFill>
    </fill>
    <fill>
      <patternFill patternType="solid">
        <fgColor theme="0" tint="-0.249977111117893"/>
        <bgColor indexed="64"/>
      </patternFill>
    </fill>
  </fills>
  <borders count="27">
    <border>
      <left/>
      <right/>
      <top/>
      <bottom/>
      <diagonal/>
    </border>
    <border>
      <left/>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bottom style="thin">
        <color indexed="64"/>
      </bottom>
      <diagonal/>
    </border>
    <border>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44" fontId="3" fillId="0" borderId="0" applyFont="0" applyFill="0" applyBorder="0" applyAlignment="0" applyProtection="0"/>
    <xf numFmtId="0" fontId="4" fillId="0" borderId="0"/>
  </cellStyleXfs>
  <cellXfs count="76">
    <xf numFmtId="0" fontId="0" fillId="0" borderId="0" xfId="0"/>
    <xf numFmtId="0" fontId="3" fillId="0" borderId="0" xfId="0" applyFont="1"/>
    <xf numFmtId="44" fontId="0" fillId="0" borderId="0" xfId="3" applyFont="1"/>
    <xf numFmtId="0" fontId="4" fillId="0" borderId="4" xfId="4" applyBorder="1" applyAlignment="1">
      <alignment horizontal="right" wrapText="1"/>
    </xf>
    <xf numFmtId="0" fontId="4" fillId="0" borderId="4" xfId="4" applyBorder="1" applyAlignment="1">
      <alignment wrapText="1"/>
    </xf>
    <xf numFmtId="44" fontId="4" fillId="0" borderId="4" xfId="3" applyFont="1" applyFill="1" applyBorder="1" applyAlignment="1">
      <alignment horizontal="right" wrapText="1"/>
    </xf>
    <xf numFmtId="0" fontId="4" fillId="0" borderId="5" xfId="4" applyBorder="1" applyAlignment="1">
      <alignment horizontal="right" wrapText="1"/>
    </xf>
    <xf numFmtId="0" fontId="4" fillId="0" borderId="5" xfId="4" applyBorder="1" applyAlignment="1">
      <alignment wrapText="1"/>
    </xf>
    <xf numFmtId="44" fontId="4" fillId="0" borderId="5" xfId="3" applyFont="1" applyFill="1" applyBorder="1" applyAlignment="1">
      <alignment horizontal="right" wrapText="1"/>
    </xf>
    <xf numFmtId="0" fontId="0" fillId="0" borderId="0" xfId="0" applyAlignment="1">
      <alignment horizontal="right"/>
    </xf>
    <xf numFmtId="0" fontId="4" fillId="0" borderId="6" xfId="4" applyBorder="1" applyAlignment="1">
      <alignment wrapText="1"/>
    </xf>
    <xf numFmtId="44" fontId="4" fillId="0" borderId="6" xfId="3" applyFont="1" applyFill="1" applyBorder="1" applyAlignment="1">
      <alignment horizontal="right" wrapText="1"/>
    </xf>
    <xf numFmtId="44" fontId="4" fillId="0" borderId="6" xfId="3" applyFont="1" applyFill="1" applyBorder="1" applyAlignment="1">
      <alignment wrapText="1"/>
    </xf>
    <xf numFmtId="0" fontId="0" fillId="0" borderId="10" xfId="0" applyBorder="1"/>
    <xf numFmtId="0" fontId="0" fillId="0" borderId="11" xfId="0" applyBorder="1"/>
    <xf numFmtId="44" fontId="3" fillId="0" borderId="11" xfId="3" applyBorder="1"/>
    <xf numFmtId="0" fontId="0" fillId="0" borderId="12" xfId="0" applyBorder="1"/>
    <xf numFmtId="44" fontId="0" fillId="0" borderId="13" xfId="0" applyNumberFormat="1" applyBorder="1"/>
    <xf numFmtId="44" fontId="0" fillId="0" borderId="11" xfId="0" applyNumberFormat="1" applyBorder="1"/>
    <xf numFmtId="0" fontId="0" fillId="0" borderId="11" xfId="3" applyNumberFormat="1" applyFont="1" applyBorder="1"/>
    <xf numFmtId="9" fontId="0" fillId="0" borderId="10" xfId="0" applyNumberFormat="1" applyBorder="1" applyAlignment="1">
      <alignment horizontal="left"/>
    </xf>
    <xf numFmtId="0" fontId="0" fillId="0" borderId="14" xfId="0" applyBorder="1"/>
    <xf numFmtId="44" fontId="0" fillId="0" borderId="15" xfId="0" applyNumberFormat="1" applyBorder="1"/>
    <xf numFmtId="0" fontId="4" fillId="2" borderId="2" xfId="4" applyFill="1" applyBorder="1" applyAlignment="1">
      <alignment horizontal="center"/>
    </xf>
    <xf numFmtId="0" fontId="4" fillId="2" borderId="3" xfId="4" applyFill="1" applyBorder="1" applyAlignment="1">
      <alignment horizontal="center"/>
    </xf>
    <xf numFmtId="164" fontId="3" fillId="0" borderId="0" xfId="1" applyNumberFormat="1" applyFont="1" applyBorder="1"/>
    <xf numFmtId="164" fontId="3" fillId="0" borderId="0" xfId="1" applyNumberFormat="1" applyFont="1"/>
    <xf numFmtId="164" fontId="3" fillId="0" borderId="0" xfId="0" applyNumberFormat="1" applyFont="1"/>
    <xf numFmtId="0" fontId="6" fillId="0" borderId="16" xfId="0" applyFont="1" applyBorder="1" applyAlignment="1">
      <alignment horizontal="centerContinuous" vertical="top"/>
    </xf>
    <xf numFmtId="0" fontId="7" fillId="0" borderId="0" xfId="0" applyFont="1"/>
    <xf numFmtId="0" fontId="7" fillId="0" borderId="7" xfId="0" applyFont="1" applyBorder="1"/>
    <xf numFmtId="164" fontId="7" fillId="0" borderId="7" xfId="1" applyNumberFormat="1" applyFont="1" applyBorder="1"/>
    <xf numFmtId="9" fontId="7" fillId="0" borderId="7" xfId="2" applyFont="1" applyBorder="1"/>
    <xf numFmtId="164" fontId="7" fillId="0" borderId="7" xfId="0" applyNumberFormat="1" applyFont="1" applyBorder="1"/>
    <xf numFmtId="164" fontId="7" fillId="0" borderId="0" xfId="0" applyNumberFormat="1" applyFont="1"/>
    <xf numFmtId="0" fontId="8" fillId="2" borderId="7" xfId="0" applyFont="1" applyFill="1" applyBorder="1"/>
    <xf numFmtId="0" fontId="3" fillId="0" borderId="10" xfId="0" applyFont="1" applyBorder="1"/>
    <xf numFmtId="0" fontId="3" fillId="0" borderId="0" xfId="0" applyFont="1" applyBorder="1"/>
    <xf numFmtId="0" fontId="3" fillId="0" borderId="11" xfId="0" applyFont="1" applyBorder="1"/>
    <xf numFmtId="9" fontId="3" fillId="0" borderId="0" xfId="2" applyFont="1" applyBorder="1"/>
    <xf numFmtId="164" fontId="3" fillId="0" borderId="11" xfId="1" applyNumberFormat="1" applyFont="1" applyBorder="1"/>
    <xf numFmtId="0" fontId="6" fillId="0" borderId="19" xfId="0" applyFont="1" applyBorder="1" applyAlignment="1">
      <alignment horizontal="centerContinuous" vertical="top"/>
    </xf>
    <xf numFmtId="0" fontId="6" fillId="0" borderId="20" xfId="0" applyFont="1" applyBorder="1" applyAlignment="1">
      <alignment horizontal="centerContinuous" vertical="top"/>
    </xf>
    <xf numFmtId="0" fontId="3" fillId="0" borderId="21" xfId="0" applyFont="1" applyBorder="1"/>
    <xf numFmtId="164" fontId="3" fillId="0" borderId="2" xfId="1" applyNumberFormat="1" applyFont="1" applyBorder="1"/>
    <xf numFmtId="164" fontId="3" fillId="0" borderId="22" xfId="1" applyNumberFormat="1" applyFont="1" applyBorder="1"/>
    <xf numFmtId="0" fontId="3" fillId="0" borderId="0" xfId="0" applyFont="1" applyBorder="1" applyAlignment="1">
      <alignment horizontal="right"/>
    </xf>
    <xf numFmtId="9" fontId="3" fillId="0" borderId="0" xfId="0" applyNumberFormat="1" applyFont="1" applyBorder="1"/>
    <xf numFmtId="0" fontId="3" fillId="0" borderId="25" xfId="0" applyFont="1" applyBorder="1"/>
    <xf numFmtId="9" fontId="3" fillId="0" borderId="17" xfId="0" applyNumberFormat="1" applyFont="1" applyBorder="1"/>
    <xf numFmtId="0" fontId="3" fillId="0" borderId="26" xfId="0" applyFont="1" applyBorder="1"/>
    <xf numFmtId="164" fontId="3" fillId="0" borderId="17" xfId="1" applyNumberFormat="1" applyFont="1" applyBorder="1"/>
    <xf numFmtId="0" fontId="5" fillId="2" borderId="23" xfId="0" applyFont="1" applyFill="1" applyBorder="1"/>
    <xf numFmtId="0" fontId="5" fillId="2" borderId="1" xfId="0" applyFont="1" applyFill="1" applyBorder="1"/>
    <xf numFmtId="0" fontId="5" fillId="2" borderId="24" xfId="0" applyFont="1" applyFill="1" applyBorder="1"/>
    <xf numFmtId="0" fontId="3" fillId="2" borderId="8" xfId="0" applyFont="1" applyFill="1" applyBorder="1"/>
    <xf numFmtId="0" fontId="3" fillId="2" borderId="18" xfId="0" applyFont="1" applyFill="1" applyBorder="1"/>
    <xf numFmtId="0" fontId="3" fillId="2" borderId="9" xfId="0" applyFont="1" applyFill="1" applyBorder="1"/>
    <xf numFmtId="0" fontId="3" fillId="2" borderId="19" xfId="0" applyFont="1" applyFill="1" applyBorder="1"/>
    <xf numFmtId="0" fontId="3" fillId="2" borderId="16" xfId="0" applyFont="1" applyFill="1" applyBorder="1"/>
    <xf numFmtId="0" fontId="3" fillId="2" borderId="20" xfId="0" applyFont="1" applyFill="1" applyBorder="1"/>
    <xf numFmtId="0" fontId="5" fillId="2" borderId="8" xfId="0" applyFont="1" applyFill="1" applyBorder="1"/>
    <xf numFmtId="0" fontId="5" fillId="2" borderId="18" xfId="0" applyFont="1" applyFill="1" applyBorder="1"/>
    <xf numFmtId="0" fontId="8" fillId="2" borderId="7" xfId="0" applyFont="1" applyFill="1" applyBorder="1" applyAlignment="1">
      <alignment horizontal="center"/>
    </xf>
    <xf numFmtId="0" fontId="2" fillId="2" borderId="8" xfId="0" applyFont="1" applyFill="1" applyBorder="1" applyAlignment="1">
      <alignment horizontal="center"/>
    </xf>
    <xf numFmtId="0" fontId="2" fillId="2" borderId="9" xfId="0" applyFont="1" applyFill="1" applyBorder="1" applyAlignment="1">
      <alignment horizontal="center"/>
    </xf>
    <xf numFmtId="44" fontId="0" fillId="0" borderId="7" xfId="3" applyFont="1" applyBorder="1" applyAlignment="1">
      <alignment horizontal="center"/>
    </xf>
    <xf numFmtId="0" fontId="0" fillId="0" borderId="7" xfId="0" applyBorder="1" applyAlignment="1">
      <alignment horizontal="center"/>
    </xf>
    <xf numFmtId="0" fontId="0" fillId="0" borderId="7" xfId="0" applyBorder="1" applyAlignment="1">
      <alignment horizontal="center"/>
    </xf>
    <xf numFmtId="0" fontId="9" fillId="0" borderId="7" xfId="0" applyFont="1" applyBorder="1"/>
    <xf numFmtId="44" fontId="1" fillId="3" borderId="7" xfId="3" applyFont="1" applyFill="1" applyBorder="1" applyAlignment="1">
      <alignment horizontal="center"/>
    </xf>
    <xf numFmtId="164" fontId="0" fillId="0" borderId="0" xfId="0" applyNumberFormat="1"/>
    <xf numFmtId="9" fontId="0" fillId="0" borderId="0" xfId="0" applyNumberFormat="1" applyAlignment="1">
      <alignment horizontal="right"/>
    </xf>
    <xf numFmtId="9" fontId="0" fillId="0" borderId="0" xfId="2" applyFont="1" applyAlignment="1">
      <alignment horizontal="right"/>
    </xf>
    <xf numFmtId="0" fontId="0" fillId="0" borderId="0" xfId="1" applyNumberFormat="1" applyFont="1" applyAlignment="1">
      <alignment horizontal="right"/>
    </xf>
    <xf numFmtId="44" fontId="0" fillId="0" borderId="11" xfId="1" applyFont="1" applyBorder="1"/>
  </cellXfs>
  <cellStyles count="5">
    <cellStyle name="Euro" xfId="3" xr:uid="{DD8C9CF2-FAD8-EB47-9E7B-364080AE5814}"/>
    <cellStyle name="Prozent" xfId="2" builtinId="5"/>
    <cellStyle name="Standard" xfId="0" builtinId="0"/>
    <cellStyle name="Standard_Warengruppen" xfId="4" xr:uid="{80196A00-A2DA-8C46-9D2F-DB85BBF674B2}"/>
    <cellStyle name="Währung" xfId="1" builtinId="4"/>
  </cellStyles>
  <dxfs count="0"/>
  <tableStyles count="0" defaultTableStyle="TableStyleMedium2" defaultPivotStyle="PivotStyleLight16"/>
  <colors>
    <mruColors>
      <color rgb="FFA9CD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7</xdr:col>
      <xdr:colOff>0</xdr:colOff>
      <xdr:row>13</xdr:row>
      <xdr:rowOff>0</xdr:rowOff>
    </xdr:from>
    <xdr:to>
      <xdr:col>10</xdr:col>
      <xdr:colOff>800316</xdr:colOff>
      <xdr:row>19</xdr:row>
      <xdr:rowOff>63500</xdr:rowOff>
    </xdr:to>
    <xdr:sp macro="" textlink="">
      <xdr:nvSpPr>
        <xdr:cNvPr id="2" name="Textfeld 1">
          <a:extLst>
            <a:ext uri="{FF2B5EF4-FFF2-40B4-BE49-F238E27FC236}">
              <a16:creationId xmlns:a16="http://schemas.microsoft.com/office/drawing/2014/main" id="{7CCE2D13-0F8E-9B4D-9B67-8C65B7F8E238}"/>
            </a:ext>
          </a:extLst>
        </xdr:cNvPr>
        <xdr:cNvSpPr txBox="1"/>
      </xdr:nvSpPr>
      <xdr:spPr>
        <a:xfrm>
          <a:off x="6019800" y="2679700"/>
          <a:ext cx="3276816" cy="1282700"/>
        </a:xfrm>
        <a:prstGeom prst="rect">
          <a:avLst/>
        </a:prstGeom>
        <a:solidFill>
          <a:srgbClr val="A9CD8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Berechnen Sie den Provisionssatz und das Fixum mithilfe der</a:t>
          </a:r>
          <a:r>
            <a:rPr lang="de-DE" sz="1100" baseline="0"/>
            <a:t> Funktion SVERWEIS.</a:t>
          </a:r>
        </a:p>
        <a:p>
          <a:r>
            <a:rPr lang="de-DE" sz="1100" baseline="0"/>
            <a:t>Berechnen Sie zudem mit einer geeigneten Funktion die Gesamtvergütung und den höchsten Umsatz und Provision.  Auch die Summen von Provisionssatz, Fixum und der Gesamtvergütung soll mittels Funktion berechnet werden.</a:t>
          </a:r>
          <a:endParaRPr lang="de-D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88900</xdr:colOff>
      <xdr:row>4</xdr:row>
      <xdr:rowOff>177800</xdr:rowOff>
    </xdr:from>
    <xdr:to>
      <xdr:col>9</xdr:col>
      <xdr:colOff>50800</xdr:colOff>
      <xdr:row>9</xdr:row>
      <xdr:rowOff>114300</xdr:rowOff>
    </xdr:to>
    <xdr:sp macro="" textlink="">
      <xdr:nvSpPr>
        <xdr:cNvPr id="2" name="Textfeld 1">
          <a:extLst>
            <a:ext uri="{FF2B5EF4-FFF2-40B4-BE49-F238E27FC236}">
              <a16:creationId xmlns:a16="http://schemas.microsoft.com/office/drawing/2014/main" id="{1B7FC35C-70B8-1C4C-BFB7-1A9BB1936EF9}"/>
            </a:ext>
          </a:extLst>
        </xdr:cNvPr>
        <xdr:cNvSpPr txBox="1"/>
      </xdr:nvSpPr>
      <xdr:spPr>
        <a:xfrm>
          <a:off x="5143500" y="990600"/>
          <a:ext cx="3263900" cy="952500"/>
        </a:xfrm>
        <a:prstGeom prst="rect">
          <a:avLst/>
        </a:prstGeom>
        <a:solidFill>
          <a:srgbClr val="A9CD8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Legen Sie entsprechend der Bedingungen eine Suchtabelle an und verwenden Sie zum Vervollständigen der Tabelle die</a:t>
          </a:r>
          <a:r>
            <a:rPr lang="de-DE" sz="1100" baseline="0"/>
            <a:t> Funktion SVERWEIS. Berechnen Sie zudem mit einer geeigneten Funktion die anderen Zellen. </a:t>
          </a:r>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584200</xdr:colOff>
      <xdr:row>6</xdr:row>
      <xdr:rowOff>114300</xdr:rowOff>
    </xdr:from>
    <xdr:to>
      <xdr:col>7</xdr:col>
      <xdr:colOff>469900</xdr:colOff>
      <xdr:row>8</xdr:row>
      <xdr:rowOff>190500</xdr:rowOff>
    </xdr:to>
    <xdr:sp macro="" textlink="">
      <xdr:nvSpPr>
        <xdr:cNvPr id="2" name="Textfeld 1">
          <a:extLst>
            <a:ext uri="{FF2B5EF4-FFF2-40B4-BE49-F238E27FC236}">
              <a16:creationId xmlns:a16="http://schemas.microsoft.com/office/drawing/2014/main" id="{48B2D65C-987B-0346-A27C-6CDA89E11536}"/>
            </a:ext>
          </a:extLst>
        </xdr:cNvPr>
        <xdr:cNvSpPr txBox="1"/>
      </xdr:nvSpPr>
      <xdr:spPr>
        <a:xfrm>
          <a:off x="5461000" y="1346200"/>
          <a:ext cx="4013200" cy="495300"/>
        </a:xfrm>
        <a:prstGeom prst="rect">
          <a:avLst/>
        </a:prstGeom>
        <a:solidFill>
          <a:srgbClr val="A9CD8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solidFill>
                <a:schemeClr val="dk1"/>
              </a:solidFill>
              <a:effectLst/>
              <a:latin typeface="+mn-lt"/>
              <a:ea typeface="+mn-ea"/>
              <a:cs typeface="+mn-cs"/>
            </a:rPr>
            <a:t>Bearbeite die Tabelle so, dass die endlos verzweigte WENN-DANN-Funktion für den Treuerabatt sinnvoll ersetzt werden kann. </a:t>
          </a:r>
          <a:endParaRPr lang="de-DE"/>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25400</xdr:colOff>
      <xdr:row>7</xdr:row>
      <xdr:rowOff>25400</xdr:rowOff>
    </xdr:from>
    <xdr:to>
      <xdr:col>13</xdr:col>
      <xdr:colOff>177800</xdr:colOff>
      <xdr:row>12</xdr:row>
      <xdr:rowOff>38100</xdr:rowOff>
    </xdr:to>
    <xdr:sp macro="" textlink="">
      <xdr:nvSpPr>
        <xdr:cNvPr id="2" name="Textfeld 1">
          <a:extLst>
            <a:ext uri="{FF2B5EF4-FFF2-40B4-BE49-F238E27FC236}">
              <a16:creationId xmlns:a16="http://schemas.microsoft.com/office/drawing/2014/main" id="{14C5D0C4-9367-664B-951E-2B802F730F34}"/>
            </a:ext>
          </a:extLst>
        </xdr:cNvPr>
        <xdr:cNvSpPr txBox="1"/>
      </xdr:nvSpPr>
      <xdr:spPr>
        <a:xfrm>
          <a:off x="8931275" y="1435100"/>
          <a:ext cx="3505200" cy="1012825"/>
        </a:xfrm>
        <a:prstGeom prst="rect">
          <a:avLst/>
        </a:prstGeom>
        <a:solidFill>
          <a:srgbClr val="A9CD8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100">
              <a:solidFill>
                <a:schemeClr val="dk1"/>
              </a:solidFill>
              <a:effectLst/>
              <a:latin typeface="+mn-lt"/>
              <a:ea typeface="+mn-ea"/>
              <a:cs typeface="+mn-cs"/>
            </a:rPr>
            <a:t>Dein Chef ist es leid immer in der Tabelle suchen zu müssen. Er wünscht, dass du ein Feld einbaust, in das er die Artikelbezeichnung eingeben kann und dann die Artikelnummer, der alte Preis, der neue Preis und die MwSt erscheinen. </a:t>
          </a:r>
          <a:endParaRPr lang="de-DE"/>
        </a:p>
        <a:p>
          <a:endParaRPr lang="de-DE"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B0CD1-D9D0-0644-A4BD-0B001EE66777}">
  <dimension ref="A1:G27"/>
  <sheetViews>
    <sheetView zoomScale="130" zoomScaleNormal="130" workbookViewId="0">
      <selection activeCell="E15" sqref="E15"/>
    </sheetView>
  </sheetViews>
  <sheetFormatPr baseColWidth="10" defaultRowHeight="15.75" x14ac:dyDescent="0.25"/>
  <cols>
    <col min="1" max="1" width="11.625" bestFit="1" customWidth="1"/>
    <col min="3" max="3" width="14" customWidth="1"/>
    <col min="4" max="4" width="11.625" bestFit="1" customWidth="1"/>
  </cols>
  <sheetData>
    <row r="1" spans="1:7" ht="16.5" thickBot="1" x14ac:dyDescent="0.3">
      <c r="A1" s="52" t="s">
        <v>104</v>
      </c>
      <c r="B1" s="53"/>
      <c r="C1" s="54"/>
      <c r="D1" s="1"/>
      <c r="E1" s="61" t="s">
        <v>105</v>
      </c>
      <c r="F1" s="62"/>
      <c r="G1" s="57"/>
    </row>
    <row r="2" spans="1:7" ht="16.5" thickBot="1" x14ac:dyDescent="0.3">
      <c r="A2" s="36" t="s">
        <v>106</v>
      </c>
      <c r="B2" s="37"/>
      <c r="C2" s="38"/>
      <c r="D2" s="1"/>
      <c r="E2" s="58" t="s">
        <v>107</v>
      </c>
      <c r="F2" s="59"/>
      <c r="G2" s="60"/>
    </row>
    <row r="3" spans="1:7" x14ac:dyDescent="0.25">
      <c r="A3" s="36" t="s">
        <v>108</v>
      </c>
      <c r="B3" s="46" t="s">
        <v>109</v>
      </c>
      <c r="C3" s="38"/>
      <c r="D3" s="1"/>
      <c r="E3" s="36" t="s">
        <v>110</v>
      </c>
      <c r="F3" s="37" t="s">
        <v>111</v>
      </c>
      <c r="G3" s="38"/>
    </row>
    <row r="4" spans="1:7" x14ac:dyDescent="0.25">
      <c r="A4" s="36">
        <v>1</v>
      </c>
      <c r="B4" s="47">
        <v>0.04</v>
      </c>
      <c r="C4" s="38"/>
      <c r="D4" s="1"/>
      <c r="E4" s="36">
        <v>1</v>
      </c>
      <c r="F4" s="25">
        <v>1000</v>
      </c>
      <c r="G4" s="38"/>
    </row>
    <row r="5" spans="1:7" x14ac:dyDescent="0.25">
      <c r="A5" s="36">
        <v>2</v>
      </c>
      <c r="B5" s="47">
        <v>0.05</v>
      </c>
      <c r="C5" s="38"/>
      <c r="D5" s="1"/>
      <c r="E5" s="36">
        <v>2</v>
      </c>
      <c r="F5" s="25">
        <v>1200</v>
      </c>
      <c r="G5" s="38"/>
    </row>
    <row r="6" spans="1:7" x14ac:dyDescent="0.25">
      <c r="A6" s="36">
        <v>3</v>
      </c>
      <c r="B6" s="47">
        <v>7.0000000000000007E-2</v>
      </c>
      <c r="C6" s="38"/>
      <c r="D6" s="1"/>
      <c r="E6" s="36">
        <v>3</v>
      </c>
      <c r="F6" s="25">
        <v>1500</v>
      </c>
      <c r="G6" s="38"/>
    </row>
    <row r="7" spans="1:7" x14ac:dyDescent="0.25">
      <c r="A7" s="36">
        <v>4</v>
      </c>
      <c r="B7" s="47">
        <v>0.08</v>
      </c>
      <c r="C7" s="38"/>
      <c r="D7" s="1"/>
      <c r="E7" s="36">
        <v>4</v>
      </c>
      <c r="F7" s="25">
        <v>1800</v>
      </c>
      <c r="G7" s="38"/>
    </row>
    <row r="8" spans="1:7" x14ac:dyDescent="0.25">
      <c r="A8" s="48">
        <v>5</v>
      </c>
      <c r="B8" s="49">
        <v>0.1</v>
      </c>
      <c r="C8" s="50"/>
      <c r="D8" s="1"/>
      <c r="E8" s="48">
        <v>5</v>
      </c>
      <c r="F8" s="51">
        <v>2000</v>
      </c>
      <c r="G8" s="50"/>
    </row>
    <row r="9" spans="1:7" x14ac:dyDescent="0.25">
      <c r="A9" s="1"/>
      <c r="B9" s="1"/>
      <c r="C9" s="1"/>
      <c r="D9" s="1"/>
      <c r="E9" s="1"/>
      <c r="F9" s="1"/>
      <c r="G9" s="1"/>
    </row>
    <row r="10" spans="1:7" x14ac:dyDescent="0.25">
      <c r="A10" s="1"/>
      <c r="B10" s="1"/>
      <c r="C10" s="1"/>
      <c r="D10" s="1"/>
      <c r="E10" s="1"/>
      <c r="F10" s="1"/>
      <c r="G10" s="1"/>
    </row>
    <row r="11" spans="1:7" x14ac:dyDescent="0.25">
      <c r="A11" s="1"/>
      <c r="B11" s="1"/>
      <c r="C11" s="1"/>
      <c r="D11" s="1"/>
      <c r="E11" s="1"/>
      <c r="F11" s="1"/>
      <c r="G11" s="1"/>
    </row>
    <row r="12" spans="1:7" x14ac:dyDescent="0.25">
      <c r="A12" s="55" t="s">
        <v>112</v>
      </c>
      <c r="B12" s="56" t="s">
        <v>113</v>
      </c>
      <c r="C12" s="56" t="s">
        <v>114</v>
      </c>
      <c r="D12" s="56" t="s">
        <v>115</v>
      </c>
      <c r="E12" s="56" t="s">
        <v>116</v>
      </c>
      <c r="F12" s="57" t="s">
        <v>117</v>
      </c>
      <c r="G12" s="1"/>
    </row>
    <row r="13" spans="1:7" ht="16.5" thickBot="1" x14ac:dyDescent="0.3">
      <c r="A13" s="58" t="s">
        <v>118</v>
      </c>
      <c r="B13" s="59" t="s">
        <v>119</v>
      </c>
      <c r="C13" s="59" t="s">
        <v>120</v>
      </c>
      <c r="D13" s="59" t="s">
        <v>121</v>
      </c>
      <c r="E13" s="59"/>
      <c r="F13" s="60" t="s">
        <v>122</v>
      </c>
      <c r="G13" s="1"/>
    </row>
    <row r="14" spans="1:7" x14ac:dyDescent="0.25">
      <c r="A14" s="36"/>
      <c r="B14" s="37"/>
      <c r="C14" s="37"/>
      <c r="D14" s="37"/>
      <c r="E14" s="37"/>
      <c r="F14" s="38"/>
      <c r="G14" s="1"/>
    </row>
    <row r="15" spans="1:7" x14ac:dyDescent="0.25">
      <c r="A15" s="36" t="s">
        <v>123</v>
      </c>
      <c r="B15" s="37">
        <v>1</v>
      </c>
      <c r="C15" s="25">
        <v>30000</v>
      </c>
      <c r="D15" s="39">
        <f>VLOOKUP(B15,A$4:B$8,2,FALSE)</f>
        <v>0.04</v>
      </c>
      <c r="E15" s="25">
        <f>VLOOKUP(B15,E$4:F$8,2,FALSE)</f>
        <v>1000</v>
      </c>
      <c r="F15" s="40">
        <f>SUM((C15*D15)+E15)</f>
        <v>2200</v>
      </c>
      <c r="G15" s="1"/>
    </row>
    <row r="16" spans="1:7" x14ac:dyDescent="0.25">
      <c r="A16" s="36" t="s">
        <v>124</v>
      </c>
      <c r="B16" s="37">
        <v>3</v>
      </c>
      <c r="C16" s="25">
        <v>10000</v>
      </c>
      <c r="D16" s="39">
        <f t="shared" ref="D16:D22" si="0">VLOOKUP(B16,A$4:B$8,2,FALSE)</f>
        <v>7.0000000000000007E-2</v>
      </c>
      <c r="E16" s="25">
        <f t="shared" ref="E16:E22" si="1">VLOOKUP(B16,E$4:F$8,2,FALSE)</f>
        <v>1500</v>
      </c>
      <c r="F16" s="40">
        <f t="shared" ref="F16:F22" si="2">SUM((C16*D16)+E16)</f>
        <v>2200</v>
      </c>
      <c r="G16" s="1"/>
    </row>
    <row r="17" spans="1:7" x14ac:dyDescent="0.25">
      <c r="A17" s="36" t="s">
        <v>125</v>
      </c>
      <c r="B17" s="37">
        <v>1</v>
      </c>
      <c r="C17" s="25">
        <v>50000</v>
      </c>
      <c r="D17" s="39">
        <f t="shared" si="0"/>
        <v>0.04</v>
      </c>
      <c r="E17" s="25">
        <f t="shared" si="1"/>
        <v>1000</v>
      </c>
      <c r="F17" s="40">
        <f t="shared" si="2"/>
        <v>3000</v>
      </c>
      <c r="G17" s="1"/>
    </row>
    <row r="18" spans="1:7" x14ac:dyDescent="0.25">
      <c r="A18" s="36" t="s">
        <v>126</v>
      </c>
      <c r="B18" s="37">
        <v>4</v>
      </c>
      <c r="C18" s="25">
        <v>15000</v>
      </c>
      <c r="D18" s="39">
        <f t="shared" si="0"/>
        <v>0.08</v>
      </c>
      <c r="E18" s="25">
        <f t="shared" si="1"/>
        <v>1800</v>
      </c>
      <c r="F18" s="40">
        <f t="shared" si="2"/>
        <v>3000</v>
      </c>
      <c r="G18" s="1"/>
    </row>
    <row r="19" spans="1:7" x14ac:dyDescent="0.25">
      <c r="A19" s="36" t="s">
        <v>127</v>
      </c>
      <c r="B19" s="37">
        <v>2</v>
      </c>
      <c r="C19" s="25">
        <v>40000</v>
      </c>
      <c r="D19" s="39">
        <f t="shared" si="0"/>
        <v>0.05</v>
      </c>
      <c r="E19" s="25">
        <f t="shared" si="1"/>
        <v>1200</v>
      </c>
      <c r="F19" s="40">
        <f t="shared" si="2"/>
        <v>3200</v>
      </c>
      <c r="G19" s="1"/>
    </row>
    <row r="20" spans="1:7" x14ac:dyDescent="0.25">
      <c r="A20" s="36" t="s">
        <v>128</v>
      </c>
      <c r="B20" s="37">
        <v>3</v>
      </c>
      <c r="C20" s="25">
        <v>45000</v>
      </c>
      <c r="D20" s="39">
        <f t="shared" si="0"/>
        <v>7.0000000000000007E-2</v>
      </c>
      <c r="E20" s="25">
        <f t="shared" si="1"/>
        <v>1500</v>
      </c>
      <c r="F20" s="40">
        <f t="shared" si="2"/>
        <v>4650</v>
      </c>
      <c r="G20" s="1"/>
    </row>
    <row r="21" spans="1:7" x14ac:dyDescent="0.25">
      <c r="A21" s="36" t="s">
        <v>129</v>
      </c>
      <c r="B21" s="37">
        <v>2</v>
      </c>
      <c r="C21" s="25">
        <v>67444</v>
      </c>
      <c r="D21" s="39">
        <f t="shared" si="0"/>
        <v>0.05</v>
      </c>
      <c r="E21" s="25">
        <f t="shared" si="1"/>
        <v>1200</v>
      </c>
      <c r="F21" s="40">
        <f t="shared" si="2"/>
        <v>4572.2000000000007</v>
      </c>
      <c r="G21" s="1"/>
    </row>
    <row r="22" spans="1:7" x14ac:dyDescent="0.25">
      <c r="A22" s="36" t="s">
        <v>130</v>
      </c>
      <c r="B22" s="37">
        <v>1</v>
      </c>
      <c r="C22" s="25">
        <v>23456</v>
      </c>
      <c r="D22" s="39">
        <f t="shared" si="0"/>
        <v>0.04</v>
      </c>
      <c r="E22" s="25">
        <f t="shared" si="1"/>
        <v>1000</v>
      </c>
      <c r="F22" s="40">
        <f t="shared" si="2"/>
        <v>1938.24</v>
      </c>
      <c r="G22" s="1"/>
    </row>
    <row r="23" spans="1:7" ht="16.5" thickBot="1" x14ac:dyDescent="0.3">
      <c r="A23" s="41"/>
      <c r="B23" s="28"/>
      <c r="C23" s="28"/>
      <c r="D23" s="39"/>
      <c r="E23" s="28"/>
      <c r="F23" s="42"/>
      <c r="G23" s="1"/>
    </row>
    <row r="24" spans="1:7" x14ac:dyDescent="0.25">
      <c r="A24" s="43" t="s">
        <v>131</v>
      </c>
      <c r="B24" s="44"/>
      <c r="C24" s="44">
        <f>SUM(C15:C22)</f>
        <v>280900</v>
      </c>
      <c r="D24" s="44"/>
      <c r="E24" s="44">
        <f>SUM(E15:E22)</f>
        <v>10200</v>
      </c>
      <c r="F24" s="45">
        <f>SUM(F15:F22)</f>
        <v>24760.440000000002</v>
      </c>
      <c r="G24" s="1"/>
    </row>
    <row r="25" spans="1:7" x14ac:dyDescent="0.25">
      <c r="A25" s="1"/>
      <c r="B25" s="1"/>
      <c r="C25" s="1"/>
      <c r="D25" s="1"/>
      <c r="E25" s="1"/>
      <c r="F25" s="1"/>
      <c r="G25" s="1"/>
    </row>
    <row r="26" spans="1:7" x14ac:dyDescent="0.25">
      <c r="A26" s="1" t="s">
        <v>132</v>
      </c>
      <c r="B26" s="1"/>
      <c r="C26" s="26"/>
      <c r="D26" s="1" t="s">
        <v>153</v>
      </c>
      <c r="E26" s="1"/>
      <c r="F26" s="27"/>
      <c r="G26" s="1"/>
    </row>
    <row r="27" spans="1:7" x14ac:dyDescent="0.25">
      <c r="A27" s="71">
        <f>MAX(C15:C22)</f>
        <v>67444</v>
      </c>
      <c r="D27" s="71">
        <f>MIN(C15:C22)</f>
        <v>10000</v>
      </c>
    </row>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37CC1-D20D-5942-8BB7-5FC7CAA2BA80}">
  <dimension ref="A1:D26"/>
  <sheetViews>
    <sheetView zoomScale="118" workbookViewId="0">
      <selection activeCell="C19" sqref="C19"/>
    </sheetView>
  </sheetViews>
  <sheetFormatPr baseColWidth="10" defaultRowHeight="15.75" x14ac:dyDescent="0.25"/>
  <cols>
    <col min="1" max="1" width="23" customWidth="1"/>
  </cols>
  <sheetData>
    <row r="1" spans="1:4" x14ac:dyDescent="0.25">
      <c r="A1" s="63" t="s">
        <v>152</v>
      </c>
      <c r="B1" s="63"/>
      <c r="C1" s="63"/>
      <c r="D1" s="63"/>
    </row>
    <row r="2" spans="1:4" x14ac:dyDescent="0.25">
      <c r="A2" s="35" t="s">
        <v>133</v>
      </c>
      <c r="B2" s="35" t="s">
        <v>134</v>
      </c>
      <c r="C2" s="35" t="s">
        <v>135</v>
      </c>
      <c r="D2" s="35" t="s">
        <v>136</v>
      </c>
    </row>
    <row r="3" spans="1:4" x14ac:dyDescent="0.25">
      <c r="A3" s="30"/>
      <c r="B3" s="30"/>
      <c r="C3" s="30"/>
      <c r="D3" s="30"/>
    </row>
    <row r="4" spans="1:4" x14ac:dyDescent="0.25">
      <c r="A4" s="30" t="s">
        <v>137</v>
      </c>
      <c r="B4" s="31">
        <v>2345</v>
      </c>
      <c r="C4" s="31">
        <v>2200</v>
      </c>
      <c r="D4" s="31">
        <v>2543</v>
      </c>
    </row>
    <row r="5" spans="1:4" x14ac:dyDescent="0.25">
      <c r="A5" s="30" t="s">
        <v>138</v>
      </c>
      <c r="B5" s="32">
        <v>0.1</v>
      </c>
      <c r="C5" s="32">
        <v>0.1</v>
      </c>
      <c r="D5" s="32">
        <v>0.1</v>
      </c>
    </row>
    <row r="6" spans="1:4" x14ac:dyDescent="0.25">
      <c r="A6" s="30" t="s">
        <v>139</v>
      </c>
      <c r="B6" s="31">
        <f>SUM(B4*B5)</f>
        <v>234.5</v>
      </c>
      <c r="C6" s="31">
        <f t="shared" ref="C6:D6" si="0">SUM(C4*C5)</f>
        <v>220</v>
      </c>
      <c r="D6" s="31">
        <f t="shared" si="0"/>
        <v>254.3</v>
      </c>
    </row>
    <row r="7" spans="1:4" x14ac:dyDescent="0.25">
      <c r="A7" s="30"/>
      <c r="B7" s="30"/>
      <c r="C7" s="30"/>
      <c r="D7" s="30"/>
    </row>
    <row r="8" spans="1:4" x14ac:dyDescent="0.25">
      <c r="A8" s="30" t="s">
        <v>140</v>
      </c>
      <c r="B8" s="33">
        <f>SUM(B4-B6)</f>
        <v>2110.5</v>
      </c>
      <c r="C8" s="33">
        <f t="shared" ref="C8:D8" si="1">SUM(C4-C6)</f>
        <v>1980</v>
      </c>
      <c r="D8" s="33">
        <f t="shared" si="1"/>
        <v>2288.6999999999998</v>
      </c>
    </row>
    <row r="9" spans="1:4" x14ac:dyDescent="0.25">
      <c r="A9" s="30" t="s">
        <v>141</v>
      </c>
      <c r="B9" s="32">
        <v>0.02</v>
      </c>
      <c r="C9" s="32">
        <v>0.03</v>
      </c>
      <c r="D9" s="32">
        <v>0.02</v>
      </c>
    </row>
    <row r="10" spans="1:4" x14ac:dyDescent="0.25">
      <c r="A10" s="30" t="s">
        <v>142</v>
      </c>
      <c r="B10" s="33">
        <f>SUM(B8*B9)</f>
        <v>42.21</v>
      </c>
      <c r="C10" s="33">
        <f t="shared" ref="C10:D10" si="2">SUM(C8*C9)</f>
        <v>59.4</v>
      </c>
      <c r="D10" s="33">
        <f t="shared" si="2"/>
        <v>45.773999999999994</v>
      </c>
    </row>
    <row r="11" spans="1:4" x14ac:dyDescent="0.25">
      <c r="A11" s="30"/>
      <c r="B11" s="30"/>
      <c r="C11" s="30"/>
      <c r="D11" s="30"/>
    </row>
    <row r="12" spans="1:4" x14ac:dyDescent="0.25">
      <c r="A12" s="30" t="s">
        <v>143</v>
      </c>
      <c r="B12" s="31">
        <f>SUM(B8-B10)</f>
        <v>2068.29</v>
      </c>
      <c r="C12" s="31">
        <f t="shared" ref="C12:D12" si="3">SUM(C8-C10)</f>
        <v>1920.6</v>
      </c>
      <c r="D12" s="31">
        <f t="shared" si="3"/>
        <v>2242.9259999999999</v>
      </c>
    </row>
    <row r="13" spans="1:4" x14ac:dyDescent="0.25">
      <c r="A13" s="30" t="s">
        <v>144</v>
      </c>
      <c r="B13" s="33">
        <v>30.5</v>
      </c>
      <c r="C13" s="33">
        <v>50</v>
      </c>
      <c r="D13" s="33">
        <v>0</v>
      </c>
    </row>
    <row r="14" spans="1:4" x14ac:dyDescent="0.25">
      <c r="A14" s="30"/>
      <c r="B14" s="30"/>
      <c r="C14" s="30"/>
      <c r="D14" s="30"/>
    </row>
    <row r="15" spans="1:4" x14ac:dyDescent="0.25">
      <c r="A15" s="30" t="s">
        <v>145</v>
      </c>
      <c r="B15" s="31">
        <f>SUM(B12+B13)</f>
        <v>2098.79</v>
      </c>
      <c r="C15" s="31">
        <f t="shared" ref="C15:D15" si="4">SUM(C12+C13)</f>
        <v>1970.6</v>
      </c>
      <c r="D15" s="31">
        <f t="shared" si="4"/>
        <v>2242.9259999999999</v>
      </c>
    </row>
    <row r="16" spans="1:4" x14ac:dyDescent="0.25">
      <c r="A16" s="29"/>
      <c r="B16" s="29"/>
      <c r="C16" s="29"/>
      <c r="D16" s="29"/>
    </row>
    <row r="17" spans="1:4" x14ac:dyDescent="0.25">
      <c r="A17" s="29" t="s">
        <v>151</v>
      </c>
      <c r="B17" s="34">
        <f>MIN(B15:D15)</f>
        <v>1970.6</v>
      </c>
      <c r="C17" s="34"/>
      <c r="D17" s="34"/>
    </row>
    <row r="18" spans="1:4" x14ac:dyDescent="0.25">
      <c r="A18" s="29"/>
      <c r="B18" s="29"/>
      <c r="C18" s="29"/>
      <c r="D18" s="29"/>
    </row>
    <row r="19" spans="1:4" x14ac:dyDescent="0.25">
      <c r="A19" s="29" t="s">
        <v>146</v>
      </c>
      <c r="B19" s="29"/>
      <c r="C19" s="29"/>
      <c r="D19" s="29"/>
    </row>
    <row r="20" spans="1:4" x14ac:dyDescent="0.25">
      <c r="A20" s="29" t="s">
        <v>147</v>
      </c>
      <c r="B20" s="29"/>
      <c r="C20" s="29"/>
      <c r="D20" s="29"/>
    </row>
    <row r="21" spans="1:4" x14ac:dyDescent="0.25">
      <c r="A21" s="29" t="s">
        <v>148</v>
      </c>
      <c r="B21" s="29"/>
      <c r="C21" s="29"/>
      <c r="D21" s="29"/>
    </row>
    <row r="22" spans="1:4" x14ac:dyDescent="0.25">
      <c r="A22" s="29" t="s">
        <v>149</v>
      </c>
      <c r="B22" s="29"/>
      <c r="C22" s="29"/>
      <c r="D22" s="29"/>
    </row>
    <row r="23" spans="1:4" x14ac:dyDescent="0.25">
      <c r="A23" s="29" t="s">
        <v>150</v>
      </c>
      <c r="B23" s="29"/>
      <c r="C23" s="29"/>
      <c r="D23" s="29"/>
    </row>
    <row r="24" spans="1:4" x14ac:dyDescent="0.25">
      <c r="A24" s="29"/>
      <c r="B24" s="29"/>
      <c r="C24" s="29"/>
      <c r="D24" s="29"/>
    </row>
    <row r="25" spans="1:4" x14ac:dyDescent="0.25">
      <c r="A25" s="29"/>
      <c r="B25" s="29"/>
      <c r="C25" s="29"/>
      <c r="D25" s="29"/>
    </row>
    <row r="26" spans="1:4" x14ac:dyDescent="0.25">
      <c r="A26" s="29"/>
      <c r="B26" s="29"/>
      <c r="C26" s="29"/>
      <c r="D26" s="29"/>
    </row>
  </sheetData>
  <mergeCells count="1">
    <mergeCell ref="A1:D1"/>
  </mergeCells>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623A9-81B6-CA45-A62F-CFBB7C3BD665}">
  <dimension ref="A1:C24"/>
  <sheetViews>
    <sheetView zoomScale="168" workbookViewId="0">
      <selection activeCell="C16" sqref="C16"/>
    </sheetView>
  </sheetViews>
  <sheetFormatPr baseColWidth="10" defaultRowHeight="15.75" x14ac:dyDescent="0.25"/>
  <cols>
    <col min="1" max="1" width="34.375" customWidth="1"/>
    <col min="2" max="2" width="29.625" customWidth="1"/>
  </cols>
  <sheetData>
    <row r="1" spans="1:3" x14ac:dyDescent="0.25">
      <c r="A1" s="64" t="s">
        <v>0</v>
      </c>
      <c r="B1" s="65"/>
    </row>
    <row r="2" spans="1:3" x14ac:dyDescent="0.25">
      <c r="A2" s="13"/>
      <c r="B2" s="14"/>
    </row>
    <row r="3" spans="1:3" x14ac:dyDescent="0.25">
      <c r="A3" s="13"/>
      <c r="B3" s="14"/>
    </row>
    <row r="4" spans="1:3" x14ac:dyDescent="0.25">
      <c r="A4" s="13" t="s">
        <v>1</v>
      </c>
      <c r="B4" s="14">
        <v>2000</v>
      </c>
    </row>
    <row r="5" spans="1:3" x14ac:dyDescent="0.25">
      <c r="A5" s="13" t="s">
        <v>2</v>
      </c>
      <c r="B5" s="15">
        <v>20</v>
      </c>
    </row>
    <row r="6" spans="1:3" ht="16.5" thickBot="1" x14ac:dyDescent="0.3">
      <c r="A6" s="16" t="s">
        <v>3</v>
      </c>
      <c r="B6" s="17">
        <f>B4*B5</f>
        <v>40000</v>
      </c>
    </row>
    <row r="7" spans="1:3" ht="16.5" thickTop="1" x14ac:dyDescent="0.25">
      <c r="A7" s="13" t="s">
        <v>4</v>
      </c>
      <c r="B7" s="75">
        <f>VLOOKUP(B4,A16:B18,2,TRUE)*B6</f>
        <v>4000</v>
      </c>
    </row>
    <row r="8" spans="1:3" x14ac:dyDescent="0.25">
      <c r="A8" s="13" t="s">
        <v>5</v>
      </c>
      <c r="B8" s="19">
        <v>4000</v>
      </c>
    </row>
    <row r="9" spans="1:3" x14ac:dyDescent="0.25">
      <c r="A9" s="13" t="s">
        <v>6</v>
      </c>
      <c r="B9" s="18">
        <f>VLOOKUP(B8,A20:B24,1,TRUE)</f>
        <v>3000</v>
      </c>
    </row>
    <row r="10" spans="1:3" ht="16.5" thickBot="1" x14ac:dyDescent="0.3">
      <c r="A10" s="16" t="s">
        <v>7</v>
      </c>
      <c r="B10" s="17">
        <f>B6-B7-B9</f>
        <v>33000</v>
      </c>
    </row>
    <row r="11" spans="1:3" ht="16.5" thickTop="1" x14ac:dyDescent="0.25">
      <c r="A11" s="13" t="s">
        <v>8</v>
      </c>
      <c r="B11" s="14"/>
    </row>
    <row r="12" spans="1:3" x14ac:dyDescent="0.25">
      <c r="A12" s="20">
        <v>0.19</v>
      </c>
      <c r="B12" s="18">
        <f>B10*A12</f>
        <v>6270</v>
      </c>
    </row>
    <row r="13" spans="1:3" x14ac:dyDescent="0.25">
      <c r="A13" s="21" t="s">
        <v>9</v>
      </c>
      <c r="B13" s="22">
        <f>B10+B12</f>
        <v>39270</v>
      </c>
    </row>
    <row r="16" spans="1:3" x14ac:dyDescent="0.25">
      <c r="A16" s="74">
        <v>0</v>
      </c>
      <c r="B16" s="73">
        <v>0</v>
      </c>
      <c r="C16" s="72"/>
    </row>
    <row r="17" spans="1:3" x14ac:dyDescent="0.25">
      <c r="A17" s="74">
        <v>500</v>
      </c>
      <c r="B17" s="73">
        <v>0.05</v>
      </c>
      <c r="C17" s="73"/>
    </row>
    <row r="18" spans="1:3" x14ac:dyDescent="0.25">
      <c r="A18" s="74">
        <v>1000</v>
      </c>
      <c r="B18" s="73">
        <v>0.1</v>
      </c>
      <c r="C18" s="73"/>
    </row>
    <row r="20" spans="1:3" x14ac:dyDescent="0.25">
      <c r="A20" s="74">
        <v>0</v>
      </c>
      <c r="B20" s="73">
        <v>0</v>
      </c>
    </row>
    <row r="21" spans="1:3" x14ac:dyDescent="0.25">
      <c r="A21" s="74">
        <v>3000</v>
      </c>
      <c r="B21" s="73">
        <v>0.01</v>
      </c>
    </row>
    <row r="22" spans="1:3" x14ac:dyDescent="0.25">
      <c r="A22" s="74">
        <v>5000</v>
      </c>
      <c r="B22" s="73">
        <v>0.03</v>
      </c>
    </row>
    <row r="23" spans="1:3" x14ac:dyDescent="0.25">
      <c r="A23" s="74">
        <v>7000</v>
      </c>
      <c r="B23" s="73">
        <v>0.05</v>
      </c>
    </row>
    <row r="24" spans="1:3" x14ac:dyDescent="0.25">
      <c r="A24" s="74">
        <v>9000</v>
      </c>
      <c r="B24" s="73">
        <v>7.0000000000000007E-2</v>
      </c>
    </row>
  </sheetData>
  <mergeCells count="1">
    <mergeCell ref="A1:B1"/>
  </mergeCells>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99063-0452-3245-AB36-2B33CA81FB2D}">
  <dimension ref="A1:I73"/>
  <sheetViews>
    <sheetView tabSelected="1" workbookViewId="0">
      <selection activeCell="F5" sqref="F5"/>
    </sheetView>
  </sheetViews>
  <sheetFormatPr baseColWidth="10" defaultRowHeight="15.75" x14ac:dyDescent="0.25"/>
  <cols>
    <col min="2" max="2" width="13.625" customWidth="1"/>
    <col min="3" max="3" width="15.875" customWidth="1"/>
    <col min="4" max="4" width="14.375" customWidth="1"/>
    <col min="5" max="5" width="18" customWidth="1"/>
    <col min="6" max="6" width="17.5" customWidth="1"/>
  </cols>
  <sheetData>
    <row r="1" spans="1:9" x14ac:dyDescent="0.25">
      <c r="A1" s="1" t="s">
        <v>10</v>
      </c>
      <c r="B1" s="1" t="s">
        <v>11</v>
      </c>
      <c r="E1" s="2"/>
      <c r="F1" s="2"/>
    </row>
    <row r="2" spans="1:9" x14ac:dyDescent="0.25">
      <c r="A2">
        <v>1</v>
      </c>
      <c r="B2" t="s">
        <v>12</v>
      </c>
      <c r="E2" s="2"/>
      <c r="F2" s="66" t="s">
        <v>157</v>
      </c>
      <c r="G2" s="66"/>
      <c r="H2" s="66"/>
      <c r="I2" s="66"/>
    </row>
    <row r="3" spans="1:9" x14ac:dyDescent="0.25">
      <c r="A3">
        <v>2</v>
      </c>
      <c r="B3" t="s">
        <v>13</v>
      </c>
      <c r="F3" s="69" t="s">
        <v>158</v>
      </c>
      <c r="G3" s="68" t="s">
        <v>29</v>
      </c>
      <c r="H3" s="68"/>
      <c r="I3" s="68"/>
    </row>
    <row r="4" spans="1:9" x14ac:dyDescent="0.25">
      <c r="A4">
        <v>3</v>
      </c>
      <c r="B4" t="s">
        <v>14</v>
      </c>
      <c r="E4" s="2"/>
      <c r="F4" s="70" t="s">
        <v>18</v>
      </c>
      <c r="G4" s="70" t="s">
        <v>154</v>
      </c>
      <c r="H4" s="70" t="s">
        <v>155</v>
      </c>
      <c r="I4" s="70" t="s">
        <v>156</v>
      </c>
    </row>
    <row r="5" spans="1:9" x14ac:dyDescent="0.25">
      <c r="A5">
        <v>4</v>
      </c>
      <c r="B5" t="s">
        <v>15</v>
      </c>
      <c r="E5" s="2"/>
      <c r="F5" s="67" t="e">
        <f>VLOOKUP(G3,A9:H73,8,FALSE)</f>
        <v>#N/A</v>
      </c>
      <c r="G5" s="67" t="e">
        <f>VLOOKUP(G3,A9:H73,5,FALSE)</f>
        <v>#N/A</v>
      </c>
      <c r="H5" s="67" t="e">
        <f>VLOOKUP(G3,A9:H73,6,FALSE)</f>
        <v>#N/A</v>
      </c>
      <c r="I5" s="67" t="e">
        <f>VLOOKUP(G3,A9:H73,7,FALSE)</f>
        <v>#N/A</v>
      </c>
    </row>
    <row r="6" spans="1:9" x14ac:dyDescent="0.25">
      <c r="A6">
        <v>5</v>
      </c>
      <c r="B6" t="s">
        <v>16</v>
      </c>
      <c r="E6" s="2"/>
    </row>
    <row r="7" spans="1:9" ht="16.5" thickBot="1" x14ac:dyDescent="0.3">
      <c r="E7" s="2"/>
      <c r="F7" s="2"/>
    </row>
    <row r="8" spans="1:9" x14ac:dyDescent="0.25">
      <c r="A8" s="23" t="s">
        <v>17</v>
      </c>
      <c r="B8" s="23" t="s">
        <v>19</v>
      </c>
      <c r="C8" s="23" t="s">
        <v>20</v>
      </c>
      <c r="D8" s="23" t="s">
        <v>21</v>
      </c>
      <c r="E8" s="23" t="s">
        <v>22</v>
      </c>
      <c r="F8" s="23" t="s">
        <v>23</v>
      </c>
      <c r="G8" s="24" t="s">
        <v>24</v>
      </c>
      <c r="H8" s="23" t="s">
        <v>18</v>
      </c>
    </row>
    <row r="9" spans="1:9" x14ac:dyDescent="0.25">
      <c r="A9">
        <v>4</v>
      </c>
      <c r="B9" s="4" t="s">
        <v>26</v>
      </c>
      <c r="C9" s="4" t="s">
        <v>27</v>
      </c>
      <c r="D9" s="5">
        <v>2.2999999999999998</v>
      </c>
      <c r="E9" s="2">
        <v>3.4</v>
      </c>
      <c r="F9" s="2">
        <v>3.4</v>
      </c>
      <c r="G9" s="2">
        <v>0.22242990654205608</v>
      </c>
      <c r="H9" s="3" t="s">
        <v>25</v>
      </c>
    </row>
    <row r="10" spans="1:9" x14ac:dyDescent="0.25">
      <c r="A10">
        <v>4</v>
      </c>
      <c r="B10" s="7" t="s">
        <v>29</v>
      </c>
      <c r="C10" s="7" t="s">
        <v>27</v>
      </c>
      <c r="D10" s="8">
        <v>4.5</v>
      </c>
      <c r="E10" s="2">
        <v>5.0999999999999996</v>
      </c>
      <c r="F10" s="2">
        <v>5.0999999999999996</v>
      </c>
      <c r="G10" s="2">
        <v>0.33364485981308406</v>
      </c>
      <c r="H10" s="6" t="s">
        <v>28</v>
      </c>
    </row>
    <row r="11" spans="1:9" x14ac:dyDescent="0.25">
      <c r="A11">
        <v>2</v>
      </c>
      <c r="B11" s="7" t="s">
        <v>30</v>
      </c>
      <c r="C11" s="7" t="s">
        <v>31</v>
      </c>
      <c r="D11" s="8">
        <v>80</v>
      </c>
      <c r="E11" s="2">
        <v>120</v>
      </c>
      <c r="F11" s="2">
        <v>123.10344827586199</v>
      </c>
      <c r="G11" s="2">
        <v>19.655172413793103</v>
      </c>
      <c r="H11" s="6">
        <v>6333</v>
      </c>
    </row>
    <row r="12" spans="1:9" ht="26.25" x14ac:dyDescent="0.25">
      <c r="A12">
        <v>2</v>
      </c>
      <c r="B12" s="7" t="s">
        <v>32</v>
      </c>
      <c r="C12" s="7" t="s">
        <v>31</v>
      </c>
      <c r="D12" s="8">
        <v>55</v>
      </c>
      <c r="E12" s="2">
        <v>99.99</v>
      </c>
      <c r="F12" s="2">
        <v>102.57594827586206</v>
      </c>
      <c r="G12" s="2">
        <v>16.377672413793103</v>
      </c>
      <c r="H12" s="6">
        <v>6736</v>
      </c>
    </row>
    <row r="13" spans="1:9" x14ac:dyDescent="0.25">
      <c r="A13">
        <v>1</v>
      </c>
      <c r="B13" s="7" t="s">
        <v>34</v>
      </c>
      <c r="C13" s="7" t="s">
        <v>27</v>
      </c>
      <c r="D13" s="8">
        <v>3</v>
      </c>
      <c r="E13" s="2">
        <v>6.2</v>
      </c>
      <c r="F13" s="2">
        <v>6.3603448275862071</v>
      </c>
      <c r="G13" s="2">
        <v>1.0155172413793103</v>
      </c>
      <c r="H13" s="6" t="s">
        <v>33</v>
      </c>
    </row>
    <row r="14" spans="1:9" x14ac:dyDescent="0.25">
      <c r="A14">
        <v>1</v>
      </c>
      <c r="B14" s="7" t="s">
        <v>36</v>
      </c>
      <c r="C14" s="7" t="s">
        <v>27</v>
      </c>
      <c r="D14" s="8">
        <v>5.5</v>
      </c>
      <c r="E14" s="2">
        <v>12.9</v>
      </c>
      <c r="F14" s="2">
        <v>13.233620689655172</v>
      </c>
      <c r="G14" s="2">
        <v>2.1129310344827585</v>
      </c>
      <c r="H14" s="6" t="s">
        <v>35</v>
      </c>
    </row>
    <row r="15" spans="1:9" x14ac:dyDescent="0.25">
      <c r="A15">
        <v>2</v>
      </c>
      <c r="B15" s="7" t="s">
        <v>38</v>
      </c>
      <c r="C15" s="7" t="s">
        <v>27</v>
      </c>
      <c r="D15" s="8">
        <v>90</v>
      </c>
      <c r="E15" s="2">
        <v>120</v>
      </c>
      <c r="F15" s="2">
        <v>123.10344827586208</v>
      </c>
      <c r="G15" s="2">
        <v>19.655172413793103</v>
      </c>
      <c r="H15" s="6" t="s">
        <v>37</v>
      </c>
    </row>
    <row r="16" spans="1:9" x14ac:dyDescent="0.25">
      <c r="A16">
        <v>2</v>
      </c>
      <c r="B16" s="7" t="s">
        <v>40</v>
      </c>
      <c r="C16" s="7" t="s">
        <v>27</v>
      </c>
      <c r="D16" s="8">
        <v>45</v>
      </c>
      <c r="E16" s="2">
        <v>89.99</v>
      </c>
      <c r="F16" s="2">
        <v>92.317327586206886</v>
      </c>
      <c r="G16" s="2">
        <v>14.739741379310344</v>
      </c>
      <c r="H16" s="6" t="s">
        <v>39</v>
      </c>
    </row>
    <row r="17" spans="1:8" ht="26.25" x14ac:dyDescent="0.25">
      <c r="A17">
        <v>4</v>
      </c>
      <c r="B17" s="10" t="s">
        <v>41</v>
      </c>
      <c r="C17" s="10" t="s">
        <v>27</v>
      </c>
      <c r="D17" s="11">
        <v>89</v>
      </c>
      <c r="E17" s="2">
        <v>1.8</v>
      </c>
      <c r="F17" s="2">
        <v>1.8</v>
      </c>
      <c r="G17" s="2">
        <v>0.11775700934579439</v>
      </c>
      <c r="H17" s="9">
        <v>2326</v>
      </c>
    </row>
    <row r="18" spans="1:8" ht="26.25" x14ac:dyDescent="0.25">
      <c r="A18">
        <v>4</v>
      </c>
      <c r="B18" s="10" t="s">
        <v>42</v>
      </c>
      <c r="C18" s="10" t="s">
        <v>27</v>
      </c>
      <c r="D18" s="2">
        <v>0.25</v>
      </c>
      <c r="E18" s="2">
        <v>1.2</v>
      </c>
      <c r="F18" s="2">
        <v>1.2</v>
      </c>
      <c r="G18" s="2">
        <v>7.8504672897196259E-2</v>
      </c>
      <c r="H18" s="9">
        <v>2339</v>
      </c>
    </row>
    <row r="19" spans="1:8" ht="26.25" x14ac:dyDescent="0.25">
      <c r="A19">
        <v>4</v>
      </c>
      <c r="B19" s="10" t="s">
        <v>43</v>
      </c>
      <c r="C19" s="10" t="s">
        <v>27</v>
      </c>
      <c r="D19" s="2">
        <v>0.12</v>
      </c>
      <c r="E19" s="2">
        <v>0.35</v>
      </c>
      <c r="F19" s="2">
        <v>0.35</v>
      </c>
      <c r="G19" s="2">
        <v>2.289719626168224E-2</v>
      </c>
      <c r="H19" s="9">
        <v>2341</v>
      </c>
    </row>
    <row r="20" spans="1:8" x14ac:dyDescent="0.25">
      <c r="A20">
        <v>4</v>
      </c>
      <c r="B20" s="10" t="s">
        <v>44</v>
      </c>
      <c r="C20" s="10" t="s">
        <v>27</v>
      </c>
      <c r="D20" s="2">
        <v>0.72</v>
      </c>
      <c r="E20" s="2">
        <v>1.89</v>
      </c>
      <c r="F20" s="2">
        <v>1.89</v>
      </c>
      <c r="G20" s="2">
        <v>0.12364485981308411</v>
      </c>
      <c r="H20" s="9">
        <v>2351</v>
      </c>
    </row>
    <row r="21" spans="1:8" ht="26.25" x14ac:dyDescent="0.25">
      <c r="A21">
        <v>4</v>
      </c>
      <c r="B21" s="10" t="s">
        <v>45</v>
      </c>
      <c r="C21" s="10" t="s">
        <v>27</v>
      </c>
      <c r="D21" s="2">
        <v>0.13</v>
      </c>
      <c r="E21" s="2">
        <v>0.85</v>
      </c>
      <c r="F21" s="2">
        <v>0.85</v>
      </c>
      <c r="G21" s="2">
        <v>5.5607476635514019E-2</v>
      </c>
      <c r="H21" s="9">
        <v>2361</v>
      </c>
    </row>
    <row r="22" spans="1:8" x14ac:dyDescent="0.25">
      <c r="A22">
        <v>4</v>
      </c>
      <c r="B22" s="10" t="s">
        <v>46</v>
      </c>
      <c r="C22" s="10" t="s">
        <v>47</v>
      </c>
      <c r="D22" s="2">
        <v>0.99</v>
      </c>
      <c r="E22" s="2">
        <v>2.5499999999999998</v>
      </c>
      <c r="F22" s="2">
        <v>2.5499999999999998</v>
      </c>
      <c r="G22" s="2">
        <v>0.16682242990654203</v>
      </c>
      <c r="H22" s="9">
        <v>2365</v>
      </c>
    </row>
    <row r="23" spans="1:8" x14ac:dyDescent="0.25">
      <c r="A23">
        <v>4</v>
      </c>
      <c r="B23" s="10" t="s">
        <v>48</v>
      </c>
      <c r="C23" s="10" t="s">
        <v>27</v>
      </c>
      <c r="D23" s="2">
        <v>0.08</v>
      </c>
      <c r="E23" s="2">
        <v>0.23</v>
      </c>
      <c r="F23" s="2">
        <v>0.23</v>
      </c>
      <c r="G23" s="2">
        <v>1.5046728971962619E-2</v>
      </c>
      <c r="H23" s="9">
        <v>2366</v>
      </c>
    </row>
    <row r="24" spans="1:8" x14ac:dyDescent="0.25">
      <c r="A24">
        <v>4</v>
      </c>
      <c r="B24" s="10" t="s">
        <v>49</v>
      </c>
      <c r="C24" s="10" t="s">
        <v>50</v>
      </c>
      <c r="D24" s="2">
        <v>0.34</v>
      </c>
      <c r="E24" s="2">
        <v>1.97</v>
      </c>
      <c r="F24" s="2">
        <v>1.97</v>
      </c>
      <c r="G24" s="2">
        <v>0.12887850467289719</v>
      </c>
      <c r="H24" s="9">
        <v>2373</v>
      </c>
    </row>
    <row r="25" spans="1:8" x14ac:dyDescent="0.25">
      <c r="A25">
        <v>4</v>
      </c>
      <c r="B25" s="10" t="s">
        <v>51</v>
      </c>
      <c r="C25" s="10" t="s">
        <v>27</v>
      </c>
      <c r="D25" s="2">
        <v>0.12</v>
      </c>
      <c r="E25" s="2">
        <v>0.85</v>
      </c>
      <c r="F25" s="2">
        <v>0.85</v>
      </c>
      <c r="G25" s="2">
        <v>5.5607476635514019E-2</v>
      </c>
      <c r="H25" s="9">
        <v>2389</v>
      </c>
    </row>
    <row r="26" spans="1:8" x14ac:dyDescent="0.25">
      <c r="A26">
        <v>1</v>
      </c>
      <c r="B26" s="10" t="s">
        <v>52</v>
      </c>
      <c r="C26" s="10" t="s">
        <v>27</v>
      </c>
      <c r="D26" s="2">
        <v>1.2</v>
      </c>
      <c r="E26" s="2">
        <v>2.8</v>
      </c>
      <c r="F26" s="2">
        <v>2.8724137931034481</v>
      </c>
      <c r="G26" s="2">
        <v>0.45862068965517239</v>
      </c>
      <c r="H26" s="9">
        <v>4425</v>
      </c>
    </row>
    <row r="27" spans="1:8" ht="26.25" x14ac:dyDescent="0.25">
      <c r="A27">
        <v>1</v>
      </c>
      <c r="B27" s="10" t="s">
        <v>53</v>
      </c>
      <c r="C27" s="10" t="s">
        <v>54</v>
      </c>
      <c r="D27" s="2">
        <v>0.89</v>
      </c>
      <c r="E27" s="2">
        <v>1.89</v>
      </c>
      <c r="F27" s="2">
        <v>1.9388793103448274</v>
      </c>
      <c r="G27" s="2">
        <v>0.30956896551724133</v>
      </c>
      <c r="H27" s="9">
        <v>4476</v>
      </c>
    </row>
    <row r="28" spans="1:8" ht="26.25" x14ac:dyDescent="0.25">
      <c r="A28">
        <v>1</v>
      </c>
      <c r="B28" s="10" t="s">
        <v>55</v>
      </c>
      <c r="C28" s="10" t="s">
        <v>27</v>
      </c>
      <c r="D28" s="2">
        <v>0.56000000000000005</v>
      </c>
      <c r="E28" s="2">
        <v>1.69</v>
      </c>
      <c r="F28" s="2">
        <v>1.7337068965517242</v>
      </c>
      <c r="G28" s="2">
        <v>0.27681034482758621</v>
      </c>
      <c r="H28" s="9">
        <v>4639</v>
      </c>
    </row>
    <row r="29" spans="1:8" x14ac:dyDescent="0.25">
      <c r="A29">
        <v>1</v>
      </c>
      <c r="B29" s="10" t="s">
        <v>56</v>
      </c>
      <c r="C29" s="10" t="s">
        <v>27</v>
      </c>
      <c r="D29" s="2">
        <v>0.67</v>
      </c>
      <c r="E29" s="2">
        <v>1.99</v>
      </c>
      <c r="F29" s="2">
        <v>2.0414655172413791</v>
      </c>
      <c r="G29" s="2">
        <v>0.32594827586206898</v>
      </c>
      <c r="H29" s="9">
        <v>4654</v>
      </c>
    </row>
    <row r="30" spans="1:8" x14ac:dyDescent="0.25">
      <c r="A30">
        <v>1</v>
      </c>
      <c r="B30" s="10" t="s">
        <v>57</v>
      </c>
      <c r="C30" s="10" t="s">
        <v>54</v>
      </c>
      <c r="D30" s="2">
        <v>0.45</v>
      </c>
      <c r="E30" s="2">
        <v>1.45</v>
      </c>
      <c r="F30" s="2">
        <v>1.4875</v>
      </c>
      <c r="G30" s="2">
        <v>0.23749999999999999</v>
      </c>
      <c r="H30" s="9">
        <v>4673</v>
      </c>
    </row>
    <row r="31" spans="1:8" x14ac:dyDescent="0.25">
      <c r="A31">
        <v>1</v>
      </c>
      <c r="B31" s="10" t="s">
        <v>58</v>
      </c>
      <c r="C31" s="10" t="s">
        <v>27</v>
      </c>
      <c r="D31" s="2">
        <v>32.92</v>
      </c>
      <c r="E31" s="2">
        <v>39.5</v>
      </c>
      <c r="F31" s="2">
        <v>40.521551724137929</v>
      </c>
      <c r="G31" s="2">
        <v>6.4698275862068959</v>
      </c>
      <c r="H31" s="9">
        <v>4265</v>
      </c>
    </row>
    <row r="32" spans="1:8" x14ac:dyDescent="0.25">
      <c r="A32">
        <v>1</v>
      </c>
      <c r="B32" s="10" t="s">
        <v>59</v>
      </c>
      <c r="C32" s="10" t="s">
        <v>27</v>
      </c>
      <c r="D32" s="2">
        <v>16.25</v>
      </c>
      <c r="E32" s="2">
        <v>19.5</v>
      </c>
      <c r="F32" s="2">
        <v>20.004310344827587</v>
      </c>
      <c r="G32" s="2">
        <v>3.1939655172413794</v>
      </c>
      <c r="H32" s="9">
        <v>4806</v>
      </c>
    </row>
    <row r="33" spans="1:8" x14ac:dyDescent="0.25">
      <c r="A33">
        <v>1</v>
      </c>
      <c r="B33" s="10" t="s">
        <v>60</v>
      </c>
      <c r="C33" s="10" t="s">
        <v>27</v>
      </c>
      <c r="D33" s="2">
        <v>16.25</v>
      </c>
      <c r="E33" s="2">
        <v>19.5</v>
      </c>
      <c r="F33" s="2">
        <v>20.004310344827587</v>
      </c>
      <c r="G33" s="2">
        <v>3.1939655172413794</v>
      </c>
      <c r="H33" s="9">
        <v>4854</v>
      </c>
    </row>
    <row r="34" spans="1:8" x14ac:dyDescent="0.25">
      <c r="A34">
        <v>1</v>
      </c>
      <c r="B34" s="10" t="s">
        <v>61</v>
      </c>
      <c r="C34" s="10" t="s">
        <v>27</v>
      </c>
      <c r="D34" s="2">
        <v>37.799999999999997</v>
      </c>
      <c r="E34" s="2">
        <v>44.5</v>
      </c>
      <c r="F34" s="2">
        <v>45.650862068965516</v>
      </c>
      <c r="G34" s="2">
        <v>7.2887931034482758</v>
      </c>
      <c r="H34" s="9">
        <v>4855</v>
      </c>
    </row>
    <row r="35" spans="1:8" x14ac:dyDescent="0.25">
      <c r="A35">
        <v>1</v>
      </c>
      <c r="B35" s="10" t="s">
        <v>62</v>
      </c>
      <c r="C35" s="10" t="s">
        <v>27</v>
      </c>
      <c r="D35" s="2">
        <v>16.25</v>
      </c>
      <c r="E35" s="2">
        <v>19.5</v>
      </c>
      <c r="F35" s="2">
        <v>20.004310344827587</v>
      </c>
      <c r="G35" s="2">
        <v>3.1939655172413794</v>
      </c>
      <c r="H35" s="9">
        <v>4856</v>
      </c>
    </row>
    <row r="36" spans="1:8" ht="26.25" x14ac:dyDescent="0.25">
      <c r="A36">
        <v>1</v>
      </c>
      <c r="B36" s="10" t="s">
        <v>63</v>
      </c>
      <c r="C36" s="10" t="s">
        <v>27</v>
      </c>
      <c r="D36" s="2">
        <v>53.75</v>
      </c>
      <c r="E36" s="2">
        <v>64.5</v>
      </c>
      <c r="F36" s="2">
        <v>66.168103448275858</v>
      </c>
      <c r="G36" s="2">
        <v>10.564655172413792</v>
      </c>
      <c r="H36" s="9">
        <v>4857</v>
      </c>
    </row>
    <row r="37" spans="1:8" ht="26.25" x14ac:dyDescent="0.25">
      <c r="A37">
        <v>1</v>
      </c>
      <c r="B37" s="10" t="s">
        <v>64</v>
      </c>
      <c r="C37" s="10" t="s">
        <v>27</v>
      </c>
      <c r="D37" s="2">
        <v>16.25</v>
      </c>
      <c r="E37" s="2">
        <v>19.5</v>
      </c>
      <c r="F37" s="2">
        <v>20.004310344827587</v>
      </c>
      <c r="G37" s="2">
        <v>3.1939655172413794</v>
      </c>
      <c r="H37" s="9">
        <v>4858</v>
      </c>
    </row>
    <row r="38" spans="1:8" x14ac:dyDescent="0.25">
      <c r="A38">
        <v>1</v>
      </c>
      <c r="B38" s="10" t="s">
        <v>65</v>
      </c>
      <c r="C38" s="10" t="s">
        <v>27</v>
      </c>
      <c r="D38" s="2">
        <v>18.329999999999998</v>
      </c>
      <c r="E38" s="2">
        <v>22</v>
      </c>
      <c r="F38" s="2">
        <v>22.568965517241377</v>
      </c>
      <c r="G38" s="2">
        <v>3.603448275862069</v>
      </c>
      <c r="H38" s="9">
        <v>4859</v>
      </c>
    </row>
    <row r="39" spans="1:8" ht="26.25" x14ac:dyDescent="0.25">
      <c r="A39">
        <v>1</v>
      </c>
      <c r="B39" s="10" t="s">
        <v>66</v>
      </c>
      <c r="C39" s="10" t="s">
        <v>27</v>
      </c>
      <c r="D39" s="2">
        <v>21.67</v>
      </c>
      <c r="E39" s="2">
        <v>26</v>
      </c>
      <c r="F39" s="2">
        <v>26.672413793103448</v>
      </c>
      <c r="G39" s="2">
        <v>4.2586206896551726</v>
      </c>
      <c r="H39" s="9">
        <v>4860</v>
      </c>
    </row>
    <row r="40" spans="1:8" ht="26.25" x14ac:dyDescent="0.25">
      <c r="A40">
        <v>1</v>
      </c>
      <c r="B40" s="10" t="s">
        <v>67</v>
      </c>
      <c r="C40" s="10" t="s">
        <v>27</v>
      </c>
      <c r="D40" s="2">
        <v>16.25</v>
      </c>
      <c r="E40" s="2">
        <v>19.5</v>
      </c>
      <c r="F40" s="2">
        <v>20.004310344827587</v>
      </c>
      <c r="G40" s="2">
        <v>3.1939655172413794</v>
      </c>
      <c r="H40" s="9">
        <v>4861</v>
      </c>
    </row>
    <row r="41" spans="1:8" ht="26.25" x14ac:dyDescent="0.25">
      <c r="A41">
        <v>1</v>
      </c>
      <c r="B41" s="10" t="s">
        <v>68</v>
      </c>
      <c r="C41" s="10" t="s">
        <v>27</v>
      </c>
      <c r="D41" s="2">
        <v>32.92</v>
      </c>
      <c r="E41" s="2">
        <v>39.5</v>
      </c>
      <c r="F41" s="2">
        <v>40.521551724137929</v>
      </c>
      <c r="G41" s="2">
        <v>6.4698275862068959</v>
      </c>
      <c r="H41" s="9">
        <v>4862</v>
      </c>
    </row>
    <row r="42" spans="1:8" ht="26.25" x14ac:dyDescent="0.25">
      <c r="A42">
        <v>3</v>
      </c>
      <c r="B42" s="10" t="s">
        <v>69</v>
      </c>
      <c r="C42" s="10" t="s">
        <v>27</v>
      </c>
      <c r="D42" s="2">
        <v>1.1000000000000001</v>
      </c>
      <c r="E42" s="2">
        <v>1.98</v>
      </c>
      <c r="F42" s="2">
        <v>2.031206896551724</v>
      </c>
      <c r="G42" s="2">
        <v>0.32431034482758625</v>
      </c>
      <c r="H42" s="9">
        <v>5606</v>
      </c>
    </row>
    <row r="43" spans="1:8" ht="26.25" x14ac:dyDescent="0.25">
      <c r="A43">
        <v>3</v>
      </c>
      <c r="B43" s="10" t="s">
        <v>70</v>
      </c>
      <c r="C43" s="10" t="s">
        <v>71</v>
      </c>
      <c r="D43" s="2">
        <v>1.38</v>
      </c>
      <c r="E43" s="2">
        <v>2.48</v>
      </c>
      <c r="F43" s="2">
        <v>2.5441379310344825</v>
      </c>
      <c r="G43" s="2">
        <v>0.40620689655172409</v>
      </c>
      <c r="H43" s="9">
        <v>5607</v>
      </c>
    </row>
    <row r="44" spans="1:8" ht="39" x14ac:dyDescent="0.25">
      <c r="A44">
        <v>3</v>
      </c>
      <c r="B44" s="10" t="s">
        <v>72</v>
      </c>
      <c r="C44" s="10" t="s">
        <v>71</v>
      </c>
      <c r="D44" s="2">
        <v>1.1499999999999999</v>
      </c>
      <c r="E44" s="2">
        <v>3.78</v>
      </c>
      <c r="F44" s="2">
        <v>3.8777586206896548</v>
      </c>
      <c r="G44" s="2">
        <v>0.61913793103448267</v>
      </c>
      <c r="H44" s="9">
        <v>5608</v>
      </c>
    </row>
    <row r="45" spans="1:8" ht="26.25" x14ac:dyDescent="0.25">
      <c r="A45">
        <v>3</v>
      </c>
      <c r="B45" s="10" t="s">
        <v>73</v>
      </c>
      <c r="C45" s="10" t="s">
        <v>71</v>
      </c>
      <c r="D45" s="2">
        <v>3.58</v>
      </c>
      <c r="E45" s="2">
        <v>6.45</v>
      </c>
      <c r="F45" s="2">
        <v>6.6168103448275861</v>
      </c>
      <c r="G45" s="2">
        <v>1.0564655172413793</v>
      </c>
      <c r="H45" s="9">
        <v>5609</v>
      </c>
    </row>
    <row r="46" spans="1:8" ht="39" x14ac:dyDescent="0.25">
      <c r="A46">
        <v>3</v>
      </c>
      <c r="B46" s="10" t="s">
        <v>74</v>
      </c>
      <c r="C46" s="10" t="s">
        <v>27</v>
      </c>
      <c r="D46" s="2">
        <v>3.47</v>
      </c>
      <c r="E46" s="2">
        <v>6.25</v>
      </c>
      <c r="F46" s="2">
        <v>6.4116379310344822</v>
      </c>
      <c r="G46" s="2">
        <v>1.023706896551724</v>
      </c>
      <c r="H46" s="9">
        <v>5610</v>
      </c>
    </row>
    <row r="47" spans="1:8" ht="26.25" x14ac:dyDescent="0.25">
      <c r="A47">
        <v>3</v>
      </c>
      <c r="B47" s="10" t="s">
        <v>75</v>
      </c>
      <c r="C47" s="10" t="s">
        <v>71</v>
      </c>
      <c r="D47" s="2">
        <v>3.32</v>
      </c>
      <c r="E47" s="2">
        <v>5.98</v>
      </c>
      <c r="F47" s="2">
        <v>6.134655172413793</v>
      </c>
      <c r="G47" s="2">
        <v>0.97948275862068968</v>
      </c>
      <c r="H47" s="9">
        <v>5611</v>
      </c>
    </row>
    <row r="48" spans="1:8" ht="26.25" x14ac:dyDescent="0.25">
      <c r="A48">
        <v>3</v>
      </c>
      <c r="B48" s="10" t="s">
        <v>76</v>
      </c>
      <c r="C48" s="10" t="s">
        <v>71</v>
      </c>
      <c r="D48" s="2">
        <v>7.85</v>
      </c>
      <c r="E48" s="2">
        <v>13.45</v>
      </c>
      <c r="F48" s="2">
        <v>13.797844827586207</v>
      </c>
      <c r="G48" s="2">
        <v>2.2030172413793103</v>
      </c>
      <c r="H48" s="9">
        <v>5612</v>
      </c>
    </row>
    <row r="49" spans="1:8" ht="26.25" x14ac:dyDescent="0.25">
      <c r="A49">
        <v>3</v>
      </c>
      <c r="B49" s="10" t="s">
        <v>77</v>
      </c>
      <c r="C49" s="10" t="s">
        <v>27</v>
      </c>
      <c r="D49" s="2">
        <v>4.43</v>
      </c>
      <c r="E49" s="2">
        <v>7.98</v>
      </c>
      <c r="F49" s="2">
        <v>8.1863793103448277</v>
      </c>
      <c r="G49" s="2">
        <v>1.3070689655172416</v>
      </c>
      <c r="H49" s="9">
        <v>5613</v>
      </c>
    </row>
    <row r="50" spans="1:8" ht="26.25" x14ac:dyDescent="0.25">
      <c r="A50">
        <v>4</v>
      </c>
      <c r="B50" s="10" t="s">
        <v>78</v>
      </c>
      <c r="C50" s="10" t="s">
        <v>27</v>
      </c>
      <c r="D50" s="12">
        <v>0.79</v>
      </c>
      <c r="E50" s="12">
        <v>0.99</v>
      </c>
      <c r="F50" s="2">
        <v>0.99</v>
      </c>
      <c r="G50" s="2">
        <v>6.4766355140186915E-2</v>
      </c>
      <c r="H50" s="9">
        <v>2911</v>
      </c>
    </row>
    <row r="51" spans="1:8" ht="26.25" x14ac:dyDescent="0.25">
      <c r="A51">
        <v>4</v>
      </c>
      <c r="B51" s="10" t="s">
        <v>79</v>
      </c>
      <c r="C51" s="10" t="s">
        <v>47</v>
      </c>
      <c r="D51" s="12">
        <v>2.39</v>
      </c>
      <c r="E51" s="12">
        <v>2.99</v>
      </c>
      <c r="F51" s="2">
        <v>2.99</v>
      </c>
      <c r="G51" s="2">
        <v>0.19560747663551403</v>
      </c>
      <c r="H51" s="9">
        <v>2912</v>
      </c>
    </row>
    <row r="52" spans="1:8" ht="26.25" x14ac:dyDescent="0.25">
      <c r="A52">
        <v>4</v>
      </c>
      <c r="B52" s="10" t="s">
        <v>80</v>
      </c>
      <c r="C52" s="10" t="s">
        <v>81</v>
      </c>
      <c r="D52" s="12">
        <v>1.59</v>
      </c>
      <c r="E52" s="12">
        <v>1.99</v>
      </c>
      <c r="F52" s="2">
        <v>1.99</v>
      </c>
      <c r="G52" s="2">
        <v>0.13018691588785047</v>
      </c>
      <c r="H52" s="9">
        <v>2913</v>
      </c>
    </row>
    <row r="53" spans="1:8" x14ac:dyDescent="0.25">
      <c r="A53">
        <v>4</v>
      </c>
      <c r="B53" s="10" t="s">
        <v>82</v>
      </c>
      <c r="C53" s="10" t="s">
        <v>27</v>
      </c>
      <c r="D53" s="12">
        <v>0.43</v>
      </c>
      <c r="E53" s="12">
        <v>0.59</v>
      </c>
      <c r="F53" s="2">
        <v>0.59</v>
      </c>
      <c r="G53" s="2">
        <v>3.8598130841121493E-2</v>
      </c>
      <c r="H53" s="9">
        <v>2914</v>
      </c>
    </row>
    <row r="54" spans="1:8" ht="26.25" x14ac:dyDescent="0.25">
      <c r="A54">
        <v>4</v>
      </c>
      <c r="B54" s="10" t="s">
        <v>83</v>
      </c>
      <c r="C54" s="10" t="s">
        <v>84</v>
      </c>
      <c r="D54" s="12">
        <v>2.39</v>
      </c>
      <c r="E54" s="12">
        <v>2.99</v>
      </c>
      <c r="F54" s="2">
        <v>2.99</v>
      </c>
      <c r="G54" s="2">
        <v>0.19560747663551403</v>
      </c>
      <c r="H54" s="9">
        <v>2915</v>
      </c>
    </row>
    <row r="55" spans="1:8" x14ac:dyDescent="0.25">
      <c r="A55">
        <v>4</v>
      </c>
      <c r="B55" s="10" t="s">
        <v>85</v>
      </c>
      <c r="C55" s="10" t="s">
        <v>27</v>
      </c>
      <c r="D55" s="12">
        <v>0.79</v>
      </c>
      <c r="E55" s="12">
        <v>0.99</v>
      </c>
      <c r="F55" s="2">
        <v>0.99</v>
      </c>
      <c r="G55" s="2">
        <v>6.4766355140186915E-2</v>
      </c>
      <c r="H55" s="9">
        <v>2916</v>
      </c>
    </row>
    <row r="56" spans="1:8" ht="26.25" x14ac:dyDescent="0.25">
      <c r="A56">
        <v>4</v>
      </c>
      <c r="B56" s="10" t="s">
        <v>86</v>
      </c>
      <c r="C56" s="10" t="s">
        <v>27</v>
      </c>
      <c r="D56" s="12">
        <v>0.79</v>
      </c>
      <c r="E56" s="12">
        <v>0.99</v>
      </c>
      <c r="F56" s="2">
        <v>0.99</v>
      </c>
      <c r="G56" s="2">
        <v>6.4766355140186915E-2</v>
      </c>
      <c r="H56" s="9">
        <v>2917</v>
      </c>
    </row>
    <row r="57" spans="1:8" x14ac:dyDescent="0.25">
      <c r="A57">
        <v>4</v>
      </c>
      <c r="B57" s="10" t="s">
        <v>87</v>
      </c>
      <c r="C57" s="10" t="s">
        <v>27</v>
      </c>
      <c r="D57" s="12">
        <v>1.03</v>
      </c>
      <c r="E57" s="12">
        <v>1.29</v>
      </c>
      <c r="F57" s="2">
        <v>1.29</v>
      </c>
      <c r="G57" s="2">
        <v>8.439252336448598E-2</v>
      </c>
      <c r="H57" s="9">
        <v>2918</v>
      </c>
    </row>
    <row r="58" spans="1:8" ht="26.25" x14ac:dyDescent="0.25">
      <c r="A58">
        <v>2</v>
      </c>
      <c r="B58" s="10" t="s">
        <v>88</v>
      </c>
      <c r="C58" s="10" t="s">
        <v>27</v>
      </c>
      <c r="D58" s="12">
        <v>39.5</v>
      </c>
      <c r="E58" s="12">
        <v>79</v>
      </c>
      <c r="F58" s="2">
        <v>81.043103448275858</v>
      </c>
      <c r="G58" s="2">
        <v>12.939655172413792</v>
      </c>
      <c r="H58" s="9">
        <v>6736</v>
      </c>
    </row>
    <row r="59" spans="1:8" ht="26.25" x14ac:dyDescent="0.25">
      <c r="A59">
        <v>2</v>
      </c>
      <c r="B59" s="10" t="s">
        <v>89</v>
      </c>
      <c r="C59" s="10" t="s">
        <v>27</v>
      </c>
      <c r="D59" s="12">
        <v>14.95</v>
      </c>
      <c r="E59" s="12">
        <v>29.9</v>
      </c>
      <c r="F59" s="2">
        <v>30.673275862068962</v>
      </c>
      <c r="G59" s="2">
        <v>4.897413793103448</v>
      </c>
      <c r="H59" s="9">
        <v>6737</v>
      </c>
    </row>
    <row r="60" spans="1:8" x14ac:dyDescent="0.25">
      <c r="A60">
        <v>2</v>
      </c>
      <c r="B60" s="10" t="s">
        <v>90</v>
      </c>
      <c r="C60" s="10" t="s">
        <v>27</v>
      </c>
      <c r="D60" s="12">
        <v>39.5</v>
      </c>
      <c r="E60" s="12">
        <v>79</v>
      </c>
      <c r="F60" s="2">
        <v>81.043103448275858</v>
      </c>
      <c r="G60" s="2">
        <v>12.939655172413792</v>
      </c>
      <c r="H60" s="9">
        <v>6738</v>
      </c>
    </row>
    <row r="61" spans="1:8" ht="26.25" x14ac:dyDescent="0.25">
      <c r="A61">
        <v>2</v>
      </c>
      <c r="B61" s="10" t="s">
        <v>91</v>
      </c>
      <c r="C61" s="10" t="s">
        <v>27</v>
      </c>
      <c r="D61" s="12">
        <v>49.5</v>
      </c>
      <c r="E61" s="12">
        <v>99</v>
      </c>
      <c r="F61" s="2">
        <v>101.56034482758621</v>
      </c>
      <c r="G61" s="2">
        <v>16.21551724137931</v>
      </c>
      <c r="H61" s="9">
        <v>6739</v>
      </c>
    </row>
    <row r="62" spans="1:8" x14ac:dyDescent="0.25">
      <c r="A62">
        <v>2</v>
      </c>
      <c r="B62" s="10" t="s">
        <v>92</v>
      </c>
      <c r="C62" s="10" t="s">
        <v>27</v>
      </c>
      <c r="D62" s="12">
        <v>64.5</v>
      </c>
      <c r="E62" s="12">
        <v>129</v>
      </c>
      <c r="F62" s="2">
        <v>132.33620689655172</v>
      </c>
      <c r="G62" s="2">
        <v>21.129310344827584</v>
      </c>
      <c r="H62" s="9">
        <v>6740</v>
      </c>
    </row>
    <row r="63" spans="1:8" x14ac:dyDescent="0.25">
      <c r="A63">
        <v>2</v>
      </c>
      <c r="B63" s="10" t="s">
        <v>93</v>
      </c>
      <c r="C63" s="10" t="s">
        <v>27</v>
      </c>
      <c r="D63" s="12">
        <v>74.5</v>
      </c>
      <c r="E63" s="12">
        <v>149</v>
      </c>
      <c r="F63" s="2">
        <v>152.85344827586206</v>
      </c>
      <c r="G63" s="2">
        <v>24.405172413793103</v>
      </c>
      <c r="H63" s="9">
        <v>6741</v>
      </c>
    </row>
    <row r="64" spans="1:8" ht="26.25" x14ac:dyDescent="0.25">
      <c r="A64">
        <v>2</v>
      </c>
      <c r="B64" s="10" t="s">
        <v>94</v>
      </c>
      <c r="C64" s="10" t="s">
        <v>27</v>
      </c>
      <c r="D64" s="12">
        <v>44.99</v>
      </c>
      <c r="E64" s="12">
        <v>89.98</v>
      </c>
      <c r="F64" s="2">
        <v>92.307068965517246</v>
      </c>
      <c r="G64" s="2">
        <v>14.738103448275863</v>
      </c>
      <c r="H64" s="9">
        <v>6742</v>
      </c>
    </row>
    <row r="65" spans="1:8" x14ac:dyDescent="0.25">
      <c r="A65">
        <v>2</v>
      </c>
      <c r="B65" s="10" t="s">
        <v>95</v>
      </c>
      <c r="C65" s="10" t="s">
        <v>27</v>
      </c>
      <c r="D65" s="12">
        <v>94.5</v>
      </c>
      <c r="E65" s="12">
        <v>189</v>
      </c>
      <c r="F65" s="2">
        <v>193.88793103448276</v>
      </c>
      <c r="G65" s="2">
        <v>30.956896551724139</v>
      </c>
      <c r="H65" s="9">
        <v>6743</v>
      </c>
    </row>
    <row r="66" spans="1:8" ht="39" x14ac:dyDescent="0.25">
      <c r="A66">
        <v>2</v>
      </c>
      <c r="B66" s="10" t="s">
        <v>96</v>
      </c>
      <c r="C66" s="10" t="s">
        <v>27</v>
      </c>
      <c r="D66" s="12">
        <v>14.95</v>
      </c>
      <c r="E66" s="12">
        <v>29.9</v>
      </c>
      <c r="F66" s="2">
        <v>30.673275862068962</v>
      </c>
      <c r="G66" s="2">
        <v>4.897413793103448</v>
      </c>
      <c r="H66" s="9">
        <v>6744</v>
      </c>
    </row>
    <row r="67" spans="1:8" ht="39" x14ac:dyDescent="0.25">
      <c r="A67">
        <v>2</v>
      </c>
      <c r="B67" s="10" t="s">
        <v>97</v>
      </c>
      <c r="C67" s="10" t="s">
        <v>27</v>
      </c>
      <c r="D67" s="12">
        <v>12.5</v>
      </c>
      <c r="E67" s="12">
        <v>25</v>
      </c>
      <c r="F67" s="2">
        <v>25.646551724137929</v>
      </c>
      <c r="G67" s="2">
        <v>4.0948275862068959</v>
      </c>
      <c r="H67" s="9">
        <v>6745</v>
      </c>
    </row>
    <row r="68" spans="1:8" x14ac:dyDescent="0.25">
      <c r="A68">
        <v>2</v>
      </c>
      <c r="B68" s="10" t="s">
        <v>98</v>
      </c>
      <c r="C68" s="10" t="s">
        <v>27</v>
      </c>
      <c r="D68" s="12">
        <v>9.9499999999999993</v>
      </c>
      <c r="E68" s="12">
        <v>19.899999999999999</v>
      </c>
      <c r="F68" s="2">
        <v>20.414655172413791</v>
      </c>
      <c r="G68" s="2">
        <v>3.2594827586206891</v>
      </c>
      <c r="H68" s="9">
        <v>6746</v>
      </c>
    </row>
    <row r="69" spans="1:8" x14ac:dyDescent="0.25">
      <c r="A69">
        <v>5</v>
      </c>
      <c r="B69" t="s">
        <v>99</v>
      </c>
      <c r="C69" s="10" t="s">
        <v>27</v>
      </c>
      <c r="D69" s="2">
        <v>0.89</v>
      </c>
      <c r="E69" s="2">
        <v>1.99</v>
      </c>
      <c r="F69" s="2">
        <v>1.99</v>
      </c>
      <c r="G69" s="2">
        <v>0.13018691588785047</v>
      </c>
      <c r="H69" s="9">
        <v>7714</v>
      </c>
    </row>
    <row r="70" spans="1:8" x14ac:dyDescent="0.25">
      <c r="A70">
        <v>5</v>
      </c>
      <c r="B70" t="s">
        <v>100</v>
      </c>
      <c r="C70" s="10" t="s">
        <v>27</v>
      </c>
      <c r="D70" s="2">
        <v>0.75</v>
      </c>
      <c r="E70" s="2">
        <v>1.19</v>
      </c>
      <c r="F70" s="2">
        <v>1.19</v>
      </c>
      <c r="G70" s="2">
        <v>7.785046728971963E-2</v>
      </c>
      <c r="H70" s="9">
        <v>7715</v>
      </c>
    </row>
    <row r="71" spans="1:8" x14ac:dyDescent="0.25">
      <c r="A71">
        <v>5</v>
      </c>
      <c r="B71" t="s">
        <v>101</v>
      </c>
      <c r="C71" s="10" t="s">
        <v>27</v>
      </c>
      <c r="D71" s="2">
        <v>1.2</v>
      </c>
      <c r="E71" s="2">
        <v>2.19</v>
      </c>
      <c r="F71" s="2">
        <v>2.19</v>
      </c>
      <c r="G71" s="2">
        <v>0.14327102803738317</v>
      </c>
      <c r="H71" s="9">
        <v>7716</v>
      </c>
    </row>
    <row r="72" spans="1:8" x14ac:dyDescent="0.25">
      <c r="A72">
        <v>5</v>
      </c>
      <c r="B72" t="s">
        <v>102</v>
      </c>
      <c r="C72" s="10" t="s">
        <v>27</v>
      </c>
      <c r="D72" s="2">
        <v>1.1200000000000001</v>
      </c>
      <c r="E72" s="2">
        <v>1.79</v>
      </c>
      <c r="F72" s="2">
        <v>1.79</v>
      </c>
      <c r="G72" s="2">
        <v>0.11710280373831775</v>
      </c>
      <c r="H72" s="9">
        <v>7717</v>
      </c>
    </row>
    <row r="73" spans="1:8" x14ac:dyDescent="0.25">
      <c r="A73">
        <v>5</v>
      </c>
      <c r="B73" t="s">
        <v>103</v>
      </c>
      <c r="C73" s="10" t="s">
        <v>27</v>
      </c>
      <c r="D73" s="2">
        <v>0.9</v>
      </c>
      <c r="E73" s="2">
        <v>1.89</v>
      </c>
      <c r="F73" s="2">
        <v>1.89</v>
      </c>
      <c r="G73" s="2">
        <v>0.12364485981308411</v>
      </c>
      <c r="H73" s="9">
        <v>7718</v>
      </c>
    </row>
  </sheetData>
  <mergeCells count="2">
    <mergeCell ref="F2:I2"/>
    <mergeCell ref="G3:I3"/>
  </mergeCells>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Provision</vt:lpstr>
      <vt:lpstr>Kuschel</vt:lpstr>
      <vt:lpstr>Paletto</vt:lpstr>
      <vt:lpstr>Artikel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Julie-Fleur Schnierer</dc:creator>
  <cp:lastModifiedBy>P135U20</cp:lastModifiedBy>
  <dcterms:created xsi:type="dcterms:W3CDTF">2021-02-25T17:06:47Z</dcterms:created>
  <dcterms:modified xsi:type="dcterms:W3CDTF">2023-02-08T11:33:58Z</dcterms:modified>
</cp:coreProperties>
</file>