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\Desktop\ksp-sim\master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7" i="1" s="1"/>
  <c r="H13" i="1"/>
  <c r="H12" i="1"/>
  <c r="G10" i="1"/>
  <c r="G7" i="1"/>
  <c r="D14" i="1" l="1"/>
  <c r="E6" i="1"/>
  <c r="B14" i="1"/>
  <c r="B11" i="1"/>
  <c r="B10" i="1"/>
  <c r="B9" i="1"/>
  <c r="B13" i="1" l="1"/>
  <c r="B15" i="1"/>
</calcChain>
</file>

<file path=xl/sharedStrings.xml><?xml version="1.0" encoding="utf-8"?>
<sst xmlns="http://schemas.openxmlformats.org/spreadsheetml/2006/main" count="24" uniqueCount="24">
  <si>
    <t>R</t>
  </si>
  <si>
    <t>S</t>
  </si>
  <si>
    <t>x</t>
  </si>
  <si>
    <t>y</t>
  </si>
  <si>
    <t>vx</t>
  </si>
  <si>
    <t>vy</t>
  </si>
  <si>
    <t>eccen</t>
  </si>
  <si>
    <t>semim</t>
  </si>
  <si>
    <t>apoapsis</t>
  </si>
  <si>
    <t>d</t>
  </si>
  <si>
    <t>h</t>
  </si>
  <si>
    <t>s</t>
  </si>
  <si>
    <t>circularization burn time</t>
  </si>
  <si>
    <t>ISP</t>
  </si>
  <si>
    <t>G</t>
  </si>
  <si>
    <t>MI</t>
  </si>
  <si>
    <t>T</t>
  </si>
  <si>
    <t>ISP*G</t>
  </si>
  <si>
    <t xml:space="preserve">total delta-v = </t>
  </si>
  <si>
    <t>MF</t>
  </si>
  <si>
    <t>burn dv</t>
  </si>
  <si>
    <t>finmass</t>
  </si>
  <si>
    <t>avg acce</t>
  </si>
  <si>
    <t>MJ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</si>
</sst>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5F5F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18" sqref="G18"/>
    </sheetView>
  </sheetViews>
  <sheetFormatPr defaultRowHeight="15" x14ac:dyDescent="0.25"/>
  <sheetData>
    <row r="1" spans="1:8" x14ac:dyDescent="0.25">
      <c r="A1" s="1" t="s">
        <v>0</v>
      </c>
      <c r="B1" s="1">
        <v>600000</v>
      </c>
      <c r="D1" t="s">
        <v>13</v>
      </c>
      <c r="E1">
        <v>215</v>
      </c>
    </row>
    <row r="2" spans="1:8" x14ac:dyDescent="0.25">
      <c r="A2" s="1" t="s">
        <v>1</v>
      </c>
      <c r="B2" s="1">
        <v>3531600000000</v>
      </c>
      <c r="D2" t="s">
        <v>14</v>
      </c>
      <c r="E2">
        <v>9.81</v>
      </c>
      <c r="G2" t="s">
        <v>19</v>
      </c>
    </row>
    <row r="3" spans="1:8" x14ac:dyDescent="0.25">
      <c r="A3" s="1"/>
      <c r="B3" s="1"/>
      <c r="D3" t="s">
        <v>15</v>
      </c>
      <c r="E3">
        <v>1.02</v>
      </c>
      <c r="G3">
        <v>0.45</v>
      </c>
    </row>
    <row r="4" spans="1:8" x14ac:dyDescent="0.25">
      <c r="A4" s="1" t="s">
        <v>2</v>
      </c>
      <c r="B4" s="2">
        <v>99158</v>
      </c>
      <c r="D4" t="s">
        <v>16</v>
      </c>
      <c r="E4">
        <v>50</v>
      </c>
    </row>
    <row r="5" spans="1:8" x14ac:dyDescent="0.25">
      <c r="A5" s="1" t="s">
        <v>3</v>
      </c>
      <c r="B5" s="2">
        <v>661690</v>
      </c>
    </row>
    <row r="6" spans="1:8" x14ac:dyDescent="0.25">
      <c r="A6" s="1" t="s">
        <v>4</v>
      </c>
      <c r="B6" s="1">
        <v>756.92570000000001</v>
      </c>
      <c r="D6" t="s">
        <v>17</v>
      </c>
      <c r="E6">
        <f>E1*E2</f>
        <v>2109.15</v>
      </c>
      <c r="G6" t="s">
        <v>18</v>
      </c>
    </row>
    <row r="7" spans="1:8" x14ac:dyDescent="0.25">
      <c r="A7" s="1" t="s">
        <v>5</v>
      </c>
      <c r="B7" s="1">
        <v>-23.599699999999999</v>
      </c>
      <c r="G7">
        <f>E1*E2*LN(E3/G3)</f>
        <v>1725.9392188394504</v>
      </c>
    </row>
    <row r="9" spans="1:8" x14ac:dyDescent="0.25">
      <c r="A9" s="1" t="s">
        <v>9</v>
      </c>
      <c r="B9" s="1">
        <f>SQRT(B4^2+B5^2)</f>
        <v>669078.44462663715</v>
      </c>
      <c r="G9" t="s">
        <v>20</v>
      </c>
    </row>
    <row r="10" spans="1:8" x14ac:dyDescent="0.25">
      <c r="A10" s="1" t="s">
        <v>10</v>
      </c>
      <c r="B10" s="1">
        <f>B9-B1</f>
        <v>69078.444626637152</v>
      </c>
      <c r="G10">
        <f>SQRT(B2/B15)*(1-SQRT(1-B14))</f>
        <v>1545.0591677879884</v>
      </c>
    </row>
    <row r="11" spans="1:8" x14ac:dyDescent="0.25">
      <c r="A11" s="1" t="s">
        <v>11</v>
      </c>
      <c r="B11" s="1">
        <f>SQRT(B6^2+B7^2)</f>
        <v>757.29351057603822</v>
      </c>
    </row>
    <row r="12" spans="1:8" x14ac:dyDescent="0.25">
      <c r="H12">
        <f>G10/G7</f>
        <v>0.89519906084926404</v>
      </c>
    </row>
    <row r="13" spans="1:8" x14ac:dyDescent="0.25">
      <c r="A13" t="s">
        <v>7</v>
      </c>
      <c r="B13">
        <f>1/(2/B9-B11^2/B2)</f>
        <v>353757.27526075288</v>
      </c>
      <c r="D13" t="s">
        <v>12</v>
      </c>
      <c r="G13" t="s">
        <v>21</v>
      </c>
      <c r="H13">
        <f>E3/EXP(LN(E3/G3)*H12)</f>
        <v>0.49029501099155071</v>
      </c>
    </row>
    <row r="14" spans="1:8" x14ac:dyDescent="0.25">
      <c r="A14" t="s">
        <v>6</v>
      </c>
      <c r="B14" s="1">
        <f>SQRT(1-(B4*B7-B5*B6)^2/(B2*B13))</f>
        <v>0.89293386313737588</v>
      </c>
      <c r="D14">
        <f>E6*E3/E4*(1-EXP(SQRT(B2/B15)/E6*(SQRT(1-B14)-1)))</f>
        <v>22.344545551343415</v>
      </c>
    </row>
    <row r="15" spans="1:8" x14ac:dyDescent="0.25">
      <c r="A15" t="s">
        <v>8</v>
      </c>
      <c r="B15">
        <f>B13*(1+B14)</f>
        <v>669639.12567228905</v>
      </c>
      <c r="G15" t="s">
        <v>22</v>
      </c>
      <c r="H15">
        <f>E4/((E3+H13)/2)</f>
        <v>66.212229579138466</v>
      </c>
    </row>
    <row r="17" spans="7:8" x14ac:dyDescent="0.25">
      <c r="G17" t="s">
        <v>23</v>
      </c>
      <c r="H17">
        <f>G10/H15</f>
        <v>23.334951527969558</v>
      </c>
    </row>
  </sheetData>
  <pageMargins left="0.7" right="0.7" top="0.75" bottom="0.75" header="0.3" footer="0.3"/>
  <ignoredErrors>
    <ignoredError sqref="B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2015-02-18T02:19:09Z</dcterms:created>
  <dcterms:modified xsi:type="dcterms:W3CDTF">2015-02-18T16:57:34Z</dcterms:modified>
</cp:coreProperties>
</file>