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Equa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<sst xmlns="http://schemas.openxmlformats.org/spreadsheetml/2006/main" count="116" uniqueCount="48">
  <si>
    <t xml:space="preserve">* Only Update cells highlighted in yellow</t>
  </si>
  <si>
    <t xml:space="preserve">FSN-ANY Pool:</t>
  </si>
  <si>
    <t xml:space="preserve">FSN</t>
  </si>
  <si>
    <t xml:space="preserve">ANY</t>
  </si>
  <si>
    <t xml:space="preserve">ANY Price</t>
  </si>
  <si>
    <t xml:space="preserve">Relative Weight</t>
  </si>
  <si>
    <t xml:space="preserve">Total LP Rewards:</t>
  </si>
  <si>
    <t xml:space="preserve">Trading Volume in FSN</t>
  </si>
  <si>
    <t xml:space="preserve">Mil FSN</t>
  </si>
  <si>
    <t xml:space="preserve">source: https://markets.anyswap.exchange/#/</t>
  </si>
  <si>
    <t xml:space="preserve">Total Volume Rewards</t>
  </si>
  <si>
    <t xml:space="preserve">Split between FSN and the other trading pair</t>
  </si>
  <si>
    <t xml:space="preserve">Total Rewards</t>
  </si>
  <si>
    <t xml:space="preserve">After converting the LP rewards to FSN</t>
  </si>
  <si>
    <t xml:space="preserve">Daily</t>
  </si>
  <si>
    <t xml:space="preserve">Annual</t>
  </si>
  <si>
    <t xml:space="preserve">Your Percentage of the Pool</t>
  </si>
  <si>
    <t xml:space="preserve">Your LP Rewards</t>
  </si>
  <si>
    <t xml:space="preserve">Your Volume Rewards</t>
  </si>
  <si>
    <t xml:space="preserve">Your Total Daily Rewards</t>
  </si>
  <si>
    <t xml:space="preserve">FSN-aUSDT Pool:</t>
  </si>
  <si>
    <t xml:space="preserve">aUSDT</t>
  </si>
  <si>
    <t xml:space="preserve">FSN Price</t>
  </si>
  <si>
    <t xml:space="preserve">FSN-aETH Pool:</t>
  </si>
  <si>
    <t xml:space="preserve">aETH</t>
  </si>
  <si>
    <t xml:space="preserve">aETH Price in FSN</t>
  </si>
  <si>
    <t xml:space="preserve">aETH Price in aUSDT</t>
  </si>
  <si>
    <t xml:space="preserve">Your Total LP Rewards</t>
  </si>
  <si>
    <t xml:space="preserve">YourTotal LP Rewards (ANY)</t>
  </si>
  <si>
    <t xml:space="preserve">Your Total Rewards</t>
  </si>
  <si>
    <t xml:space="preserve">Total of LP rewards and volume based rewards converted to FSN</t>
  </si>
  <si>
    <t xml:space="preserve">Your Total Rewards USD</t>
  </si>
  <si>
    <t xml:space="preserve">TOTAL EXCHANGE FSN</t>
  </si>
  <si>
    <t xml:space="preserve">Total locked up in exchange = 2 * FSN locked amount</t>
  </si>
  <si>
    <t xml:space="preserve">IN USD</t>
  </si>
  <si>
    <t xml:space="preserve">USD Mill</t>
  </si>
  <si>
    <t xml:space="preserve">TOTAL EXCHANGE VOL</t>
  </si>
  <si>
    <t xml:space="preserve">VOL/TOTAL LOCKED</t>
  </si>
  <si>
    <t xml:space="preserve">impermanent_loss = 2 * sqrt(price_ratio) / (1+price_ratio) — 1
</t>
  </si>
  <si>
    <t xml:space="preserve">DON'T USE THIS SHEET</t>
  </si>
  <si>
    <t xml:space="preserve">L = 2 * SQRT(R)/(1+R) - 1</t>
  </si>
  <si>
    <t xml:space="preserve">price_ratio</t>
  </si>
  <si>
    <t xml:space="preserve">ANY should stay between</t>
  </si>
  <si>
    <t xml:space="preserve">and</t>
  </si>
  <si>
    <t xml:space="preserve">loss</t>
  </si>
  <si>
    <t xml:space="preserve">FSN should stay between</t>
  </si>
  <si>
    <t xml:space="preserve">USDT</t>
  </si>
  <si>
    <t xml:space="preserve">price ratio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</si>
</sst>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%"/>
    <numFmt numFmtId="166" formatCode="0%"/>
    <numFmt numFmtId="167" formatCode="0.0000%"/>
    <numFmt numFmtId="168" formatCode="0.00"/>
    <numFmt numFmtId="169" formatCode="0.0"/>
    <numFmt numFmtId="170" formatCode="[$$-409]#,##0.00;[RED]\-[$$-409]#,##0.00"/>
    <numFmt numFmtId="171" formatCode="0"/>
    <numFmt numFmtId="172" formatCode="0.00000"/>
    <numFmt numFmtId="173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0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H37" activeCellId="0" sqref="H37"/>
    </sheetView>
  </sheetViews>
  <sheetFormatPr defaultRowHeight="15" zeroHeight="false" outlineLevelRow="0" outlineLevelCol="0"/>
  <cols>
    <col collapsed="false" customWidth="true" hidden="false" outlineLevel="0" max="1" min="1" style="0" width="24.42"/>
    <col collapsed="false" customWidth="true" hidden="false" outlineLevel="0" max="2" min="2" style="0" width="10.69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1" t="s">
        <v>0</v>
      </c>
      <c r="B1" s="2"/>
      <c r="C1" s="2"/>
    </row>
    <row r="3" customFormat="false" ht="15" hidden="false" customHeight="false" outlineLevel="0" collapsed="false">
      <c r="A3" s="3" t="s">
        <v>1</v>
      </c>
    </row>
    <row r="4" customFormat="false" ht="15" hidden="false" customHeight="false" outlineLevel="0" collapsed="false">
      <c r="A4" s="0" t="s">
        <v>2</v>
      </c>
      <c r="B4" s="2" t="n">
        <v>4810678.107058</v>
      </c>
      <c r="C4" s="0" t="s">
        <v>2</v>
      </c>
    </row>
    <row r="5" customFormat="false" ht="15" hidden="false" customHeight="false" outlineLevel="0" collapsed="false">
      <c r="A5" s="0" t="s">
        <v>3</v>
      </c>
      <c r="B5" s="2" t="n">
        <v>2064251.953969</v>
      </c>
      <c r="C5" s="0" t="s">
        <v>3</v>
      </c>
    </row>
    <row r="6" customFormat="false" ht="15" hidden="false" customHeight="false" outlineLevel="0" collapsed="false">
      <c r="A6" s="0" t="s">
        <v>4</v>
      </c>
      <c r="B6" s="0" t="n">
        <f aca="false">B4/B5</f>
        <v>2.33047041462568</v>
      </c>
      <c r="C6" s="0" t="s">
        <v>2</v>
      </c>
    </row>
    <row r="7" customFormat="false" ht="13.8" hidden="false" customHeight="false" outlineLevel="0" collapsed="false">
      <c r="A7" s="0" t="s">
        <v>5</v>
      </c>
      <c r="B7" s="2" t="n">
        <v>2</v>
      </c>
    </row>
    <row r="8" customFormat="false" ht="15" hidden="false" customHeight="false" outlineLevel="0" collapsed="false">
      <c r="A8" s="0" t="s">
        <v>6</v>
      </c>
      <c r="B8" s="0" t="n">
        <f aca="false">16500*B7*B4/(2*B4+B22+B40)</f>
        <v>14982.0354148053</v>
      </c>
      <c r="C8" s="0" t="s">
        <v>3</v>
      </c>
    </row>
    <row r="9" customFormat="false" ht="13.8" hidden="false" customHeight="false" outlineLevel="0" collapsed="false">
      <c r="A9" s="0" t="s">
        <v>7</v>
      </c>
      <c r="B9" s="4" t="n">
        <v>5.23</v>
      </c>
      <c r="C9" s="0" t="s">
        <v>8</v>
      </c>
      <c r="D9" s="0" t="s">
        <v>9</v>
      </c>
    </row>
    <row r="10" customFormat="false" ht="15" hidden="false" customHeight="false" outlineLevel="0" collapsed="false">
      <c r="A10" s="0" t="s">
        <v>10</v>
      </c>
      <c r="B10" s="5" t="n">
        <f aca="false">0.003*B9*1000000</f>
        <v>15690</v>
      </c>
      <c r="C10" s="0" t="s">
        <v>2</v>
      </c>
      <c r="D10" s="0" t="s">
        <v>11</v>
      </c>
    </row>
    <row r="11" customFormat="false" ht="15" hidden="false" customHeight="false" outlineLevel="0" collapsed="false">
      <c r="A11" s="0" t="s">
        <v>12</v>
      </c>
      <c r="B11" s="0" t="n">
        <f aca="false">B10+B6*B8</f>
        <v>50605.1902850779</v>
      </c>
      <c r="C11" s="0" t="s">
        <v>2</v>
      </c>
      <c r="D11" s="0" t="s">
        <v>13</v>
      </c>
    </row>
    <row r="12" customFormat="false" ht="15" hidden="false" customHeight="false" outlineLevel="0" collapsed="false">
      <c r="B12" s="6" t="n">
        <f aca="false">B11/B4/2</f>
        <v>0.00525967328918062</v>
      </c>
      <c r="C12" s="0" t="s">
        <v>14</v>
      </c>
    </row>
    <row r="13" customFormat="false" ht="15" hidden="false" customHeight="false" outlineLevel="0" collapsed="false">
      <c r="B13" s="7" t="n">
        <f aca="false">B12*365</f>
        <v>1.91978075055093</v>
      </c>
      <c r="C13" s="0" t="s">
        <v>15</v>
      </c>
    </row>
    <row r="14" customFormat="false" ht="13.8" hidden="false" customHeight="false" outlineLevel="0" collapsed="false">
      <c r="A14" s="0" t="s">
        <v>16</v>
      </c>
      <c r="B14" s="8" t="n">
        <v>0.001</v>
      </c>
    </row>
    <row r="15" customFormat="false" ht="13.8" hidden="false" customHeight="false" outlineLevel="0" collapsed="false">
      <c r="A15" s="0" t="s">
        <v>17</v>
      </c>
      <c r="B15" s="9" t="n">
        <f aca="false">B6*B8*B14</f>
        <v>34.9151902850779</v>
      </c>
      <c r="C15" s="0" t="s">
        <v>2</v>
      </c>
    </row>
    <row r="16" customFormat="false" ht="13.8" hidden="false" customHeight="false" outlineLevel="0" collapsed="false">
      <c r="A16" s="0" t="s">
        <v>18</v>
      </c>
      <c r="B16" s="9" t="n">
        <f aca="false">B10*B14</f>
        <v>15.69</v>
      </c>
      <c r="C16" s="0" t="s">
        <v>2</v>
      </c>
    </row>
    <row r="17" customFormat="false" ht="13.8" hidden="false" customHeight="false" outlineLevel="0" collapsed="false">
      <c r="A17" s="0" t="s">
        <v>19</v>
      </c>
      <c r="B17" s="9" t="n">
        <f aca="false">B11*B14</f>
        <v>50.6051902850779</v>
      </c>
      <c r="C17" s="0" t="s">
        <v>2</v>
      </c>
    </row>
    <row r="18" customFormat="false" ht="13.8" hidden="false" customHeight="false" outlineLevel="0" collapsed="false">
      <c r="B18" s="7"/>
    </row>
    <row r="19" customFormat="false" ht="13.8" hidden="false" customHeight="false" outlineLevel="0" collapsed="false">
      <c r="B19" s="7"/>
    </row>
    <row r="20" customFormat="false" ht="13.8" hidden="false" customHeight="false" outlineLevel="0" collapsed="false">
      <c r="B20" s="7"/>
    </row>
    <row r="21" customFormat="false" ht="15" hidden="false" customHeight="false" outlineLevel="0" collapsed="false">
      <c r="A21" s="3" t="s">
        <v>20</v>
      </c>
    </row>
    <row r="22" customFormat="false" ht="15" hidden="false" customHeight="false" outlineLevel="0" collapsed="false">
      <c r="A22" s="0" t="s">
        <v>2</v>
      </c>
      <c r="B22" s="2" t="n">
        <v>550597.753797</v>
      </c>
      <c r="C22" s="0" t="s">
        <v>2</v>
      </c>
    </row>
    <row r="23" customFormat="false" ht="15" hidden="false" customHeight="false" outlineLevel="0" collapsed="false">
      <c r="A23" s="10" t="s">
        <v>21</v>
      </c>
      <c r="B23" s="2" t="n">
        <v>245080.272407</v>
      </c>
      <c r="C23" s="10" t="s">
        <v>21</v>
      </c>
    </row>
    <row r="24" customFormat="false" ht="15" hidden="false" customHeight="false" outlineLevel="0" collapsed="false">
      <c r="A24" s="0" t="s">
        <v>22</v>
      </c>
      <c r="B24" s="0" t="n">
        <f aca="false">B23/B22</f>
        <v>0.44511673125597</v>
      </c>
      <c r="C24" s="10" t="s">
        <v>21</v>
      </c>
    </row>
    <row r="25" customFormat="false" ht="13.8" hidden="false" customHeight="false" outlineLevel="0" collapsed="false">
      <c r="A25" s="0" t="s">
        <v>5</v>
      </c>
      <c r="B25" s="2" t="n">
        <v>1</v>
      </c>
      <c r="C25" s="10"/>
    </row>
    <row r="26" customFormat="false" ht="15" hidden="false" customHeight="false" outlineLevel="0" collapsed="false">
      <c r="A26" s="0" t="s">
        <v>6</v>
      </c>
      <c r="B26" s="0" t="n">
        <f aca="false">16500*B25*B22/(B22+2*B4+B40)</f>
        <v>857.371337587132</v>
      </c>
      <c r="C26" s="0" t="s">
        <v>3</v>
      </c>
    </row>
    <row r="27" customFormat="false" ht="15" hidden="false" customHeight="false" outlineLevel="0" collapsed="false">
      <c r="A27" s="0" t="s">
        <v>7</v>
      </c>
      <c r="B27" s="2" t="n">
        <v>2.34</v>
      </c>
      <c r="C27" s="0" t="s">
        <v>8</v>
      </c>
      <c r="D27" s="0" t="s">
        <v>9</v>
      </c>
    </row>
    <row r="28" customFormat="false" ht="13.8" hidden="false" customHeight="false" outlineLevel="0" collapsed="false">
      <c r="A28" s="0" t="s">
        <v>10</v>
      </c>
      <c r="B28" s="5" t="n">
        <f aca="false">0.003*B27*1000000</f>
        <v>7020</v>
      </c>
      <c r="C28" s="0" t="s">
        <v>2</v>
      </c>
      <c r="D28" s="0" t="s">
        <v>11</v>
      </c>
    </row>
    <row r="29" customFormat="false" ht="15" hidden="false" customHeight="false" outlineLevel="0" collapsed="false">
      <c r="A29" s="0" t="s">
        <v>12</v>
      </c>
      <c r="B29" s="0" t="n">
        <f aca="false">B28+B6*B26</f>
        <v>9018.07853659486</v>
      </c>
      <c r="C29" s="0" t="s">
        <v>2</v>
      </c>
      <c r="D29" s="0" t="s">
        <v>13</v>
      </c>
    </row>
    <row r="30" customFormat="false" ht="15" hidden="false" customHeight="false" outlineLevel="0" collapsed="false">
      <c r="B30" s="6" t="n">
        <f aca="false">B29/B22*B6/2</f>
        <v>0.0190850444642875</v>
      </c>
      <c r="C30" s="0" t="s">
        <v>14</v>
      </c>
    </row>
    <row r="31" customFormat="false" ht="15" hidden="false" customHeight="false" outlineLevel="0" collapsed="false">
      <c r="B31" s="7" t="n">
        <f aca="false">B30*365</f>
        <v>6.96604122946494</v>
      </c>
      <c r="C31" s="0" t="s">
        <v>15</v>
      </c>
    </row>
    <row r="32" customFormat="false" ht="13.8" hidden="false" customHeight="false" outlineLevel="0" collapsed="false">
      <c r="A32" s="0" t="s">
        <v>16</v>
      </c>
      <c r="B32" s="8" t="n">
        <v>0.001</v>
      </c>
    </row>
    <row r="33" customFormat="false" ht="13.8" hidden="false" customHeight="false" outlineLevel="0" collapsed="false">
      <c r="A33" s="0" t="s">
        <v>17</v>
      </c>
      <c r="B33" s="9" t="n">
        <f aca="false">B6*B26*B32</f>
        <v>1.99807853659486</v>
      </c>
      <c r="C33" s="0" t="s">
        <v>2</v>
      </c>
    </row>
    <row r="34" customFormat="false" ht="13.8" hidden="false" customHeight="false" outlineLevel="0" collapsed="false">
      <c r="A34" s="0" t="s">
        <v>18</v>
      </c>
      <c r="B34" s="9" t="n">
        <f aca="false">B28*B32</f>
        <v>7.02</v>
      </c>
      <c r="C34" s="0" t="s">
        <v>2</v>
      </c>
    </row>
    <row r="35" customFormat="false" ht="13.8" hidden="false" customHeight="false" outlineLevel="0" collapsed="false">
      <c r="A35" s="0" t="s">
        <v>19</v>
      </c>
      <c r="B35" s="9" t="n">
        <f aca="false">B29*B32</f>
        <v>9.01807853659486</v>
      </c>
      <c r="C35" s="0" t="s">
        <v>2</v>
      </c>
    </row>
    <row r="36" customFormat="false" ht="13.8" hidden="false" customHeight="false" outlineLevel="0" collapsed="false">
      <c r="B36" s="9"/>
    </row>
    <row r="39" customFormat="false" ht="15" hidden="false" customHeight="false" outlineLevel="0" collapsed="false">
      <c r="A39" s="3" t="s">
        <v>23</v>
      </c>
    </row>
    <row r="40" customFormat="false" ht="15" hidden="false" customHeight="false" outlineLevel="0" collapsed="false">
      <c r="A40" s="0" t="s">
        <v>2</v>
      </c>
      <c r="B40" s="2" t="n">
        <v>424228.26885</v>
      </c>
      <c r="C40" s="0" t="s">
        <v>2</v>
      </c>
    </row>
    <row r="41" customFormat="false" ht="15" hidden="false" customHeight="false" outlineLevel="0" collapsed="false">
      <c r="A41" s="10" t="s">
        <v>24</v>
      </c>
      <c r="B41" s="2" t="n">
        <v>532.259424</v>
      </c>
      <c r="C41" s="10" t="s">
        <v>24</v>
      </c>
    </row>
    <row r="42" customFormat="false" ht="13.8" hidden="false" customHeight="false" outlineLevel="0" collapsed="false">
      <c r="A42" s="10" t="s">
        <v>25</v>
      </c>
      <c r="B42" s="5" t="n">
        <f aca="false">B40/B41</f>
        <v>797.03289358762</v>
      </c>
      <c r="C42" s="10"/>
    </row>
    <row r="43" customFormat="false" ht="13.8" hidden="false" customHeight="false" outlineLevel="0" collapsed="false">
      <c r="A43" s="10" t="s">
        <v>26</v>
      </c>
      <c r="B43" s="5" t="n">
        <f aca="false">B42*B24</f>
        <v>354.772676297209</v>
      </c>
      <c r="C43" s="10" t="s">
        <v>21</v>
      </c>
    </row>
    <row r="44" customFormat="false" ht="13.8" hidden="false" customHeight="false" outlineLevel="0" collapsed="false">
      <c r="A44" s="10" t="s">
        <v>5</v>
      </c>
      <c r="B44" s="2" t="n">
        <v>1</v>
      </c>
      <c r="C44" s="10"/>
    </row>
    <row r="45" customFormat="false" ht="15" hidden="false" customHeight="false" outlineLevel="0" collapsed="false">
      <c r="A45" s="0" t="s">
        <v>6</v>
      </c>
      <c r="B45" s="0" t="n">
        <f aca="false">16500*B44*B40/(B40+2*B4+B22)</f>
        <v>660.593247607578</v>
      </c>
      <c r="C45" s="0" t="s">
        <v>3</v>
      </c>
    </row>
    <row r="46" customFormat="false" ht="15" hidden="false" customHeight="false" outlineLevel="0" collapsed="false">
      <c r="A46" s="0" t="s">
        <v>7</v>
      </c>
      <c r="B46" s="2" t="n">
        <v>2.32</v>
      </c>
      <c r="C46" s="0" t="s">
        <v>8</v>
      </c>
      <c r="D46" s="0" t="s">
        <v>9</v>
      </c>
    </row>
    <row r="47" customFormat="false" ht="15" hidden="false" customHeight="false" outlineLevel="0" collapsed="false">
      <c r="A47" s="0" t="s">
        <v>10</v>
      </c>
      <c r="B47" s="5" t="n">
        <f aca="false">0.003*B46*1000000</f>
        <v>6960</v>
      </c>
      <c r="C47" s="0" t="s">
        <v>2</v>
      </c>
      <c r="D47" s="0" t="s">
        <v>11</v>
      </c>
    </row>
    <row r="48" customFormat="false" ht="15" hidden="false" customHeight="false" outlineLevel="0" collapsed="false">
      <c r="A48" s="0" t="s">
        <v>12</v>
      </c>
      <c r="B48" s="0" t="n">
        <f aca="false">B47+B6*B45</f>
        <v>8499.49301965096</v>
      </c>
      <c r="C48" s="0" t="s">
        <v>2</v>
      </c>
      <c r="D48" s="0" t="s">
        <v>13</v>
      </c>
    </row>
    <row r="49" customFormat="false" ht="15" hidden="false" customHeight="false" outlineLevel="0" collapsed="false">
      <c r="B49" s="6" t="n">
        <f aca="false">B48/B40*B27/2</f>
        <v>0.0234411696795901</v>
      </c>
      <c r="C49" s="0" t="s">
        <v>14</v>
      </c>
    </row>
    <row r="50" customFormat="false" ht="15" hidden="false" customHeight="false" outlineLevel="0" collapsed="false">
      <c r="B50" s="7" t="n">
        <f aca="false">B49*365</f>
        <v>8.55602693305039</v>
      </c>
      <c r="C50" s="0" t="s">
        <v>15</v>
      </c>
    </row>
    <row r="51" customFormat="false" ht="13.8" hidden="false" customHeight="false" outlineLevel="0" collapsed="false">
      <c r="A51" s="0" t="s">
        <v>16</v>
      </c>
      <c r="B51" s="8" t="n">
        <v>0.001</v>
      </c>
    </row>
    <row r="52" customFormat="false" ht="13.8" hidden="false" customHeight="false" outlineLevel="0" collapsed="false">
      <c r="A52" s="0" t="s">
        <v>17</v>
      </c>
      <c r="B52" s="9" t="n">
        <f aca="false">B6*B45*B51</f>
        <v>1.53949301965096</v>
      </c>
      <c r="C52" s="0" t="s">
        <v>2</v>
      </c>
    </row>
    <row r="53" customFormat="false" ht="13.8" hidden="false" customHeight="false" outlineLevel="0" collapsed="false">
      <c r="A53" s="0" t="s">
        <v>18</v>
      </c>
      <c r="B53" s="9" t="n">
        <f aca="false">B47*B51</f>
        <v>6.96</v>
      </c>
      <c r="C53" s="0" t="s">
        <v>2</v>
      </c>
    </row>
    <row r="54" customFormat="false" ht="13.8" hidden="false" customHeight="false" outlineLevel="0" collapsed="false">
      <c r="A54" s="0" t="s">
        <v>19</v>
      </c>
      <c r="B54" s="9" t="n">
        <f aca="false">B48*B51</f>
        <v>8.49949301965096</v>
      </c>
      <c r="C54" s="0" t="s">
        <v>2</v>
      </c>
    </row>
    <row r="57" customFormat="false" ht="13.8" hidden="false" customHeight="false" outlineLevel="0" collapsed="false"/>
    <row r="58" customFormat="false" ht="13.8" hidden="false" customHeight="false" outlineLevel="0" collapsed="false">
      <c r="A58" s="0" t="s">
        <v>27</v>
      </c>
      <c r="B58" s="11" t="n">
        <f aca="false">B15+B33+B52</f>
        <v>38.4527618413237</v>
      </c>
      <c r="C58" s="0" t="s">
        <v>2</v>
      </c>
    </row>
    <row r="59" customFormat="false" ht="13.8" hidden="false" customHeight="false" outlineLevel="0" collapsed="false">
      <c r="A59" s="0" t="s">
        <v>28</v>
      </c>
      <c r="B59" s="11" t="n">
        <f aca="false">B58/B6</f>
        <v>16.5</v>
      </c>
      <c r="C59" s="0" t="s">
        <v>3</v>
      </c>
    </row>
    <row r="60" customFormat="false" ht="13.8" hidden="false" customHeight="false" outlineLevel="0" collapsed="false">
      <c r="A60" s="3" t="s">
        <v>29</v>
      </c>
      <c r="B60" s="12" t="n">
        <f aca="false">B17+B35+B54</f>
        <v>68.1227618413237</v>
      </c>
      <c r="C60" s="0" t="s">
        <v>2</v>
      </c>
      <c r="D60" s="0" t="s">
        <v>30</v>
      </c>
    </row>
    <row r="61" customFormat="false" ht="13.8" hidden="false" customHeight="false" outlineLevel="0" collapsed="false">
      <c r="A61" s="3" t="s">
        <v>31</v>
      </c>
      <c r="B61" s="13" t="n">
        <f aca="false">B60*B24</f>
        <v>30.3225810749389</v>
      </c>
    </row>
    <row r="65" customFormat="false" ht="13.8" hidden="false" customHeight="false" outlineLevel="0" collapsed="false">
      <c r="A65" s="3" t="s">
        <v>32</v>
      </c>
      <c r="B65" s="14" t="n">
        <f aca="false">2*(B4+B22+B40)</f>
        <v>11571008.25941</v>
      </c>
      <c r="C65" s="0" t="s">
        <v>2</v>
      </c>
      <c r="D65" s="0" t="s">
        <v>33</v>
      </c>
    </row>
    <row r="66" customFormat="false" ht="13.8" hidden="false" customHeight="false" outlineLevel="0" collapsed="false">
      <c r="A66" s="3" t="s">
        <v>34</v>
      </c>
      <c r="B66" s="15" t="n">
        <f aca="false">(B65*B24)/1000000</f>
        <v>5.15044937376441</v>
      </c>
      <c r="C66" s="0" t="s">
        <v>35</v>
      </c>
    </row>
    <row r="68" customFormat="false" ht="13.8" hidden="false" customHeight="false" outlineLevel="0" collapsed="false">
      <c r="A68" s="3" t="s">
        <v>36</v>
      </c>
      <c r="B68" s="0" t="n">
        <f aca="false">B9+B27+B46</f>
        <v>9.89</v>
      </c>
      <c r="C68" s="0" t="s">
        <v>35</v>
      </c>
    </row>
    <row r="70" customFormat="false" ht="13.8" hidden="false" customHeight="false" outlineLevel="0" collapsed="false">
      <c r="A70" s="0" t="s">
        <v>37</v>
      </c>
      <c r="B70" s="16" t="n">
        <f aca="false">B68/B66</f>
        <v>1.92022079672856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5" min="2" style="0" width="8.67"/>
    <col collapsed="false" customWidth="true" hidden="false" outlineLevel="0" max="6" min="6" style="0" width="7.29"/>
    <col collapsed="false" customWidth="true" hidden="false" outlineLevel="0" max="7" min="7" style="0" width="4.57"/>
    <col collapsed="false" customWidth="true" hidden="false" outlineLevel="0" max="9" min="8" style="0" width="8.67"/>
    <col collapsed="false" customWidth="true" hidden="false" outlineLevel="0" max="10" min="10" style="0" width="4.57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7" t="s">
        <v>38</v>
      </c>
    </row>
    <row r="2" customFormat="false" ht="15" hidden="false" customHeight="false" outlineLevel="0" collapsed="false">
      <c r="A2" s="3" t="s">
        <v>39</v>
      </c>
    </row>
    <row r="4" customFormat="false" ht="15" hidden="false" customHeight="false" outlineLevel="0" collapsed="false">
      <c r="I4" s="0" t="s">
        <v>40</v>
      </c>
    </row>
    <row r="6" customFormat="false" ht="15" hidden="false" customHeight="false" outlineLevel="0" collapsed="false">
      <c r="G6" s="18"/>
    </row>
    <row r="7" customFormat="false" ht="15" hidden="false" customHeight="false" outlineLevel="0" collapsed="false">
      <c r="A7" s="0" t="s">
        <v>41</v>
      </c>
      <c r="B7" s="2" t="n">
        <v>1.29</v>
      </c>
      <c r="D7" s="0" t="s">
        <v>42</v>
      </c>
      <c r="G7" s="18" t="n">
        <f aca="false">Calculator!B6/Equations!B7</f>
        <v>1.80656621288812</v>
      </c>
      <c r="H7" s="0" t="s">
        <v>2</v>
      </c>
      <c r="I7" s="0" t="s">
        <v>43</v>
      </c>
      <c r="J7" s="18" t="n">
        <f aca="false">Calculator!B6*Equations!B7</f>
        <v>3.00630683486712</v>
      </c>
      <c r="K7" s="0" t="s">
        <v>2</v>
      </c>
    </row>
    <row r="8" customFormat="false" ht="15" hidden="false" customHeight="false" outlineLevel="0" collapsed="false">
      <c r="A8" s="0" t="s">
        <v>44</v>
      </c>
      <c r="B8" s="6" t="n">
        <f aca="false">2*SQRT(B7)/(1+B7)-1</f>
        <v>-0.00805094396501782</v>
      </c>
      <c r="D8" s="0" t="s">
        <v>45</v>
      </c>
      <c r="G8" s="18" t="n">
        <f aca="false">Calculator!B24/Equations!B7</f>
        <v>0.345051729655791</v>
      </c>
      <c r="H8" s="6" t="s">
        <v>46</v>
      </c>
      <c r="I8" s="0" t="s">
        <v>43</v>
      </c>
      <c r="J8" s="18" t="n">
        <f aca="false">Calculator!B24*Equations!B7</f>
        <v>0.574200583320201</v>
      </c>
      <c r="K8" s="0" t="s">
        <v>46</v>
      </c>
    </row>
    <row r="9" customFormat="false" ht="15" hidden="false" customHeight="false" outlineLevel="0" collapsed="false">
      <c r="A9" s="0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2020-08-24T23:25:26Z</dcterms:created>
  <dc:creator/>
  <dc:description/>
  <dc:language>en-GB</dc:language>
  <cp:lastModifiedBy/>
  <dcterms:modified xsi:type="dcterms:W3CDTF">2020-09-10T22:09:45Z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