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c/QATCH Dropbox/QATCH Team Folder/Production Notes/Voyager 10_11_23/"/>
    </mc:Choice>
  </mc:AlternateContent>
  <xr:revisionPtr revIDLastSave="0" documentId="13_ncr:1_{BF3028A6-7712-5246-BDB6-0B504C6B11F7}" xr6:coauthVersionLast="47" xr6:coauthVersionMax="47" xr10:uidLastSave="{00000000-0000-0000-0000-000000000000}"/>
  <bookViews>
    <workbookView xWindow="4200" yWindow="5960" windowWidth="27860" windowHeight="13140" xr2:uid="{45C662AB-BAD1-9C4B-A30A-17174849FDC5}"/>
  </bookViews>
  <sheets>
    <sheet name="Sheet1" sheetId="1" r:id="rId1"/>
    <sheet name="Sheet2" sheetId="2" r:id="rId2"/>
    <sheet name="V63_D1" sheetId="3" r:id="rId3"/>
    <sheet name="V64_D1" sheetId="4" r:id="rId4"/>
    <sheet name="V63_D5" sheetId="5" r:id="rId5"/>
    <sheet name="V64_D5" sheetId="6" r:id="rId6"/>
    <sheet name="V63_D25" sheetId="7" r:id="rId7"/>
    <sheet name="V64_D2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P30" i="1"/>
  <c r="Q30" i="1"/>
  <c r="R30" i="1"/>
  <c r="S30" i="1"/>
  <c r="T30" i="1"/>
  <c r="U30" i="1"/>
  <c r="V30" i="1"/>
  <c r="W30" i="1"/>
  <c r="X30" i="1"/>
  <c r="O30" i="1"/>
  <c r="P29" i="1"/>
  <c r="Q29" i="1"/>
  <c r="R29" i="1"/>
  <c r="S29" i="1"/>
  <c r="T29" i="1"/>
  <c r="U29" i="1"/>
  <c r="V29" i="1"/>
  <c r="W29" i="1"/>
  <c r="X29" i="1"/>
  <c r="O29" i="1"/>
  <c r="X21" i="2"/>
  <c r="X22" i="2"/>
  <c r="X24" i="2"/>
  <c r="M16" i="2"/>
  <c r="N16" i="2" s="1"/>
  <c r="O16" i="2" s="1"/>
  <c r="K16" i="2"/>
  <c r="J16" i="2"/>
  <c r="X16" i="2"/>
  <c r="W16" i="2"/>
  <c r="V16" i="2"/>
  <c r="U16" i="2"/>
  <c r="T16" i="2"/>
  <c r="S16" i="2"/>
  <c r="R16" i="2"/>
  <c r="Q16" i="2"/>
  <c r="M15" i="2"/>
  <c r="N15" i="2" s="1"/>
  <c r="O15" i="2" s="1"/>
  <c r="O24" i="2" s="1"/>
  <c r="K15" i="2"/>
  <c r="J15" i="2"/>
  <c r="X15" i="2"/>
  <c r="W15" i="2"/>
  <c r="W24" i="2" s="1"/>
  <c r="V15" i="2"/>
  <c r="V24" i="2" s="1"/>
  <c r="U15" i="2"/>
  <c r="U24" i="2" s="1"/>
  <c r="T15" i="2"/>
  <c r="T24" i="2" s="1"/>
  <c r="S15" i="2"/>
  <c r="S24" i="2" s="1"/>
  <c r="R15" i="2"/>
  <c r="R24" i="2" s="1"/>
  <c r="Q15" i="2"/>
  <c r="Q24" i="2" s="1"/>
  <c r="M14" i="2"/>
  <c r="K14" i="2"/>
  <c r="J14" i="2"/>
  <c r="X14" i="2"/>
  <c r="X23" i="2" s="1"/>
  <c r="W14" i="2"/>
  <c r="V14" i="2"/>
  <c r="U14" i="2"/>
  <c r="T14" i="2"/>
  <c r="S14" i="2"/>
  <c r="R14" i="2"/>
  <c r="Q14" i="2"/>
  <c r="M13" i="2"/>
  <c r="N13" i="2" s="1"/>
  <c r="O13" i="2" s="1"/>
  <c r="O23" i="2" s="1"/>
  <c r="K13" i="2"/>
  <c r="J13" i="2"/>
  <c r="X13" i="2"/>
  <c r="W13" i="2"/>
  <c r="W23" i="2" s="1"/>
  <c r="V13" i="2"/>
  <c r="V23" i="2" s="1"/>
  <c r="U13" i="2"/>
  <c r="U23" i="2" s="1"/>
  <c r="T13" i="2"/>
  <c r="T23" i="2" s="1"/>
  <c r="S13" i="2"/>
  <c r="S23" i="2" s="1"/>
  <c r="R13" i="2"/>
  <c r="R23" i="2" s="1"/>
  <c r="Q13" i="2"/>
  <c r="Q23" i="2" s="1"/>
  <c r="M12" i="2"/>
  <c r="K12" i="2"/>
  <c r="J12" i="2"/>
  <c r="N12" i="2" s="1"/>
  <c r="O12" i="2" s="1"/>
  <c r="X12" i="2"/>
  <c r="W12" i="2"/>
  <c r="V12" i="2"/>
  <c r="U12" i="2"/>
  <c r="T12" i="2"/>
  <c r="S12" i="2"/>
  <c r="R12" i="2"/>
  <c r="Q12" i="2"/>
  <c r="M11" i="2"/>
  <c r="N11" i="2" s="1"/>
  <c r="O11" i="2" s="1"/>
  <c r="O22" i="2" s="1"/>
  <c r="K11" i="2"/>
  <c r="J11" i="2"/>
  <c r="X11" i="2"/>
  <c r="W11" i="2"/>
  <c r="W22" i="2" s="1"/>
  <c r="V11" i="2"/>
  <c r="V22" i="2" s="1"/>
  <c r="U11" i="2"/>
  <c r="U22" i="2" s="1"/>
  <c r="T11" i="2"/>
  <c r="T22" i="2" s="1"/>
  <c r="S11" i="2"/>
  <c r="S22" i="2" s="1"/>
  <c r="R11" i="2"/>
  <c r="R22" i="2" s="1"/>
  <c r="Q11" i="2"/>
  <c r="Q22" i="2" s="1"/>
  <c r="M10" i="2"/>
  <c r="N10" i="2" s="1"/>
  <c r="O10" i="2" s="1"/>
  <c r="K10" i="2"/>
  <c r="J10" i="2"/>
  <c r="X10" i="2"/>
  <c r="W10" i="2"/>
  <c r="V10" i="2"/>
  <c r="U10" i="2"/>
  <c r="T10" i="2"/>
  <c r="S10" i="2"/>
  <c r="R10" i="2"/>
  <c r="Q10" i="2"/>
  <c r="M9" i="2"/>
  <c r="N9" i="2"/>
  <c r="O9" i="2"/>
  <c r="O21" i="2" s="1"/>
  <c r="K9" i="2"/>
  <c r="J9" i="2"/>
  <c r="X9" i="2"/>
  <c r="W9" i="2"/>
  <c r="W21" i="2" s="1"/>
  <c r="V9" i="2"/>
  <c r="V21" i="2" s="1"/>
  <c r="U9" i="2"/>
  <c r="U21" i="2" s="1"/>
  <c r="T9" i="2"/>
  <c r="T21" i="2" s="1"/>
  <c r="S9" i="2"/>
  <c r="S21" i="2" s="1"/>
  <c r="R9" i="2"/>
  <c r="R21" i="2" s="1"/>
  <c r="Q9" i="2"/>
  <c r="Q21" i="2" s="1"/>
  <c r="K8" i="2"/>
  <c r="J8" i="2"/>
  <c r="K7" i="2"/>
  <c r="J7" i="2"/>
  <c r="N14" i="2" l="1"/>
  <c r="M8" i="2"/>
  <c r="N8" i="2" s="1"/>
  <c r="O8" i="2" s="1"/>
  <c r="Q8" i="2"/>
  <c r="R8" i="2"/>
  <c r="S8" i="2"/>
  <c r="T8" i="2"/>
  <c r="U8" i="2"/>
  <c r="V8" i="2"/>
  <c r="W8" i="2"/>
  <c r="X8" i="2"/>
  <c r="M7" i="2"/>
  <c r="N7" i="2" s="1"/>
  <c r="O7" i="2" s="1"/>
  <c r="O20" i="2" s="1"/>
  <c r="Q7" i="2"/>
  <c r="Q20" i="2" s="1"/>
  <c r="R7" i="2"/>
  <c r="R20" i="2" s="1"/>
  <c r="S7" i="2"/>
  <c r="T7" i="2"/>
  <c r="U7" i="2"/>
  <c r="U20" i="2" s="1"/>
  <c r="V7" i="2"/>
  <c r="V20" i="2" s="1"/>
  <c r="W7" i="2"/>
  <c r="W20" i="2" s="1"/>
  <c r="X7" i="2"/>
  <c r="X20" i="2" s="1"/>
  <c r="M6" i="2"/>
  <c r="Q6" i="2"/>
  <c r="R6" i="2"/>
  <c r="S6" i="2"/>
  <c r="T6" i="2"/>
  <c r="U6" i="2"/>
  <c r="V6" i="2"/>
  <c r="W6" i="2"/>
  <c r="X6" i="2"/>
  <c r="K6" i="2"/>
  <c r="J6" i="2"/>
  <c r="K5" i="2"/>
  <c r="J5" i="2"/>
  <c r="M19" i="1"/>
  <c r="N19" i="1" s="1"/>
  <c r="O19" i="1" s="1"/>
  <c r="K19" i="1"/>
  <c r="J19" i="1"/>
  <c r="X19" i="1"/>
  <c r="W19" i="1"/>
  <c r="V19" i="1"/>
  <c r="U19" i="1"/>
  <c r="T19" i="1"/>
  <c r="S19" i="1"/>
  <c r="R19" i="1"/>
  <c r="Q19" i="1"/>
  <c r="M27" i="1"/>
  <c r="K27" i="1"/>
  <c r="J27" i="1"/>
  <c r="N27" i="1" s="1"/>
  <c r="O27" i="1" s="1"/>
  <c r="X27" i="1"/>
  <c r="W27" i="1"/>
  <c r="V27" i="1"/>
  <c r="U27" i="1"/>
  <c r="T27" i="1"/>
  <c r="S27" i="1"/>
  <c r="R27" i="1"/>
  <c r="Q27" i="1"/>
  <c r="M23" i="1"/>
  <c r="K23" i="1"/>
  <c r="J23" i="1"/>
  <c r="N23" i="1" s="1"/>
  <c r="O23" i="1" s="1"/>
  <c r="X23" i="1"/>
  <c r="W23" i="1"/>
  <c r="V23" i="1"/>
  <c r="U23" i="1"/>
  <c r="T23" i="1"/>
  <c r="S23" i="1"/>
  <c r="R23" i="1"/>
  <c r="Q23" i="1"/>
  <c r="S20" i="2" l="1"/>
  <c r="N6" i="2"/>
  <c r="O6" i="2" s="1"/>
  <c r="T20" i="2"/>
  <c r="X5" i="2"/>
  <c r="X19" i="2" s="1"/>
  <c r="W5" i="2"/>
  <c r="W19" i="2" s="1"/>
  <c r="V5" i="2"/>
  <c r="V19" i="2" s="1"/>
  <c r="U5" i="2"/>
  <c r="U19" i="2" s="1"/>
  <c r="T5" i="2"/>
  <c r="T19" i="2" s="1"/>
  <c r="S5" i="2"/>
  <c r="S19" i="2" s="1"/>
  <c r="R5" i="2"/>
  <c r="R19" i="2" s="1"/>
  <c r="Q5" i="2"/>
  <c r="Q19" i="2" s="1"/>
  <c r="M5" i="2"/>
  <c r="N5" i="2"/>
  <c r="O5" i="2" s="1"/>
  <c r="O19" i="2" s="1"/>
  <c r="K8" i="1"/>
  <c r="J8" i="1"/>
  <c r="K17" i="1"/>
  <c r="J17" i="1"/>
  <c r="K26" i="1"/>
  <c r="J26" i="1"/>
  <c r="M26" i="1"/>
  <c r="X26" i="1"/>
  <c r="V26" i="1"/>
  <c r="U26" i="1"/>
  <c r="T26" i="1"/>
  <c r="S26" i="1"/>
  <c r="R26" i="1"/>
  <c r="Q26" i="1"/>
  <c r="M25" i="1"/>
  <c r="K25" i="1"/>
  <c r="J25" i="1"/>
  <c r="N25" i="1" s="1"/>
  <c r="O25" i="1" s="1"/>
  <c r="X25" i="1"/>
  <c r="W26" i="1"/>
  <c r="W25" i="1"/>
  <c r="V25" i="1"/>
  <c r="U25" i="1"/>
  <c r="T25" i="1"/>
  <c r="S25" i="1"/>
  <c r="R25" i="1"/>
  <c r="Q25" i="1"/>
  <c r="M24" i="1"/>
  <c r="K24" i="1"/>
  <c r="J24" i="1"/>
  <c r="X24" i="1"/>
  <c r="W24" i="1"/>
  <c r="V24" i="1"/>
  <c r="U24" i="1"/>
  <c r="T24" i="1"/>
  <c r="S24" i="1"/>
  <c r="S34" i="1" s="1"/>
  <c r="R24" i="1"/>
  <c r="Q24" i="1"/>
  <c r="T34" i="1" l="1"/>
  <c r="U34" i="1"/>
  <c r="V34" i="1"/>
  <c r="X34" i="1"/>
  <c r="W34" i="1"/>
  <c r="Q34" i="1"/>
  <c r="R34" i="1"/>
  <c r="N24" i="1"/>
  <c r="O24" i="1" s="1"/>
  <c r="O34" i="1" s="1"/>
  <c r="N26" i="1"/>
  <c r="O26" i="1" s="1"/>
  <c r="M22" i="1"/>
  <c r="K22" i="1"/>
  <c r="J22" i="1"/>
  <c r="X22" i="1"/>
  <c r="W22" i="1"/>
  <c r="V22" i="1"/>
  <c r="U22" i="1"/>
  <c r="T22" i="1"/>
  <c r="S22" i="1"/>
  <c r="R22" i="1"/>
  <c r="Q22" i="1"/>
  <c r="M21" i="1"/>
  <c r="K21" i="1"/>
  <c r="J21" i="1"/>
  <c r="X21" i="1"/>
  <c r="W21" i="1"/>
  <c r="V21" i="1"/>
  <c r="U21" i="1"/>
  <c r="T21" i="1"/>
  <c r="S21" i="1"/>
  <c r="R21" i="1"/>
  <c r="Q21" i="1"/>
  <c r="M20" i="1"/>
  <c r="K20" i="1"/>
  <c r="J20" i="1"/>
  <c r="X20" i="1"/>
  <c r="W20" i="1"/>
  <c r="V20" i="1"/>
  <c r="U20" i="1"/>
  <c r="T20" i="1"/>
  <c r="T33" i="1" s="1"/>
  <c r="S20" i="1"/>
  <c r="S33" i="1" s="1"/>
  <c r="R20" i="1"/>
  <c r="Q20" i="1"/>
  <c r="M18" i="1"/>
  <c r="K18" i="1"/>
  <c r="J18" i="1"/>
  <c r="X18" i="1"/>
  <c r="W18" i="1"/>
  <c r="V18" i="1"/>
  <c r="U18" i="1"/>
  <c r="T18" i="1"/>
  <c r="S18" i="1"/>
  <c r="R18" i="1"/>
  <c r="Q18" i="1"/>
  <c r="M17" i="1"/>
  <c r="N17" i="1" s="1"/>
  <c r="O17" i="1" s="1"/>
  <c r="X17" i="1"/>
  <c r="W17" i="1"/>
  <c r="V17" i="1"/>
  <c r="U17" i="1"/>
  <c r="T17" i="1"/>
  <c r="S17" i="1"/>
  <c r="R17" i="1"/>
  <c r="Q17" i="1"/>
  <c r="M16" i="1"/>
  <c r="K16" i="1"/>
  <c r="J16" i="1"/>
  <c r="X16" i="1"/>
  <c r="W16" i="1"/>
  <c r="V16" i="1"/>
  <c r="U16" i="1"/>
  <c r="T16" i="1"/>
  <c r="T32" i="1" s="1"/>
  <c r="S16" i="1"/>
  <c r="S32" i="1" s="1"/>
  <c r="R16" i="1"/>
  <c r="R32" i="1" s="1"/>
  <c r="Q16" i="1"/>
  <c r="M15" i="1"/>
  <c r="K15" i="1"/>
  <c r="J15" i="1"/>
  <c r="X15" i="1"/>
  <c r="W15" i="1"/>
  <c r="W31" i="1" s="1"/>
  <c r="V15" i="1"/>
  <c r="U15" i="1"/>
  <c r="T15" i="1"/>
  <c r="S15" i="1"/>
  <c r="R15" i="1"/>
  <c r="Q15" i="1"/>
  <c r="M14" i="1"/>
  <c r="K14" i="1"/>
  <c r="J14" i="1"/>
  <c r="X14" i="1"/>
  <c r="W14" i="1"/>
  <c r="V14" i="1"/>
  <c r="U14" i="1"/>
  <c r="T14" i="1"/>
  <c r="S14" i="1"/>
  <c r="R14" i="1"/>
  <c r="Q14" i="1"/>
  <c r="M13" i="1"/>
  <c r="K13" i="1"/>
  <c r="J13" i="1"/>
  <c r="X13" i="1"/>
  <c r="W13" i="1"/>
  <c r="V13" i="1"/>
  <c r="U13" i="1"/>
  <c r="T13" i="1"/>
  <c r="T31" i="1" s="1"/>
  <c r="S13" i="1"/>
  <c r="S31" i="1" s="1"/>
  <c r="R13" i="1"/>
  <c r="Q13" i="1"/>
  <c r="M12" i="1"/>
  <c r="K12" i="1"/>
  <c r="J12" i="1"/>
  <c r="X12" i="1"/>
  <c r="W12" i="1"/>
  <c r="V12" i="1"/>
  <c r="U12" i="1"/>
  <c r="T12" i="1"/>
  <c r="S12" i="1"/>
  <c r="R12" i="1"/>
  <c r="Q12" i="1"/>
  <c r="M11" i="1"/>
  <c r="K11" i="1"/>
  <c r="J11" i="1"/>
  <c r="X11" i="1"/>
  <c r="W11" i="1"/>
  <c r="V11" i="1"/>
  <c r="U11" i="1"/>
  <c r="T11" i="1"/>
  <c r="S11" i="1"/>
  <c r="R11" i="1"/>
  <c r="Q11" i="1"/>
  <c r="M10" i="1"/>
  <c r="K10" i="1"/>
  <c r="J10" i="1"/>
  <c r="Q10" i="1"/>
  <c r="R10" i="1"/>
  <c r="S10" i="1"/>
  <c r="T10" i="1"/>
  <c r="U10" i="1"/>
  <c r="V10" i="1"/>
  <c r="W10" i="1"/>
  <c r="X10" i="1"/>
  <c r="Q9" i="1"/>
  <c r="Q8" i="1"/>
  <c r="R8" i="1"/>
  <c r="S8" i="1"/>
  <c r="T8" i="1"/>
  <c r="U8" i="1"/>
  <c r="V8" i="1"/>
  <c r="W8" i="1"/>
  <c r="X8" i="1"/>
  <c r="M8" i="1"/>
  <c r="N8" i="1" s="1"/>
  <c r="O8" i="1" s="1"/>
  <c r="Q7" i="1"/>
  <c r="R7" i="1"/>
  <c r="S7" i="1"/>
  <c r="T7" i="1"/>
  <c r="U7" i="1"/>
  <c r="V7" i="1"/>
  <c r="W7" i="1"/>
  <c r="X7" i="1"/>
  <c r="M7" i="1"/>
  <c r="K7" i="1"/>
  <c r="J7" i="1"/>
  <c r="N7" i="1" s="1"/>
  <c r="O7" i="1" s="1"/>
  <c r="Q6" i="1"/>
  <c r="R6" i="1"/>
  <c r="S6" i="1"/>
  <c r="T6" i="1"/>
  <c r="U6" i="1"/>
  <c r="V6" i="1"/>
  <c r="W6" i="1"/>
  <c r="X6" i="1"/>
  <c r="M6" i="1"/>
  <c r="K6" i="1"/>
  <c r="J6" i="1"/>
  <c r="M5" i="1"/>
  <c r="V31" i="1" l="1"/>
  <c r="U32" i="1"/>
  <c r="V33" i="1"/>
  <c r="U33" i="1"/>
  <c r="V32" i="1"/>
  <c r="W33" i="1"/>
  <c r="N6" i="1"/>
  <c r="O6" i="1" s="1"/>
  <c r="N10" i="1"/>
  <c r="O10" i="1" s="1"/>
  <c r="X31" i="1"/>
  <c r="W32" i="1"/>
  <c r="X33" i="1"/>
  <c r="U31" i="1"/>
  <c r="X32" i="1"/>
  <c r="Q33" i="1"/>
  <c r="Q32" i="1"/>
  <c r="R33" i="1"/>
  <c r="N11" i="1"/>
  <c r="O11" i="1" s="1"/>
  <c r="N14" i="1"/>
  <c r="O14" i="1" s="1"/>
  <c r="Q31" i="1"/>
  <c r="N20" i="1"/>
  <c r="R31" i="1"/>
  <c r="N21" i="1"/>
  <c r="O21" i="1" s="1"/>
  <c r="N18" i="1"/>
  <c r="O18" i="1" s="1"/>
  <c r="N12" i="1"/>
  <c r="O12" i="1" s="1"/>
  <c r="N22" i="1"/>
  <c r="O22" i="1" s="1"/>
  <c r="N15" i="1"/>
  <c r="O15" i="1" s="1"/>
  <c r="N13" i="1"/>
  <c r="O13" i="1" s="1"/>
  <c r="N16" i="1"/>
  <c r="O16" i="1" s="1"/>
  <c r="O32" i="1" s="1"/>
  <c r="K5" i="1"/>
  <c r="J5" i="1"/>
  <c r="N5" i="1" s="1"/>
  <c r="O5" i="1" s="1"/>
  <c r="X5" i="1"/>
  <c r="W5" i="1"/>
  <c r="V5" i="1"/>
  <c r="U5" i="1"/>
  <c r="T5" i="1"/>
  <c r="S5" i="1"/>
  <c r="R5" i="1"/>
  <c r="O33" i="1" l="1"/>
  <c r="O31" i="1"/>
</calcChain>
</file>

<file path=xl/sharedStrings.xml><?xml version="1.0" encoding="utf-8"?>
<sst xmlns="http://schemas.openxmlformats.org/spreadsheetml/2006/main" count="70" uniqueCount="43">
  <si>
    <t>Fill(s)</t>
  </si>
  <si>
    <t>20%f</t>
  </si>
  <si>
    <t>40%f</t>
  </si>
  <si>
    <t>60%f</t>
  </si>
  <si>
    <t>80%f</t>
  </si>
  <si>
    <t>CH1 (s)</t>
  </si>
  <si>
    <t>CH2 (s)</t>
  </si>
  <si>
    <t>CH3 (s)</t>
  </si>
  <si>
    <t>Disp1</t>
  </si>
  <si>
    <t>FF1</t>
  </si>
  <si>
    <t>Fillline Hz</t>
  </si>
  <si>
    <t xml:space="preserve">Multiple </t>
  </si>
  <si>
    <t>Fit</t>
  </si>
  <si>
    <t>High Freq Visc</t>
  </si>
  <si>
    <t>V63_D1_1</t>
  </si>
  <si>
    <t>Chaos</t>
  </si>
  <si>
    <t>No</t>
  </si>
  <si>
    <t>V63_D1_2</t>
  </si>
  <si>
    <t>Some</t>
  </si>
  <si>
    <t>V63_D1_3</t>
  </si>
  <si>
    <t>V63_D1_4</t>
  </si>
  <si>
    <t>V63_D1_5</t>
  </si>
  <si>
    <t>Yes</t>
  </si>
  <si>
    <t>V64_D1_1</t>
  </si>
  <si>
    <t>V64_D1_2</t>
  </si>
  <si>
    <t>V64_D1_3</t>
  </si>
  <si>
    <t>V63_D5_1</t>
  </si>
  <si>
    <t>V63_D5_2</t>
  </si>
  <si>
    <t>V63_D5_3</t>
  </si>
  <si>
    <t>V64_D5_1</t>
  </si>
  <si>
    <t>V64_D5_2</t>
  </si>
  <si>
    <t>V64_D5_3</t>
  </si>
  <si>
    <t>V63_D25_1</t>
  </si>
  <si>
    <t>V63_D25_2</t>
  </si>
  <si>
    <t>V63_D25_3</t>
  </si>
  <si>
    <t>V64_D25_1</t>
  </si>
  <si>
    <t>V64_D25_2</t>
  </si>
  <si>
    <t>V64_D25_3</t>
  </si>
  <si>
    <t>W4</t>
  </si>
  <si>
    <t>V63_D25_4</t>
  </si>
  <si>
    <t>V64_D25_4</t>
  </si>
  <si>
    <t>V64_D5_4</t>
  </si>
  <si>
    <t>V63_D5_4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</si>
</sst>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V63_D1!$B$3:$B$20</c:f>
              <c:numCache>
                <c:formatCode>General</c:formatCode>
                <c:ptCount val="18"/>
                <c:pt idx="0">
                  <c:v>2415.1</c:v>
                </c:pt>
                <c:pt idx="1">
                  <c:v>7098.16</c:v>
                </c:pt>
                <c:pt idx="2">
                  <c:v>19376.41</c:v>
                </c:pt>
                <c:pt idx="3">
                  <c:v>57778.52</c:v>
                </c:pt>
                <c:pt idx="4">
                  <c:v>57765.54</c:v>
                </c:pt>
                <c:pt idx="5">
                  <c:v>59301.3</c:v>
                </c:pt>
                <c:pt idx="6">
                  <c:v>60848.23</c:v>
                </c:pt>
                <c:pt idx="7">
                  <c:v>64848.44</c:v>
                </c:pt>
                <c:pt idx="8">
                  <c:v>66643.73</c:v>
                </c:pt>
                <c:pt idx="9">
                  <c:v>69217.05</c:v>
                </c:pt>
                <c:pt idx="10">
                  <c:v>72220.19</c:v>
                </c:pt>
                <c:pt idx="11">
                  <c:v>80973.75</c:v>
                </c:pt>
                <c:pt idx="12">
                  <c:v>86757.78</c:v>
                </c:pt>
                <c:pt idx="13">
                  <c:v>92695.99</c:v>
                </c:pt>
                <c:pt idx="14">
                  <c:v>101378.43</c:v>
                </c:pt>
                <c:pt idx="15">
                  <c:v>137260.97</c:v>
                </c:pt>
                <c:pt idx="16">
                  <c:v>172047.85</c:v>
                </c:pt>
                <c:pt idx="17">
                  <c:v>257459.91</c:v>
                </c:pt>
              </c:numCache>
            </c:numRef>
          </c:xVal>
          <c:yVal>
            <c:numRef>
              <c:f>V63_D1!$C$3:$C$20</c:f>
              <c:numCache>
                <c:formatCode>General</c:formatCode>
                <c:ptCount val="18"/>
                <c:pt idx="0">
                  <c:v>2.33</c:v>
                </c:pt>
                <c:pt idx="1">
                  <c:v>1.18</c:v>
                </c:pt>
                <c:pt idx="2">
                  <c:v>0.92</c:v>
                </c:pt>
                <c:pt idx="3">
                  <c:v>1.17</c:v>
                </c:pt>
                <c:pt idx="4">
                  <c:v>1.17</c:v>
                </c:pt>
                <c:pt idx="5">
                  <c:v>1.18</c:v>
                </c:pt>
                <c:pt idx="6">
                  <c:v>1.2</c:v>
                </c:pt>
                <c:pt idx="7">
                  <c:v>1.21</c:v>
                </c:pt>
                <c:pt idx="8">
                  <c:v>1.24</c:v>
                </c:pt>
                <c:pt idx="9">
                  <c:v>1.26</c:v>
                </c:pt>
                <c:pt idx="10">
                  <c:v>1.27</c:v>
                </c:pt>
                <c:pt idx="11">
                  <c:v>1.26</c:v>
                </c:pt>
                <c:pt idx="12">
                  <c:v>1.26</c:v>
                </c:pt>
                <c:pt idx="13">
                  <c:v>1.28</c:v>
                </c:pt>
                <c:pt idx="14">
                  <c:v>1.29</c:v>
                </c:pt>
                <c:pt idx="15">
                  <c:v>1.1599999999999999</c:v>
                </c:pt>
                <c:pt idx="16">
                  <c:v>1.0900000000000001</c:v>
                </c:pt>
                <c:pt idx="17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7-7C42-BD76-75AF6A463C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V63_D1!$D$3:$D$23</c:f>
              <c:numCache>
                <c:formatCode>General</c:formatCode>
                <c:ptCount val="21"/>
                <c:pt idx="0">
                  <c:v>4995.4799999999996</c:v>
                </c:pt>
                <c:pt idx="1">
                  <c:v>7518.73</c:v>
                </c:pt>
                <c:pt idx="2">
                  <c:v>18932.080000000002</c:v>
                </c:pt>
                <c:pt idx="3">
                  <c:v>53571.43</c:v>
                </c:pt>
                <c:pt idx="4">
                  <c:v>53606.81</c:v>
                </c:pt>
                <c:pt idx="5">
                  <c:v>54997.919999999998</c:v>
                </c:pt>
                <c:pt idx="6">
                  <c:v>56452.41</c:v>
                </c:pt>
                <c:pt idx="7">
                  <c:v>57794.82</c:v>
                </c:pt>
                <c:pt idx="8">
                  <c:v>59459.08</c:v>
                </c:pt>
                <c:pt idx="9">
                  <c:v>61475.39</c:v>
                </c:pt>
                <c:pt idx="10">
                  <c:v>63001.51</c:v>
                </c:pt>
                <c:pt idx="11">
                  <c:v>65322.99</c:v>
                </c:pt>
                <c:pt idx="12">
                  <c:v>68753.86</c:v>
                </c:pt>
                <c:pt idx="13">
                  <c:v>72663.94</c:v>
                </c:pt>
                <c:pt idx="14">
                  <c:v>76879.199999999997</c:v>
                </c:pt>
                <c:pt idx="15">
                  <c:v>82376.55</c:v>
                </c:pt>
                <c:pt idx="16">
                  <c:v>87980.83</c:v>
                </c:pt>
                <c:pt idx="17">
                  <c:v>94920.61</c:v>
                </c:pt>
                <c:pt idx="18">
                  <c:v>106144.23</c:v>
                </c:pt>
                <c:pt idx="19">
                  <c:v>124300.45</c:v>
                </c:pt>
                <c:pt idx="20">
                  <c:v>152914.76</c:v>
                </c:pt>
              </c:numCache>
            </c:numRef>
          </c:xVal>
          <c:yVal>
            <c:numRef>
              <c:f>V63_D1!$E$3:$E$23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1.0900000000000001</c:v>
                </c:pt>
                <c:pt idx="2">
                  <c:v>0.92</c:v>
                </c:pt>
                <c:pt idx="3">
                  <c:v>1.23</c:v>
                </c:pt>
                <c:pt idx="4">
                  <c:v>1.23</c:v>
                </c:pt>
                <c:pt idx="5">
                  <c:v>1.24</c:v>
                </c:pt>
                <c:pt idx="6">
                  <c:v>1.25</c:v>
                </c:pt>
                <c:pt idx="7">
                  <c:v>1.27</c:v>
                </c:pt>
                <c:pt idx="8">
                  <c:v>1.29</c:v>
                </c:pt>
                <c:pt idx="9">
                  <c:v>1.3</c:v>
                </c:pt>
                <c:pt idx="10">
                  <c:v>1.34</c:v>
                </c:pt>
                <c:pt idx="11">
                  <c:v>1.36</c:v>
                </c:pt>
                <c:pt idx="12">
                  <c:v>1.35</c:v>
                </c:pt>
                <c:pt idx="13">
                  <c:v>1.34</c:v>
                </c:pt>
                <c:pt idx="14">
                  <c:v>1.34</c:v>
                </c:pt>
                <c:pt idx="15">
                  <c:v>1.34</c:v>
                </c:pt>
                <c:pt idx="16">
                  <c:v>1.37</c:v>
                </c:pt>
                <c:pt idx="17">
                  <c:v>1.4</c:v>
                </c:pt>
                <c:pt idx="18">
                  <c:v>1.4</c:v>
                </c:pt>
                <c:pt idx="19">
                  <c:v>1.36</c:v>
                </c:pt>
                <c:pt idx="20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7-7C42-BD76-75AF6A463C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V63_D1!$F$3:$F$19</c:f>
              <c:numCache>
                <c:formatCode>General</c:formatCode>
                <c:ptCount val="17"/>
                <c:pt idx="0">
                  <c:v>3140.87</c:v>
                </c:pt>
                <c:pt idx="1">
                  <c:v>7364.06</c:v>
                </c:pt>
                <c:pt idx="2">
                  <c:v>18558.13</c:v>
                </c:pt>
                <c:pt idx="3">
                  <c:v>63125.41</c:v>
                </c:pt>
                <c:pt idx="4">
                  <c:v>63085.93</c:v>
                </c:pt>
                <c:pt idx="5">
                  <c:v>65215.360000000001</c:v>
                </c:pt>
                <c:pt idx="6">
                  <c:v>67490.679999999993</c:v>
                </c:pt>
                <c:pt idx="7">
                  <c:v>72171.490000000005</c:v>
                </c:pt>
                <c:pt idx="8">
                  <c:v>74776.55</c:v>
                </c:pt>
                <c:pt idx="9">
                  <c:v>77859.05</c:v>
                </c:pt>
                <c:pt idx="10">
                  <c:v>81771.19</c:v>
                </c:pt>
                <c:pt idx="11">
                  <c:v>91523.23</c:v>
                </c:pt>
                <c:pt idx="12">
                  <c:v>98175.58</c:v>
                </c:pt>
                <c:pt idx="13">
                  <c:v>108356.48</c:v>
                </c:pt>
                <c:pt idx="14">
                  <c:v>135586.16</c:v>
                </c:pt>
                <c:pt idx="15">
                  <c:v>168390.91</c:v>
                </c:pt>
                <c:pt idx="16">
                  <c:v>233028.27</c:v>
                </c:pt>
              </c:numCache>
            </c:numRef>
          </c:xVal>
          <c:yVal>
            <c:numRef>
              <c:f>V63_D1!$G$3:$G$19</c:f>
              <c:numCache>
                <c:formatCode>General</c:formatCode>
                <c:ptCount val="17"/>
                <c:pt idx="0">
                  <c:v>1.7</c:v>
                </c:pt>
                <c:pt idx="1">
                  <c:v>1.06</c:v>
                </c:pt>
                <c:pt idx="2">
                  <c:v>0.88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1.01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1.08</c:v>
                </c:pt>
                <c:pt idx="14">
                  <c:v>1.1399999999999999</c:v>
                </c:pt>
                <c:pt idx="15">
                  <c:v>1.1000000000000001</c:v>
                </c:pt>
                <c:pt idx="16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FA4A-B2FD-E42F927997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V63_D1!$H$3:$H$24</c:f>
              <c:numCache>
                <c:formatCode>General</c:formatCode>
                <c:ptCount val="22"/>
                <c:pt idx="0">
                  <c:v>3755.09</c:v>
                </c:pt>
                <c:pt idx="1">
                  <c:v>7555.68</c:v>
                </c:pt>
                <c:pt idx="2">
                  <c:v>16717.39</c:v>
                </c:pt>
                <c:pt idx="3">
                  <c:v>51380.14</c:v>
                </c:pt>
                <c:pt idx="4">
                  <c:v>52549.68</c:v>
                </c:pt>
                <c:pt idx="5">
                  <c:v>53797</c:v>
                </c:pt>
                <c:pt idx="6">
                  <c:v>55245.81</c:v>
                </c:pt>
                <c:pt idx="7">
                  <c:v>56884.9</c:v>
                </c:pt>
                <c:pt idx="8">
                  <c:v>58197.35</c:v>
                </c:pt>
                <c:pt idx="9">
                  <c:v>59973.26</c:v>
                </c:pt>
                <c:pt idx="10">
                  <c:v>62393.96</c:v>
                </c:pt>
                <c:pt idx="11">
                  <c:v>64447.39</c:v>
                </c:pt>
                <c:pt idx="12">
                  <c:v>66838.45</c:v>
                </c:pt>
                <c:pt idx="13">
                  <c:v>69138.350000000006</c:v>
                </c:pt>
                <c:pt idx="14">
                  <c:v>72121.91</c:v>
                </c:pt>
                <c:pt idx="15">
                  <c:v>77932.240000000005</c:v>
                </c:pt>
                <c:pt idx="16">
                  <c:v>83413.740000000005</c:v>
                </c:pt>
                <c:pt idx="17">
                  <c:v>90337.2</c:v>
                </c:pt>
                <c:pt idx="18">
                  <c:v>101582.7</c:v>
                </c:pt>
                <c:pt idx="19">
                  <c:v>120065.02</c:v>
                </c:pt>
                <c:pt idx="20">
                  <c:v>145768.51999999999</c:v>
                </c:pt>
                <c:pt idx="21">
                  <c:v>204858.87</c:v>
                </c:pt>
              </c:numCache>
            </c:numRef>
          </c:xVal>
          <c:yVal>
            <c:numRef>
              <c:f>V63_D1!$I$3:$I$24</c:f>
              <c:numCache>
                <c:formatCode>General</c:formatCode>
                <c:ptCount val="22"/>
                <c:pt idx="0">
                  <c:v>1.39</c:v>
                </c:pt>
                <c:pt idx="1">
                  <c:v>1</c:v>
                </c:pt>
                <c:pt idx="2">
                  <c:v>0.95</c:v>
                </c:pt>
                <c:pt idx="3">
                  <c:v>1.19</c:v>
                </c:pt>
                <c:pt idx="4">
                  <c:v>1.2</c:v>
                </c:pt>
                <c:pt idx="5">
                  <c:v>1.21</c:v>
                </c:pt>
                <c:pt idx="6">
                  <c:v>1.22</c:v>
                </c:pt>
                <c:pt idx="7">
                  <c:v>1.23</c:v>
                </c:pt>
                <c:pt idx="8">
                  <c:v>1.26</c:v>
                </c:pt>
                <c:pt idx="9">
                  <c:v>1.27</c:v>
                </c:pt>
                <c:pt idx="10">
                  <c:v>1.27</c:v>
                </c:pt>
                <c:pt idx="11">
                  <c:v>1.3</c:v>
                </c:pt>
                <c:pt idx="12">
                  <c:v>1.33</c:v>
                </c:pt>
                <c:pt idx="13">
                  <c:v>1.38</c:v>
                </c:pt>
                <c:pt idx="14">
                  <c:v>1.43</c:v>
                </c:pt>
                <c:pt idx="15">
                  <c:v>1.4</c:v>
                </c:pt>
                <c:pt idx="16">
                  <c:v>1.43</c:v>
                </c:pt>
                <c:pt idx="17">
                  <c:v>1.45</c:v>
                </c:pt>
                <c:pt idx="18">
                  <c:v>1.44</c:v>
                </c:pt>
                <c:pt idx="19">
                  <c:v>1.38</c:v>
                </c:pt>
                <c:pt idx="20">
                  <c:v>1.39</c:v>
                </c:pt>
                <c:pt idx="21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FA4A-B2FD-E42F9279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4111"/>
        <c:axId val="535644815"/>
      </c:scatterChart>
      <c:valAx>
        <c:axId val="535654111"/>
        <c:scaling>
          <c:logBase val="10"/>
          <c:orientation val="minMax"/>
          <c:max val="2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4815"/>
        <c:crosses val="autoZero"/>
        <c:crossBetween val="midCat"/>
      </c:valAx>
      <c:valAx>
        <c:axId val="535644815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V64_D1!$B$4:$B$24</c:f>
              <c:numCache>
                <c:formatCode>General</c:formatCode>
                <c:ptCount val="21"/>
                <c:pt idx="0">
                  <c:v>5590.93</c:v>
                </c:pt>
                <c:pt idx="1">
                  <c:v>7993.03</c:v>
                </c:pt>
                <c:pt idx="2">
                  <c:v>17521.48</c:v>
                </c:pt>
                <c:pt idx="3">
                  <c:v>56782.33</c:v>
                </c:pt>
                <c:pt idx="4">
                  <c:v>56810.34</c:v>
                </c:pt>
                <c:pt idx="5">
                  <c:v>58993.37</c:v>
                </c:pt>
                <c:pt idx="6">
                  <c:v>60305.19</c:v>
                </c:pt>
                <c:pt idx="7">
                  <c:v>61822.58</c:v>
                </c:pt>
                <c:pt idx="8">
                  <c:v>65375.17</c:v>
                </c:pt>
                <c:pt idx="9">
                  <c:v>68072.41</c:v>
                </c:pt>
                <c:pt idx="10">
                  <c:v>69482.789999999994</c:v>
                </c:pt>
                <c:pt idx="11">
                  <c:v>72004.47</c:v>
                </c:pt>
                <c:pt idx="12">
                  <c:v>78449.89</c:v>
                </c:pt>
                <c:pt idx="13">
                  <c:v>83126.48</c:v>
                </c:pt>
                <c:pt idx="14">
                  <c:v>82057.179999999993</c:v>
                </c:pt>
                <c:pt idx="15">
                  <c:v>89503.01</c:v>
                </c:pt>
                <c:pt idx="16">
                  <c:v>101755.93</c:v>
                </c:pt>
                <c:pt idx="17">
                  <c:v>109963.77</c:v>
                </c:pt>
                <c:pt idx="18">
                  <c:v>127523.53</c:v>
                </c:pt>
                <c:pt idx="19">
                  <c:v>160973.22</c:v>
                </c:pt>
                <c:pt idx="20">
                  <c:v>214810.46</c:v>
                </c:pt>
              </c:numCache>
            </c:numRef>
          </c:xVal>
          <c:yVal>
            <c:numRef>
              <c:f>V64_D1!$C$4:$C$24</c:f>
              <c:numCache>
                <c:formatCode>General</c:formatCode>
                <c:ptCount val="21"/>
                <c:pt idx="0">
                  <c:v>0.98</c:v>
                </c:pt>
                <c:pt idx="1">
                  <c:v>1.02</c:v>
                </c:pt>
                <c:pt idx="2">
                  <c:v>0.99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1.1499999999999999</c:v>
                </c:pt>
                <c:pt idx="6">
                  <c:v>1.17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1.23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1.35</c:v>
                </c:pt>
                <c:pt idx="15">
                  <c:v>1.33</c:v>
                </c:pt>
                <c:pt idx="16">
                  <c:v>1.23</c:v>
                </c:pt>
                <c:pt idx="17">
                  <c:v>1.31</c:v>
                </c:pt>
                <c:pt idx="18">
                  <c:v>1.31</c:v>
                </c:pt>
                <c:pt idx="19">
                  <c:v>1.22</c:v>
                </c:pt>
                <c:pt idx="2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6-8E48-A583-7F89BF916E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V64_D1!$D$4:$D$20</c:f>
              <c:numCache>
                <c:formatCode>General</c:formatCode>
                <c:ptCount val="17"/>
                <c:pt idx="0">
                  <c:v>6040.48</c:v>
                </c:pt>
                <c:pt idx="1">
                  <c:v>8017.28</c:v>
                </c:pt>
                <c:pt idx="2">
                  <c:v>18364.98</c:v>
                </c:pt>
                <c:pt idx="3">
                  <c:v>56962.03</c:v>
                </c:pt>
                <c:pt idx="4">
                  <c:v>56796.7</c:v>
                </c:pt>
                <c:pt idx="5">
                  <c:v>58452.97</c:v>
                </c:pt>
                <c:pt idx="6">
                  <c:v>59953.39</c:v>
                </c:pt>
                <c:pt idx="7">
                  <c:v>63474.09</c:v>
                </c:pt>
                <c:pt idx="8">
                  <c:v>65510.75</c:v>
                </c:pt>
                <c:pt idx="9">
                  <c:v>67893.39</c:v>
                </c:pt>
                <c:pt idx="10">
                  <c:v>74379.06</c:v>
                </c:pt>
                <c:pt idx="11">
                  <c:v>78583.08</c:v>
                </c:pt>
                <c:pt idx="12">
                  <c:v>84026.72</c:v>
                </c:pt>
                <c:pt idx="13">
                  <c:v>96460.59</c:v>
                </c:pt>
                <c:pt idx="14">
                  <c:v>105968.86</c:v>
                </c:pt>
                <c:pt idx="15">
                  <c:v>122196.28</c:v>
                </c:pt>
                <c:pt idx="16">
                  <c:v>228041.25</c:v>
                </c:pt>
              </c:numCache>
            </c:numRef>
          </c:xVal>
          <c:yVal>
            <c:numRef>
              <c:f>V64_D1!$E$4:$E$20</c:f>
              <c:numCache>
                <c:formatCode>General</c:formatCode>
                <c:ptCount val="17"/>
                <c:pt idx="0">
                  <c:v>0.91</c:v>
                </c:pt>
                <c:pt idx="1">
                  <c:v>1.02</c:v>
                </c:pt>
                <c:pt idx="2">
                  <c:v>0.94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1.17</c:v>
                </c:pt>
                <c:pt idx="6">
                  <c:v>1.19</c:v>
                </c:pt>
                <c:pt idx="7">
                  <c:v>1.22</c:v>
                </c:pt>
                <c:pt idx="8">
                  <c:v>1.24</c:v>
                </c:pt>
                <c:pt idx="9">
                  <c:v>1.26</c:v>
                </c:pt>
                <c:pt idx="10">
                  <c:v>1.28</c:v>
                </c:pt>
                <c:pt idx="11">
                  <c:v>1.29</c:v>
                </c:pt>
                <c:pt idx="12">
                  <c:v>1.3</c:v>
                </c:pt>
                <c:pt idx="13">
                  <c:v>1.37</c:v>
                </c:pt>
                <c:pt idx="14">
                  <c:v>1.41</c:v>
                </c:pt>
                <c:pt idx="15">
                  <c:v>1.44</c:v>
                </c:pt>
                <c:pt idx="16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6-8E48-A583-7F89BF916E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V64_D1!$F$4:$F$25</c:f>
              <c:numCache>
                <c:formatCode>General</c:formatCode>
                <c:ptCount val="22"/>
                <c:pt idx="0">
                  <c:v>4001.71</c:v>
                </c:pt>
                <c:pt idx="1">
                  <c:v>7381.02</c:v>
                </c:pt>
                <c:pt idx="2">
                  <c:v>16652.52</c:v>
                </c:pt>
                <c:pt idx="3">
                  <c:v>49620.959999999999</c:v>
                </c:pt>
                <c:pt idx="4">
                  <c:v>51275.58</c:v>
                </c:pt>
                <c:pt idx="5">
                  <c:v>52464.99</c:v>
                </c:pt>
                <c:pt idx="6">
                  <c:v>53885.01</c:v>
                </c:pt>
                <c:pt idx="7">
                  <c:v>55976.81</c:v>
                </c:pt>
                <c:pt idx="8">
                  <c:v>56924.55</c:v>
                </c:pt>
                <c:pt idx="9">
                  <c:v>58376.92</c:v>
                </c:pt>
                <c:pt idx="10">
                  <c:v>60311.63</c:v>
                </c:pt>
                <c:pt idx="11">
                  <c:v>63058.92</c:v>
                </c:pt>
                <c:pt idx="12">
                  <c:v>64658.92</c:v>
                </c:pt>
                <c:pt idx="13">
                  <c:v>67831.149999999994</c:v>
                </c:pt>
                <c:pt idx="14">
                  <c:v>72962.86</c:v>
                </c:pt>
                <c:pt idx="15">
                  <c:v>76189.64</c:v>
                </c:pt>
                <c:pt idx="16">
                  <c:v>79986.720000000001</c:v>
                </c:pt>
                <c:pt idx="17">
                  <c:v>89450.72</c:v>
                </c:pt>
                <c:pt idx="18">
                  <c:v>101069.38</c:v>
                </c:pt>
                <c:pt idx="19">
                  <c:v>116962.39</c:v>
                </c:pt>
                <c:pt idx="20">
                  <c:v>154599.24</c:v>
                </c:pt>
                <c:pt idx="21">
                  <c:v>222843.41</c:v>
                </c:pt>
              </c:numCache>
            </c:numRef>
          </c:xVal>
          <c:yVal>
            <c:numRef>
              <c:f>V64_D1!$G$4:$G$25</c:f>
              <c:numCache>
                <c:formatCode>General</c:formatCode>
                <c:ptCount val="22"/>
                <c:pt idx="0">
                  <c:v>1.3</c:v>
                </c:pt>
                <c:pt idx="1">
                  <c:v>1.03</c:v>
                </c:pt>
                <c:pt idx="2">
                  <c:v>0.95</c:v>
                </c:pt>
                <c:pt idx="3">
                  <c:v>1.26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1.25</c:v>
                </c:pt>
                <c:pt idx="8">
                  <c:v>1.3</c:v>
                </c:pt>
                <c:pt idx="9">
                  <c:v>1.32</c:v>
                </c:pt>
                <c:pt idx="10">
                  <c:v>1.34</c:v>
                </c:pt>
                <c:pt idx="11">
                  <c:v>1.34</c:v>
                </c:pt>
                <c:pt idx="12">
                  <c:v>1.4</c:v>
                </c:pt>
                <c:pt idx="13">
                  <c:v>1.42</c:v>
                </c:pt>
                <c:pt idx="14">
                  <c:v>1.38</c:v>
                </c:pt>
                <c:pt idx="15">
                  <c:v>1.44</c:v>
                </c:pt>
                <c:pt idx="16">
                  <c:v>1.52</c:v>
                </c:pt>
                <c:pt idx="17">
                  <c:v>1.47</c:v>
                </c:pt>
                <c:pt idx="18">
                  <c:v>1.43</c:v>
                </c:pt>
                <c:pt idx="19">
                  <c:v>1.42</c:v>
                </c:pt>
                <c:pt idx="20">
                  <c:v>1.23</c:v>
                </c:pt>
                <c:pt idx="2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9D4C-A8BB-E17C93FB188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V64_D1!$H$4:$H$21</c:f>
              <c:numCache>
                <c:formatCode>General</c:formatCode>
                <c:ptCount val="18"/>
                <c:pt idx="0">
                  <c:v>2834.5</c:v>
                </c:pt>
                <c:pt idx="1">
                  <c:v>8336.9599999999991</c:v>
                </c:pt>
                <c:pt idx="2">
                  <c:v>14917.02</c:v>
                </c:pt>
                <c:pt idx="3">
                  <c:v>22881.279999999999</c:v>
                </c:pt>
                <c:pt idx="4">
                  <c:v>30584.11</c:v>
                </c:pt>
                <c:pt idx="5">
                  <c:v>62474.63</c:v>
                </c:pt>
                <c:pt idx="6">
                  <c:v>62528.46</c:v>
                </c:pt>
                <c:pt idx="7">
                  <c:v>65049.38</c:v>
                </c:pt>
                <c:pt idx="8">
                  <c:v>67485.55</c:v>
                </c:pt>
                <c:pt idx="9">
                  <c:v>69767.88</c:v>
                </c:pt>
                <c:pt idx="10">
                  <c:v>72150.64</c:v>
                </c:pt>
                <c:pt idx="11">
                  <c:v>79655.100000000006</c:v>
                </c:pt>
                <c:pt idx="12">
                  <c:v>84029.33</c:v>
                </c:pt>
                <c:pt idx="13">
                  <c:v>88699.24</c:v>
                </c:pt>
                <c:pt idx="14">
                  <c:v>102967.98</c:v>
                </c:pt>
                <c:pt idx="15">
                  <c:v>112912.1</c:v>
                </c:pt>
                <c:pt idx="16">
                  <c:v>130214.82</c:v>
                </c:pt>
                <c:pt idx="17">
                  <c:v>156367.13</c:v>
                </c:pt>
              </c:numCache>
            </c:numRef>
          </c:xVal>
          <c:yVal>
            <c:numRef>
              <c:f>V64_D1!$I$4:$I$21</c:f>
              <c:numCache>
                <c:formatCode>General</c:formatCode>
                <c:ptCount val="18"/>
                <c:pt idx="0">
                  <c:v>1.89</c:v>
                </c:pt>
                <c:pt idx="1">
                  <c:v>0.93</c:v>
                </c:pt>
                <c:pt idx="2">
                  <c:v>1.0900000000000001</c:v>
                </c:pt>
                <c:pt idx="3">
                  <c:v>1.08</c:v>
                </c:pt>
                <c:pt idx="4">
                  <c:v>1.6</c:v>
                </c:pt>
                <c:pt idx="5">
                  <c:v>1</c:v>
                </c:pt>
                <c:pt idx="6">
                  <c:v>1</c:v>
                </c:pt>
                <c:pt idx="7">
                  <c:v>1.06</c:v>
                </c:pt>
                <c:pt idx="8">
                  <c:v>1.06</c:v>
                </c:pt>
                <c:pt idx="9">
                  <c:v>1.07</c:v>
                </c:pt>
                <c:pt idx="10">
                  <c:v>1.0900000000000001</c:v>
                </c:pt>
                <c:pt idx="11">
                  <c:v>1.1000000000000001</c:v>
                </c:pt>
                <c:pt idx="12">
                  <c:v>1.1100000000000001</c:v>
                </c:pt>
                <c:pt idx="13">
                  <c:v>1.1399999999999999</c:v>
                </c:pt>
                <c:pt idx="14">
                  <c:v>1.18</c:v>
                </c:pt>
                <c:pt idx="15">
                  <c:v>1.23</c:v>
                </c:pt>
                <c:pt idx="16">
                  <c:v>1.23</c:v>
                </c:pt>
                <c:pt idx="17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1-1B4B-A0CE-548EF3A7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0271"/>
        <c:axId val="511474559"/>
      </c:scatterChart>
      <c:valAx>
        <c:axId val="526610271"/>
        <c:scaling>
          <c:logBase val="10"/>
          <c:orientation val="minMax"/>
          <c:max val="3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4559"/>
        <c:crosses val="autoZero"/>
        <c:crossBetween val="midCat"/>
      </c:valAx>
      <c:valAx>
        <c:axId val="511474559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V63_D5!$B$3:$B$22</c:f>
              <c:numCache>
                <c:formatCode>General</c:formatCode>
                <c:ptCount val="20"/>
                <c:pt idx="0">
                  <c:v>1526.53</c:v>
                </c:pt>
                <c:pt idx="1">
                  <c:v>3039.26</c:v>
                </c:pt>
                <c:pt idx="2">
                  <c:v>14466.92</c:v>
                </c:pt>
                <c:pt idx="3">
                  <c:v>65217.39</c:v>
                </c:pt>
                <c:pt idx="4">
                  <c:v>65224.31</c:v>
                </c:pt>
                <c:pt idx="5">
                  <c:v>67915.81</c:v>
                </c:pt>
                <c:pt idx="6">
                  <c:v>70347.28</c:v>
                </c:pt>
                <c:pt idx="7">
                  <c:v>72397.63</c:v>
                </c:pt>
                <c:pt idx="8">
                  <c:v>74423.63</c:v>
                </c:pt>
                <c:pt idx="9">
                  <c:v>76875.289999999994</c:v>
                </c:pt>
                <c:pt idx="10">
                  <c:v>79926.11</c:v>
                </c:pt>
                <c:pt idx="11">
                  <c:v>83357.38</c:v>
                </c:pt>
                <c:pt idx="12">
                  <c:v>87076.86</c:v>
                </c:pt>
                <c:pt idx="13">
                  <c:v>92086.55</c:v>
                </c:pt>
                <c:pt idx="14">
                  <c:v>99961.54</c:v>
                </c:pt>
                <c:pt idx="15">
                  <c:v>107958.57</c:v>
                </c:pt>
                <c:pt idx="16">
                  <c:v>116413.06</c:v>
                </c:pt>
                <c:pt idx="17">
                  <c:v>131314.85</c:v>
                </c:pt>
                <c:pt idx="18">
                  <c:v>168501.07</c:v>
                </c:pt>
                <c:pt idx="19">
                  <c:v>230188.95</c:v>
                </c:pt>
              </c:numCache>
            </c:numRef>
          </c:xVal>
          <c:yVal>
            <c:numRef>
              <c:f>V63_D5!$C$3:$C$22</c:f>
              <c:numCache>
                <c:formatCode>General</c:formatCode>
                <c:ptCount val="20"/>
                <c:pt idx="0">
                  <c:v>4.03</c:v>
                </c:pt>
                <c:pt idx="1">
                  <c:v>3.03</c:v>
                </c:pt>
                <c:pt idx="2">
                  <c:v>1.35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1.17</c:v>
                </c:pt>
                <c:pt idx="9">
                  <c:v>1.19</c:v>
                </c:pt>
                <c:pt idx="10">
                  <c:v>1.21</c:v>
                </c:pt>
                <c:pt idx="11">
                  <c:v>1.24</c:v>
                </c:pt>
                <c:pt idx="12">
                  <c:v>1.27</c:v>
                </c:pt>
                <c:pt idx="13">
                  <c:v>1.31</c:v>
                </c:pt>
                <c:pt idx="14">
                  <c:v>1.3</c:v>
                </c:pt>
                <c:pt idx="15">
                  <c:v>1.33</c:v>
                </c:pt>
                <c:pt idx="16">
                  <c:v>1.44</c:v>
                </c:pt>
                <c:pt idx="17">
                  <c:v>1.5</c:v>
                </c:pt>
                <c:pt idx="18">
                  <c:v>1.36</c:v>
                </c:pt>
                <c:pt idx="19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0-294E-A702-30100D23C7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V63_D5!$D$3:$D$18</c:f>
              <c:numCache>
                <c:formatCode>General</c:formatCode>
                <c:ptCount val="16"/>
                <c:pt idx="0">
                  <c:v>5563.02</c:v>
                </c:pt>
                <c:pt idx="1">
                  <c:v>8841.84</c:v>
                </c:pt>
                <c:pt idx="2">
                  <c:v>20779.740000000002</c:v>
                </c:pt>
                <c:pt idx="3">
                  <c:v>82191.78</c:v>
                </c:pt>
                <c:pt idx="4">
                  <c:v>82101.64</c:v>
                </c:pt>
                <c:pt idx="5">
                  <c:v>83196.710000000006</c:v>
                </c:pt>
                <c:pt idx="6">
                  <c:v>86294.89</c:v>
                </c:pt>
                <c:pt idx="7">
                  <c:v>92548.42</c:v>
                </c:pt>
                <c:pt idx="8">
                  <c:v>95424.09</c:v>
                </c:pt>
                <c:pt idx="9">
                  <c:v>102205.17</c:v>
                </c:pt>
                <c:pt idx="10">
                  <c:v>110126.07</c:v>
                </c:pt>
                <c:pt idx="11">
                  <c:v>119136.21</c:v>
                </c:pt>
                <c:pt idx="12">
                  <c:v>134820.25</c:v>
                </c:pt>
                <c:pt idx="13">
                  <c:v>144022.49</c:v>
                </c:pt>
                <c:pt idx="14">
                  <c:v>186887.65</c:v>
                </c:pt>
                <c:pt idx="15">
                  <c:v>296852.73</c:v>
                </c:pt>
              </c:numCache>
            </c:numRef>
          </c:xVal>
          <c:yVal>
            <c:numRef>
              <c:f>V63_D5!$E$3:$E$18</c:f>
              <c:numCache>
                <c:formatCode>General</c:formatCode>
                <c:ptCount val="16"/>
                <c:pt idx="0">
                  <c:v>0.98</c:v>
                </c:pt>
                <c:pt idx="1">
                  <c:v>0.93</c:v>
                </c:pt>
                <c:pt idx="2">
                  <c:v>0.83</c:v>
                </c:pt>
                <c:pt idx="3">
                  <c:v>0.8</c:v>
                </c:pt>
                <c:pt idx="4">
                  <c:v>0.81</c:v>
                </c:pt>
                <c:pt idx="5">
                  <c:v>0.86</c:v>
                </c:pt>
                <c:pt idx="6">
                  <c:v>0.88</c:v>
                </c:pt>
                <c:pt idx="7">
                  <c:v>0.84</c:v>
                </c:pt>
                <c:pt idx="8">
                  <c:v>0.89</c:v>
                </c:pt>
                <c:pt idx="9">
                  <c:v>0.89</c:v>
                </c:pt>
                <c:pt idx="10">
                  <c:v>0.9</c:v>
                </c:pt>
                <c:pt idx="11">
                  <c:v>0.92</c:v>
                </c:pt>
                <c:pt idx="12">
                  <c:v>0.9</c:v>
                </c:pt>
                <c:pt idx="13">
                  <c:v>1.04</c:v>
                </c:pt>
                <c:pt idx="14">
                  <c:v>0.93</c:v>
                </c:pt>
                <c:pt idx="1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0-294E-A702-30100D23C7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V63_D5!$F$3:$F$22</c:f>
              <c:numCache>
                <c:formatCode>General</c:formatCode>
                <c:ptCount val="20"/>
                <c:pt idx="0">
                  <c:v>3383.16</c:v>
                </c:pt>
                <c:pt idx="1">
                  <c:v>7852.12</c:v>
                </c:pt>
                <c:pt idx="2">
                  <c:v>14431.83</c:v>
                </c:pt>
                <c:pt idx="3">
                  <c:v>56215.48</c:v>
                </c:pt>
                <c:pt idx="4">
                  <c:v>57513.760000000002</c:v>
                </c:pt>
                <c:pt idx="5">
                  <c:v>58860.17</c:v>
                </c:pt>
                <c:pt idx="6">
                  <c:v>60009.04</c:v>
                </c:pt>
                <c:pt idx="7">
                  <c:v>61590.98</c:v>
                </c:pt>
                <c:pt idx="8">
                  <c:v>64081.919999999998</c:v>
                </c:pt>
                <c:pt idx="9">
                  <c:v>66197.98</c:v>
                </c:pt>
                <c:pt idx="10">
                  <c:v>68297.75</c:v>
                </c:pt>
                <c:pt idx="11">
                  <c:v>71958.5</c:v>
                </c:pt>
                <c:pt idx="12">
                  <c:v>76669.039999999994</c:v>
                </c:pt>
                <c:pt idx="13">
                  <c:v>82063.48</c:v>
                </c:pt>
                <c:pt idx="14">
                  <c:v>88746.21</c:v>
                </c:pt>
                <c:pt idx="15">
                  <c:v>97256.75</c:v>
                </c:pt>
                <c:pt idx="16">
                  <c:v>111672</c:v>
                </c:pt>
                <c:pt idx="17">
                  <c:v>129661.28</c:v>
                </c:pt>
                <c:pt idx="18">
                  <c:v>162695.01999999999</c:v>
                </c:pt>
                <c:pt idx="19">
                  <c:v>230088.25</c:v>
                </c:pt>
              </c:numCache>
            </c:numRef>
          </c:xVal>
          <c:yVal>
            <c:numRef>
              <c:f>V63_D5!$G$3:$G$22</c:f>
              <c:numCache>
                <c:formatCode>General</c:formatCode>
                <c:ptCount val="20"/>
                <c:pt idx="0">
                  <c:v>1.54</c:v>
                </c:pt>
                <c:pt idx="1">
                  <c:v>0.97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1.1599999999999999</c:v>
                </c:pt>
                <c:pt idx="7">
                  <c:v>1.18</c:v>
                </c:pt>
                <c:pt idx="8">
                  <c:v>1.19</c:v>
                </c:pt>
                <c:pt idx="9">
                  <c:v>1.21</c:v>
                </c:pt>
                <c:pt idx="10">
                  <c:v>1.25</c:v>
                </c:pt>
                <c:pt idx="11">
                  <c:v>1.25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1.1399999999999999</c:v>
                </c:pt>
                <c:pt idx="18">
                  <c:v>1.08</c:v>
                </c:pt>
                <c:pt idx="19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A-DE4D-B86E-97BA43F3DE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V63_D5!$H$3:$H$17</c:f>
              <c:numCache>
                <c:formatCode>General</c:formatCode>
                <c:ptCount val="15"/>
                <c:pt idx="0">
                  <c:v>2702.36</c:v>
                </c:pt>
                <c:pt idx="1">
                  <c:v>5715.86</c:v>
                </c:pt>
                <c:pt idx="2">
                  <c:v>11719.4</c:v>
                </c:pt>
                <c:pt idx="3">
                  <c:v>74017.42</c:v>
                </c:pt>
                <c:pt idx="4">
                  <c:v>74119.61</c:v>
                </c:pt>
                <c:pt idx="5">
                  <c:v>76825.929999999993</c:v>
                </c:pt>
                <c:pt idx="6">
                  <c:v>78923.490000000005</c:v>
                </c:pt>
                <c:pt idx="7">
                  <c:v>86116.25</c:v>
                </c:pt>
                <c:pt idx="8">
                  <c:v>91376.76</c:v>
                </c:pt>
                <c:pt idx="9">
                  <c:v>96801.95</c:v>
                </c:pt>
                <c:pt idx="10">
                  <c:v>101788.92</c:v>
                </c:pt>
                <c:pt idx="11">
                  <c:v>121076.43</c:v>
                </c:pt>
                <c:pt idx="12">
                  <c:v>132377.79</c:v>
                </c:pt>
                <c:pt idx="13">
                  <c:v>153213.17000000001</c:v>
                </c:pt>
                <c:pt idx="14">
                  <c:v>200745.42</c:v>
                </c:pt>
              </c:numCache>
            </c:numRef>
          </c:xVal>
          <c:yVal>
            <c:numRef>
              <c:f>V63_D5!$I$3:$I$17</c:f>
              <c:numCache>
                <c:formatCode>General</c:formatCode>
                <c:ptCount val="15"/>
                <c:pt idx="0">
                  <c:v>2.17</c:v>
                </c:pt>
                <c:pt idx="1">
                  <c:v>1.49</c:v>
                </c:pt>
                <c:pt idx="2">
                  <c:v>1.53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0.95</c:v>
                </c:pt>
                <c:pt idx="7">
                  <c:v>0.96</c:v>
                </c:pt>
                <c:pt idx="8">
                  <c:v>0.95</c:v>
                </c:pt>
                <c:pt idx="9">
                  <c:v>0.95</c:v>
                </c:pt>
                <c:pt idx="10">
                  <c:v>0.98</c:v>
                </c:pt>
                <c:pt idx="11">
                  <c:v>0.97</c:v>
                </c:pt>
                <c:pt idx="12">
                  <c:v>1.01</c:v>
                </c:pt>
                <c:pt idx="13">
                  <c:v>1</c:v>
                </c:pt>
                <c:pt idx="1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A-DE4D-B86E-97BA43F3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65935"/>
        <c:axId val="154205375"/>
      </c:scatterChart>
      <c:valAx>
        <c:axId val="523465935"/>
        <c:scaling>
          <c:logBase val="10"/>
          <c:orientation val="minMax"/>
          <c:max val="3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375"/>
        <c:crosses val="autoZero"/>
        <c:crossBetween val="midCat"/>
      </c:valAx>
      <c:valAx>
        <c:axId val="1542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6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V64_D5!$B$3:$B$24</c:f>
              <c:numCache>
                <c:formatCode>General</c:formatCode>
                <c:ptCount val="22"/>
                <c:pt idx="0">
                  <c:v>4382.82</c:v>
                </c:pt>
                <c:pt idx="1">
                  <c:v>5594.8</c:v>
                </c:pt>
                <c:pt idx="2">
                  <c:v>17239.939999999999</c:v>
                </c:pt>
                <c:pt idx="3">
                  <c:v>19598.46</c:v>
                </c:pt>
                <c:pt idx="4">
                  <c:v>23504.27</c:v>
                </c:pt>
                <c:pt idx="5">
                  <c:v>28585.22</c:v>
                </c:pt>
                <c:pt idx="6">
                  <c:v>36515.39</c:v>
                </c:pt>
                <c:pt idx="7">
                  <c:v>57692.31</c:v>
                </c:pt>
                <c:pt idx="8">
                  <c:v>57554.74</c:v>
                </c:pt>
                <c:pt idx="9">
                  <c:v>59497.81</c:v>
                </c:pt>
                <c:pt idx="10">
                  <c:v>61215.07</c:v>
                </c:pt>
                <c:pt idx="11">
                  <c:v>64054.239999999998</c:v>
                </c:pt>
                <c:pt idx="12">
                  <c:v>67138.539999999994</c:v>
                </c:pt>
                <c:pt idx="13">
                  <c:v>68796.320000000007</c:v>
                </c:pt>
                <c:pt idx="14">
                  <c:v>71080.08</c:v>
                </c:pt>
                <c:pt idx="15">
                  <c:v>79176.13</c:v>
                </c:pt>
                <c:pt idx="16">
                  <c:v>83295.47</c:v>
                </c:pt>
                <c:pt idx="17">
                  <c:v>90001.84</c:v>
                </c:pt>
                <c:pt idx="18">
                  <c:v>96293.61</c:v>
                </c:pt>
                <c:pt idx="19">
                  <c:v>127712.91</c:v>
                </c:pt>
                <c:pt idx="20">
                  <c:v>160969.10999999999</c:v>
                </c:pt>
                <c:pt idx="21">
                  <c:v>230272.54</c:v>
                </c:pt>
              </c:numCache>
            </c:numRef>
          </c:xVal>
          <c:yVal>
            <c:numRef>
              <c:f>V64_D5!$C$3:$C$24</c:f>
              <c:numCache>
                <c:formatCode>General</c:formatCode>
                <c:ptCount val="22"/>
                <c:pt idx="0">
                  <c:v>1.25</c:v>
                </c:pt>
                <c:pt idx="1">
                  <c:v>1.46</c:v>
                </c:pt>
                <c:pt idx="2">
                  <c:v>1</c:v>
                </c:pt>
                <c:pt idx="3">
                  <c:v>1.35</c:v>
                </c:pt>
                <c:pt idx="4">
                  <c:v>1.38</c:v>
                </c:pt>
                <c:pt idx="5">
                  <c:v>1.41</c:v>
                </c:pt>
                <c:pt idx="6">
                  <c:v>1.4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1.1599999999999999</c:v>
                </c:pt>
                <c:pt idx="11">
                  <c:v>1.22</c:v>
                </c:pt>
                <c:pt idx="12">
                  <c:v>1.2</c:v>
                </c:pt>
                <c:pt idx="13">
                  <c:v>1.24</c:v>
                </c:pt>
                <c:pt idx="14">
                  <c:v>1.28</c:v>
                </c:pt>
                <c:pt idx="15">
                  <c:v>1.3</c:v>
                </c:pt>
                <c:pt idx="16">
                  <c:v>1.34</c:v>
                </c:pt>
                <c:pt idx="17">
                  <c:v>1.34</c:v>
                </c:pt>
                <c:pt idx="18">
                  <c:v>1.4</c:v>
                </c:pt>
                <c:pt idx="19">
                  <c:v>1.33</c:v>
                </c:pt>
                <c:pt idx="20">
                  <c:v>1.26</c:v>
                </c:pt>
                <c:pt idx="2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0-B446-8D9F-C3C5F83EEB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V64_D5!$D$3:$D$25</c:f>
              <c:numCache>
                <c:formatCode>General</c:formatCode>
                <c:ptCount val="23"/>
                <c:pt idx="0">
                  <c:v>6089.82</c:v>
                </c:pt>
                <c:pt idx="1">
                  <c:v>8540.98</c:v>
                </c:pt>
                <c:pt idx="2">
                  <c:v>18180.21</c:v>
                </c:pt>
                <c:pt idx="3">
                  <c:v>25016.19</c:v>
                </c:pt>
                <c:pt idx="4">
                  <c:v>30441.4</c:v>
                </c:pt>
                <c:pt idx="5">
                  <c:v>35857.06</c:v>
                </c:pt>
                <c:pt idx="6">
                  <c:v>47090.48</c:v>
                </c:pt>
                <c:pt idx="7">
                  <c:v>65217.39</c:v>
                </c:pt>
                <c:pt idx="8">
                  <c:v>65047.17</c:v>
                </c:pt>
                <c:pt idx="9">
                  <c:v>67869.899999999994</c:v>
                </c:pt>
                <c:pt idx="10">
                  <c:v>69523.5</c:v>
                </c:pt>
                <c:pt idx="11">
                  <c:v>71728.47</c:v>
                </c:pt>
                <c:pt idx="12">
                  <c:v>74880.509999999995</c:v>
                </c:pt>
                <c:pt idx="13">
                  <c:v>77276.350000000006</c:v>
                </c:pt>
                <c:pt idx="14">
                  <c:v>78959.59</c:v>
                </c:pt>
                <c:pt idx="15">
                  <c:v>82714.69</c:v>
                </c:pt>
                <c:pt idx="16">
                  <c:v>84485.05</c:v>
                </c:pt>
                <c:pt idx="17">
                  <c:v>87569.62</c:v>
                </c:pt>
                <c:pt idx="18">
                  <c:v>97999.43</c:v>
                </c:pt>
                <c:pt idx="19">
                  <c:v>113708.2</c:v>
                </c:pt>
                <c:pt idx="20">
                  <c:v>130855.77</c:v>
                </c:pt>
                <c:pt idx="21">
                  <c:v>162955.47</c:v>
                </c:pt>
                <c:pt idx="22">
                  <c:v>238340.38</c:v>
                </c:pt>
              </c:numCache>
            </c:numRef>
          </c:xVal>
          <c:yVal>
            <c:numRef>
              <c:f>V64_D5!$E$3:$E$25</c:f>
              <c:numCache>
                <c:formatCode>General</c:formatCode>
                <c:ptCount val="23"/>
                <c:pt idx="0">
                  <c:v>0.9</c:v>
                </c:pt>
                <c:pt idx="1">
                  <c:v>0.96</c:v>
                </c:pt>
                <c:pt idx="2">
                  <c:v>0.95</c:v>
                </c:pt>
                <c:pt idx="3">
                  <c:v>1.06</c:v>
                </c:pt>
                <c:pt idx="4">
                  <c:v>1.07</c:v>
                </c:pt>
                <c:pt idx="5">
                  <c:v>1.1200000000000001</c:v>
                </c:pt>
                <c:pt idx="6">
                  <c:v>1.08</c:v>
                </c:pt>
                <c:pt idx="7">
                  <c:v>1.01</c:v>
                </c:pt>
                <c:pt idx="8">
                  <c:v>1.02</c:v>
                </c:pt>
                <c:pt idx="9">
                  <c:v>1</c:v>
                </c:pt>
                <c:pt idx="10">
                  <c:v>1.03</c:v>
                </c:pt>
                <c:pt idx="11">
                  <c:v>1.05</c:v>
                </c:pt>
                <c:pt idx="12">
                  <c:v>1.05</c:v>
                </c:pt>
                <c:pt idx="13">
                  <c:v>1.08</c:v>
                </c:pt>
                <c:pt idx="14">
                  <c:v>1.1499999999999999</c:v>
                </c:pt>
                <c:pt idx="15">
                  <c:v>1.18</c:v>
                </c:pt>
                <c:pt idx="16">
                  <c:v>1.29</c:v>
                </c:pt>
                <c:pt idx="17">
                  <c:v>1.4</c:v>
                </c:pt>
                <c:pt idx="18">
                  <c:v>1.34</c:v>
                </c:pt>
                <c:pt idx="19">
                  <c:v>1.25</c:v>
                </c:pt>
                <c:pt idx="20">
                  <c:v>1.26</c:v>
                </c:pt>
                <c:pt idx="21">
                  <c:v>1.23</c:v>
                </c:pt>
                <c:pt idx="22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0-B446-8D9F-C3C5F83EEB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V64_D5!$F$3:$F$23</c:f>
              <c:numCache>
                <c:formatCode>General</c:formatCode>
                <c:ptCount val="21"/>
                <c:pt idx="0">
                  <c:v>5032.05</c:v>
                </c:pt>
                <c:pt idx="1">
                  <c:v>8135.82</c:v>
                </c:pt>
                <c:pt idx="2">
                  <c:v>17375.169999999998</c:v>
                </c:pt>
                <c:pt idx="3">
                  <c:v>21154.15</c:v>
                </c:pt>
                <c:pt idx="4">
                  <c:v>23199.41</c:v>
                </c:pt>
                <c:pt idx="5">
                  <c:v>25113.16</c:v>
                </c:pt>
                <c:pt idx="6">
                  <c:v>29572.32</c:v>
                </c:pt>
                <c:pt idx="7">
                  <c:v>56809.75</c:v>
                </c:pt>
                <c:pt idx="8">
                  <c:v>57062.400000000001</c:v>
                </c:pt>
                <c:pt idx="9">
                  <c:v>59731.12</c:v>
                </c:pt>
                <c:pt idx="10">
                  <c:v>62079.93</c:v>
                </c:pt>
                <c:pt idx="11">
                  <c:v>63256.58</c:v>
                </c:pt>
                <c:pt idx="12">
                  <c:v>64546.42</c:v>
                </c:pt>
                <c:pt idx="13">
                  <c:v>72170.080000000002</c:v>
                </c:pt>
                <c:pt idx="14">
                  <c:v>73638.94</c:v>
                </c:pt>
                <c:pt idx="15">
                  <c:v>76068.12</c:v>
                </c:pt>
                <c:pt idx="16">
                  <c:v>79343.210000000006</c:v>
                </c:pt>
                <c:pt idx="17">
                  <c:v>95332.76</c:v>
                </c:pt>
                <c:pt idx="18">
                  <c:v>102443.84</c:v>
                </c:pt>
                <c:pt idx="19">
                  <c:v>112289.55</c:v>
                </c:pt>
                <c:pt idx="20">
                  <c:v>210280.52</c:v>
                </c:pt>
              </c:numCache>
            </c:numRef>
          </c:xVal>
          <c:yVal>
            <c:numRef>
              <c:f>V64_D5!$G$3:$G$23</c:f>
              <c:numCache>
                <c:formatCode>General</c:formatCode>
                <c:ptCount val="21"/>
                <c:pt idx="0">
                  <c:v>1.04</c:v>
                </c:pt>
                <c:pt idx="1">
                  <c:v>0.93</c:v>
                </c:pt>
                <c:pt idx="2">
                  <c:v>0.91</c:v>
                </c:pt>
                <c:pt idx="3">
                  <c:v>1.1399999999999999</c:v>
                </c:pt>
                <c:pt idx="4">
                  <c:v>1.28</c:v>
                </c:pt>
                <c:pt idx="5">
                  <c:v>1.52</c:v>
                </c:pt>
                <c:pt idx="6">
                  <c:v>1.61</c:v>
                </c:pt>
                <c:pt idx="7">
                  <c:v>1.08</c:v>
                </c:pt>
                <c:pt idx="8">
                  <c:v>1.07</c:v>
                </c:pt>
                <c:pt idx="9">
                  <c:v>1.1000000000000001</c:v>
                </c:pt>
                <c:pt idx="10">
                  <c:v>1.0900000000000001</c:v>
                </c:pt>
                <c:pt idx="11">
                  <c:v>1.1299999999999999</c:v>
                </c:pt>
                <c:pt idx="12">
                  <c:v>1.18</c:v>
                </c:pt>
                <c:pt idx="13">
                  <c:v>1.1299999999999999</c:v>
                </c:pt>
                <c:pt idx="14">
                  <c:v>1.21</c:v>
                </c:pt>
                <c:pt idx="15">
                  <c:v>1.27</c:v>
                </c:pt>
                <c:pt idx="16">
                  <c:v>1.34</c:v>
                </c:pt>
                <c:pt idx="17">
                  <c:v>1.3</c:v>
                </c:pt>
                <c:pt idx="18">
                  <c:v>1.41</c:v>
                </c:pt>
                <c:pt idx="19">
                  <c:v>1.56</c:v>
                </c:pt>
                <c:pt idx="20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6-9844-8082-B6E8A1FD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9967"/>
        <c:axId val="154910303"/>
      </c:scatterChart>
      <c:valAx>
        <c:axId val="154939967"/>
        <c:scaling>
          <c:logBase val="10"/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303"/>
        <c:crosses val="autoZero"/>
        <c:crossBetween val="midCat"/>
      </c:valAx>
      <c:valAx>
        <c:axId val="154910303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V63_D25!$B$2:$B$24</c:f>
              <c:numCache>
                <c:formatCode>General</c:formatCode>
                <c:ptCount val="23"/>
                <c:pt idx="0">
                  <c:v>2809.72</c:v>
                </c:pt>
                <c:pt idx="1">
                  <c:v>6459.75</c:v>
                </c:pt>
                <c:pt idx="2">
                  <c:v>17264.97</c:v>
                </c:pt>
                <c:pt idx="3">
                  <c:v>22940.13</c:v>
                </c:pt>
                <c:pt idx="4">
                  <c:v>29125.64</c:v>
                </c:pt>
                <c:pt idx="5">
                  <c:v>35920.449999999997</c:v>
                </c:pt>
                <c:pt idx="6">
                  <c:v>45397.11</c:v>
                </c:pt>
                <c:pt idx="7">
                  <c:v>65180.75</c:v>
                </c:pt>
                <c:pt idx="8">
                  <c:v>65210.09</c:v>
                </c:pt>
                <c:pt idx="9">
                  <c:v>66137.279999999999</c:v>
                </c:pt>
                <c:pt idx="10">
                  <c:v>68440.17</c:v>
                </c:pt>
                <c:pt idx="11">
                  <c:v>70788.45</c:v>
                </c:pt>
                <c:pt idx="12">
                  <c:v>73283.570000000007</c:v>
                </c:pt>
                <c:pt idx="13">
                  <c:v>77124.22</c:v>
                </c:pt>
                <c:pt idx="14">
                  <c:v>80850.05</c:v>
                </c:pt>
                <c:pt idx="15">
                  <c:v>84853.99</c:v>
                </c:pt>
                <c:pt idx="16">
                  <c:v>89278.43</c:v>
                </c:pt>
                <c:pt idx="17">
                  <c:v>95354.02</c:v>
                </c:pt>
                <c:pt idx="18">
                  <c:v>103610.78</c:v>
                </c:pt>
                <c:pt idx="19">
                  <c:v>116696.16</c:v>
                </c:pt>
                <c:pt idx="20">
                  <c:v>135199.48000000001</c:v>
                </c:pt>
                <c:pt idx="21">
                  <c:v>169876.53</c:v>
                </c:pt>
                <c:pt idx="22">
                  <c:v>241947.73</c:v>
                </c:pt>
              </c:numCache>
            </c:numRef>
          </c:xVal>
          <c:yVal>
            <c:numRef>
              <c:f>V63_D25!$C$2:$C$24</c:f>
              <c:numCache>
                <c:formatCode>General</c:formatCode>
                <c:ptCount val="23"/>
                <c:pt idx="0">
                  <c:v>2</c:v>
                </c:pt>
                <c:pt idx="1">
                  <c:v>1.3</c:v>
                </c:pt>
                <c:pt idx="2">
                  <c:v>1.03</c:v>
                </c:pt>
                <c:pt idx="3">
                  <c:v>1.18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1.04</c:v>
                </c:pt>
                <c:pt idx="8">
                  <c:v>1.04</c:v>
                </c:pt>
                <c:pt idx="9">
                  <c:v>1.08</c:v>
                </c:pt>
                <c:pt idx="10">
                  <c:v>1.08</c:v>
                </c:pt>
                <c:pt idx="11">
                  <c:v>1.1000000000000001</c:v>
                </c:pt>
                <c:pt idx="12">
                  <c:v>1.1200000000000001</c:v>
                </c:pt>
                <c:pt idx="13">
                  <c:v>1.1100000000000001</c:v>
                </c:pt>
                <c:pt idx="14">
                  <c:v>1.1200000000000001</c:v>
                </c:pt>
                <c:pt idx="15">
                  <c:v>1.1499999999999999</c:v>
                </c:pt>
                <c:pt idx="16">
                  <c:v>1.19</c:v>
                </c:pt>
                <c:pt idx="17">
                  <c:v>1.21</c:v>
                </c:pt>
                <c:pt idx="18">
                  <c:v>1.24</c:v>
                </c:pt>
                <c:pt idx="19">
                  <c:v>1.22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7-D442-AB3E-691419020A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V63_D25!$D$2:$D$24</c:f>
              <c:numCache>
                <c:formatCode>General</c:formatCode>
                <c:ptCount val="23"/>
                <c:pt idx="0">
                  <c:v>4549.01</c:v>
                </c:pt>
                <c:pt idx="1">
                  <c:v>8264.15</c:v>
                </c:pt>
                <c:pt idx="2">
                  <c:v>21354.9</c:v>
                </c:pt>
                <c:pt idx="3">
                  <c:v>25945.119999999999</c:v>
                </c:pt>
                <c:pt idx="4">
                  <c:v>34124.400000000001</c:v>
                </c:pt>
                <c:pt idx="5">
                  <c:v>34701.06</c:v>
                </c:pt>
                <c:pt idx="6">
                  <c:v>41816.01</c:v>
                </c:pt>
                <c:pt idx="7">
                  <c:v>64631.96</c:v>
                </c:pt>
                <c:pt idx="8">
                  <c:v>64561.27</c:v>
                </c:pt>
                <c:pt idx="9">
                  <c:v>66976.05</c:v>
                </c:pt>
                <c:pt idx="10">
                  <c:v>68363.39</c:v>
                </c:pt>
                <c:pt idx="11">
                  <c:v>71027.070000000007</c:v>
                </c:pt>
                <c:pt idx="12">
                  <c:v>74462.8</c:v>
                </c:pt>
                <c:pt idx="13">
                  <c:v>78011.48</c:v>
                </c:pt>
                <c:pt idx="14">
                  <c:v>82860.600000000006</c:v>
                </c:pt>
                <c:pt idx="15">
                  <c:v>87136.7</c:v>
                </c:pt>
                <c:pt idx="16">
                  <c:v>93313.3</c:v>
                </c:pt>
                <c:pt idx="17">
                  <c:v>100989.36</c:v>
                </c:pt>
                <c:pt idx="18">
                  <c:v>107182.83</c:v>
                </c:pt>
                <c:pt idx="19">
                  <c:v>120159.06</c:v>
                </c:pt>
                <c:pt idx="20">
                  <c:v>141484.09</c:v>
                </c:pt>
                <c:pt idx="21">
                  <c:v>178881.51</c:v>
                </c:pt>
                <c:pt idx="22">
                  <c:v>258849.47</c:v>
                </c:pt>
              </c:numCache>
            </c:numRef>
          </c:xVal>
          <c:yVal>
            <c:numRef>
              <c:f>V63_D25!$E$2:$E$24</c:f>
              <c:numCache>
                <c:formatCode>General</c:formatCode>
                <c:ptCount val="23"/>
                <c:pt idx="0">
                  <c:v>1.2</c:v>
                </c:pt>
                <c:pt idx="1">
                  <c:v>0.99</c:v>
                </c:pt>
                <c:pt idx="2">
                  <c:v>0.81</c:v>
                </c:pt>
                <c:pt idx="3">
                  <c:v>1.02</c:v>
                </c:pt>
                <c:pt idx="4">
                  <c:v>0.95</c:v>
                </c:pt>
                <c:pt idx="5">
                  <c:v>1.1599999999999999</c:v>
                </c:pt>
                <c:pt idx="6">
                  <c:v>1.22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1.05</c:v>
                </c:pt>
                <c:pt idx="11">
                  <c:v>1.06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1.06</c:v>
                </c:pt>
                <c:pt idx="16">
                  <c:v>1.05</c:v>
                </c:pt>
                <c:pt idx="17">
                  <c:v>1.05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1.07</c:v>
                </c:pt>
                <c:pt idx="21">
                  <c:v>1</c:v>
                </c:pt>
                <c:pt idx="2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7-D442-AB3E-691419020A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V63_D25!$F$2:$F$27</c:f>
              <c:numCache>
                <c:formatCode>General</c:formatCode>
                <c:ptCount val="26"/>
                <c:pt idx="0">
                  <c:v>5768.74</c:v>
                </c:pt>
                <c:pt idx="1">
                  <c:v>7936.29</c:v>
                </c:pt>
                <c:pt idx="2">
                  <c:v>15128.15</c:v>
                </c:pt>
                <c:pt idx="3">
                  <c:v>20900.57</c:v>
                </c:pt>
                <c:pt idx="4">
                  <c:v>24960.29</c:v>
                </c:pt>
                <c:pt idx="6">
                  <c:v>50470.81</c:v>
                </c:pt>
                <c:pt idx="7">
                  <c:v>50472.46</c:v>
                </c:pt>
                <c:pt idx="8">
                  <c:v>51798.55</c:v>
                </c:pt>
                <c:pt idx="9">
                  <c:v>53392.39</c:v>
                </c:pt>
                <c:pt idx="10">
                  <c:v>54977.01</c:v>
                </c:pt>
                <c:pt idx="11">
                  <c:v>56314.49</c:v>
                </c:pt>
                <c:pt idx="12">
                  <c:v>57615.09</c:v>
                </c:pt>
                <c:pt idx="13">
                  <c:v>59486.12</c:v>
                </c:pt>
                <c:pt idx="14">
                  <c:v>61548.59</c:v>
                </c:pt>
                <c:pt idx="15">
                  <c:v>63007.32</c:v>
                </c:pt>
                <c:pt idx="16">
                  <c:v>66115.28</c:v>
                </c:pt>
                <c:pt idx="17">
                  <c:v>70428.39</c:v>
                </c:pt>
                <c:pt idx="18">
                  <c:v>73602.320000000007</c:v>
                </c:pt>
                <c:pt idx="19">
                  <c:v>77823.12</c:v>
                </c:pt>
                <c:pt idx="20">
                  <c:v>84826.81</c:v>
                </c:pt>
                <c:pt idx="21">
                  <c:v>93502.52</c:v>
                </c:pt>
                <c:pt idx="22">
                  <c:v>104083.56</c:v>
                </c:pt>
                <c:pt idx="23">
                  <c:v>124010.17</c:v>
                </c:pt>
                <c:pt idx="24">
                  <c:v>158686.29</c:v>
                </c:pt>
                <c:pt idx="25">
                  <c:v>229682.14</c:v>
                </c:pt>
              </c:numCache>
            </c:numRef>
          </c:xVal>
          <c:yVal>
            <c:numRef>
              <c:f>V63_D25!$G$2:$G$27</c:f>
              <c:numCache>
                <c:formatCode>General</c:formatCode>
                <c:ptCount val="26"/>
                <c:pt idx="0">
                  <c:v>0.9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1.19</c:v>
                </c:pt>
                <c:pt idx="6">
                  <c:v>1.21</c:v>
                </c:pt>
                <c:pt idx="7">
                  <c:v>1.21</c:v>
                </c:pt>
                <c:pt idx="8">
                  <c:v>1.21</c:v>
                </c:pt>
                <c:pt idx="9">
                  <c:v>1.21</c:v>
                </c:pt>
                <c:pt idx="10">
                  <c:v>1.22</c:v>
                </c:pt>
                <c:pt idx="11">
                  <c:v>1.24</c:v>
                </c:pt>
                <c:pt idx="12">
                  <c:v>1.26</c:v>
                </c:pt>
                <c:pt idx="13">
                  <c:v>1.28</c:v>
                </c:pt>
                <c:pt idx="14">
                  <c:v>1.29</c:v>
                </c:pt>
                <c:pt idx="15">
                  <c:v>1.34</c:v>
                </c:pt>
                <c:pt idx="16">
                  <c:v>1.35</c:v>
                </c:pt>
                <c:pt idx="17">
                  <c:v>1.32</c:v>
                </c:pt>
                <c:pt idx="18">
                  <c:v>1.36</c:v>
                </c:pt>
                <c:pt idx="19">
                  <c:v>1.39</c:v>
                </c:pt>
                <c:pt idx="20">
                  <c:v>1.36</c:v>
                </c:pt>
                <c:pt idx="21">
                  <c:v>1.34</c:v>
                </c:pt>
                <c:pt idx="22">
                  <c:v>1.36</c:v>
                </c:pt>
                <c:pt idx="23">
                  <c:v>1.28</c:v>
                </c:pt>
                <c:pt idx="24">
                  <c:v>1.17</c:v>
                </c:pt>
                <c:pt idx="2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D-7040-A7BA-4592114A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28671"/>
        <c:axId val="603533775"/>
      </c:scatterChart>
      <c:valAx>
        <c:axId val="535028671"/>
        <c:scaling>
          <c:logBase val="10"/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3775"/>
        <c:crosses val="autoZero"/>
        <c:crossBetween val="midCat"/>
      </c:valAx>
      <c:valAx>
        <c:axId val="603533775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  <a:r>
                  <a:rPr lang="en-US" baseline="0"/>
                  <a:t> (cP)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V64_D25!$B$3:$B$28</c:f>
              <c:numCache>
                <c:formatCode>General</c:formatCode>
                <c:ptCount val="26"/>
                <c:pt idx="0">
                  <c:v>5978.25</c:v>
                </c:pt>
                <c:pt idx="1">
                  <c:v>8380.67</c:v>
                </c:pt>
                <c:pt idx="2">
                  <c:v>16246.7</c:v>
                </c:pt>
                <c:pt idx="3">
                  <c:v>27682.23</c:v>
                </c:pt>
                <c:pt idx="4">
                  <c:v>27414.33</c:v>
                </c:pt>
                <c:pt idx="5">
                  <c:v>30390.14</c:v>
                </c:pt>
                <c:pt idx="7">
                  <c:v>54298.64</c:v>
                </c:pt>
                <c:pt idx="8">
                  <c:v>54321.98</c:v>
                </c:pt>
                <c:pt idx="9">
                  <c:v>55228.73</c:v>
                </c:pt>
                <c:pt idx="10">
                  <c:v>56439.64</c:v>
                </c:pt>
                <c:pt idx="11">
                  <c:v>58055.96</c:v>
                </c:pt>
                <c:pt idx="12">
                  <c:v>59682.86</c:v>
                </c:pt>
                <c:pt idx="13">
                  <c:v>61745.71</c:v>
                </c:pt>
                <c:pt idx="14">
                  <c:v>63701.16</c:v>
                </c:pt>
                <c:pt idx="15">
                  <c:v>65264.97</c:v>
                </c:pt>
                <c:pt idx="16">
                  <c:v>67783.86</c:v>
                </c:pt>
                <c:pt idx="17">
                  <c:v>70760.78</c:v>
                </c:pt>
                <c:pt idx="18">
                  <c:v>74594.73</c:v>
                </c:pt>
                <c:pt idx="19">
                  <c:v>79900.12</c:v>
                </c:pt>
                <c:pt idx="20">
                  <c:v>87237.29</c:v>
                </c:pt>
                <c:pt idx="21">
                  <c:v>95221.49</c:v>
                </c:pt>
                <c:pt idx="22">
                  <c:v>104431.15</c:v>
                </c:pt>
                <c:pt idx="23">
                  <c:v>119950.83</c:v>
                </c:pt>
                <c:pt idx="24">
                  <c:v>153656.35999999999</c:v>
                </c:pt>
                <c:pt idx="25">
                  <c:v>221634.63</c:v>
                </c:pt>
              </c:numCache>
            </c:numRef>
          </c:xVal>
          <c:yVal>
            <c:numRef>
              <c:f>V64_D25!$C$3:$C$28</c:f>
              <c:numCache>
                <c:formatCode>General</c:formatCode>
                <c:ptCount val="26"/>
                <c:pt idx="0">
                  <c:v>0.92</c:v>
                </c:pt>
                <c:pt idx="1">
                  <c:v>0.98</c:v>
                </c:pt>
                <c:pt idx="2">
                  <c:v>1.07</c:v>
                </c:pt>
                <c:pt idx="3">
                  <c:v>0.95</c:v>
                </c:pt>
                <c:pt idx="4">
                  <c:v>1.18</c:v>
                </c:pt>
                <c:pt idx="5">
                  <c:v>1.32</c:v>
                </c:pt>
                <c:pt idx="7">
                  <c:v>1.22</c:v>
                </c:pt>
                <c:pt idx="8">
                  <c:v>1.22</c:v>
                </c:pt>
                <c:pt idx="9">
                  <c:v>1.24</c:v>
                </c:pt>
                <c:pt idx="10">
                  <c:v>1.27</c:v>
                </c:pt>
                <c:pt idx="11">
                  <c:v>1.28</c:v>
                </c:pt>
                <c:pt idx="12">
                  <c:v>1.29</c:v>
                </c:pt>
                <c:pt idx="13">
                  <c:v>1.3</c:v>
                </c:pt>
                <c:pt idx="14">
                  <c:v>1.32</c:v>
                </c:pt>
                <c:pt idx="15">
                  <c:v>1.38</c:v>
                </c:pt>
                <c:pt idx="16">
                  <c:v>1.4</c:v>
                </c:pt>
                <c:pt idx="17">
                  <c:v>1.43</c:v>
                </c:pt>
                <c:pt idx="18">
                  <c:v>1.45</c:v>
                </c:pt>
                <c:pt idx="19">
                  <c:v>1.44</c:v>
                </c:pt>
                <c:pt idx="20">
                  <c:v>1.41</c:v>
                </c:pt>
                <c:pt idx="21">
                  <c:v>1.43</c:v>
                </c:pt>
                <c:pt idx="22">
                  <c:v>1.46</c:v>
                </c:pt>
                <c:pt idx="23">
                  <c:v>1.48</c:v>
                </c:pt>
                <c:pt idx="24">
                  <c:v>1.36</c:v>
                </c:pt>
                <c:pt idx="25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A544-AC4A-B4EDD28DE9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V64_D25!$D$3:$D$21</c:f>
              <c:numCache>
                <c:formatCode>General</c:formatCode>
                <c:ptCount val="19"/>
                <c:pt idx="0">
                  <c:v>6723.38</c:v>
                </c:pt>
                <c:pt idx="1">
                  <c:v>9233.67</c:v>
                </c:pt>
                <c:pt idx="2">
                  <c:v>18869.650000000001</c:v>
                </c:pt>
                <c:pt idx="3">
                  <c:v>29707.759999999998</c:v>
                </c:pt>
                <c:pt idx="4">
                  <c:v>32405.360000000001</c:v>
                </c:pt>
                <c:pt idx="5">
                  <c:v>34599.65</c:v>
                </c:pt>
                <c:pt idx="7">
                  <c:v>68965.52</c:v>
                </c:pt>
                <c:pt idx="8">
                  <c:v>69191.03</c:v>
                </c:pt>
                <c:pt idx="9">
                  <c:v>70941.89</c:v>
                </c:pt>
                <c:pt idx="10">
                  <c:v>73986.12</c:v>
                </c:pt>
                <c:pt idx="11">
                  <c:v>78165.56</c:v>
                </c:pt>
                <c:pt idx="12">
                  <c:v>81150.19</c:v>
                </c:pt>
                <c:pt idx="13">
                  <c:v>85808.29</c:v>
                </c:pt>
                <c:pt idx="14">
                  <c:v>90987.97</c:v>
                </c:pt>
                <c:pt idx="15">
                  <c:v>105134.2</c:v>
                </c:pt>
                <c:pt idx="16">
                  <c:v>117979.58</c:v>
                </c:pt>
                <c:pt idx="17">
                  <c:v>132232.97</c:v>
                </c:pt>
                <c:pt idx="18">
                  <c:v>257153.66</c:v>
                </c:pt>
              </c:numCache>
            </c:numRef>
          </c:xVal>
          <c:yVal>
            <c:numRef>
              <c:f>V64_D25!$E$3:$E$21</c:f>
              <c:numCache>
                <c:formatCode>General</c:formatCode>
                <c:ptCount val="19"/>
                <c:pt idx="0">
                  <c:v>0.81</c:v>
                </c:pt>
                <c:pt idx="1">
                  <c:v>0.89</c:v>
                </c:pt>
                <c:pt idx="2">
                  <c:v>0.92</c:v>
                </c:pt>
                <c:pt idx="3">
                  <c:v>0.89</c:v>
                </c:pt>
                <c:pt idx="4">
                  <c:v>1</c:v>
                </c:pt>
                <c:pt idx="5">
                  <c:v>1.1599999999999999</c:v>
                </c:pt>
                <c:pt idx="7">
                  <c:v>0.96</c:v>
                </c:pt>
                <c:pt idx="8">
                  <c:v>0.95</c:v>
                </c:pt>
                <c:pt idx="9">
                  <c:v>0.97</c:v>
                </c:pt>
                <c:pt idx="10">
                  <c:v>0.97</c:v>
                </c:pt>
                <c:pt idx="11">
                  <c:v>1.05</c:v>
                </c:pt>
                <c:pt idx="12">
                  <c:v>1.08</c:v>
                </c:pt>
                <c:pt idx="13">
                  <c:v>1.08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1.1399999999999999</c:v>
                </c:pt>
                <c:pt idx="17">
                  <c:v>1.2</c:v>
                </c:pt>
                <c:pt idx="1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E-A544-AC4A-B4EDD28DE9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V64_D25!$F$3:$F$21</c:f>
              <c:numCache>
                <c:formatCode>General</c:formatCode>
                <c:ptCount val="19"/>
                <c:pt idx="0">
                  <c:v>4667.9799999999996</c:v>
                </c:pt>
                <c:pt idx="1">
                  <c:v>7595.34</c:v>
                </c:pt>
                <c:pt idx="2">
                  <c:v>17575.29</c:v>
                </c:pt>
                <c:pt idx="5">
                  <c:v>56540.08</c:v>
                </c:pt>
                <c:pt idx="6">
                  <c:v>56289.62</c:v>
                </c:pt>
                <c:pt idx="7">
                  <c:v>57182.83</c:v>
                </c:pt>
                <c:pt idx="8">
                  <c:v>60714.27</c:v>
                </c:pt>
                <c:pt idx="9">
                  <c:v>62408.57</c:v>
                </c:pt>
                <c:pt idx="10">
                  <c:v>64310.39</c:v>
                </c:pt>
                <c:pt idx="11">
                  <c:v>66066.05</c:v>
                </c:pt>
                <c:pt idx="12">
                  <c:v>72722.92</c:v>
                </c:pt>
                <c:pt idx="13">
                  <c:v>78183.289999999994</c:v>
                </c:pt>
                <c:pt idx="14">
                  <c:v>82878.86</c:v>
                </c:pt>
                <c:pt idx="15">
                  <c:v>88253.31</c:v>
                </c:pt>
                <c:pt idx="16">
                  <c:v>107001.04</c:v>
                </c:pt>
                <c:pt idx="17">
                  <c:v>126669.84</c:v>
                </c:pt>
                <c:pt idx="18">
                  <c:v>152416.09</c:v>
                </c:pt>
              </c:numCache>
            </c:numRef>
          </c:xVal>
          <c:yVal>
            <c:numRef>
              <c:f>V64_D25!$G$3:$G$21</c:f>
              <c:numCache>
                <c:formatCode>General</c:formatCode>
                <c:ptCount val="19"/>
                <c:pt idx="0">
                  <c:v>1.1200000000000001</c:v>
                </c:pt>
                <c:pt idx="1">
                  <c:v>1</c:v>
                </c:pt>
                <c:pt idx="2">
                  <c:v>0.9</c:v>
                </c:pt>
                <c:pt idx="5">
                  <c:v>1.08</c:v>
                </c:pt>
                <c:pt idx="6">
                  <c:v>1.0900000000000001</c:v>
                </c:pt>
                <c:pt idx="7">
                  <c:v>1.1200000000000001</c:v>
                </c:pt>
                <c:pt idx="8">
                  <c:v>1.1399999999999999</c:v>
                </c:pt>
                <c:pt idx="9">
                  <c:v>1.1599999999999999</c:v>
                </c:pt>
                <c:pt idx="10">
                  <c:v>1.18</c:v>
                </c:pt>
                <c:pt idx="11">
                  <c:v>1.22</c:v>
                </c:pt>
                <c:pt idx="12">
                  <c:v>1.23</c:v>
                </c:pt>
                <c:pt idx="13">
                  <c:v>1.2</c:v>
                </c:pt>
                <c:pt idx="14">
                  <c:v>1.22</c:v>
                </c:pt>
                <c:pt idx="15">
                  <c:v>1.25</c:v>
                </c:pt>
                <c:pt idx="16">
                  <c:v>1.28</c:v>
                </c:pt>
                <c:pt idx="17">
                  <c:v>1.21</c:v>
                </c:pt>
                <c:pt idx="18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9-5C4A-A08A-CE895AF1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4175"/>
        <c:axId val="154048671"/>
      </c:scatterChart>
      <c:valAx>
        <c:axId val="154014175"/>
        <c:scaling>
          <c:logBase val="10"/>
          <c:orientation val="minMax"/>
          <c:max val="400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Shear-rate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671"/>
        <c:crosses val="autoZero"/>
        <c:crossBetween val="midCat"/>
      </c:valAx>
      <c:valAx>
        <c:axId val="154048671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582706</xdr:colOff>
      <xdr:row>3</xdr:row>
      <xdr:rowOff>119529</xdr:rowOff>
    </xdr:from>
    <xdr:to>
      <xdr:col>20</xdr:col>
      <xdr:colOff>393326</xdr:colOff>
      <xdr:row>20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2591F-6966-85CD-AF2D-72528848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689053</xdr:colOff>
      <xdr:row>5</xdr:row>
      <xdr:rowOff>69076</xdr:rowOff>
    </xdr:from>
    <xdr:to>
      <xdr:col>20</xdr:col>
      <xdr:colOff>308053</xdr:colOff>
      <xdr:row>18</xdr:row>
      <xdr:rowOff>170676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AA5ED-447A-4C13-9F54-C6E3E2CF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461818</xdr:colOff>
      <xdr:row>2</xdr:row>
      <xdr:rowOff>134697</xdr:rowOff>
    </xdr:from>
    <xdr:to>
      <xdr:col>22</xdr:col>
      <xdr:colOff>211667</xdr:colOff>
      <xdr:row>23</xdr:row>
      <xdr:rowOff>192425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2D44-726F-9688-BF03-FF1D575F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8</xdr:row>
      <xdr:rowOff>38100</xdr:rowOff>
    </xdr:from>
    <xdr:to>
      <xdr:col>13</xdr:col>
      <xdr:colOff>184150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F4CCE-B909-ED46-E44D-721B3CE7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467967</xdr:colOff>
      <xdr:row>7</xdr:row>
      <xdr:rowOff>36443</xdr:rowOff>
    </xdr:from>
    <xdr:to>
      <xdr:col>14</xdr:col>
      <xdr:colOff>70402</xdr:colOff>
      <xdr:row>20</xdr:row>
      <xdr:rowOff>87796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25E0B-EAC0-A7DD-EAA8-3E227D608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38100</xdr:rowOff>
    </xdr:from>
    <xdr:to>
      <xdr:col>13</xdr:col>
      <xdr:colOff>184150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4DD30-008B-A68B-F8C2-6DCB303BB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CD55-B1D5-864C-9600-BE63E02E7C32}">
  <dimension ref="A2:Y34"/>
  <sheetViews>
    <sheetView tabSelected="1" zoomScale="64" zoomScaleNormal="64" workbookViewId="0">
      <selection activeCell="X24" sqref="X24"/>
    </sheetView>
  </sheetViews>
  <sheetFormatPr baseColWidth="10" defaultRowHeight="16" x14ac:dyDescent="0.2"/>
  <sheetData>
    <row r="2" spans="1:24" x14ac:dyDescent="0.2">
      <c r="Q2">
        <v>1.34</v>
      </c>
      <c r="R2">
        <v>1.72</v>
      </c>
      <c r="S2">
        <v>2.15</v>
      </c>
      <c r="T2">
        <v>2.75</v>
      </c>
      <c r="U2">
        <v>3.4</v>
      </c>
      <c r="V2" s="1">
        <v>5.15</v>
      </c>
      <c r="W2">
        <v>10.8</v>
      </c>
      <c r="X2">
        <v>15.7</v>
      </c>
    </row>
    <row r="3" spans="1:24" x14ac:dyDescent="0.2">
      <c r="V3" s="1"/>
    </row>
    <row r="4" spans="1:24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15</v>
      </c>
    </row>
    <row r="5" spans="1:24" x14ac:dyDescent="0.2">
      <c r="A5" s="4" t="s">
        <v>14</v>
      </c>
      <c r="B5">
        <v>5.7599999999999998E-2</v>
      </c>
      <c r="C5">
        <v>0.15079999999999999</v>
      </c>
      <c r="D5">
        <v>0.23269999999999999</v>
      </c>
      <c r="E5">
        <v>0.25769999999999998</v>
      </c>
      <c r="F5">
        <v>0.38569999999999999</v>
      </c>
      <c r="G5">
        <v>0.753</v>
      </c>
      <c r="H5">
        <v>3.9794999999999998</v>
      </c>
      <c r="I5">
        <v>13.563499999999999</v>
      </c>
      <c r="J5">
        <f>(59.12-6.19)/15*2</f>
        <v>7.0573333333333332</v>
      </c>
      <c r="K5">
        <f>399-247</f>
        <v>152</v>
      </c>
      <c r="L5">
        <v>247</v>
      </c>
      <c r="M5">
        <f>L5*1.08</f>
        <v>266.76</v>
      </c>
      <c r="N5">
        <f>J5-(0.0214*M5-4.6868)</f>
        <v>6.0354693333333334</v>
      </c>
      <c r="O5">
        <f>(N5*0.1826)^2</f>
        <v>1.2145730532706642</v>
      </c>
      <c r="P5" t="s">
        <v>16</v>
      </c>
      <c r="Q5">
        <f>B5*68*COS(55/180*3.14)*0.00000225/6/$Q$2^2*1000000/(1/2)</f>
        <v>0.93902259504423236</v>
      </c>
      <c r="R5">
        <f>C5*68*COS(55/180*3.14)*0.00000225/6/$R$2^2*1000000/(1/2)</f>
        <v>1.4921332343598752</v>
      </c>
      <c r="S5">
        <f>D5*68*COS(55/180*3.14)*0.00000225/6/$S$2^2*1000000/(1/2)</f>
        <v>1.4736102011057526</v>
      </c>
      <c r="T5">
        <f>E5*68*COS(55/180*3.14)*0.00000225/6/$T$2^2*1000000/(1/2)</f>
        <v>0.99749835169226098</v>
      </c>
      <c r="U5">
        <f>F5*68*COS(55/180*3.14)*0.00000225/6/$U$2^2*1000000/(1/2)</f>
        <v>0.97668599572551884</v>
      </c>
      <c r="V5">
        <f>G5*68*COS(55/180*3.14)*0.00000225/6/$V$2^2*1000000/(1/2)</f>
        <v>0.83108161287393034</v>
      </c>
      <c r="W5">
        <f>H5*68*COS(55/180*3.14)*0.00000225/6/$W$2^2*1000000/(1/2)</f>
        <v>0.99872093572677256</v>
      </c>
      <c r="X5">
        <f>I5*68*COS(55/180*3.14)*0.00000225/6/$X$2^2*1000000/(1/2)</f>
        <v>1.6107777527830831</v>
      </c>
    </row>
    <row r="6" spans="1:24" x14ac:dyDescent="0.2">
      <c r="A6" s="3" t="s">
        <v>17</v>
      </c>
      <c r="B6" s="3">
        <v>5.8099999999999999E-2</v>
      </c>
      <c r="C6" s="3">
        <v>0.32150000000000001</v>
      </c>
      <c r="D6" s="3">
        <v>0.3609</v>
      </c>
      <c r="E6" s="3">
        <v>0.37540000000000001</v>
      </c>
      <c r="F6" s="3">
        <v>0.49399999999999999</v>
      </c>
      <c r="G6" s="3">
        <v>0.74390000000000001</v>
      </c>
      <c r="H6" s="3">
        <v>4.6256000000000004</v>
      </c>
      <c r="I6" s="3">
        <v>11.2744</v>
      </c>
      <c r="J6" s="3">
        <f>(44.55-5.17)/15*2</f>
        <v>5.2506666666666657</v>
      </c>
      <c r="K6" s="3">
        <f>303-154</f>
        <v>149</v>
      </c>
      <c r="L6" s="3">
        <v>154</v>
      </c>
      <c r="M6" s="3">
        <f>L6*1.08</f>
        <v>166.32000000000002</v>
      </c>
      <c r="N6" s="3">
        <f>J6-(0.0214*M6-4.6868)</f>
        <v>6.3782186666666654</v>
      </c>
      <c r="O6" s="3">
        <f t="shared" ref="O6:O19" si="0">(N6*0.1826)^2</f>
        <v>1.3564392712347082</v>
      </c>
      <c r="P6" s="3" t="s">
        <v>18</v>
      </c>
      <c r="Q6" s="3">
        <f t="shared" ref="Q5:Q27" si="1">B6*68*COS(55/180*3.14)*0.00000225/6/$Q$2^2*1000000/(1/2)</f>
        <v>0.9471738328484357</v>
      </c>
      <c r="R6" s="3">
        <f>C6*68*COS(55/180*3.14)*0.00000225/6/$R$2^2*1000000/(1/2)</f>
        <v>3.1811726448720159</v>
      </c>
      <c r="S6" s="3">
        <f>D6*68*COS(55/180*3.14)*0.00000225/6/$S$2^2*1000000/(1/2)</f>
        <v>2.2854573338163569</v>
      </c>
      <c r="T6" s="3">
        <f>E6*68*COS(55/180*3.14)*0.00000225/6/$T$2^2*1000000/(1/2)</f>
        <v>1.4530884021159285</v>
      </c>
      <c r="U6" s="3">
        <f>F6*68*COS(55/180*3.14)*0.00000225/6/$U$2^2*1000000/(1/2)</f>
        <v>1.2509278762986944</v>
      </c>
      <c r="V6" s="3">
        <f>G6*68*COS(55/180*3.14)*0.00000225/6/$V$2^2*1000000/(1/2)</f>
        <v>0.82103799710081904</v>
      </c>
      <c r="W6" s="3">
        <f>H6*68*COS(55/180*3.14)*0.00000225/6/$W$2^2*1000000/(1/2)</f>
        <v>1.1608703506213744</v>
      </c>
      <c r="X6" s="3">
        <f>I6*68*COS(55/180*3.14)*0.00000225/6/$X$2^2*1000000/(1/2)</f>
        <v>1.3389282040754666</v>
      </c>
    </row>
    <row r="7" spans="1:24" x14ac:dyDescent="0.2">
      <c r="A7" s="4" t="s">
        <v>19</v>
      </c>
      <c r="B7">
        <v>6.9599999999999995E-2</v>
      </c>
      <c r="C7">
        <v>0.1608</v>
      </c>
      <c r="D7">
        <v>0.21529999999999999</v>
      </c>
      <c r="E7">
        <v>0.23369999999999999</v>
      </c>
      <c r="F7">
        <v>0.35389999999999999</v>
      </c>
      <c r="G7">
        <v>0.82150000000000001</v>
      </c>
      <c r="H7">
        <v>3.8117000000000001</v>
      </c>
      <c r="I7">
        <v>11.15</v>
      </c>
      <c r="J7">
        <f>(42.64-3.27)/15*2</f>
        <v>5.2493333333333334</v>
      </c>
      <c r="K7">
        <f>308-164</f>
        <v>144</v>
      </c>
      <c r="L7">
        <v>164</v>
      </c>
      <c r="M7">
        <f>L7*1.08</f>
        <v>177.12</v>
      </c>
      <c r="N7">
        <f>J7-(0.0214*M7-4.6868)</f>
        <v>6.1457653333333333</v>
      </c>
      <c r="O7">
        <f t="shared" si="0"/>
        <v>1.2593704336813047</v>
      </c>
      <c r="Q7">
        <f t="shared" si="1"/>
        <v>1.1346523023451138</v>
      </c>
      <c r="R7">
        <f>C7*68*COS(55/180*3.14)*0.00000225/6/$R$2^2*1000000/(1/2)</f>
        <v>1.5910810615720687</v>
      </c>
      <c r="S7">
        <f>D7*68*COS(55/180*3.14)*0.00000225/6/$S$2^2*1000000/(1/2)</f>
        <v>1.3634219007222543</v>
      </c>
      <c r="T7">
        <f>E7*68*COS(55/180*3.14)*0.00000225/6/$T$2^2*1000000/(1/2)</f>
        <v>0.90459978576050204</v>
      </c>
      <c r="U7">
        <f>F7*68*COS(55/180*3.14)*0.00000225/6/$U$2^2*1000000/(1/2)</f>
        <v>0.89616067899212115</v>
      </c>
      <c r="V7">
        <f>G7*68*COS(55/180*3.14)*0.00000225/6/$V$2^2*1000000/(1/2)</f>
        <v>0.90668465468251491</v>
      </c>
      <c r="W7">
        <f>H7*68*COS(55/180*3.14)*0.00000225/6/$W$2^2*1000000/(1/2)</f>
        <v>0.95660876761144342</v>
      </c>
      <c r="X7">
        <f>I7*68*COS(55/180*3.14)*0.00000225/6/$X$2^2*1000000/(1/2)</f>
        <v>1.3241546756759963</v>
      </c>
    </row>
    <row r="8" spans="1:24" x14ac:dyDescent="0.2">
      <c r="A8" s="3" t="s">
        <v>20</v>
      </c>
      <c r="B8" s="3">
        <v>5.96E-2</v>
      </c>
      <c r="C8" s="3">
        <v>0.15959999999999999</v>
      </c>
      <c r="D8" s="3">
        <v>0.1966</v>
      </c>
      <c r="E8" s="3">
        <v>0.22969999999999999</v>
      </c>
      <c r="F8" s="3">
        <v>0.28449999999999998</v>
      </c>
      <c r="G8" s="3">
        <v>0.78759999999999997</v>
      </c>
      <c r="H8" s="3">
        <v>3.8732000000000002</v>
      </c>
      <c r="I8" s="3">
        <v>9.58</v>
      </c>
      <c r="J8" s="3">
        <f>(32.99-1.03)/15*2</f>
        <v>4.2613333333333339</v>
      </c>
      <c r="K8" s="3">
        <f>322-193</f>
        <v>129</v>
      </c>
      <c r="L8" s="3">
        <v>193</v>
      </c>
      <c r="M8" s="3">
        <f>L8*1.08</f>
        <v>208.44000000000003</v>
      </c>
      <c r="N8" s="3">
        <f>J8-(0.0214*M8-4.6868)</f>
        <v>4.4875173333333338</v>
      </c>
      <c r="O8" s="3">
        <f t="shared" si="0"/>
        <v>0.67145022633829854</v>
      </c>
      <c r="P8" s="3"/>
      <c r="Q8" s="3">
        <f t="shared" si="1"/>
        <v>0.97162754626104597</v>
      </c>
      <c r="R8" s="3">
        <f>C8*68*COS(55/180*3.14)*0.00000225/6/$R$2^2*1000000/(1/2)</f>
        <v>1.5792073223066057</v>
      </c>
      <c r="S8" s="3">
        <f>D8*68*COS(55/180*3.14)*0.00000225/6/$S$2^2*1000000/(1/2)</f>
        <v>1.2450011411147013</v>
      </c>
      <c r="T8" s="3">
        <f>E8*68*COS(55/180*3.14)*0.00000225/6/$T$2^2*1000000/(1/2)</f>
        <v>0.88911669143854233</v>
      </c>
      <c r="U8" s="3">
        <f>F8*68*COS(55/180*3.14)*0.00000225/6/$U$2^2*1000000/(1/2)</f>
        <v>0.72042303807080676</v>
      </c>
      <c r="V8" s="3">
        <f>G8*68*COS(55/180*3.14)*0.00000225/6/$V$2^2*1000000/(1/2)</f>
        <v>0.86926942669257301</v>
      </c>
      <c r="W8" s="3">
        <f>H8*68*COS(55/180*3.14)*0.00000225/6/$W$2^2*1000000/(1/2)</f>
        <v>0.97204320348207962</v>
      </c>
      <c r="X8" s="3">
        <f>I8*68*COS(55/180*3.14)*0.00000225/6/$X$2^2*1000000/(1/2)</f>
        <v>1.1377041966794661</v>
      </c>
    </row>
    <row r="9" spans="1:24" x14ac:dyDescent="0.2">
      <c r="A9" s="2" t="s">
        <v>21</v>
      </c>
      <c r="B9">
        <v>5.8099999999999999E-2</v>
      </c>
      <c r="P9" t="s">
        <v>22</v>
      </c>
      <c r="Q9">
        <f t="shared" si="1"/>
        <v>0.9471738328484357</v>
      </c>
    </row>
    <row r="10" spans="1:24" x14ac:dyDescent="0.2">
      <c r="A10" s="3" t="s">
        <v>23</v>
      </c>
      <c r="B10" s="3">
        <v>5.4899999999999997E-2</v>
      </c>
      <c r="C10" s="3">
        <v>0.13869999999999999</v>
      </c>
      <c r="D10" s="3">
        <v>0.21870000000000001</v>
      </c>
      <c r="E10" s="3">
        <v>0.26590000000000003</v>
      </c>
      <c r="F10" s="3">
        <v>0.59519999999999995</v>
      </c>
      <c r="G10" s="3">
        <v>0.88009999999999999</v>
      </c>
      <c r="H10" s="3">
        <v>3.3874</v>
      </c>
      <c r="I10" s="3">
        <v>7.6619999999999999</v>
      </c>
      <c r="J10" s="3">
        <f>(44.99-0.92)/15*2</f>
        <v>5.8760000000000003</v>
      </c>
      <c r="K10" s="3">
        <f>290-139</f>
        <v>151</v>
      </c>
      <c r="L10" s="3">
        <v>139</v>
      </c>
      <c r="M10" s="3">
        <f t="shared" ref="M10:M19" si="2">L10*1.08</f>
        <v>150.12</v>
      </c>
      <c r="N10" s="3">
        <f t="shared" ref="N10:N19" si="3">J10-(0.0214*M10-4.6868)</f>
        <v>7.3502320000000001</v>
      </c>
      <c r="O10" s="3">
        <f t="shared" si="0"/>
        <v>1.8013729660433448</v>
      </c>
      <c r="P10" s="3"/>
      <c r="Q10" s="3">
        <f t="shared" si="1"/>
        <v>0.8950059109015337</v>
      </c>
      <c r="R10" s="3">
        <f t="shared" ref="R10:R27" si="4">C10*68*COS(55/180*3.14)*0.00000225/6/$R$2^2*1000000/(1/2)</f>
        <v>1.3724063634331214</v>
      </c>
      <c r="S10" s="3">
        <f t="shared" ref="S10:S27" si="5">D10*68*COS(55/180*3.14)*0.00000225/6/$S$2^2*1000000/(1/2)</f>
        <v>1.384952947923628</v>
      </c>
      <c r="T10" s="3">
        <f t="shared" ref="T10:T27" si="6">E10*68*COS(55/180*3.14)*0.00000225/6/$T$2^2*1000000/(1/2)</f>
        <v>1.0292386950522787</v>
      </c>
      <c r="U10" s="3">
        <f t="shared" ref="U10:U27" si="7">F10*68*COS(55/180*3.14)*0.00000225/6/$U$2^2*1000000/(1/2)</f>
        <v>1.5071908339534066</v>
      </c>
      <c r="V10" s="3">
        <f t="shared" ref="V10:V27" si="8">G10*68*COS(55/180*3.14)*0.00000225/6/$V$2^2*1000000/(1/2)</f>
        <v>0.97136112548518749</v>
      </c>
      <c r="W10" s="3">
        <f t="shared" ref="W10:W27" si="9">H10*68*COS(55/180*3.14)*0.00000225/6/$W$2^2*1000000/(1/2)</f>
        <v>0.85012370842590013</v>
      </c>
      <c r="X10" s="3">
        <f t="shared" ref="X10:X27" si="10">I10*68*COS(55/180*3.14)*0.00000225/6/$X$2^2*1000000/(1/2)</f>
        <v>0.90992584080981931</v>
      </c>
    </row>
    <row r="11" spans="1:24" x14ac:dyDescent="0.2">
      <c r="A11" s="4" t="s">
        <v>24</v>
      </c>
      <c r="B11">
        <v>7.4300000000000005E-2</v>
      </c>
      <c r="C11">
        <v>0.1487</v>
      </c>
      <c r="D11">
        <v>0.20069999999999999</v>
      </c>
      <c r="E11">
        <v>0.2155</v>
      </c>
      <c r="F11">
        <v>0.33360000000000001</v>
      </c>
      <c r="G11">
        <v>0.82469999999999999</v>
      </c>
      <c r="H11">
        <v>3.9018999999999999</v>
      </c>
      <c r="I11">
        <v>10.46</v>
      </c>
      <c r="J11">
        <f>(40.13-4.69)/15*2</f>
        <v>4.7253333333333343</v>
      </c>
      <c r="K11">
        <f>265-142</f>
        <v>123</v>
      </c>
      <c r="L11">
        <v>142</v>
      </c>
      <c r="M11">
        <f t="shared" si="2"/>
        <v>153.36000000000001</v>
      </c>
      <c r="N11">
        <f t="shared" si="3"/>
        <v>6.1302293333333342</v>
      </c>
      <c r="O11">
        <f t="shared" si="0"/>
        <v>1.2530113073907785</v>
      </c>
      <c r="Q11">
        <f t="shared" si="1"/>
        <v>1.2112739377046264</v>
      </c>
      <c r="R11">
        <f t="shared" si="4"/>
        <v>1.4713541906453147</v>
      </c>
      <c r="S11">
        <f t="shared" si="5"/>
        <v>1.2709650509751809</v>
      </c>
      <c r="T11">
        <f t="shared" si="6"/>
        <v>0.83415170659558502</v>
      </c>
      <c r="U11">
        <f t="shared" si="7"/>
        <v>0.84475615290130446</v>
      </c>
      <c r="V11">
        <f t="shared" si="8"/>
        <v>0.91021647561371877</v>
      </c>
      <c r="W11">
        <f t="shared" si="9"/>
        <v>0.97924594022170985</v>
      </c>
      <c r="X11">
        <f t="shared" si="10"/>
        <v>1.2422114715310246</v>
      </c>
    </row>
    <row r="12" spans="1:24" x14ac:dyDescent="0.2">
      <c r="A12" s="4" t="s">
        <v>25</v>
      </c>
      <c r="B12">
        <v>5.8200000000000002E-2</v>
      </c>
      <c r="C12">
        <v>0.15260000000000001</v>
      </c>
      <c r="D12">
        <v>0.2034</v>
      </c>
      <c r="E12">
        <v>0.23269999999999999</v>
      </c>
      <c r="F12">
        <v>0.4032</v>
      </c>
      <c r="G12">
        <v>0.93679999999999997</v>
      </c>
      <c r="H12">
        <v>3.5150999999999999</v>
      </c>
      <c r="I12">
        <v>15</v>
      </c>
      <c r="J12">
        <f>(54.78-8.04)/15*2</f>
        <v>6.2320000000000002</v>
      </c>
      <c r="K12">
        <f>298-183</f>
        <v>115</v>
      </c>
      <c r="L12">
        <v>183</v>
      </c>
      <c r="M12">
        <f t="shared" si="2"/>
        <v>197.64000000000001</v>
      </c>
      <c r="N12">
        <f t="shared" si="3"/>
        <v>6.6893039999999999</v>
      </c>
      <c r="O12">
        <f t="shared" si="0"/>
        <v>1.4919814132021216</v>
      </c>
      <c r="Q12">
        <f t="shared" si="1"/>
        <v>0.94880408040927633</v>
      </c>
      <c r="R12">
        <f t="shared" si="4"/>
        <v>1.5099438432580707</v>
      </c>
      <c r="S12">
        <f t="shared" si="5"/>
        <v>1.2880632355174479</v>
      </c>
      <c r="T12">
        <f t="shared" si="6"/>
        <v>0.900729012180012</v>
      </c>
      <c r="U12">
        <f t="shared" si="7"/>
        <v>1.0210002423555335</v>
      </c>
      <c r="V12">
        <f t="shared" si="8"/>
        <v>1.0339405776099575</v>
      </c>
      <c r="W12">
        <f t="shared" si="9"/>
        <v>0.88217212242070064</v>
      </c>
      <c r="X12">
        <f t="shared" si="10"/>
        <v>1.7813740031515646</v>
      </c>
    </row>
    <row r="13" spans="1:24" x14ac:dyDescent="0.2">
      <c r="A13" s="4" t="s">
        <v>26</v>
      </c>
      <c r="B13">
        <v>6.3500000000000001E-2</v>
      </c>
      <c r="C13">
        <v>0.16400000000000001</v>
      </c>
      <c r="D13">
        <v>0.2271</v>
      </c>
      <c r="E13">
        <v>0.2455</v>
      </c>
      <c r="F13">
        <v>0.3412</v>
      </c>
      <c r="G13">
        <v>0.9516</v>
      </c>
      <c r="H13">
        <v>3.6678000000000002</v>
      </c>
      <c r="I13">
        <v>12.375</v>
      </c>
      <c r="J13">
        <f>(53.24-7.19)/15*2</f>
        <v>6.1400000000000006</v>
      </c>
      <c r="K13">
        <f>331-179</f>
        <v>152</v>
      </c>
      <c r="L13">
        <v>179</v>
      </c>
      <c r="M13">
        <f t="shared" si="2"/>
        <v>193.32000000000002</v>
      </c>
      <c r="N13">
        <f t="shared" si="3"/>
        <v>6.6897520000000004</v>
      </c>
      <c r="O13">
        <f t="shared" si="0"/>
        <v>1.4921812636067713</v>
      </c>
      <c r="Q13">
        <f t="shared" si="1"/>
        <v>1.0352072011338325</v>
      </c>
      <c r="R13">
        <f t="shared" si="4"/>
        <v>1.6227443662799708</v>
      </c>
      <c r="S13">
        <f t="shared" si="5"/>
        <v>1.4381472998329028</v>
      </c>
      <c r="T13">
        <f t="shared" si="6"/>
        <v>0.95027491401028352</v>
      </c>
      <c r="U13">
        <f t="shared" si="7"/>
        <v>0.86400119715205359</v>
      </c>
      <c r="V13">
        <f t="shared" si="8"/>
        <v>1.0502752494167755</v>
      </c>
      <c r="W13">
        <f t="shared" si="9"/>
        <v>0.92049469733852396</v>
      </c>
      <c r="X13">
        <f t="shared" si="10"/>
        <v>1.4696335526000406</v>
      </c>
    </row>
    <row r="14" spans="1:24" x14ac:dyDescent="0.2">
      <c r="A14" s="4" t="s">
        <v>27</v>
      </c>
      <c r="B14">
        <v>5.2299999999999999E-2</v>
      </c>
      <c r="C14">
        <v>0.1784</v>
      </c>
      <c r="D14">
        <v>0.24490000000000001</v>
      </c>
      <c r="E14">
        <v>0.35199999999999998</v>
      </c>
      <c r="F14">
        <v>0.57220000000000004</v>
      </c>
      <c r="G14">
        <v>1.2695000000000001</v>
      </c>
      <c r="H14">
        <v>5.4584999999999999</v>
      </c>
      <c r="I14">
        <v>16.78</v>
      </c>
      <c r="J14">
        <f>(37.12-2.02)/15*2</f>
        <v>4.6799999999999988</v>
      </c>
      <c r="K14">
        <f>(238-129)</f>
        <v>109</v>
      </c>
      <c r="L14">
        <v>129</v>
      </c>
      <c r="M14">
        <f t="shared" si="2"/>
        <v>139.32000000000002</v>
      </c>
      <c r="N14">
        <f t="shared" si="3"/>
        <v>6.3853519999999984</v>
      </c>
      <c r="O14">
        <f t="shared" si="0"/>
        <v>1.3594750229722112</v>
      </c>
      <c r="Q14">
        <f t="shared" si="1"/>
        <v>0.85261947431967622</v>
      </c>
      <c r="R14">
        <f t="shared" si="4"/>
        <v>1.7652292374655292</v>
      </c>
      <c r="S14">
        <f t="shared" si="5"/>
        <v>1.5508686645930336</v>
      </c>
      <c r="T14">
        <f t="shared" si="6"/>
        <v>1.3625123003324637</v>
      </c>
      <c r="U14">
        <f t="shared" si="7"/>
        <v>1.4489492526682448</v>
      </c>
      <c r="V14">
        <f t="shared" si="8"/>
        <v>1.4011395850510688</v>
      </c>
      <c r="W14">
        <f t="shared" si="9"/>
        <v>1.3699002959328024</v>
      </c>
      <c r="X14">
        <f t="shared" si="10"/>
        <v>1.9927637181922169</v>
      </c>
    </row>
    <row r="15" spans="1:24" x14ac:dyDescent="0.2">
      <c r="A15" s="3" t="s">
        <v>28</v>
      </c>
      <c r="B15" s="3">
        <v>6.3299999999999995E-2</v>
      </c>
      <c r="C15" s="3">
        <v>0.1341</v>
      </c>
      <c r="D15" s="3">
        <v>0.2235</v>
      </c>
      <c r="E15" s="3">
        <v>0.27539999999999998</v>
      </c>
      <c r="F15" s="3">
        <v>0.46350000000000002</v>
      </c>
      <c r="G15" s="3">
        <v>0.78280000000000005</v>
      </c>
      <c r="H15" s="3">
        <v>5.36</v>
      </c>
      <c r="I15" s="3">
        <v>11.19</v>
      </c>
      <c r="J15" s="3">
        <f>(41.73-1.88)/15*2</f>
        <v>5.3133333333333326</v>
      </c>
      <c r="K15" s="3">
        <f>229-127</f>
        <v>102</v>
      </c>
      <c r="L15" s="3">
        <v>127</v>
      </c>
      <c r="M15" s="3">
        <f t="shared" si="2"/>
        <v>137.16</v>
      </c>
      <c r="N15" s="3">
        <f t="shared" si="3"/>
        <v>7.0649093333333326</v>
      </c>
      <c r="O15" s="3">
        <f t="shared" si="0"/>
        <v>1.6642353089584008</v>
      </c>
      <c r="P15" s="3"/>
      <c r="Q15" s="3">
        <f t="shared" si="1"/>
        <v>1.0319467060121508</v>
      </c>
      <c r="R15" s="3">
        <f t="shared" si="4"/>
        <v>1.3268903629155127</v>
      </c>
      <c r="S15" s="3">
        <f t="shared" si="5"/>
        <v>1.4153497204432135</v>
      </c>
      <c r="T15" s="3">
        <f t="shared" si="6"/>
        <v>1.0660110440669333</v>
      </c>
      <c r="U15" s="3">
        <f t="shared" si="7"/>
        <v>1.1736944750292404</v>
      </c>
      <c r="V15" s="3">
        <f t="shared" si="8"/>
        <v>0.86397169529576734</v>
      </c>
      <c r="W15" s="3">
        <f t="shared" si="9"/>
        <v>1.3451801018960927</v>
      </c>
      <c r="X15" s="3">
        <f t="shared" si="10"/>
        <v>1.3289050063510672</v>
      </c>
    </row>
    <row r="16" spans="1:24" x14ac:dyDescent="0.2">
      <c r="A16" s="4" t="s">
        <v>29</v>
      </c>
      <c r="B16">
        <v>6.2899999999999998E-2</v>
      </c>
      <c r="C16">
        <v>0.15509999999999999</v>
      </c>
      <c r="D16">
        <v>0.2283</v>
      </c>
      <c r="E16">
        <v>0.31609999999999999</v>
      </c>
      <c r="F16">
        <v>0.42859999999999998</v>
      </c>
      <c r="G16">
        <v>0.79</v>
      </c>
      <c r="H16">
        <v>3.5398999999999998</v>
      </c>
      <c r="I16">
        <v>8.32</v>
      </c>
      <c r="J16">
        <f>(40.53-1.03)/15*2</f>
        <v>5.2666666666666666</v>
      </c>
      <c r="K16">
        <f>224-128</f>
        <v>96</v>
      </c>
      <c r="L16">
        <v>128</v>
      </c>
      <c r="M16">
        <f t="shared" si="2"/>
        <v>138.24</v>
      </c>
      <c r="N16">
        <f t="shared" si="3"/>
        <v>6.9951306666666664</v>
      </c>
      <c r="O16">
        <f t="shared" si="0"/>
        <v>1.6315230323927072</v>
      </c>
      <c r="Q16">
        <f t="shared" si="1"/>
        <v>1.0254257157687883</v>
      </c>
      <c r="R16">
        <f t="shared" si="4"/>
        <v>1.5346808000611187</v>
      </c>
      <c r="S16">
        <f t="shared" si="5"/>
        <v>1.4457464929627994</v>
      </c>
      <c r="T16">
        <f t="shared" si="6"/>
        <v>1.223551528792874</v>
      </c>
      <c r="U16">
        <f t="shared" si="7"/>
        <v>1.0853192060356687</v>
      </c>
      <c r="V16">
        <f t="shared" si="8"/>
        <v>0.87191829239097596</v>
      </c>
      <c r="W16">
        <f t="shared" si="9"/>
        <v>0.88839609005633935</v>
      </c>
      <c r="X16">
        <f t="shared" si="10"/>
        <v>0.98806878041473456</v>
      </c>
    </row>
    <row r="17" spans="1:25" x14ac:dyDescent="0.2">
      <c r="A17" s="3" t="s">
        <v>30</v>
      </c>
      <c r="B17" s="3">
        <v>7.2099999999999997E-2</v>
      </c>
      <c r="C17" s="3">
        <v>0.1981</v>
      </c>
      <c r="D17" s="3">
        <v>0.21590000000000001</v>
      </c>
      <c r="E17" s="3">
        <v>0.3054</v>
      </c>
      <c r="F17" s="3">
        <v>0.58550000000000002</v>
      </c>
      <c r="G17" s="3">
        <v>1.1200000000000001</v>
      </c>
      <c r="H17" s="3">
        <v>3.75</v>
      </c>
      <c r="I17" s="3">
        <v>7.65</v>
      </c>
      <c r="J17" s="3">
        <f>(57.21-13.3)/15*2</f>
        <v>5.8546666666666658</v>
      </c>
      <c r="K17" s="3">
        <f>316-198</f>
        <v>118</v>
      </c>
      <c r="L17" s="3">
        <v>198</v>
      </c>
      <c r="M17" s="3">
        <f t="shared" si="2"/>
        <v>213.84</v>
      </c>
      <c r="N17" s="3">
        <f t="shared" si="3"/>
        <v>5.9652906666666654</v>
      </c>
      <c r="O17" s="3">
        <f t="shared" si="0"/>
        <v>1.1864918696308895</v>
      </c>
      <c r="P17" s="3"/>
      <c r="Q17" s="3">
        <f t="shared" si="1"/>
        <v>1.1754084913661313</v>
      </c>
      <c r="R17" s="3">
        <f t="shared" si="4"/>
        <v>1.9601564570735501</v>
      </c>
      <c r="S17" s="3">
        <f t="shared" si="5"/>
        <v>1.3672214972872025</v>
      </c>
      <c r="T17" s="3">
        <f t="shared" si="6"/>
        <v>1.1821342514816318</v>
      </c>
      <c r="U17" s="3">
        <f t="shared" si="7"/>
        <v>1.4826280801070557</v>
      </c>
      <c r="V17" s="3">
        <f t="shared" si="8"/>
        <v>1.2361373259213841</v>
      </c>
      <c r="W17" s="3">
        <f t="shared" si="9"/>
        <v>0.94112413845342302</v>
      </c>
      <c r="X17" s="3">
        <f t="shared" si="10"/>
        <v>0.90850074160729799</v>
      </c>
    </row>
    <row r="18" spans="1:25" x14ac:dyDescent="0.2">
      <c r="A18" s="3" t="s">
        <v>31</v>
      </c>
      <c r="B18" s="3">
        <v>6.3299999999999995E-2</v>
      </c>
      <c r="C18" s="3">
        <v>0.16669999999999999</v>
      </c>
      <c r="D18" s="3">
        <v>0.2399</v>
      </c>
      <c r="E18" s="3">
        <v>0.26540000000000002</v>
      </c>
      <c r="F18" s="3">
        <v>0.32369999999999999</v>
      </c>
      <c r="G18" s="3">
        <v>0.86719999999999997</v>
      </c>
      <c r="H18" s="3">
        <v>8.298</v>
      </c>
      <c r="I18" s="3">
        <v>19</v>
      </c>
      <c r="J18" s="3">
        <f>(53.18-2.33)/15*2</f>
        <v>6.78</v>
      </c>
      <c r="K18" s="3">
        <f>330-172</f>
        <v>158</v>
      </c>
      <c r="L18" s="3">
        <v>172</v>
      </c>
      <c r="M18" s="3">
        <f t="shared" si="2"/>
        <v>185.76000000000002</v>
      </c>
      <c r="N18" s="3">
        <f t="shared" si="3"/>
        <v>7.491536</v>
      </c>
      <c r="O18" s="3">
        <f t="shared" si="0"/>
        <v>1.8712994418422531</v>
      </c>
      <c r="P18" s="3" t="s">
        <v>22</v>
      </c>
      <c r="Q18" s="3">
        <f t="shared" si="1"/>
        <v>1.0319467060121508</v>
      </c>
      <c r="R18" s="3">
        <f t="shared" si="4"/>
        <v>1.6494602796272628</v>
      </c>
      <c r="S18" s="3">
        <f t="shared" si="5"/>
        <v>1.5192053598851316</v>
      </c>
      <c r="T18" s="3">
        <f t="shared" si="6"/>
        <v>1.0273033082620338</v>
      </c>
      <c r="U18" s="3">
        <f t="shared" si="7"/>
        <v>0.8196869505220391</v>
      </c>
      <c r="V18" s="3">
        <f t="shared" si="8"/>
        <v>0.95712347235627149</v>
      </c>
      <c r="W18" s="3">
        <f t="shared" si="9"/>
        <v>2.082519493569734</v>
      </c>
      <c r="X18" s="3">
        <f t="shared" si="10"/>
        <v>2.2564070706586485</v>
      </c>
    </row>
    <row r="19" spans="1:25" x14ac:dyDescent="0.2">
      <c r="A19" s="3" t="s">
        <v>41</v>
      </c>
      <c r="B19" s="3">
        <v>7.3800000000000004E-2</v>
      </c>
      <c r="C19" s="3">
        <v>0.15809999999999999</v>
      </c>
      <c r="D19" s="3">
        <v>0.2203</v>
      </c>
      <c r="E19" s="3">
        <v>0.30359999999999998</v>
      </c>
      <c r="F19" s="3">
        <v>0.38679999999999998</v>
      </c>
      <c r="G19" s="3">
        <v>1.1299999999999999</v>
      </c>
      <c r="H19" s="3">
        <v>5.22</v>
      </c>
      <c r="I19" s="3">
        <v>11.2</v>
      </c>
      <c r="J19" s="3">
        <f>(56.48-7.81)/15*2</f>
        <v>6.4893333333333327</v>
      </c>
      <c r="K19" s="3">
        <f>313-201</f>
        <v>112</v>
      </c>
      <c r="L19" s="3">
        <v>201</v>
      </c>
      <c r="M19" s="3">
        <f t="shared" si="2"/>
        <v>217.08</v>
      </c>
      <c r="N19" s="3">
        <f t="shared" si="3"/>
        <v>6.5306213333333325</v>
      </c>
      <c r="O19" s="3">
        <f t="shared" si="0"/>
        <v>1.4220358713610088</v>
      </c>
      <c r="P19" s="3"/>
      <c r="Q19" s="3">
        <f t="shared" si="1"/>
        <v>1.2031226999004228</v>
      </c>
      <c r="R19" s="3">
        <f t="shared" si="4"/>
        <v>1.5643651482247765</v>
      </c>
      <c r="S19" s="3">
        <f t="shared" si="5"/>
        <v>1.3950852054301561</v>
      </c>
      <c r="T19" s="3">
        <f t="shared" si="6"/>
        <v>1.1751668590367501</v>
      </c>
      <c r="U19" s="3">
        <f t="shared" si="7"/>
        <v>0.9794714626565485</v>
      </c>
      <c r="V19" s="3">
        <f t="shared" si="8"/>
        <v>1.2471742663313961</v>
      </c>
      <c r="W19" s="3">
        <f t="shared" si="9"/>
        <v>1.3100448007271648</v>
      </c>
      <c r="X19" s="3">
        <f t="shared" si="10"/>
        <v>1.3300925890198347</v>
      </c>
    </row>
    <row r="20" spans="1:25" x14ac:dyDescent="0.2">
      <c r="A20" s="3" t="s">
        <v>32</v>
      </c>
      <c r="B20" s="3">
        <v>5.57E-2</v>
      </c>
      <c r="C20" s="3">
        <v>0.21440000000000001</v>
      </c>
      <c r="D20" s="3">
        <v>0.33889999999999998</v>
      </c>
      <c r="E20" s="3">
        <v>0.42970000000000003</v>
      </c>
      <c r="F20" s="3">
        <v>0.5675</v>
      </c>
      <c r="G20" s="3">
        <v>0.83169999999999999</v>
      </c>
      <c r="H20" s="3">
        <v>4.0999999999999996</v>
      </c>
      <c r="I20" s="3">
        <v>8.5359999999999996</v>
      </c>
      <c r="J20" s="3">
        <f>(36.65+0.35)/15*2</f>
        <v>4.9333333333333336</v>
      </c>
      <c r="K20" s="3">
        <f>204-64</f>
        <v>140</v>
      </c>
      <c r="L20" s="3">
        <v>64</v>
      </c>
      <c r="M20" s="3">
        <f t="shared" ref="M20:M27" si="11">L20*1.08</f>
        <v>69.12</v>
      </c>
      <c r="N20" s="3">
        <f t="shared" ref="N20:N27" si="12">J20-(0.0214*M20-4.6868)</f>
        <v>8.1409653333333338</v>
      </c>
      <c r="O20" s="3"/>
      <c r="P20" s="3"/>
      <c r="Q20" s="3">
        <f t="shared" si="1"/>
        <v>0.90804789138825925</v>
      </c>
      <c r="R20" s="3">
        <f t="shared" si="4"/>
        <v>2.121441415429425</v>
      </c>
      <c r="S20" s="3">
        <f t="shared" si="5"/>
        <v>2.1461387931015881</v>
      </c>
      <c r="T20" s="3">
        <f t="shared" si="6"/>
        <v>1.6632714075365331</v>
      </c>
      <c r="U20" s="3">
        <f t="shared" si="7"/>
        <v>1.4370477121447554</v>
      </c>
      <c r="V20" s="3">
        <f t="shared" si="8"/>
        <v>0.91794233390072755</v>
      </c>
      <c r="W20" s="3">
        <f t="shared" si="9"/>
        <v>1.0289623913757424</v>
      </c>
      <c r="X20" s="3">
        <f t="shared" si="10"/>
        <v>1.013720566060117</v>
      </c>
    </row>
    <row r="21" spans="1:25" x14ac:dyDescent="0.2">
      <c r="A21" s="5" t="s">
        <v>33</v>
      </c>
      <c r="B21">
        <v>7.0800000000000002E-2</v>
      </c>
      <c r="C21">
        <v>0.20480000000000001</v>
      </c>
      <c r="D21">
        <v>0.2198</v>
      </c>
      <c r="E21">
        <v>0.29380000000000001</v>
      </c>
      <c r="F21">
        <v>0.43380000000000002</v>
      </c>
      <c r="G21">
        <v>0.90780000000000005</v>
      </c>
      <c r="H21">
        <v>3.63</v>
      </c>
      <c r="I21">
        <v>7.25</v>
      </c>
      <c r="J21">
        <f>(35.84-2.23)/15*2</f>
        <v>4.4813333333333345</v>
      </c>
      <c r="K21">
        <f>242-126</f>
        <v>116</v>
      </c>
      <c r="L21">
        <v>126</v>
      </c>
      <c r="M21">
        <f t="shared" si="11"/>
        <v>136.08000000000001</v>
      </c>
      <c r="N21">
        <f t="shared" si="12"/>
        <v>6.2560213333333348</v>
      </c>
      <c r="O21">
        <f t="shared" ref="O21:O27" si="13">(N21*0.1826)^2</f>
        <v>1.3049623697929489</v>
      </c>
      <c r="Q21">
        <f t="shared" si="1"/>
        <v>1.1542152730752022</v>
      </c>
      <c r="R21">
        <f t="shared" si="4"/>
        <v>2.0264515013057198</v>
      </c>
      <c r="S21">
        <f t="shared" si="5"/>
        <v>1.3919188749593658</v>
      </c>
      <c r="T21">
        <f t="shared" si="6"/>
        <v>1.1372332779479482</v>
      </c>
      <c r="U21">
        <f t="shared" si="7"/>
        <v>1.0984868678914443</v>
      </c>
      <c r="V21">
        <f t="shared" si="8"/>
        <v>1.0019334504209216</v>
      </c>
      <c r="W21">
        <f t="shared" si="9"/>
        <v>0.91100816602291346</v>
      </c>
      <c r="X21">
        <f t="shared" si="10"/>
        <v>0.86099743485658942</v>
      </c>
    </row>
    <row r="22" spans="1:25" x14ac:dyDescent="0.2">
      <c r="A22" s="3" t="s">
        <v>34</v>
      </c>
      <c r="B22" s="3">
        <v>6.6799999999999998E-2</v>
      </c>
      <c r="C22" s="3">
        <v>0.17730000000000001</v>
      </c>
      <c r="D22" s="3">
        <v>0.1993</v>
      </c>
      <c r="E22" s="3">
        <v>0.22470000000000001</v>
      </c>
      <c r="F22" s="3">
        <v>0.26119999999999999</v>
      </c>
      <c r="G22" s="3">
        <v>0.60729999999999995</v>
      </c>
      <c r="H22" s="3">
        <v>3.8235000000000001</v>
      </c>
      <c r="I22" s="3">
        <v>7.55</v>
      </c>
      <c r="J22" s="3">
        <f>(42.3-1.39)/15*2</f>
        <v>5.4546666666666663</v>
      </c>
      <c r="K22" s="3">
        <f>285-195</f>
        <v>90</v>
      </c>
      <c r="L22" s="3">
        <v>195</v>
      </c>
      <c r="M22" s="3">
        <f t="shared" si="11"/>
        <v>210.60000000000002</v>
      </c>
      <c r="N22" s="3">
        <f t="shared" si="12"/>
        <v>5.6346266666666658</v>
      </c>
      <c r="O22" s="3">
        <f t="shared" si="13"/>
        <v>1.0585998764969649</v>
      </c>
      <c r="P22" s="3"/>
      <c r="Q22" s="3">
        <f t="shared" si="1"/>
        <v>1.0890053706415748</v>
      </c>
      <c r="R22" s="3">
        <f t="shared" si="4"/>
        <v>1.7543449764721881</v>
      </c>
      <c r="S22" s="3">
        <f t="shared" si="5"/>
        <v>1.2620993256569684</v>
      </c>
      <c r="T22" s="3">
        <f t="shared" si="6"/>
        <v>0.86976282353609269</v>
      </c>
      <c r="U22" s="3">
        <f t="shared" si="7"/>
        <v>0.66142178398627305</v>
      </c>
      <c r="V22" s="3">
        <f t="shared" si="8"/>
        <v>0.67027339110005035</v>
      </c>
      <c r="W22" s="3">
        <f t="shared" si="9"/>
        <v>0.95957017156711011</v>
      </c>
      <c r="X22" s="3">
        <f t="shared" si="10"/>
        <v>0.89662491491962071</v>
      </c>
    </row>
    <row r="23" spans="1:25" x14ac:dyDescent="0.2">
      <c r="A23" s="3" t="s">
        <v>39</v>
      </c>
      <c r="B23" s="3">
        <v>7.3800000000000004E-2</v>
      </c>
      <c r="C23" s="3">
        <v>0.1804</v>
      </c>
      <c r="D23" s="3">
        <v>0.23150000000000001</v>
      </c>
      <c r="E23" s="3">
        <v>0.3725</v>
      </c>
      <c r="F23" s="3">
        <v>0.4627</v>
      </c>
      <c r="G23" s="3">
        <v>0.84789999999999999</v>
      </c>
      <c r="H23" s="3">
        <v>3.9849000000000001</v>
      </c>
      <c r="I23" s="3">
        <v>8.4</v>
      </c>
      <c r="J23" s="3">
        <f>(44-3.58)/15*2</f>
        <v>5.389333333333334</v>
      </c>
      <c r="K23" s="3">
        <f>254-158</f>
        <v>96</v>
      </c>
      <c r="L23" s="3">
        <v>158</v>
      </c>
      <c r="M23" s="3">
        <f t="shared" si="11"/>
        <v>170.64000000000001</v>
      </c>
      <c r="N23" s="3">
        <f t="shared" si="12"/>
        <v>6.4244373333333336</v>
      </c>
      <c r="O23" s="3">
        <f t="shared" si="13"/>
        <v>1.3761689055349078</v>
      </c>
      <c r="P23" s="3"/>
      <c r="Q23" s="3">
        <f t="shared" si="1"/>
        <v>1.2031226999004228</v>
      </c>
      <c r="R23" s="3">
        <f t="shared" si="4"/>
        <v>1.7850188029079677</v>
      </c>
      <c r="S23" s="3">
        <f t="shared" si="5"/>
        <v>1.4660110079758566</v>
      </c>
      <c r="T23" s="3">
        <f t="shared" si="6"/>
        <v>1.4418631587325077</v>
      </c>
      <c r="U23" s="3">
        <f t="shared" si="7"/>
        <v>1.1716686808975829</v>
      </c>
      <c r="V23" s="3">
        <f t="shared" si="8"/>
        <v>0.93582217736494744</v>
      </c>
      <c r="W23" s="3">
        <f t="shared" si="9"/>
        <v>1.0000761544861456</v>
      </c>
      <c r="X23" s="3">
        <f t="shared" si="10"/>
        <v>0.99756944176487627</v>
      </c>
    </row>
    <row r="24" spans="1:25" x14ac:dyDescent="0.2">
      <c r="A24" s="3" t="s">
        <v>35</v>
      </c>
      <c r="B24" s="3">
        <v>5.0599999999999999E-2</v>
      </c>
      <c r="C24" s="3">
        <v>0.1192</v>
      </c>
      <c r="D24" s="3">
        <v>0.13</v>
      </c>
      <c r="E24" s="3">
        <v>0.1444</v>
      </c>
      <c r="F24" s="3">
        <v>0.20280000000000001</v>
      </c>
      <c r="G24" s="3">
        <v>0.78710000000000002</v>
      </c>
      <c r="H24" s="3">
        <v>3.0564</v>
      </c>
      <c r="I24" s="3">
        <v>8.8260000000000005</v>
      </c>
      <c r="J24" s="3">
        <f>(48-7.42)/15*2</f>
        <v>5.4106666666666667</v>
      </c>
      <c r="K24" s="3">
        <f>323-171</f>
        <v>152</v>
      </c>
      <c r="L24" s="3">
        <v>171</v>
      </c>
      <c r="M24" s="3">
        <f t="shared" si="11"/>
        <v>184.68</v>
      </c>
      <c r="N24" s="3">
        <f t="shared" si="12"/>
        <v>6.1453146666666667</v>
      </c>
      <c r="O24" s="3">
        <f t="shared" si="13"/>
        <v>1.25918574213019</v>
      </c>
      <c r="P24" s="3"/>
      <c r="Q24" s="3">
        <f t="shared" si="1"/>
        <v>0.82490526578538448</v>
      </c>
      <c r="R24" s="3">
        <f t="shared" si="4"/>
        <v>1.1794581003693447</v>
      </c>
      <c r="S24" s="3">
        <f t="shared" si="5"/>
        <v>0.82324592240544869</v>
      </c>
      <c r="T24" s="3">
        <f t="shared" si="6"/>
        <v>0.55893970502274926</v>
      </c>
      <c r="U24" s="3">
        <f t="shared" si="7"/>
        <v>0.51353881237525345</v>
      </c>
      <c r="V24" s="3">
        <f t="shared" si="8"/>
        <v>0.86871757967207264</v>
      </c>
      <c r="W24" s="3">
        <f t="shared" si="9"/>
        <v>0.76705381780507786</v>
      </c>
      <c r="X24" s="3">
        <f t="shared" si="10"/>
        <v>1.0481604634543804</v>
      </c>
    </row>
    <row r="25" spans="1:25" x14ac:dyDescent="0.2">
      <c r="A25" s="4" t="s">
        <v>36</v>
      </c>
      <c r="B25">
        <v>6.3200000000000006E-2</v>
      </c>
      <c r="C25">
        <v>0.2288</v>
      </c>
      <c r="D25">
        <v>0.26169999999999999</v>
      </c>
      <c r="E25">
        <v>0.33129999999999998</v>
      </c>
      <c r="F25">
        <v>0.36759999999999998</v>
      </c>
      <c r="G25">
        <v>0.78139999999999998</v>
      </c>
      <c r="H25">
        <v>3.7917999999999998</v>
      </c>
      <c r="I25">
        <v>8.9688999999999997</v>
      </c>
      <c r="J25">
        <f>(50.15-7.54)/15*2</f>
        <v>5.6813333333333329</v>
      </c>
      <c r="K25">
        <f>334-199</f>
        <v>135</v>
      </c>
      <c r="L25">
        <v>199</v>
      </c>
      <c r="M25">
        <f t="shared" si="11"/>
        <v>214.92000000000002</v>
      </c>
      <c r="N25">
        <f t="shared" si="12"/>
        <v>5.7688453333333323</v>
      </c>
      <c r="O25">
        <f t="shared" si="13"/>
        <v>1.1096329314716764</v>
      </c>
      <c r="Q25">
        <f t="shared" si="1"/>
        <v>1.0303164584513105</v>
      </c>
      <c r="R25">
        <f t="shared" si="4"/>
        <v>2.2639262866149834</v>
      </c>
      <c r="S25">
        <f t="shared" si="5"/>
        <v>1.6572573684115839</v>
      </c>
      <c r="T25">
        <f t="shared" si="6"/>
        <v>1.2823872872163213</v>
      </c>
      <c r="U25">
        <f t="shared" si="7"/>
        <v>0.93085240349676124</v>
      </c>
      <c r="V25">
        <f t="shared" si="8"/>
        <v>0.86242652363836536</v>
      </c>
      <c r="W25">
        <f t="shared" si="9"/>
        <v>0.95161453551671715</v>
      </c>
      <c r="X25">
        <f t="shared" si="10"/>
        <v>1.0651310197910708</v>
      </c>
    </row>
    <row r="26" spans="1:25" x14ac:dyDescent="0.2">
      <c r="A26" s="4" t="s">
        <v>37</v>
      </c>
      <c r="B26">
        <v>6.54E-2</v>
      </c>
      <c r="C26">
        <v>0.1124</v>
      </c>
      <c r="D26">
        <v>0.17369999999999999</v>
      </c>
      <c r="E26">
        <v>0.27060000000000001</v>
      </c>
      <c r="F26">
        <v>0.35749999999999998</v>
      </c>
      <c r="G26">
        <v>0.72409999999999997</v>
      </c>
      <c r="H26">
        <v>3.3412000000000002</v>
      </c>
      <c r="I26">
        <v>10.62</v>
      </c>
      <c r="J26">
        <f>(51.24-0.8)/15*2</f>
        <v>6.7253333333333343</v>
      </c>
      <c r="K26">
        <f>335-228</f>
        <v>107</v>
      </c>
      <c r="L26">
        <v>228</v>
      </c>
      <c r="M26">
        <f t="shared" si="11"/>
        <v>246.24</v>
      </c>
      <c r="N26">
        <f t="shared" si="12"/>
        <v>6.1425973333333346</v>
      </c>
      <c r="O26">
        <f t="shared" si="13"/>
        <v>1.258072415607975</v>
      </c>
      <c r="Q26">
        <f t="shared" si="1"/>
        <v>1.0661819047898056</v>
      </c>
      <c r="R26">
        <f t="shared" si="4"/>
        <v>1.112173577865053</v>
      </c>
      <c r="S26">
        <f t="shared" si="5"/>
        <v>1.0999832055525109</v>
      </c>
      <c r="T26">
        <f t="shared" si="6"/>
        <v>1.0474313308805814</v>
      </c>
      <c r="U26">
        <f t="shared" si="7"/>
        <v>0.9052767525845814</v>
      </c>
      <c r="V26">
        <f t="shared" si="8"/>
        <v>0.79918485508899462</v>
      </c>
      <c r="W26">
        <f t="shared" si="9"/>
        <v>0.83852905904015396</v>
      </c>
      <c r="X26">
        <f t="shared" si="10"/>
        <v>1.2612127942313076</v>
      </c>
    </row>
    <row r="27" spans="1:25" x14ac:dyDescent="0.2">
      <c r="A27" s="4" t="s">
        <v>40</v>
      </c>
      <c r="B27">
        <v>5.9700000000000003E-2</v>
      </c>
      <c r="C27">
        <v>0.1157</v>
      </c>
      <c r="D27">
        <v>0.2089</v>
      </c>
      <c r="E27">
        <v>0.2571</v>
      </c>
      <c r="F27">
        <v>0.42759999999999998</v>
      </c>
      <c r="G27">
        <v>1.3435999999999999</v>
      </c>
      <c r="H27">
        <v>5</v>
      </c>
      <c r="I27">
        <v>10.98</v>
      </c>
      <c r="J27">
        <f>(41.44-1.69)/15*2</f>
        <v>5.3</v>
      </c>
      <c r="K27">
        <f>227-138</f>
        <v>89</v>
      </c>
      <c r="L27">
        <v>138</v>
      </c>
      <c r="M27">
        <f t="shared" si="11"/>
        <v>149.04000000000002</v>
      </c>
      <c r="N27">
        <f t="shared" si="12"/>
        <v>6.7973439999999989</v>
      </c>
      <c r="O27">
        <f t="shared" si="13"/>
        <v>1.5405650637714159</v>
      </c>
      <c r="Q27">
        <f t="shared" si="1"/>
        <v>0.97325779382188682</v>
      </c>
      <c r="R27">
        <f t="shared" si="4"/>
        <v>1.1448263608450766</v>
      </c>
      <c r="S27">
        <f t="shared" si="5"/>
        <v>1.32289287069614</v>
      </c>
      <c r="T27">
        <f t="shared" si="6"/>
        <v>0.99517588754396724</v>
      </c>
      <c r="U27">
        <f t="shared" si="7"/>
        <v>1.0827869633710965</v>
      </c>
      <c r="V27">
        <f t="shared" si="8"/>
        <v>1.4829233134892601</v>
      </c>
      <c r="W27">
        <f t="shared" si="9"/>
        <v>1.2548321846045642</v>
      </c>
      <c r="X27">
        <f t="shared" si="10"/>
        <v>1.3039657703069454</v>
      </c>
    </row>
    <row r="29" spans="1:25" x14ac:dyDescent="0.2">
      <c r="O29" s="3">
        <f>AVERAGE(O5,O7)</f>
        <v>1.2369717434759844</v>
      </c>
      <c r="P29" s="3" t="e">
        <f t="shared" ref="P29:X29" si="14">AVERAGE(P5,P7)</f>
        <v>#DIV/0!</v>
      </c>
      <c r="Q29" s="3">
        <f t="shared" si="14"/>
        <v>1.0368374486946732</v>
      </c>
      <c r="R29" s="3">
        <f t="shared" si="14"/>
        <v>1.5416071479659719</v>
      </c>
      <c r="S29" s="3">
        <f t="shared" si="14"/>
        <v>1.4185160509140036</v>
      </c>
      <c r="T29" s="3">
        <f t="shared" si="14"/>
        <v>0.95104906872638151</v>
      </c>
      <c r="U29" s="3">
        <f t="shared" si="14"/>
        <v>0.93642333735882</v>
      </c>
      <c r="V29" s="3">
        <f t="shared" si="14"/>
        <v>0.86888313377822257</v>
      </c>
      <c r="W29" s="3">
        <f t="shared" si="14"/>
        <v>0.97766485166910799</v>
      </c>
      <c r="X29" s="3">
        <f t="shared" si="14"/>
        <v>1.4674662142295398</v>
      </c>
      <c r="Y29" s="3"/>
    </row>
    <row r="30" spans="1:25" x14ac:dyDescent="0.2">
      <c r="O30">
        <f>AVERAGE(O11:O12)</f>
        <v>1.3724963602964499</v>
      </c>
      <c r="P30" t="e">
        <f t="shared" ref="P30:X30" si="15">AVERAGE(P11:P12)</f>
        <v>#DIV/0!</v>
      </c>
      <c r="Q30">
        <f t="shared" si="15"/>
        <v>1.0800390090569514</v>
      </c>
      <c r="R30">
        <f t="shared" si="15"/>
        <v>1.4906490169516928</v>
      </c>
      <c r="S30">
        <f t="shared" si="15"/>
        <v>1.2795141432463144</v>
      </c>
      <c r="T30">
        <f t="shared" si="15"/>
        <v>0.86744035938779851</v>
      </c>
      <c r="U30">
        <f t="shared" si="15"/>
        <v>0.93287819762841906</v>
      </c>
      <c r="V30">
        <f t="shared" si="15"/>
        <v>0.97207852661183813</v>
      </c>
      <c r="W30">
        <f t="shared" si="15"/>
        <v>0.93070903132120519</v>
      </c>
      <c r="X30">
        <f t="shared" si="15"/>
        <v>1.5117927373412945</v>
      </c>
    </row>
    <row r="31" spans="1:25" x14ac:dyDescent="0.2">
      <c r="O31" s="3">
        <f>AVERAGE(O13:O15)</f>
        <v>1.505297198512461</v>
      </c>
      <c r="P31" s="3"/>
      <c r="Q31" s="3">
        <f t="shared" ref="Q31:X31" si="16">AVERAGE(Q13:Q15)</f>
        <v>0.97325779382188637</v>
      </c>
      <c r="R31" s="3">
        <f t="shared" si="16"/>
        <v>1.5716213222203377</v>
      </c>
      <c r="S31" s="3">
        <f t="shared" si="16"/>
        <v>1.4681218949563835</v>
      </c>
      <c r="T31" s="3">
        <f t="shared" si="16"/>
        <v>1.1262660861365601</v>
      </c>
      <c r="U31" s="3">
        <f t="shared" si="16"/>
        <v>1.162214974949846</v>
      </c>
      <c r="V31" s="3">
        <f t="shared" si="16"/>
        <v>1.1051288432545372</v>
      </c>
      <c r="W31" s="3">
        <f t="shared" si="16"/>
        <v>1.2118583650558064</v>
      </c>
      <c r="X31" s="3">
        <f t="shared" si="16"/>
        <v>1.5971007590477748</v>
      </c>
      <c r="Y31" s="3"/>
    </row>
    <row r="32" spans="1:25" x14ac:dyDescent="0.2">
      <c r="O32">
        <f>AVERAGE(O16:O19)</f>
        <v>1.5278375538067146</v>
      </c>
      <c r="Q32">
        <f t="shared" ref="Q32:X32" si="17">AVERAGE(Q16:Q19)</f>
        <v>1.1089759032618731</v>
      </c>
      <c r="R32">
        <f t="shared" si="17"/>
        <v>1.6771656712466769</v>
      </c>
      <c r="S32">
        <f t="shared" si="17"/>
        <v>1.4318146388913224</v>
      </c>
      <c r="T32">
        <f t="shared" si="17"/>
        <v>1.1520389868933223</v>
      </c>
      <c r="U32">
        <f t="shared" si="17"/>
        <v>1.0917764248303281</v>
      </c>
      <c r="V32">
        <f t="shared" si="17"/>
        <v>1.0780883392500069</v>
      </c>
      <c r="W32">
        <f t="shared" si="17"/>
        <v>1.3055211307016652</v>
      </c>
      <c r="X32">
        <f t="shared" si="17"/>
        <v>1.3707672954251291</v>
      </c>
    </row>
    <row r="33" spans="15:24" x14ac:dyDescent="0.2">
      <c r="O33" s="3">
        <f>AVERAGE(O20:O23)</f>
        <v>1.2465770506082738</v>
      </c>
      <c r="P33" s="3"/>
      <c r="Q33" s="3">
        <f t="shared" ref="Q33:X33" si="18">AVERAGE(Q20:Q23)</f>
        <v>1.0885978087513646</v>
      </c>
      <c r="R33" s="3">
        <f t="shared" si="18"/>
        <v>1.9218141740288253</v>
      </c>
      <c r="S33" s="3">
        <f t="shared" si="18"/>
        <v>1.5665420004234447</v>
      </c>
      <c r="T33" s="3">
        <f t="shared" si="18"/>
        <v>1.2780326669382704</v>
      </c>
      <c r="U33" s="3">
        <f t="shared" si="18"/>
        <v>1.092156261230014</v>
      </c>
      <c r="V33" s="3">
        <f t="shared" si="18"/>
        <v>0.8814928381966618</v>
      </c>
      <c r="W33" s="3">
        <f t="shared" si="18"/>
        <v>0.9749042208629779</v>
      </c>
      <c r="X33" s="3">
        <f t="shared" si="18"/>
        <v>0.94222808940030078</v>
      </c>
    </row>
    <row r="34" spans="15:24" x14ac:dyDescent="0.2">
      <c r="O34">
        <f>AVERAGE(O24:O27)</f>
        <v>1.2918640382453144</v>
      </c>
      <c r="Q34">
        <f t="shared" ref="Q34:X34" si="19">AVERAGE(Q24:Q27)</f>
        <v>0.97366535571209678</v>
      </c>
      <c r="R34">
        <f t="shared" si="19"/>
        <v>1.4250960814236144</v>
      </c>
      <c r="S34">
        <f t="shared" si="19"/>
        <v>1.2258448417664209</v>
      </c>
      <c r="T34">
        <f t="shared" si="19"/>
        <v>0.97098355266590486</v>
      </c>
      <c r="U34">
        <f t="shared" si="19"/>
        <v>0.85811373295692306</v>
      </c>
      <c r="V34">
        <f t="shared" si="19"/>
        <v>1.0033130679721731</v>
      </c>
      <c r="W34">
        <f t="shared" si="19"/>
        <v>0.95300739924162836</v>
      </c>
      <c r="X34">
        <f t="shared" si="19"/>
        <v>1.169617511945926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2E73-40D6-6047-BA58-1948DC33CB85}">
  <dimension ref="A1:X24"/>
  <sheetViews>
    <sheetView zoomScale="80" zoomScaleNormal="80" workbookViewId="0">
      <selection activeCell="X13" sqref="X13"/>
    </sheetView>
  </sheetViews>
  <sheetFormatPr baseColWidth="10" defaultRowHeight="16" x14ac:dyDescent="0.2"/>
  <sheetData>
    <row r="1" spans="1:24" x14ac:dyDescent="0.2">
      <c r="A1" t="s">
        <v>38</v>
      </c>
    </row>
    <row r="2" spans="1:24" x14ac:dyDescent="0.2">
      <c r="Q2">
        <v>1.35</v>
      </c>
      <c r="R2">
        <v>1.75</v>
      </c>
      <c r="S2">
        <v>2.2200000000000002</v>
      </c>
      <c r="T2">
        <v>2.75</v>
      </c>
      <c r="U2">
        <v>3.38</v>
      </c>
      <c r="V2" s="1">
        <v>5.15</v>
      </c>
      <c r="W2">
        <v>10.9</v>
      </c>
      <c r="X2">
        <v>16.3</v>
      </c>
    </row>
    <row r="3" spans="1:24" x14ac:dyDescent="0.2">
      <c r="V3" s="1"/>
    </row>
    <row r="4" spans="1:24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15</v>
      </c>
    </row>
    <row r="5" spans="1:24" x14ac:dyDescent="0.2">
      <c r="A5" t="s">
        <v>14</v>
      </c>
      <c r="B5">
        <v>6.3399999999999998E-2</v>
      </c>
      <c r="C5">
        <v>0.13420000000000001</v>
      </c>
      <c r="D5">
        <v>0.2082</v>
      </c>
      <c r="E5">
        <v>0.26350000000000001</v>
      </c>
      <c r="F5">
        <v>0.36620000000000003</v>
      </c>
      <c r="G5">
        <v>0.72119999999999995</v>
      </c>
      <c r="H5">
        <v>4.1668000000000003</v>
      </c>
      <c r="I5">
        <v>18.309999999999999</v>
      </c>
      <c r="J5">
        <f>(48.67-9.45)/15*2</f>
        <v>5.2293333333333329</v>
      </c>
      <c r="K5">
        <f>351-228</f>
        <v>123</v>
      </c>
      <c r="L5">
        <v>228</v>
      </c>
      <c r="M5">
        <f t="shared" ref="M5:M16" si="0">L5*1.08</f>
        <v>246.24</v>
      </c>
      <c r="N5">
        <f t="shared" ref="N5:N16" si="1">J5-(0.0214*M5-4.6868)</f>
        <v>4.6465973333333332</v>
      </c>
      <c r="O5">
        <f>(N5*0.2001)^2</f>
        <v>0.86449852170541108</v>
      </c>
      <c r="Q5">
        <f t="shared" ref="Q5:Q16" si="2">B5*68*COS(55/180*3.14)*0.00000225/6/$Q$2^2*1000000/(1/2)</f>
        <v>1.0183214144502959</v>
      </c>
      <c r="R5">
        <f t="shared" ref="R5:R16" si="3">C5*68*COS(55/180*3.14)*0.00000225/6/$R$2^2*1000000/(1/2)</f>
        <v>1.2827427664226934</v>
      </c>
      <c r="S5">
        <f t="shared" ref="S5:S16" si="4">D5*68*COS(55/180*3.14)*0.00000225/6/$S$2^2*1000000/(1/2)</f>
        <v>1.2366247437608935</v>
      </c>
      <c r="T5">
        <f t="shared" ref="T5:T16" si="5">E5*68*COS(55/180*3.14)*0.00000225/6/$T$2^2*1000000/(1/2)</f>
        <v>1.0199488384591024</v>
      </c>
      <c r="U5">
        <f t="shared" ref="U5:U16" si="6">F5*68*COS(55/180*3.14)*0.00000225/6/$U$2^2*1000000/(1/2)</f>
        <v>0.93831378183004122</v>
      </c>
      <c r="V5">
        <f t="shared" ref="V5:V16" si="7">G5*68*COS(55/180*3.14)*0.00000225/6/$V$2^2*1000000/(1/2)</f>
        <v>0.79598414237009096</v>
      </c>
      <c r="W5">
        <f t="shared" ref="W5:W16" si="8">H5*68*COS(55/180*3.14)*0.00000225/6/$W$2^2*1000000/(1/2)</f>
        <v>1.0266273156602188</v>
      </c>
      <c r="X5">
        <f t="shared" ref="X5:X16" si="9">I5*68*COS(55/180*3.14)*0.00000225/6/$X$2^2*1000000/(1/2)</f>
        <v>2.0173269541832815</v>
      </c>
    </row>
    <row r="6" spans="1:24" x14ac:dyDescent="0.2">
      <c r="A6" t="s">
        <v>17</v>
      </c>
      <c r="B6">
        <v>6.7199999999999996E-2</v>
      </c>
      <c r="C6">
        <v>0.13439999999999999</v>
      </c>
      <c r="D6">
        <v>0.21249999999999999</v>
      </c>
      <c r="E6">
        <v>0.26050000000000001</v>
      </c>
      <c r="F6">
        <v>0.3488</v>
      </c>
      <c r="G6">
        <v>0.72540000000000004</v>
      </c>
      <c r="H6">
        <v>3.86</v>
      </c>
      <c r="I6">
        <v>8.6999999999999993</v>
      </c>
      <c r="J6">
        <f>(44.88-3.18)/15*2</f>
        <v>5.5600000000000005</v>
      </c>
      <c r="K6">
        <f>319-214</f>
        <v>105</v>
      </c>
      <c r="L6">
        <v>214</v>
      </c>
      <c r="M6">
        <f t="shared" si="0"/>
        <v>231.12</v>
      </c>
      <c r="N6">
        <f t="shared" si="1"/>
        <v>5.3008320000000007</v>
      </c>
      <c r="O6">
        <f t="shared" ref="O6:O16" si="10">(N6*0.2001)^2</f>
        <v>1.125077029472848</v>
      </c>
      <c r="Q6">
        <f t="shared" si="2"/>
        <v>1.0793564519094614</v>
      </c>
      <c r="R6">
        <f t="shared" si="3"/>
        <v>1.2846544545991798</v>
      </c>
      <c r="S6">
        <f t="shared" si="4"/>
        <v>1.2621650242516322</v>
      </c>
      <c r="T6">
        <f t="shared" si="5"/>
        <v>1.0083365177176331</v>
      </c>
      <c r="U6">
        <f t="shared" si="6"/>
        <v>0.89372978455029595</v>
      </c>
      <c r="V6">
        <f t="shared" si="7"/>
        <v>0.80061965734229634</v>
      </c>
      <c r="W6">
        <f t="shared" si="8"/>
        <v>0.95103711204004182</v>
      </c>
      <c r="X6">
        <f t="shared" si="9"/>
        <v>0.95853328789702608</v>
      </c>
    </row>
    <row r="7" spans="1:24" x14ac:dyDescent="0.2">
      <c r="A7" t="s">
        <v>23</v>
      </c>
      <c r="B7">
        <v>6.3399999999999998E-2</v>
      </c>
      <c r="C7">
        <v>0.1191</v>
      </c>
      <c r="D7">
        <v>0.18920000000000001</v>
      </c>
      <c r="E7">
        <v>0.2732</v>
      </c>
      <c r="F7">
        <v>0.3871</v>
      </c>
      <c r="G7">
        <v>0.78380000000000005</v>
      </c>
      <c r="H7">
        <v>3.63</v>
      </c>
      <c r="I7">
        <v>7.77</v>
      </c>
      <c r="J7">
        <f>(42.28-4)/15*2</f>
        <v>5.1040000000000001</v>
      </c>
      <c r="K7">
        <f>294-182</f>
        <v>112</v>
      </c>
      <c r="L7">
        <v>182</v>
      </c>
      <c r="M7">
        <f t="shared" si="0"/>
        <v>196.56</v>
      </c>
      <c r="N7">
        <f t="shared" si="1"/>
        <v>5.584416</v>
      </c>
      <c r="O7">
        <f t="shared" si="10"/>
        <v>1.2486758223817027</v>
      </c>
      <c r="Q7">
        <f t="shared" si="2"/>
        <v>1.0183214144502959</v>
      </c>
      <c r="R7">
        <f t="shared" si="3"/>
        <v>1.1384103090979338</v>
      </c>
      <c r="S7">
        <f t="shared" si="4"/>
        <v>1.1237723415925123</v>
      </c>
      <c r="T7">
        <f t="shared" si="5"/>
        <v>1.0574953421898554</v>
      </c>
      <c r="U7">
        <f t="shared" si="6"/>
        <v>0.99186582453962047</v>
      </c>
      <c r="V7">
        <f t="shared" si="7"/>
        <v>0.86507538933676842</v>
      </c>
      <c r="W7">
        <f t="shared" si="8"/>
        <v>0.89436909759205996</v>
      </c>
      <c r="X7">
        <f t="shared" si="9"/>
        <v>0.85606938470803384</v>
      </c>
    </row>
    <row r="8" spans="1:24" x14ac:dyDescent="0.2">
      <c r="A8" t="s">
        <v>24</v>
      </c>
      <c r="B8">
        <v>6.3200000000000006E-2</v>
      </c>
      <c r="C8">
        <v>0.13020000000000001</v>
      </c>
      <c r="D8">
        <v>0.18590000000000001</v>
      </c>
      <c r="E8">
        <v>0.25990000000000002</v>
      </c>
      <c r="F8">
        <v>0.38119999999999998</v>
      </c>
      <c r="G8">
        <v>0.74780000000000002</v>
      </c>
      <c r="H8">
        <v>3.62</v>
      </c>
      <c r="I8">
        <v>7.1959999999999997</v>
      </c>
      <c r="J8">
        <f>(41.41-4.75)/15*2</f>
        <v>4.8879999999999999</v>
      </c>
      <c r="K8">
        <f>344-223</f>
        <v>121</v>
      </c>
      <c r="L8">
        <v>223</v>
      </c>
      <c r="M8">
        <f t="shared" si="0"/>
        <v>240.84</v>
      </c>
      <c r="N8">
        <f t="shared" si="1"/>
        <v>4.4208239999999996</v>
      </c>
      <c r="O8">
        <f t="shared" si="10"/>
        <v>0.78252933638944733</v>
      </c>
      <c r="Q8">
        <f t="shared" si="2"/>
        <v>1.0151090440577082</v>
      </c>
      <c r="R8">
        <f t="shared" si="3"/>
        <v>1.2445090028929557</v>
      </c>
      <c r="S8">
        <f t="shared" si="4"/>
        <v>1.1041716612158989</v>
      </c>
      <c r="T8">
        <f t="shared" si="5"/>
        <v>1.0060140535693389</v>
      </c>
      <c r="U8">
        <f t="shared" si="6"/>
        <v>0.97674826224361455</v>
      </c>
      <c r="V8">
        <f t="shared" si="7"/>
        <v>0.82534240386072399</v>
      </c>
      <c r="W8">
        <f t="shared" si="8"/>
        <v>0.89190527087693039</v>
      </c>
      <c r="X8">
        <f t="shared" si="9"/>
        <v>0.79282822295482747</v>
      </c>
    </row>
    <row r="9" spans="1:24" x14ac:dyDescent="0.2">
      <c r="A9" t="s">
        <v>27</v>
      </c>
      <c r="B9">
        <v>5.9799999999999999E-2</v>
      </c>
      <c r="C9">
        <v>0.13070000000000001</v>
      </c>
      <c r="D9">
        <v>0.17510000000000001</v>
      </c>
      <c r="E9">
        <v>0.24540000000000001</v>
      </c>
      <c r="F9">
        <v>0.37790000000000001</v>
      </c>
      <c r="G9">
        <v>1.028</v>
      </c>
      <c r="H9">
        <v>10.36</v>
      </c>
      <c r="I9">
        <v>30.84</v>
      </c>
      <c r="J9">
        <f>(41.88-3.251)/15*2</f>
        <v>5.1505333333333336</v>
      </c>
      <c r="K9">
        <f>339-236</f>
        <v>103</v>
      </c>
      <c r="L9">
        <v>236</v>
      </c>
      <c r="M9">
        <f t="shared" si="0"/>
        <v>254.88000000000002</v>
      </c>
      <c r="N9">
        <f t="shared" si="1"/>
        <v>4.3829013333333329</v>
      </c>
      <c r="O9">
        <f t="shared" si="10"/>
        <v>0.76916154897155475</v>
      </c>
      <c r="Q9">
        <f t="shared" si="2"/>
        <v>0.96049874738371732</v>
      </c>
      <c r="R9">
        <f t="shared" si="3"/>
        <v>1.2492882233341729</v>
      </c>
      <c r="S9">
        <f t="shared" si="4"/>
        <v>1.0400239799833451</v>
      </c>
      <c r="T9">
        <f t="shared" si="5"/>
        <v>0.94988783665223464</v>
      </c>
      <c r="U9">
        <f t="shared" si="6"/>
        <v>0.96829267655262863</v>
      </c>
      <c r="V9">
        <f t="shared" si="7"/>
        <v>1.1345974741492701</v>
      </c>
      <c r="W9">
        <f t="shared" si="8"/>
        <v>2.5525244768743089</v>
      </c>
      <c r="X9">
        <f t="shared" si="9"/>
        <v>3.3978352412349757</v>
      </c>
    </row>
    <row r="10" spans="1:24" x14ac:dyDescent="0.2">
      <c r="A10" t="s">
        <v>42</v>
      </c>
      <c r="B10">
        <v>4.3799999999999999E-2</v>
      </c>
      <c r="C10">
        <v>6.5699999999999995E-2</v>
      </c>
      <c r="D10">
        <v>8.7400000000000005E-2</v>
      </c>
      <c r="E10">
        <v>0.17</v>
      </c>
      <c r="F10">
        <v>0.2031</v>
      </c>
      <c r="G10">
        <v>0.66090000000000004</v>
      </c>
      <c r="H10">
        <v>3.2869999999999999</v>
      </c>
      <c r="I10">
        <v>7.81</v>
      </c>
      <c r="J10">
        <f>(32.24+1.57)/15*2</f>
        <v>4.508</v>
      </c>
      <c r="K10">
        <f>304-182</f>
        <v>122</v>
      </c>
      <c r="L10">
        <v>182</v>
      </c>
      <c r="M10">
        <f t="shared" si="0"/>
        <v>196.56</v>
      </c>
      <c r="N10">
        <f t="shared" si="1"/>
        <v>4.988416</v>
      </c>
      <c r="O10">
        <f t="shared" si="10"/>
        <v>0.99636738817274417</v>
      </c>
      <c r="Q10">
        <f t="shared" si="2"/>
        <v>0.70350911597670274</v>
      </c>
      <c r="R10">
        <f t="shared" si="3"/>
        <v>0.62798956597593847</v>
      </c>
      <c r="S10">
        <f t="shared" si="4"/>
        <v>0.51912104997455366</v>
      </c>
      <c r="T10">
        <f t="shared" si="5"/>
        <v>0.65803150868329219</v>
      </c>
      <c r="U10">
        <f t="shared" si="6"/>
        <v>0.52040286479978526</v>
      </c>
      <c r="V10">
        <f t="shared" si="7"/>
        <v>0.72943139169771665</v>
      </c>
      <c r="W10">
        <f t="shared" si="8"/>
        <v>0.80985984126311317</v>
      </c>
      <c r="X10">
        <f t="shared" si="9"/>
        <v>0.86047643430756027</v>
      </c>
    </row>
    <row r="11" spans="1:24" x14ac:dyDescent="0.2">
      <c r="A11" t="s">
        <v>29</v>
      </c>
      <c r="B11">
        <v>6.2399999999999997E-2</v>
      </c>
      <c r="C11">
        <v>0.1278</v>
      </c>
      <c r="D11">
        <v>0.20710000000000001</v>
      </c>
      <c r="E11">
        <v>0.312</v>
      </c>
      <c r="F11">
        <v>0.45989999999999998</v>
      </c>
      <c r="G11">
        <v>0.79659999999999997</v>
      </c>
      <c r="H11">
        <v>5.1952999999999996</v>
      </c>
      <c r="I11">
        <v>9.9175000000000004</v>
      </c>
      <c r="J11">
        <f>(51.67-2.65)/15*2</f>
        <v>6.5360000000000005</v>
      </c>
      <c r="K11">
        <f>369-242</f>
        <v>127</v>
      </c>
      <c r="L11">
        <v>242</v>
      </c>
      <c r="M11">
        <f t="shared" si="0"/>
        <v>261.36</v>
      </c>
      <c r="N11">
        <f t="shared" si="1"/>
        <v>5.629696</v>
      </c>
      <c r="O11">
        <f t="shared" si="10"/>
        <v>1.2690071381135071</v>
      </c>
      <c r="Q11">
        <f t="shared" si="2"/>
        <v>1.0022595624873574</v>
      </c>
      <c r="R11">
        <f t="shared" si="3"/>
        <v>1.2215687447751133</v>
      </c>
      <c r="S11">
        <f t="shared" si="4"/>
        <v>1.2300911836353559</v>
      </c>
      <c r="T11">
        <f t="shared" si="5"/>
        <v>1.2076813571128655</v>
      </c>
      <c r="U11">
        <f t="shared" si="6"/>
        <v>1.1784011694801637</v>
      </c>
      <c r="V11">
        <f t="shared" si="7"/>
        <v>0.87920267306158417</v>
      </c>
      <c r="W11">
        <f t="shared" si="8"/>
        <v>1.2800318933113028</v>
      </c>
      <c r="X11">
        <f t="shared" si="9"/>
        <v>1.0926728600826157</v>
      </c>
    </row>
    <row r="12" spans="1:24" x14ac:dyDescent="0.2">
      <c r="A12" t="s">
        <v>30</v>
      </c>
      <c r="B12">
        <v>5.5199999999999999E-2</v>
      </c>
      <c r="C12">
        <v>9.9099999999999994E-2</v>
      </c>
      <c r="D12">
        <v>0.1651</v>
      </c>
      <c r="E12">
        <v>0.2409</v>
      </c>
      <c r="F12">
        <v>0.36030000000000001</v>
      </c>
      <c r="G12">
        <v>0.75539999999999996</v>
      </c>
      <c r="H12">
        <v>3.4032</v>
      </c>
      <c r="I12">
        <v>7.13</v>
      </c>
      <c r="J12">
        <f>(68.94-22.21)/15*2</f>
        <v>6.2306666666666661</v>
      </c>
      <c r="K12">
        <f>343-220</f>
        <v>123</v>
      </c>
      <c r="L12">
        <v>220</v>
      </c>
      <c r="M12">
        <f t="shared" si="0"/>
        <v>237.60000000000002</v>
      </c>
      <c r="N12">
        <f t="shared" si="1"/>
        <v>5.8328266666666657</v>
      </c>
      <c r="O12">
        <f t="shared" si="10"/>
        <v>1.3622358918307149</v>
      </c>
      <c r="Q12">
        <f t="shared" si="2"/>
        <v>0.88661422835420078</v>
      </c>
      <c r="R12">
        <f t="shared" si="3"/>
        <v>0.94724149144924641</v>
      </c>
      <c r="S12">
        <f t="shared" si="4"/>
        <v>0.98062797884209163</v>
      </c>
      <c r="T12">
        <f t="shared" si="5"/>
        <v>0.93246935554002985</v>
      </c>
      <c r="U12">
        <f t="shared" si="6"/>
        <v>0.92319621953403563</v>
      </c>
      <c r="V12">
        <f t="shared" si="7"/>
        <v>0.83373047857233329</v>
      </c>
      <c r="W12">
        <f t="shared" si="8"/>
        <v>0.83848950769291974</v>
      </c>
      <c r="X12">
        <f t="shared" si="9"/>
        <v>0.78555659111560883</v>
      </c>
    </row>
    <row r="13" spans="1:24" x14ac:dyDescent="0.2">
      <c r="A13" t="s">
        <v>32</v>
      </c>
      <c r="B13">
        <v>5.62E-2</v>
      </c>
      <c r="C13">
        <v>0.1046</v>
      </c>
      <c r="D13">
        <v>0.16769999999999999</v>
      </c>
      <c r="E13">
        <v>0.25619999999999998</v>
      </c>
      <c r="F13">
        <v>0.39979999999999999</v>
      </c>
      <c r="G13">
        <v>0.80940000000000001</v>
      </c>
      <c r="H13">
        <v>4.58</v>
      </c>
      <c r="I13">
        <v>15.74</v>
      </c>
      <c r="J13">
        <f>(48.87-9.24)/15*2</f>
        <v>5.2839999999999998</v>
      </c>
      <c r="K13">
        <f>341-236</f>
        <v>105</v>
      </c>
      <c r="L13">
        <v>236</v>
      </c>
      <c r="M13">
        <f t="shared" si="0"/>
        <v>254.88000000000002</v>
      </c>
      <c r="N13">
        <f t="shared" si="1"/>
        <v>4.516367999999999</v>
      </c>
      <c r="O13">
        <f t="shared" si="10"/>
        <v>0.81671930362921574</v>
      </c>
      <c r="Q13">
        <f t="shared" si="2"/>
        <v>0.9026760803171392</v>
      </c>
      <c r="R13">
        <f t="shared" si="3"/>
        <v>0.99981291630263558</v>
      </c>
      <c r="S13">
        <f t="shared" si="4"/>
        <v>0.9960709391388175</v>
      </c>
      <c r="T13">
        <f t="shared" si="5"/>
        <v>0.99169219132152597</v>
      </c>
      <c r="U13">
        <f t="shared" si="6"/>
        <v>1.024407017956446</v>
      </c>
      <c r="V13">
        <f t="shared" si="7"/>
        <v>0.89332995678640015</v>
      </c>
      <c r="W13">
        <f t="shared" si="8"/>
        <v>1.1284326355293759</v>
      </c>
      <c r="X13">
        <f t="shared" si="9"/>
        <v>1.7341740174137001</v>
      </c>
    </row>
    <row r="14" spans="1:24" x14ac:dyDescent="0.2">
      <c r="A14" t="s">
        <v>33</v>
      </c>
      <c r="B14">
        <v>5.57E-2</v>
      </c>
      <c r="C14">
        <v>0.1116</v>
      </c>
      <c r="D14">
        <v>0.1706</v>
      </c>
      <c r="E14">
        <v>0.21490000000000001</v>
      </c>
      <c r="F14">
        <v>0.34739999999999999</v>
      </c>
      <c r="G14">
        <v>0.6431</v>
      </c>
      <c r="H14">
        <v>3.52</v>
      </c>
      <c r="I14">
        <v>9.5500000000000007</v>
      </c>
      <c r="J14">
        <f>(48.18-15.82)/15*2</f>
        <v>4.3146666666666667</v>
      </c>
      <c r="K14">
        <f>353-244</f>
        <v>109</v>
      </c>
      <c r="L14">
        <v>244</v>
      </c>
      <c r="M14">
        <f t="shared" si="0"/>
        <v>263.52000000000004</v>
      </c>
      <c r="N14">
        <f t="shared" si="1"/>
        <v>3.3621386666666657</v>
      </c>
      <c r="Q14">
        <f t="shared" si="2"/>
        <v>0.89464515433566993</v>
      </c>
      <c r="R14">
        <f t="shared" si="3"/>
        <v>1.0667220024796764</v>
      </c>
      <c r="S14">
        <f t="shared" si="4"/>
        <v>1.013295779469781</v>
      </c>
      <c r="T14">
        <f t="shared" si="5"/>
        <v>0.83182924244729106</v>
      </c>
      <c r="U14">
        <f t="shared" si="6"/>
        <v>0.89014256637836242</v>
      </c>
      <c r="V14">
        <f t="shared" si="7"/>
        <v>0.7097856377678945</v>
      </c>
      <c r="W14">
        <f t="shared" si="8"/>
        <v>0.86726700372563392</v>
      </c>
      <c r="X14">
        <f t="shared" si="9"/>
        <v>1.0521830918869657</v>
      </c>
    </row>
    <row r="15" spans="1:24" x14ac:dyDescent="0.2">
      <c r="A15" t="s">
        <v>35</v>
      </c>
      <c r="B15">
        <v>6.6299999999999998E-2</v>
      </c>
      <c r="C15">
        <v>0.1363</v>
      </c>
      <c r="D15">
        <v>0.1948</v>
      </c>
      <c r="E15">
        <v>0.26750000000000002</v>
      </c>
      <c r="F15">
        <v>0.3256</v>
      </c>
      <c r="G15">
        <v>0.84530000000000005</v>
      </c>
      <c r="H15">
        <v>3.47</v>
      </c>
      <c r="I15">
        <v>7.27</v>
      </c>
      <c r="J15">
        <f>(49.06-3.3)/15*2</f>
        <v>6.1013333333333337</v>
      </c>
      <c r="K15">
        <f>452-296</f>
        <v>156</v>
      </c>
      <c r="L15">
        <v>296</v>
      </c>
      <c r="M15">
        <f t="shared" si="0"/>
        <v>319.68</v>
      </c>
      <c r="N15">
        <f t="shared" si="1"/>
        <v>3.9469813333333335</v>
      </c>
      <c r="O15">
        <f t="shared" si="10"/>
        <v>0.62376976807971485</v>
      </c>
      <c r="Q15">
        <f t="shared" si="2"/>
        <v>1.0649007851428172</v>
      </c>
      <c r="R15">
        <f t="shared" si="3"/>
        <v>1.3028154922758053</v>
      </c>
      <c r="S15">
        <f t="shared" si="4"/>
        <v>1.157034102231614</v>
      </c>
      <c r="T15">
        <f t="shared" si="5"/>
        <v>1.0354319327810626</v>
      </c>
      <c r="U15">
        <f t="shared" si="6"/>
        <v>0.83428445484396885</v>
      </c>
      <c r="V15">
        <f t="shared" si="7"/>
        <v>0.93295257285834454</v>
      </c>
      <c r="W15">
        <f t="shared" si="8"/>
        <v>0.85494787014998574</v>
      </c>
      <c r="X15">
        <f t="shared" si="9"/>
        <v>0.8009812647139517</v>
      </c>
    </row>
    <row r="16" spans="1:24" x14ac:dyDescent="0.2">
      <c r="A16" t="s">
        <v>36</v>
      </c>
      <c r="B16">
        <v>5.2200000000000003E-2</v>
      </c>
      <c r="C16">
        <v>0.1192</v>
      </c>
      <c r="D16">
        <v>0.1711</v>
      </c>
      <c r="E16">
        <v>0.2263</v>
      </c>
      <c r="F16">
        <v>0.3034</v>
      </c>
      <c r="G16">
        <v>0.7278</v>
      </c>
      <c r="H16">
        <v>3.15</v>
      </c>
      <c r="I16">
        <v>6.46</v>
      </c>
      <c r="J16">
        <f>(41.8-7.2)/15*2</f>
        <v>4.6133333333333324</v>
      </c>
      <c r="K16">
        <f>330-191</f>
        <v>139</v>
      </c>
      <c r="L16">
        <v>191</v>
      </c>
      <c r="M16">
        <f t="shared" si="0"/>
        <v>206.28</v>
      </c>
      <c r="N16">
        <f t="shared" si="1"/>
        <v>4.8857413333333328</v>
      </c>
      <c r="O16">
        <f t="shared" si="10"/>
        <v>0.95577379248940442</v>
      </c>
      <c r="Q16">
        <f t="shared" si="2"/>
        <v>0.83842867246538555</v>
      </c>
      <c r="R16">
        <f t="shared" si="3"/>
        <v>1.1393661531861776</v>
      </c>
      <c r="S16">
        <f t="shared" si="4"/>
        <v>1.0162655795268438</v>
      </c>
      <c r="T16">
        <f t="shared" si="5"/>
        <v>0.87595606126487646</v>
      </c>
      <c r="U16">
        <f t="shared" si="6"/>
        <v>0.77740142383188005</v>
      </c>
      <c r="V16">
        <f t="shared" si="7"/>
        <v>0.80326852304069918</v>
      </c>
      <c r="W16">
        <f t="shared" si="8"/>
        <v>0.7761054152658371</v>
      </c>
      <c r="X16">
        <f t="shared" si="9"/>
        <v>0.71173851032353896</v>
      </c>
    </row>
    <row r="19" spans="15:24" x14ac:dyDescent="0.2">
      <c r="O19" s="3">
        <f>AVERAGE(O5:O6)</f>
        <v>0.99478777558912956</v>
      </c>
      <c r="P19" s="3"/>
      <c r="Q19" s="3">
        <f t="shared" ref="Q19:X19" si="11">AVERAGE(Q5:Q6)</f>
        <v>1.0488389331798786</v>
      </c>
      <c r="R19" s="3">
        <f t="shared" si="11"/>
        <v>1.2836986105109367</v>
      </c>
      <c r="S19" s="3">
        <f t="shared" si="11"/>
        <v>1.249394884006263</v>
      </c>
      <c r="T19" s="3">
        <f t="shared" si="11"/>
        <v>1.0141426780883678</v>
      </c>
      <c r="U19" s="3">
        <f t="shared" si="11"/>
        <v>0.91602178319016858</v>
      </c>
      <c r="V19" s="3">
        <f t="shared" si="11"/>
        <v>0.79830189985619371</v>
      </c>
      <c r="W19" s="3">
        <f t="shared" si="11"/>
        <v>0.98883221385013031</v>
      </c>
      <c r="X19" s="3">
        <f t="shared" si="11"/>
        <v>1.4879301210401539</v>
      </c>
    </row>
    <row r="20" spans="15:24" x14ac:dyDescent="0.2">
      <c r="O20">
        <f>AVERAGE(O7:O8)</f>
        <v>1.015602579385575</v>
      </c>
      <c r="Q20">
        <f t="shared" ref="Q20:X20" si="12">AVERAGE(Q7:Q8)</f>
        <v>1.016715229254002</v>
      </c>
      <c r="R20">
        <f t="shared" si="12"/>
        <v>1.1914596559954447</v>
      </c>
      <c r="S20">
        <f t="shared" si="12"/>
        <v>1.1139720014042056</v>
      </c>
      <c r="T20">
        <f t="shared" si="12"/>
        <v>1.0317546978795971</v>
      </c>
      <c r="U20">
        <f t="shared" si="12"/>
        <v>0.98430704339161745</v>
      </c>
      <c r="V20">
        <f t="shared" si="12"/>
        <v>0.84520889659874621</v>
      </c>
      <c r="W20">
        <f t="shared" si="12"/>
        <v>0.89313718423449517</v>
      </c>
      <c r="X20">
        <f t="shared" si="12"/>
        <v>0.8244488038314306</v>
      </c>
    </row>
    <row r="21" spans="15:24" x14ac:dyDescent="0.2">
      <c r="O21" s="3">
        <f>AVERAGE(O9:O10)</f>
        <v>0.88276446857214941</v>
      </c>
      <c r="P21" s="3"/>
      <c r="Q21" s="3">
        <f t="shared" ref="Q21:X21" si="13">AVERAGE(Q9:Q10)</f>
        <v>0.83200393168021003</v>
      </c>
      <c r="R21" s="3">
        <f t="shared" si="13"/>
        <v>0.93863889465505568</v>
      </c>
      <c r="S21" s="3">
        <f t="shared" si="13"/>
        <v>0.77957251497894942</v>
      </c>
      <c r="T21" s="3">
        <f t="shared" si="13"/>
        <v>0.80395967266776336</v>
      </c>
      <c r="U21" s="3">
        <f t="shared" si="13"/>
        <v>0.74434777067620694</v>
      </c>
      <c r="V21" s="3">
        <f t="shared" si="13"/>
        <v>0.9320144329234934</v>
      </c>
      <c r="W21" s="3">
        <f t="shared" si="13"/>
        <v>1.6811921590687111</v>
      </c>
      <c r="X21" s="3">
        <f t="shared" si="13"/>
        <v>2.1291558377712678</v>
      </c>
    </row>
    <row r="22" spans="15:24" x14ac:dyDescent="0.2">
      <c r="O22">
        <f>AVERAGE(O11:O12)</f>
        <v>1.3156215149721109</v>
      </c>
      <c r="Q22">
        <f t="shared" ref="Q22:X22" si="14">AVERAGE(Q11:Q12)</f>
        <v>0.94443689542077913</v>
      </c>
      <c r="R22">
        <f t="shared" si="14"/>
        <v>1.0844051181121799</v>
      </c>
      <c r="S22">
        <f t="shared" si="14"/>
        <v>1.1053595812387238</v>
      </c>
      <c r="T22">
        <f t="shared" si="14"/>
        <v>1.0700753563264476</v>
      </c>
      <c r="U22">
        <f t="shared" si="14"/>
        <v>1.0507986945070997</v>
      </c>
      <c r="V22">
        <f t="shared" si="14"/>
        <v>0.85646657581695873</v>
      </c>
      <c r="W22">
        <f t="shared" si="14"/>
        <v>1.0592607005021113</v>
      </c>
      <c r="X22">
        <f t="shared" si="14"/>
        <v>0.93911472559911224</v>
      </c>
    </row>
    <row r="23" spans="15:24" x14ac:dyDescent="0.2">
      <c r="O23" s="3">
        <f>AVERAGE(O13:O14)</f>
        <v>0.81671930362921574</v>
      </c>
      <c r="P23" s="3"/>
      <c r="Q23" s="3">
        <f t="shared" ref="Q23:X23" si="15">AVERAGE(Q13:Q14)</f>
        <v>0.89866061732640456</v>
      </c>
      <c r="R23" s="3">
        <f t="shared" si="15"/>
        <v>1.0332674593911559</v>
      </c>
      <c r="S23" s="3">
        <f t="shared" si="15"/>
        <v>1.0046833593042992</v>
      </c>
      <c r="T23" s="3">
        <f t="shared" si="15"/>
        <v>0.91176071688440852</v>
      </c>
      <c r="U23" s="3">
        <f t="shared" si="15"/>
        <v>0.95727479216740419</v>
      </c>
      <c r="V23" s="3">
        <f t="shared" si="15"/>
        <v>0.80155779727714727</v>
      </c>
      <c r="W23" s="3">
        <f t="shared" si="15"/>
        <v>0.99784981962750496</v>
      </c>
      <c r="X23" s="3">
        <f t="shared" si="15"/>
        <v>1.393178554650333</v>
      </c>
    </row>
    <row r="24" spans="15:24" x14ac:dyDescent="0.2">
      <c r="O24">
        <f>AVERAGE(O15:O16)</f>
        <v>0.78977178028455963</v>
      </c>
      <c r="Q24">
        <f t="shared" ref="Q24:X24" si="16">AVERAGE(Q15:Q16)</f>
        <v>0.95166472880410136</v>
      </c>
      <c r="R24">
        <f t="shared" si="16"/>
        <v>1.2210908227309916</v>
      </c>
      <c r="S24">
        <f t="shared" si="16"/>
        <v>1.0866498408792289</v>
      </c>
      <c r="T24">
        <f t="shared" si="16"/>
        <v>0.95569399702296953</v>
      </c>
      <c r="U24">
        <f t="shared" si="16"/>
        <v>0.8058429393379245</v>
      </c>
      <c r="V24">
        <f t="shared" si="16"/>
        <v>0.86811054794952192</v>
      </c>
      <c r="W24">
        <f t="shared" si="16"/>
        <v>0.81552664270791142</v>
      </c>
      <c r="X24">
        <f t="shared" si="16"/>
        <v>0.75635988751874539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5E06-A4EF-8046-BA43-8E3EB536215D}">
  <dimension ref="B3:I24"/>
  <sheetViews>
    <sheetView topLeftCell="A2" zoomScale="85" zoomScaleNormal="85" workbookViewId="0">
      <selection activeCell="L23" sqref="L23"/>
    </sheetView>
  </sheetViews>
  <sheetFormatPr baseColWidth="10" defaultRowHeight="16" x14ac:dyDescent="0.2"/>
  <sheetData>
    <row r="3" spans="2:9" x14ac:dyDescent="0.2">
      <c r="B3">
        <v>2415.1</v>
      </c>
      <c r="C3">
        <v>2.33</v>
      </c>
      <c r="D3">
        <v>4995.4799999999996</v>
      </c>
      <c r="E3">
        <v>1.1000000000000001</v>
      </c>
      <c r="F3">
        <v>3140.87</v>
      </c>
      <c r="G3">
        <v>1.7</v>
      </c>
      <c r="H3">
        <v>3755.09</v>
      </c>
      <c r="I3">
        <v>1.39</v>
      </c>
    </row>
    <row r="4" spans="2:9" x14ac:dyDescent="0.2">
      <c r="B4">
        <v>7098.16</v>
      </c>
      <c r="C4">
        <v>1.18</v>
      </c>
      <c r="D4">
        <v>7518.73</v>
      </c>
      <c r="E4">
        <v>1.0900000000000001</v>
      </c>
      <c r="F4">
        <v>7364.06</v>
      </c>
      <c r="G4">
        <v>1.06</v>
      </c>
      <c r="H4">
        <v>7555.68</v>
      </c>
      <c r="I4">
        <v>1</v>
      </c>
    </row>
    <row r="5" spans="2:9" x14ac:dyDescent="0.2">
      <c r="B5">
        <v>19376.41</v>
      </c>
      <c r="C5">
        <v>0.92</v>
      </c>
      <c r="D5">
        <v>18932.080000000002</v>
      </c>
      <c r="E5">
        <v>0.92</v>
      </c>
      <c r="F5">
        <v>18558.13</v>
      </c>
      <c r="G5">
        <v>0.88</v>
      </c>
      <c r="H5">
        <v>16717.39</v>
      </c>
      <c r="I5">
        <v>0.95</v>
      </c>
    </row>
    <row r="6" spans="2:9" x14ac:dyDescent="0.2">
      <c r="B6">
        <v>57778.52</v>
      </c>
      <c r="C6">
        <v>1.17</v>
      </c>
      <c r="D6">
        <v>53571.43</v>
      </c>
      <c r="E6">
        <v>1.23</v>
      </c>
      <c r="F6">
        <v>63125.41</v>
      </c>
      <c r="G6">
        <v>0.99</v>
      </c>
      <c r="H6">
        <v>51380.14</v>
      </c>
      <c r="I6">
        <v>1.19</v>
      </c>
    </row>
    <row r="7" spans="2:9" x14ac:dyDescent="0.2">
      <c r="B7">
        <v>57765.54</v>
      </c>
      <c r="C7">
        <v>1.17</v>
      </c>
      <c r="D7">
        <v>53606.81</v>
      </c>
      <c r="E7">
        <v>1.23</v>
      </c>
      <c r="F7">
        <v>63085.93</v>
      </c>
      <c r="G7">
        <v>0.99</v>
      </c>
      <c r="H7">
        <v>52549.68</v>
      </c>
      <c r="I7">
        <v>1.2</v>
      </c>
    </row>
    <row r="8" spans="2:9" x14ac:dyDescent="0.2">
      <c r="B8">
        <v>59301.3</v>
      </c>
      <c r="C8">
        <v>1.18</v>
      </c>
      <c r="D8">
        <v>54997.919999999998</v>
      </c>
      <c r="E8">
        <v>1.24</v>
      </c>
      <c r="F8">
        <v>65215.360000000001</v>
      </c>
      <c r="G8">
        <v>0.99</v>
      </c>
      <c r="H8">
        <v>53797</v>
      </c>
      <c r="I8">
        <v>1.21</v>
      </c>
    </row>
    <row r="9" spans="2:9" x14ac:dyDescent="0.2">
      <c r="B9">
        <v>60848.23</v>
      </c>
      <c r="C9">
        <v>1.2</v>
      </c>
      <c r="D9">
        <v>56452.41</v>
      </c>
      <c r="E9">
        <v>1.25</v>
      </c>
      <c r="F9">
        <v>67490.679999999993</v>
      </c>
      <c r="G9">
        <v>0.99</v>
      </c>
      <c r="H9">
        <v>55245.81</v>
      </c>
      <c r="I9">
        <v>1.22</v>
      </c>
    </row>
    <row r="10" spans="2:9" x14ac:dyDescent="0.2">
      <c r="B10">
        <v>64848.44</v>
      </c>
      <c r="C10">
        <v>1.21</v>
      </c>
      <c r="D10">
        <v>57794.82</v>
      </c>
      <c r="E10">
        <v>1.27</v>
      </c>
      <c r="F10">
        <v>72171.490000000005</v>
      </c>
      <c r="G10">
        <v>1.01</v>
      </c>
      <c r="H10">
        <v>56884.9</v>
      </c>
      <c r="I10">
        <v>1.23</v>
      </c>
    </row>
    <row r="11" spans="2:9" x14ac:dyDescent="0.2">
      <c r="B11">
        <v>66643.73</v>
      </c>
      <c r="C11">
        <v>1.24</v>
      </c>
      <c r="D11">
        <v>59459.08</v>
      </c>
      <c r="E11">
        <v>1.29</v>
      </c>
      <c r="F11">
        <v>74776.55</v>
      </c>
      <c r="G11">
        <v>1.03</v>
      </c>
      <c r="H11">
        <v>58197.35</v>
      </c>
      <c r="I11">
        <v>1.26</v>
      </c>
    </row>
    <row r="12" spans="2:9" x14ac:dyDescent="0.2">
      <c r="B12">
        <v>69217.05</v>
      </c>
      <c r="C12">
        <v>1.26</v>
      </c>
      <c r="D12">
        <v>61475.39</v>
      </c>
      <c r="E12">
        <v>1.3</v>
      </c>
      <c r="F12">
        <v>77859.05</v>
      </c>
      <c r="G12">
        <v>1.04</v>
      </c>
      <c r="H12">
        <v>59973.26</v>
      </c>
      <c r="I12">
        <v>1.27</v>
      </c>
    </row>
    <row r="13" spans="2:9" x14ac:dyDescent="0.2">
      <c r="B13">
        <v>72220.19</v>
      </c>
      <c r="C13">
        <v>1.27</v>
      </c>
      <c r="D13">
        <v>63001.51</v>
      </c>
      <c r="E13">
        <v>1.34</v>
      </c>
      <c r="F13">
        <v>81771.19</v>
      </c>
      <c r="G13">
        <v>1.05</v>
      </c>
      <c r="H13">
        <v>62393.96</v>
      </c>
      <c r="I13">
        <v>1.27</v>
      </c>
    </row>
    <row r="14" spans="2:9" x14ac:dyDescent="0.2">
      <c r="B14">
        <v>80973.75</v>
      </c>
      <c r="C14">
        <v>1.26</v>
      </c>
      <c r="D14">
        <v>65322.99</v>
      </c>
      <c r="E14">
        <v>1.36</v>
      </c>
      <c r="F14">
        <v>91523.23</v>
      </c>
      <c r="G14">
        <v>1.08</v>
      </c>
      <c r="H14">
        <v>64447.39</v>
      </c>
      <c r="I14">
        <v>1.3</v>
      </c>
    </row>
    <row r="15" spans="2:9" x14ac:dyDescent="0.2">
      <c r="B15">
        <v>86757.78</v>
      </c>
      <c r="C15">
        <v>1.26</v>
      </c>
      <c r="D15">
        <v>68753.86</v>
      </c>
      <c r="E15">
        <v>1.35</v>
      </c>
      <c r="F15">
        <v>98175.58</v>
      </c>
      <c r="G15">
        <v>1.0900000000000001</v>
      </c>
      <c r="H15">
        <v>66838.45</v>
      </c>
      <c r="I15">
        <v>1.33</v>
      </c>
    </row>
    <row r="16" spans="2:9" x14ac:dyDescent="0.2">
      <c r="B16">
        <v>92695.99</v>
      </c>
      <c r="C16">
        <v>1.28</v>
      </c>
      <c r="D16">
        <v>72663.94</v>
      </c>
      <c r="E16">
        <v>1.34</v>
      </c>
      <c r="F16">
        <v>108356.48</v>
      </c>
      <c r="G16">
        <v>1.08</v>
      </c>
      <c r="H16">
        <v>69138.350000000006</v>
      </c>
      <c r="I16">
        <v>1.38</v>
      </c>
    </row>
    <row r="17" spans="2:9" x14ac:dyDescent="0.2">
      <c r="B17">
        <v>101378.43</v>
      </c>
      <c r="C17">
        <v>1.29</v>
      </c>
      <c r="D17">
        <v>76879.199999999997</v>
      </c>
      <c r="E17">
        <v>1.34</v>
      </c>
      <c r="F17">
        <v>135586.16</v>
      </c>
      <c r="G17">
        <v>1.1399999999999999</v>
      </c>
      <c r="H17">
        <v>72121.91</v>
      </c>
      <c r="I17">
        <v>1.43</v>
      </c>
    </row>
    <row r="18" spans="2:9" x14ac:dyDescent="0.2">
      <c r="B18">
        <v>137260.97</v>
      </c>
      <c r="C18">
        <v>1.1599999999999999</v>
      </c>
      <c r="D18">
        <v>82376.55</v>
      </c>
      <c r="E18">
        <v>1.34</v>
      </c>
      <c r="F18">
        <v>168390.91</v>
      </c>
      <c r="G18">
        <v>1.1000000000000001</v>
      </c>
      <c r="H18">
        <v>77932.240000000005</v>
      </c>
      <c r="I18">
        <v>1.4</v>
      </c>
    </row>
    <row r="19" spans="2:9" x14ac:dyDescent="0.2">
      <c r="B19">
        <v>172047.85</v>
      </c>
      <c r="C19">
        <v>1.0900000000000001</v>
      </c>
      <c r="D19">
        <v>87980.83</v>
      </c>
      <c r="E19">
        <v>1.37</v>
      </c>
      <c r="F19">
        <v>233028.27</v>
      </c>
      <c r="G19">
        <v>1.1299999999999999</v>
      </c>
      <c r="H19">
        <v>83413.740000000005</v>
      </c>
      <c r="I19">
        <v>1.43</v>
      </c>
    </row>
    <row r="20" spans="2:9" x14ac:dyDescent="0.2">
      <c r="B20">
        <v>257459.91</v>
      </c>
      <c r="C20">
        <v>0.96</v>
      </c>
      <c r="D20">
        <v>94920.61</v>
      </c>
      <c r="E20">
        <v>1.4</v>
      </c>
      <c r="H20">
        <v>90337.2</v>
      </c>
      <c r="I20">
        <v>1.45</v>
      </c>
    </row>
    <row r="21" spans="2:9" x14ac:dyDescent="0.2">
      <c r="D21">
        <v>106144.23</v>
      </c>
      <c r="E21">
        <v>1.4</v>
      </c>
      <c r="H21">
        <v>101582.7</v>
      </c>
      <c r="I21">
        <v>1.44</v>
      </c>
    </row>
    <row r="22" spans="2:9" x14ac:dyDescent="0.2">
      <c r="D22">
        <v>124300.45</v>
      </c>
      <c r="E22">
        <v>1.36</v>
      </c>
      <c r="H22">
        <v>120065.02</v>
      </c>
      <c r="I22">
        <v>1.38</v>
      </c>
    </row>
    <row r="23" spans="2:9" x14ac:dyDescent="0.2">
      <c r="D23">
        <v>152914.76</v>
      </c>
      <c r="E23">
        <v>1.36</v>
      </c>
      <c r="H23">
        <v>145768.51999999999</v>
      </c>
      <c r="I23">
        <v>1.39</v>
      </c>
    </row>
    <row r="24" spans="2:9" x14ac:dyDescent="0.2">
      <c r="D24">
        <v>229207.25</v>
      </c>
      <c r="E24">
        <v>1.22</v>
      </c>
      <c r="H24">
        <v>204858.87</v>
      </c>
      <c r="I24">
        <v>1.41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C342-C607-594E-9DDE-BD7EF9B09706}">
  <dimension ref="B2:I25"/>
  <sheetViews>
    <sheetView zoomScale="82" zoomScaleNormal="82" workbookViewId="0">
      <selection activeCell="H4" sqref="H4:I21"/>
    </sheetView>
  </sheetViews>
  <sheetFormatPr baseColWidth="10" defaultRowHeight="16" x14ac:dyDescent="0.2"/>
  <sheetData>
    <row r="2" spans="2:9" x14ac:dyDescent="0.2">
      <c r="C2">
        <v>24.5</v>
      </c>
      <c r="D2">
        <v>25</v>
      </c>
    </row>
    <row r="4" spans="2:9" x14ac:dyDescent="0.2">
      <c r="B4">
        <v>5590.93</v>
      </c>
      <c r="C4">
        <v>0.98</v>
      </c>
      <c r="D4">
        <v>6040.48</v>
      </c>
      <c r="E4">
        <v>0.91</v>
      </c>
      <c r="F4">
        <v>4001.71</v>
      </c>
      <c r="G4">
        <v>1.3</v>
      </c>
      <c r="H4">
        <v>2834.5</v>
      </c>
      <c r="I4">
        <v>1.89</v>
      </c>
    </row>
    <row r="5" spans="2:9" x14ac:dyDescent="0.2">
      <c r="B5">
        <v>7993.03</v>
      </c>
      <c r="C5">
        <v>1.02</v>
      </c>
      <c r="D5">
        <v>8017.28</v>
      </c>
      <c r="E5">
        <v>1.02</v>
      </c>
      <c r="F5">
        <v>7381.02</v>
      </c>
      <c r="G5">
        <v>1.03</v>
      </c>
      <c r="H5">
        <v>8336.9599999999991</v>
      </c>
      <c r="I5">
        <v>0.93</v>
      </c>
    </row>
    <row r="6" spans="2:9" x14ac:dyDescent="0.2">
      <c r="B6">
        <v>17521.48</v>
      </c>
      <c r="C6">
        <v>0.99</v>
      </c>
      <c r="D6">
        <v>18364.98</v>
      </c>
      <c r="E6">
        <v>0.94</v>
      </c>
      <c r="F6">
        <v>16652.52</v>
      </c>
      <c r="G6">
        <v>0.95</v>
      </c>
      <c r="H6">
        <v>14917.02</v>
      </c>
      <c r="I6">
        <v>1.0900000000000001</v>
      </c>
    </row>
    <row r="7" spans="2:9" x14ac:dyDescent="0.2">
      <c r="B7">
        <v>56782.33</v>
      </c>
      <c r="C7">
        <v>1.1599999999999999</v>
      </c>
      <c r="D7">
        <v>56962.03</v>
      </c>
      <c r="E7">
        <v>1.1599999999999999</v>
      </c>
      <c r="F7">
        <v>49620.959999999999</v>
      </c>
      <c r="G7">
        <v>1.26</v>
      </c>
      <c r="H7">
        <v>22881.279999999999</v>
      </c>
      <c r="I7">
        <v>1.08</v>
      </c>
    </row>
    <row r="8" spans="2:9" x14ac:dyDescent="0.2">
      <c r="B8">
        <v>56810.34</v>
      </c>
      <c r="C8">
        <v>1.1599999999999999</v>
      </c>
      <c r="D8">
        <v>56796.7</v>
      </c>
      <c r="E8">
        <v>1.17</v>
      </c>
      <c r="F8">
        <v>51275.58</v>
      </c>
      <c r="G8">
        <v>1.24</v>
      </c>
      <c r="H8">
        <v>30584.11</v>
      </c>
      <c r="I8">
        <v>1.6</v>
      </c>
    </row>
    <row r="9" spans="2:9" x14ac:dyDescent="0.2">
      <c r="B9">
        <v>58993.37</v>
      </c>
      <c r="C9">
        <v>1.1499999999999999</v>
      </c>
      <c r="D9">
        <v>58452.97</v>
      </c>
      <c r="E9">
        <v>1.17</v>
      </c>
      <c r="F9">
        <v>52464.99</v>
      </c>
      <c r="G9">
        <v>1.25</v>
      </c>
      <c r="H9">
        <v>62474.63</v>
      </c>
      <c r="I9">
        <v>1</v>
      </c>
    </row>
    <row r="10" spans="2:9" x14ac:dyDescent="0.2">
      <c r="B10">
        <v>60305.19</v>
      </c>
      <c r="C10">
        <v>1.17</v>
      </c>
      <c r="D10">
        <v>59953.39</v>
      </c>
      <c r="E10">
        <v>1.19</v>
      </c>
      <c r="F10">
        <v>53885.01</v>
      </c>
      <c r="G10">
        <v>1.26</v>
      </c>
      <c r="H10">
        <v>62528.46</v>
      </c>
      <c r="I10">
        <v>1</v>
      </c>
    </row>
    <row r="11" spans="2:9" x14ac:dyDescent="0.2">
      <c r="B11">
        <v>61822.58</v>
      </c>
      <c r="C11">
        <v>1.19</v>
      </c>
      <c r="D11">
        <v>63474.09</v>
      </c>
      <c r="E11">
        <v>1.22</v>
      </c>
      <c r="F11">
        <v>55976.81</v>
      </c>
      <c r="G11">
        <v>1.25</v>
      </c>
      <c r="H11">
        <v>65049.38</v>
      </c>
      <c r="I11">
        <v>1.06</v>
      </c>
    </row>
    <row r="12" spans="2:9" x14ac:dyDescent="0.2">
      <c r="B12">
        <v>65375.17</v>
      </c>
      <c r="C12">
        <v>1.1499999999999999</v>
      </c>
      <c r="D12">
        <v>65510.75</v>
      </c>
      <c r="E12">
        <v>1.24</v>
      </c>
      <c r="F12">
        <v>56924.55</v>
      </c>
      <c r="G12">
        <v>1.3</v>
      </c>
      <c r="H12">
        <v>67485.55</v>
      </c>
      <c r="I12">
        <v>1.06</v>
      </c>
    </row>
    <row r="13" spans="2:9" x14ac:dyDescent="0.2">
      <c r="B13">
        <v>68072.41</v>
      </c>
      <c r="C13">
        <v>1.1499999999999999</v>
      </c>
      <c r="D13">
        <v>67893.39</v>
      </c>
      <c r="E13">
        <v>1.26</v>
      </c>
      <c r="F13">
        <v>58376.92</v>
      </c>
      <c r="G13">
        <v>1.32</v>
      </c>
      <c r="H13">
        <v>69767.88</v>
      </c>
      <c r="I13">
        <v>1.07</v>
      </c>
    </row>
    <row r="14" spans="2:9" x14ac:dyDescent="0.2">
      <c r="B14">
        <v>69482.789999999994</v>
      </c>
      <c r="C14">
        <v>1.2</v>
      </c>
      <c r="D14">
        <v>74379.06</v>
      </c>
      <c r="E14">
        <v>1.28</v>
      </c>
      <c r="F14">
        <v>60311.63</v>
      </c>
      <c r="G14">
        <v>1.34</v>
      </c>
      <c r="H14">
        <v>72150.64</v>
      </c>
      <c r="I14">
        <v>1.0900000000000001</v>
      </c>
    </row>
    <row r="15" spans="2:9" x14ac:dyDescent="0.2">
      <c r="B15">
        <v>72004.47</v>
      </c>
      <c r="C15">
        <v>1.23</v>
      </c>
      <c r="D15">
        <v>78583.08</v>
      </c>
      <c r="E15">
        <v>1.29</v>
      </c>
      <c r="F15">
        <v>63058.92</v>
      </c>
      <c r="G15">
        <v>1.34</v>
      </c>
      <c r="H15">
        <v>79655.100000000006</v>
      </c>
      <c r="I15">
        <v>1.1000000000000001</v>
      </c>
    </row>
    <row r="16" spans="2:9" x14ac:dyDescent="0.2">
      <c r="B16">
        <v>78449.89</v>
      </c>
      <c r="C16">
        <v>1.1499999999999999</v>
      </c>
      <c r="D16">
        <v>84026.72</v>
      </c>
      <c r="E16">
        <v>1.3</v>
      </c>
      <c r="F16">
        <v>64658.92</v>
      </c>
      <c r="G16">
        <v>1.4</v>
      </c>
      <c r="H16">
        <v>84029.33</v>
      </c>
      <c r="I16">
        <v>1.1100000000000001</v>
      </c>
    </row>
    <row r="17" spans="2:9" x14ac:dyDescent="0.2">
      <c r="B17">
        <v>83126.48</v>
      </c>
      <c r="C17">
        <v>1.1499999999999999</v>
      </c>
      <c r="D17">
        <v>96460.59</v>
      </c>
      <c r="E17">
        <v>1.37</v>
      </c>
      <c r="F17">
        <v>67831.149999999994</v>
      </c>
      <c r="G17">
        <v>1.42</v>
      </c>
      <c r="H17">
        <v>88699.24</v>
      </c>
      <c r="I17">
        <v>1.1399999999999999</v>
      </c>
    </row>
    <row r="18" spans="2:9" x14ac:dyDescent="0.2">
      <c r="B18">
        <v>82057.179999999993</v>
      </c>
      <c r="C18">
        <v>1.35</v>
      </c>
      <c r="D18">
        <v>105968.86</v>
      </c>
      <c r="E18">
        <v>1.41</v>
      </c>
      <c r="F18">
        <v>72962.86</v>
      </c>
      <c r="G18">
        <v>1.38</v>
      </c>
      <c r="H18">
        <v>102967.98</v>
      </c>
      <c r="I18">
        <v>1.18</v>
      </c>
    </row>
    <row r="19" spans="2:9" x14ac:dyDescent="0.2">
      <c r="B19">
        <v>89503.01</v>
      </c>
      <c r="C19">
        <v>1.33</v>
      </c>
      <c r="D19">
        <v>122196.28</v>
      </c>
      <c r="E19">
        <v>1.44</v>
      </c>
      <c r="F19">
        <v>76189.64</v>
      </c>
      <c r="G19">
        <v>1.44</v>
      </c>
      <c r="H19">
        <v>112912.1</v>
      </c>
      <c r="I19">
        <v>1.23</v>
      </c>
    </row>
    <row r="20" spans="2:9" x14ac:dyDescent="0.2">
      <c r="B20">
        <v>101755.93</v>
      </c>
      <c r="C20">
        <v>1.23</v>
      </c>
      <c r="D20">
        <v>228041.25</v>
      </c>
      <c r="E20">
        <v>1.24</v>
      </c>
      <c r="F20">
        <v>79986.720000000001</v>
      </c>
      <c r="G20">
        <v>1.52</v>
      </c>
      <c r="H20">
        <v>130214.82</v>
      </c>
      <c r="I20">
        <v>1.23</v>
      </c>
    </row>
    <row r="21" spans="2:9" x14ac:dyDescent="0.2">
      <c r="B21">
        <v>109963.77</v>
      </c>
      <c r="C21">
        <v>1.31</v>
      </c>
      <c r="F21">
        <v>89450.72</v>
      </c>
      <c r="G21">
        <v>1.47</v>
      </c>
      <c r="H21">
        <v>156367.13</v>
      </c>
      <c r="I21">
        <v>1.28</v>
      </c>
    </row>
    <row r="22" spans="2:9" x14ac:dyDescent="0.2">
      <c r="B22">
        <v>127523.53</v>
      </c>
      <c r="C22">
        <v>1.31</v>
      </c>
      <c r="F22">
        <v>101069.38</v>
      </c>
      <c r="G22">
        <v>1.43</v>
      </c>
    </row>
    <row r="23" spans="2:9" x14ac:dyDescent="0.2">
      <c r="B23">
        <v>160973.22</v>
      </c>
      <c r="C23">
        <v>1.22</v>
      </c>
      <c r="F23">
        <v>116962.39</v>
      </c>
      <c r="G23">
        <v>1.42</v>
      </c>
    </row>
    <row r="24" spans="2:9" x14ac:dyDescent="0.2">
      <c r="B24">
        <v>214810.46</v>
      </c>
      <c r="C24">
        <v>1.39</v>
      </c>
      <c r="F24">
        <v>154599.24</v>
      </c>
      <c r="G24">
        <v>1.23</v>
      </c>
    </row>
    <row r="25" spans="2:9" x14ac:dyDescent="0.2">
      <c r="F25">
        <v>222843.41</v>
      </c>
      <c r="G25">
        <v>1.19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3FBA-F044-3B4C-BB13-CB6A1C0C582E}">
  <dimension ref="B2:I22"/>
  <sheetViews>
    <sheetView zoomScale="66" zoomScaleNormal="66" workbookViewId="0">
      <selection activeCell="U22" sqref="U22"/>
    </sheetView>
  </sheetViews>
  <sheetFormatPr baseColWidth="10" defaultRowHeight="16" x14ac:dyDescent="0.2"/>
  <sheetData>
    <row r="2" spans="2:9" x14ac:dyDescent="0.2">
      <c r="B2">
        <v>25</v>
      </c>
      <c r="D2">
        <v>25.5</v>
      </c>
    </row>
    <row r="3" spans="2:9" x14ac:dyDescent="0.2">
      <c r="B3">
        <v>1526.53</v>
      </c>
      <c r="C3">
        <v>4.03</v>
      </c>
      <c r="D3">
        <v>5563.02</v>
      </c>
      <c r="E3">
        <v>0.98</v>
      </c>
      <c r="F3">
        <v>3383.16</v>
      </c>
      <c r="G3">
        <v>1.54</v>
      </c>
      <c r="H3">
        <v>2702.36</v>
      </c>
      <c r="I3">
        <v>2.17</v>
      </c>
    </row>
    <row r="4" spans="2:9" x14ac:dyDescent="0.2">
      <c r="B4">
        <v>3039.26</v>
      </c>
      <c r="C4">
        <v>3.03</v>
      </c>
      <c r="D4">
        <v>8841.84</v>
      </c>
      <c r="E4">
        <v>0.93</v>
      </c>
      <c r="F4">
        <v>7852.12</v>
      </c>
      <c r="G4">
        <v>0.97</v>
      </c>
      <c r="H4">
        <v>5715.86</v>
      </c>
      <c r="I4">
        <v>1.49</v>
      </c>
    </row>
    <row r="5" spans="2:9" x14ac:dyDescent="0.2">
      <c r="B5">
        <v>14466.92</v>
      </c>
      <c r="C5">
        <v>1.35</v>
      </c>
      <c r="D5">
        <v>20779.740000000002</v>
      </c>
      <c r="E5">
        <v>0.83</v>
      </c>
      <c r="F5">
        <v>14431.83</v>
      </c>
      <c r="G5">
        <v>1.1000000000000001</v>
      </c>
      <c r="H5">
        <v>11719.4</v>
      </c>
      <c r="I5">
        <v>1.53</v>
      </c>
    </row>
    <row r="6" spans="2:9" x14ac:dyDescent="0.2">
      <c r="B6">
        <v>65217.39</v>
      </c>
      <c r="C6">
        <v>1.1399999999999999</v>
      </c>
      <c r="D6">
        <v>82191.78</v>
      </c>
      <c r="E6">
        <v>0.8</v>
      </c>
      <c r="F6">
        <v>56215.48</v>
      </c>
      <c r="G6">
        <v>1.0900000000000001</v>
      </c>
      <c r="H6">
        <v>74017.42</v>
      </c>
      <c r="I6">
        <v>0.93</v>
      </c>
    </row>
    <row r="7" spans="2:9" x14ac:dyDescent="0.2">
      <c r="B7">
        <v>65224.31</v>
      </c>
      <c r="C7">
        <v>1.1399999999999999</v>
      </c>
      <c r="D7">
        <v>82101.64</v>
      </c>
      <c r="E7">
        <v>0.81</v>
      </c>
      <c r="F7">
        <v>57513.760000000002</v>
      </c>
      <c r="G7">
        <v>1.1000000000000001</v>
      </c>
      <c r="H7">
        <v>74119.61</v>
      </c>
      <c r="I7">
        <v>0.93</v>
      </c>
    </row>
    <row r="8" spans="2:9" x14ac:dyDescent="0.2">
      <c r="B8">
        <v>67915.81</v>
      </c>
      <c r="C8">
        <v>1.1200000000000001</v>
      </c>
      <c r="D8">
        <v>83196.710000000006</v>
      </c>
      <c r="E8">
        <v>0.86</v>
      </c>
      <c r="F8">
        <v>58860.17</v>
      </c>
      <c r="G8">
        <v>1.1200000000000001</v>
      </c>
      <c r="H8">
        <v>76825.929999999993</v>
      </c>
      <c r="I8">
        <v>0.93</v>
      </c>
    </row>
    <row r="9" spans="2:9" x14ac:dyDescent="0.2">
      <c r="B9">
        <v>70347.28</v>
      </c>
      <c r="C9">
        <v>1.1200000000000001</v>
      </c>
      <c r="D9">
        <v>86294.89</v>
      </c>
      <c r="E9">
        <v>0.88</v>
      </c>
      <c r="F9">
        <v>60009.04</v>
      </c>
      <c r="G9">
        <v>1.1599999999999999</v>
      </c>
      <c r="H9">
        <v>78923.490000000005</v>
      </c>
      <c r="I9">
        <v>0.95</v>
      </c>
    </row>
    <row r="10" spans="2:9" x14ac:dyDescent="0.2">
      <c r="B10">
        <v>72397.63</v>
      </c>
      <c r="C10">
        <v>1.1399999999999999</v>
      </c>
      <c r="D10">
        <v>92548.42</v>
      </c>
      <c r="E10">
        <v>0.84</v>
      </c>
      <c r="F10">
        <v>61590.98</v>
      </c>
      <c r="G10">
        <v>1.18</v>
      </c>
      <c r="H10">
        <v>86116.25</v>
      </c>
      <c r="I10">
        <v>0.96</v>
      </c>
    </row>
    <row r="11" spans="2:9" x14ac:dyDescent="0.2">
      <c r="B11">
        <v>74423.63</v>
      </c>
      <c r="C11">
        <v>1.17</v>
      </c>
      <c r="D11">
        <v>95424.09</v>
      </c>
      <c r="E11">
        <v>0.89</v>
      </c>
      <c r="F11">
        <v>64081.919999999998</v>
      </c>
      <c r="G11">
        <v>1.19</v>
      </c>
      <c r="H11">
        <v>91376.76</v>
      </c>
      <c r="I11">
        <v>0.95</v>
      </c>
    </row>
    <row r="12" spans="2:9" x14ac:dyDescent="0.2">
      <c r="B12">
        <v>76875.289999999994</v>
      </c>
      <c r="C12">
        <v>1.19</v>
      </c>
      <c r="D12">
        <v>102205.17</v>
      </c>
      <c r="E12">
        <v>0.89</v>
      </c>
      <c r="F12">
        <v>66197.98</v>
      </c>
      <c r="G12">
        <v>1.21</v>
      </c>
      <c r="H12">
        <v>96801.95</v>
      </c>
      <c r="I12">
        <v>0.95</v>
      </c>
    </row>
    <row r="13" spans="2:9" x14ac:dyDescent="0.2">
      <c r="B13">
        <v>79926.11</v>
      </c>
      <c r="C13">
        <v>1.21</v>
      </c>
      <c r="D13">
        <v>110126.07</v>
      </c>
      <c r="E13">
        <v>0.9</v>
      </c>
      <c r="F13">
        <v>68297.75</v>
      </c>
      <c r="G13">
        <v>1.25</v>
      </c>
      <c r="H13">
        <v>101788.92</v>
      </c>
      <c r="I13">
        <v>0.98</v>
      </c>
    </row>
    <row r="14" spans="2:9" x14ac:dyDescent="0.2">
      <c r="B14">
        <v>83357.38</v>
      </c>
      <c r="C14">
        <v>1.24</v>
      </c>
      <c r="D14">
        <v>119136.21</v>
      </c>
      <c r="E14">
        <v>0.92</v>
      </c>
      <c r="F14">
        <v>71958.5</v>
      </c>
      <c r="G14">
        <v>1.25</v>
      </c>
      <c r="H14">
        <v>121076.43</v>
      </c>
      <c r="I14">
        <v>0.97</v>
      </c>
    </row>
    <row r="15" spans="2:9" x14ac:dyDescent="0.2">
      <c r="B15">
        <v>87076.86</v>
      </c>
      <c r="C15">
        <v>1.27</v>
      </c>
      <c r="D15">
        <v>134820.25</v>
      </c>
      <c r="E15">
        <v>0.9</v>
      </c>
      <c r="F15">
        <v>76669.039999999994</v>
      </c>
      <c r="G15">
        <v>1.23</v>
      </c>
      <c r="H15">
        <v>132377.79</v>
      </c>
      <c r="I15">
        <v>1.01</v>
      </c>
    </row>
    <row r="16" spans="2:9" x14ac:dyDescent="0.2">
      <c r="B16">
        <v>92086.55</v>
      </c>
      <c r="C16">
        <v>1.31</v>
      </c>
      <c r="D16">
        <v>144022.49</v>
      </c>
      <c r="E16">
        <v>1.04</v>
      </c>
      <c r="F16">
        <v>82063.48</v>
      </c>
      <c r="G16">
        <v>1.23</v>
      </c>
      <c r="H16">
        <v>153213.17000000001</v>
      </c>
      <c r="I16">
        <v>1</v>
      </c>
    </row>
    <row r="17" spans="2:9" x14ac:dyDescent="0.2">
      <c r="B17">
        <v>99961.54</v>
      </c>
      <c r="C17">
        <v>1.3</v>
      </c>
      <c r="D17">
        <v>186887.65</v>
      </c>
      <c r="E17">
        <v>0.93</v>
      </c>
      <c r="F17">
        <v>88746.21</v>
      </c>
      <c r="G17">
        <v>1.23</v>
      </c>
      <c r="H17">
        <v>200745.42</v>
      </c>
      <c r="I17">
        <v>0.87</v>
      </c>
    </row>
    <row r="18" spans="2:9" x14ac:dyDescent="0.2">
      <c r="B18">
        <v>107958.57</v>
      </c>
      <c r="C18">
        <v>1.33</v>
      </c>
      <c r="D18">
        <v>296852.73</v>
      </c>
      <c r="E18">
        <v>0.75</v>
      </c>
      <c r="F18">
        <v>97256.75</v>
      </c>
      <c r="G18">
        <v>1.23</v>
      </c>
    </row>
    <row r="19" spans="2:9" x14ac:dyDescent="0.2">
      <c r="B19">
        <v>116413.06</v>
      </c>
      <c r="C19">
        <v>1.44</v>
      </c>
      <c r="F19">
        <v>111672</v>
      </c>
      <c r="G19">
        <v>1.1599999999999999</v>
      </c>
    </row>
    <row r="20" spans="2:9" x14ac:dyDescent="0.2">
      <c r="B20">
        <v>131314.85</v>
      </c>
      <c r="C20">
        <v>1.5</v>
      </c>
      <c r="F20">
        <v>129661.28</v>
      </c>
      <c r="G20">
        <v>1.1399999999999999</v>
      </c>
    </row>
    <row r="21" spans="2:9" x14ac:dyDescent="0.2">
      <c r="B21">
        <v>168501.07</v>
      </c>
      <c r="C21">
        <v>1.36</v>
      </c>
      <c r="F21">
        <v>162695.01999999999</v>
      </c>
      <c r="G21">
        <v>1.08</v>
      </c>
    </row>
    <row r="22" spans="2:9" x14ac:dyDescent="0.2">
      <c r="B22">
        <v>230188.95</v>
      </c>
      <c r="C22">
        <v>1.44</v>
      </c>
      <c r="F22">
        <v>230088.25</v>
      </c>
      <c r="G22">
        <v>1.08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925E-BC0F-D24C-AE82-952DE57E3272}">
  <dimension ref="B2:G25"/>
  <sheetViews>
    <sheetView workbookViewId="0">
      <selection activeCell="P17" sqref="P17"/>
    </sheetView>
  </sheetViews>
  <sheetFormatPr baseColWidth="10" defaultRowHeight="16" x14ac:dyDescent="0.2"/>
  <sheetData>
    <row r="2" spans="2:7" x14ac:dyDescent="0.2">
      <c r="B2">
        <v>25.5</v>
      </c>
    </row>
    <row r="3" spans="2:7" x14ac:dyDescent="0.2">
      <c r="B3">
        <v>4382.82</v>
      </c>
      <c r="C3">
        <v>1.25</v>
      </c>
      <c r="D3">
        <v>6089.82</v>
      </c>
      <c r="E3">
        <v>0.9</v>
      </c>
      <c r="F3">
        <v>5032.05</v>
      </c>
      <c r="G3">
        <v>1.04</v>
      </c>
    </row>
    <row r="4" spans="2:7" x14ac:dyDescent="0.2">
      <c r="B4">
        <v>5594.8</v>
      </c>
      <c r="C4">
        <v>1.46</v>
      </c>
      <c r="D4">
        <v>8540.98</v>
      </c>
      <c r="E4">
        <v>0.96</v>
      </c>
      <c r="F4">
        <v>8135.82</v>
      </c>
      <c r="G4">
        <v>0.93</v>
      </c>
    </row>
    <row r="5" spans="2:7" x14ac:dyDescent="0.2">
      <c r="B5">
        <v>17239.939999999999</v>
      </c>
      <c r="C5">
        <v>1</v>
      </c>
      <c r="D5">
        <v>18180.21</v>
      </c>
      <c r="E5">
        <v>0.95</v>
      </c>
      <c r="F5">
        <v>17375.169999999998</v>
      </c>
      <c r="G5">
        <v>0.91</v>
      </c>
    </row>
    <row r="6" spans="2:7" x14ac:dyDescent="0.2">
      <c r="B6">
        <v>19598.46</v>
      </c>
      <c r="C6">
        <v>1.35</v>
      </c>
      <c r="D6">
        <v>25016.19</v>
      </c>
      <c r="E6">
        <v>1.06</v>
      </c>
      <c r="F6">
        <v>21154.15</v>
      </c>
      <c r="G6">
        <v>1.1399999999999999</v>
      </c>
    </row>
    <row r="7" spans="2:7" x14ac:dyDescent="0.2">
      <c r="B7">
        <v>23504.27</v>
      </c>
      <c r="C7">
        <v>1.38</v>
      </c>
      <c r="D7">
        <v>30441.4</v>
      </c>
      <c r="E7">
        <v>1.07</v>
      </c>
      <c r="F7">
        <v>23199.41</v>
      </c>
      <c r="G7">
        <v>1.28</v>
      </c>
    </row>
    <row r="8" spans="2:7" x14ac:dyDescent="0.2">
      <c r="B8">
        <v>28585.22</v>
      </c>
      <c r="C8">
        <v>1.41</v>
      </c>
      <c r="D8">
        <v>35857.06</v>
      </c>
      <c r="E8">
        <v>1.1200000000000001</v>
      </c>
      <c r="F8">
        <v>25113.16</v>
      </c>
      <c r="G8">
        <v>1.52</v>
      </c>
    </row>
    <row r="9" spans="2:7" x14ac:dyDescent="0.2">
      <c r="B9">
        <v>36515.39</v>
      </c>
      <c r="C9">
        <v>1.4</v>
      </c>
      <c r="D9">
        <v>47090.48</v>
      </c>
      <c r="E9">
        <v>1.08</v>
      </c>
      <c r="F9">
        <v>29572.32</v>
      </c>
      <c r="G9">
        <v>1.61</v>
      </c>
    </row>
    <row r="10" spans="2:7" x14ac:dyDescent="0.2">
      <c r="B10">
        <v>57692.31</v>
      </c>
      <c r="C10">
        <v>1.1499999999999999</v>
      </c>
      <c r="D10">
        <v>65217.39</v>
      </c>
      <c r="E10">
        <v>1.01</v>
      </c>
      <c r="F10">
        <v>56809.75</v>
      </c>
      <c r="G10">
        <v>1.08</v>
      </c>
    </row>
    <row r="11" spans="2:7" x14ac:dyDescent="0.2">
      <c r="B11">
        <v>57554.74</v>
      </c>
      <c r="C11">
        <v>1.1499999999999999</v>
      </c>
      <c r="D11">
        <v>65047.17</v>
      </c>
      <c r="E11">
        <v>1.02</v>
      </c>
      <c r="F11">
        <v>57062.400000000001</v>
      </c>
      <c r="G11">
        <v>1.07</v>
      </c>
    </row>
    <row r="12" spans="2:7" x14ac:dyDescent="0.2">
      <c r="B12">
        <v>59497.81</v>
      </c>
      <c r="C12">
        <v>1.1499999999999999</v>
      </c>
      <c r="D12">
        <v>67869.899999999994</v>
      </c>
      <c r="E12">
        <v>1</v>
      </c>
      <c r="F12">
        <v>59731.12</v>
      </c>
      <c r="G12">
        <v>1.1000000000000001</v>
      </c>
    </row>
    <row r="13" spans="2:7" x14ac:dyDescent="0.2">
      <c r="B13">
        <v>61215.07</v>
      </c>
      <c r="C13">
        <v>1.1599999999999999</v>
      </c>
      <c r="D13">
        <v>69523.5</v>
      </c>
      <c r="E13">
        <v>1.03</v>
      </c>
      <c r="F13">
        <v>62079.93</v>
      </c>
      <c r="G13">
        <v>1.0900000000000001</v>
      </c>
    </row>
    <row r="14" spans="2:7" x14ac:dyDescent="0.2">
      <c r="B14">
        <v>64054.239999999998</v>
      </c>
      <c r="C14">
        <v>1.22</v>
      </c>
      <c r="D14">
        <v>71728.47</v>
      </c>
      <c r="E14">
        <v>1.05</v>
      </c>
      <c r="F14">
        <v>63256.58</v>
      </c>
      <c r="G14">
        <v>1.1299999999999999</v>
      </c>
    </row>
    <row r="15" spans="2:7" x14ac:dyDescent="0.2">
      <c r="B15">
        <v>67138.539999999994</v>
      </c>
      <c r="C15">
        <v>1.2</v>
      </c>
      <c r="D15">
        <v>74880.509999999995</v>
      </c>
      <c r="E15">
        <v>1.05</v>
      </c>
      <c r="F15">
        <v>64546.42</v>
      </c>
      <c r="G15">
        <v>1.18</v>
      </c>
    </row>
    <row r="16" spans="2:7" x14ac:dyDescent="0.2">
      <c r="B16">
        <v>68796.320000000007</v>
      </c>
      <c r="C16">
        <v>1.24</v>
      </c>
      <c r="D16">
        <v>77276.350000000006</v>
      </c>
      <c r="E16">
        <v>1.08</v>
      </c>
      <c r="F16">
        <v>72170.080000000002</v>
      </c>
      <c r="G16">
        <v>1.1299999999999999</v>
      </c>
    </row>
    <row r="17" spans="2:7" x14ac:dyDescent="0.2">
      <c r="B17">
        <v>71080.08</v>
      </c>
      <c r="C17">
        <v>1.28</v>
      </c>
      <c r="D17">
        <v>78959.59</v>
      </c>
      <c r="E17">
        <v>1.1499999999999999</v>
      </c>
      <c r="F17">
        <v>73638.94</v>
      </c>
      <c r="G17">
        <v>1.21</v>
      </c>
    </row>
    <row r="18" spans="2:7" x14ac:dyDescent="0.2">
      <c r="B18">
        <v>79176.13</v>
      </c>
      <c r="C18">
        <v>1.3</v>
      </c>
      <c r="D18">
        <v>82714.69</v>
      </c>
      <c r="E18">
        <v>1.18</v>
      </c>
      <c r="F18">
        <v>76068.12</v>
      </c>
      <c r="G18">
        <v>1.27</v>
      </c>
    </row>
    <row r="19" spans="2:7" x14ac:dyDescent="0.2">
      <c r="B19">
        <v>83295.47</v>
      </c>
      <c r="C19">
        <v>1.34</v>
      </c>
      <c r="D19">
        <v>84485.05</v>
      </c>
      <c r="E19">
        <v>1.29</v>
      </c>
      <c r="F19">
        <v>79343.210000000006</v>
      </c>
      <c r="G19">
        <v>1.34</v>
      </c>
    </row>
    <row r="20" spans="2:7" x14ac:dyDescent="0.2">
      <c r="B20">
        <v>90001.84</v>
      </c>
      <c r="C20">
        <v>1.34</v>
      </c>
      <c r="D20">
        <v>87569.62</v>
      </c>
      <c r="E20">
        <v>1.4</v>
      </c>
      <c r="F20">
        <v>95332.76</v>
      </c>
      <c r="G20">
        <v>1.3</v>
      </c>
    </row>
    <row r="21" spans="2:7" x14ac:dyDescent="0.2">
      <c r="B21">
        <v>96293.61</v>
      </c>
      <c r="C21">
        <v>1.4</v>
      </c>
      <c r="D21">
        <v>97999.43</v>
      </c>
      <c r="E21">
        <v>1.34</v>
      </c>
      <c r="F21">
        <v>102443.84</v>
      </c>
      <c r="G21">
        <v>1.41</v>
      </c>
    </row>
    <row r="22" spans="2:7" x14ac:dyDescent="0.2">
      <c r="B22">
        <v>127712.91</v>
      </c>
      <c r="C22">
        <v>1.33</v>
      </c>
      <c r="D22">
        <v>113708.2</v>
      </c>
      <c r="E22">
        <v>1.25</v>
      </c>
      <c r="F22">
        <v>112289.55</v>
      </c>
      <c r="G22">
        <v>1.56</v>
      </c>
    </row>
    <row r="23" spans="2:7" x14ac:dyDescent="0.2">
      <c r="B23">
        <v>160969.10999999999</v>
      </c>
      <c r="C23">
        <v>1.26</v>
      </c>
      <c r="D23">
        <v>130855.77</v>
      </c>
      <c r="E23">
        <v>1.26</v>
      </c>
      <c r="F23">
        <v>210280.52</v>
      </c>
      <c r="G23">
        <v>1.33</v>
      </c>
    </row>
    <row r="24" spans="2:7" x14ac:dyDescent="0.2">
      <c r="B24">
        <v>230272.54</v>
      </c>
      <c r="C24">
        <v>1.25</v>
      </c>
      <c r="D24">
        <v>162955.47</v>
      </c>
      <c r="E24">
        <v>1.23</v>
      </c>
    </row>
    <row r="25" spans="2:7" x14ac:dyDescent="0.2">
      <c r="D25">
        <v>238340.38</v>
      </c>
      <c r="E25">
        <v>1.1599999999999999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3B69-63EA-0B41-9592-6A68F30AF205}">
  <dimension ref="B2:G27"/>
  <sheetViews>
    <sheetView zoomScale="92" zoomScaleNormal="92" workbookViewId="0">
      <selection activeCell="P10" sqref="P10"/>
    </sheetView>
  </sheetViews>
  <sheetFormatPr baseColWidth="10" defaultRowHeight="16" x14ac:dyDescent="0.2"/>
  <sheetData>
    <row r="2" spans="2:7" x14ac:dyDescent="0.2">
      <c r="B2">
        <v>2809.72</v>
      </c>
      <c r="C2">
        <v>2</v>
      </c>
      <c r="D2">
        <v>4549.01</v>
      </c>
      <c r="E2">
        <v>1.2</v>
      </c>
      <c r="F2">
        <v>5768.74</v>
      </c>
      <c r="G2">
        <v>0.9</v>
      </c>
    </row>
    <row r="3" spans="2:7" x14ac:dyDescent="0.2">
      <c r="B3">
        <v>6459.75</v>
      </c>
      <c r="C3">
        <v>1.3</v>
      </c>
      <c r="D3">
        <v>8264.15</v>
      </c>
      <c r="E3">
        <v>0.99</v>
      </c>
      <c r="F3">
        <v>7936.29</v>
      </c>
      <c r="G3">
        <v>0.95</v>
      </c>
    </row>
    <row r="4" spans="2:7" x14ac:dyDescent="0.2">
      <c r="B4">
        <v>17264.97</v>
      </c>
      <c r="C4">
        <v>1.03</v>
      </c>
      <c r="D4">
        <v>21354.9</v>
      </c>
      <c r="E4">
        <v>0.81</v>
      </c>
      <c r="F4">
        <v>15128.15</v>
      </c>
      <c r="G4">
        <v>1.05</v>
      </c>
    </row>
    <row r="5" spans="2:7" x14ac:dyDescent="0.2">
      <c r="B5">
        <v>22940.13</v>
      </c>
      <c r="C5">
        <v>1.18</v>
      </c>
      <c r="D5">
        <v>25945.119999999999</v>
      </c>
      <c r="E5">
        <v>1.02</v>
      </c>
      <c r="F5">
        <v>20900.57</v>
      </c>
      <c r="G5">
        <v>1.1499999999999999</v>
      </c>
    </row>
    <row r="6" spans="2:7" x14ac:dyDescent="0.2">
      <c r="B6">
        <v>29125.64</v>
      </c>
      <c r="C6">
        <v>1.1399999999999999</v>
      </c>
      <c r="D6">
        <v>34124.400000000001</v>
      </c>
      <c r="E6">
        <v>0.95</v>
      </c>
      <c r="F6">
        <v>24960.29</v>
      </c>
      <c r="G6">
        <v>1.19</v>
      </c>
    </row>
    <row r="7" spans="2:7" x14ac:dyDescent="0.2">
      <c r="B7">
        <v>35920.449999999997</v>
      </c>
      <c r="C7">
        <v>1.1499999999999999</v>
      </c>
      <c r="D7">
        <v>34701.06</v>
      </c>
      <c r="E7">
        <v>1.1599999999999999</v>
      </c>
    </row>
    <row r="8" spans="2:7" x14ac:dyDescent="0.2">
      <c r="B8">
        <v>45397.11</v>
      </c>
      <c r="C8">
        <v>1.1499999999999999</v>
      </c>
      <c r="D8">
        <v>41816.01</v>
      </c>
      <c r="E8">
        <v>1.22</v>
      </c>
      <c r="F8">
        <v>50470.81</v>
      </c>
      <c r="G8">
        <v>1.21</v>
      </c>
    </row>
    <row r="9" spans="2:7" x14ac:dyDescent="0.2">
      <c r="B9">
        <v>65180.75</v>
      </c>
      <c r="C9">
        <v>1.04</v>
      </c>
      <c r="D9">
        <v>64631.96</v>
      </c>
      <c r="E9">
        <v>1.02</v>
      </c>
      <c r="F9">
        <v>50472.46</v>
      </c>
      <c r="G9">
        <v>1.21</v>
      </c>
    </row>
    <row r="10" spans="2:7" x14ac:dyDescent="0.2">
      <c r="B10">
        <v>65210.09</v>
      </c>
      <c r="C10">
        <v>1.04</v>
      </c>
      <c r="D10">
        <v>64561.27</v>
      </c>
      <c r="E10">
        <v>1.02</v>
      </c>
      <c r="F10">
        <v>51798.55</v>
      </c>
      <c r="G10">
        <v>1.21</v>
      </c>
    </row>
    <row r="11" spans="2:7" x14ac:dyDescent="0.2">
      <c r="B11">
        <v>66137.279999999999</v>
      </c>
      <c r="C11">
        <v>1.08</v>
      </c>
      <c r="D11">
        <v>66976.05</v>
      </c>
      <c r="E11">
        <v>1.02</v>
      </c>
      <c r="F11">
        <v>53392.39</v>
      </c>
      <c r="G11">
        <v>1.21</v>
      </c>
    </row>
    <row r="12" spans="2:7" x14ac:dyDescent="0.2">
      <c r="B12">
        <v>68440.17</v>
      </c>
      <c r="C12">
        <v>1.08</v>
      </c>
      <c r="D12">
        <v>68363.39</v>
      </c>
      <c r="E12">
        <v>1.05</v>
      </c>
      <c r="F12">
        <v>54977.01</v>
      </c>
      <c r="G12">
        <v>1.22</v>
      </c>
    </row>
    <row r="13" spans="2:7" x14ac:dyDescent="0.2">
      <c r="B13">
        <v>70788.45</v>
      </c>
      <c r="C13">
        <v>1.1000000000000001</v>
      </c>
      <c r="D13">
        <v>71027.070000000007</v>
      </c>
      <c r="E13">
        <v>1.06</v>
      </c>
      <c r="F13">
        <v>56314.49</v>
      </c>
      <c r="G13">
        <v>1.24</v>
      </c>
    </row>
    <row r="14" spans="2:7" x14ac:dyDescent="0.2">
      <c r="B14">
        <v>73283.570000000007</v>
      </c>
      <c r="C14">
        <v>1.1200000000000001</v>
      </c>
      <c r="D14">
        <v>74462.8</v>
      </c>
      <c r="E14">
        <v>1.05</v>
      </c>
      <c r="F14">
        <v>57615.09</v>
      </c>
      <c r="G14">
        <v>1.26</v>
      </c>
    </row>
    <row r="15" spans="2:7" x14ac:dyDescent="0.2">
      <c r="B15">
        <v>77124.22</v>
      </c>
      <c r="C15">
        <v>1.1100000000000001</v>
      </c>
      <c r="D15">
        <v>78011.48</v>
      </c>
      <c r="E15">
        <v>1.05</v>
      </c>
      <c r="F15">
        <v>59486.12</v>
      </c>
      <c r="G15">
        <v>1.28</v>
      </c>
    </row>
    <row r="16" spans="2:7" x14ac:dyDescent="0.2">
      <c r="B16">
        <v>80850.05</v>
      </c>
      <c r="C16">
        <v>1.1200000000000001</v>
      </c>
      <c r="D16">
        <v>82860.600000000006</v>
      </c>
      <c r="E16">
        <v>1.04</v>
      </c>
      <c r="F16">
        <v>61548.59</v>
      </c>
      <c r="G16">
        <v>1.29</v>
      </c>
    </row>
    <row r="17" spans="2:7" x14ac:dyDescent="0.2">
      <c r="B17">
        <v>84853.99</v>
      </c>
      <c r="C17">
        <v>1.1499999999999999</v>
      </c>
      <c r="D17">
        <v>87136.7</v>
      </c>
      <c r="E17">
        <v>1.06</v>
      </c>
      <c r="F17">
        <v>63007.32</v>
      </c>
      <c r="G17">
        <v>1.34</v>
      </c>
    </row>
    <row r="18" spans="2:7" x14ac:dyDescent="0.2">
      <c r="B18">
        <v>89278.43</v>
      </c>
      <c r="C18">
        <v>1.19</v>
      </c>
      <c r="D18">
        <v>93313.3</v>
      </c>
      <c r="E18">
        <v>1.05</v>
      </c>
      <c r="F18">
        <v>66115.28</v>
      </c>
      <c r="G18">
        <v>1.35</v>
      </c>
    </row>
    <row r="19" spans="2:7" x14ac:dyDescent="0.2">
      <c r="B19">
        <v>95354.02</v>
      </c>
      <c r="C19">
        <v>1.21</v>
      </c>
      <c r="D19">
        <v>100989.36</v>
      </c>
      <c r="E19">
        <v>1.05</v>
      </c>
      <c r="F19">
        <v>70428.39</v>
      </c>
      <c r="G19">
        <v>1.32</v>
      </c>
    </row>
    <row r="20" spans="2:7" x14ac:dyDescent="0.2">
      <c r="B20">
        <v>103610.78</v>
      </c>
      <c r="C20">
        <v>1.24</v>
      </c>
      <c r="D20">
        <v>107182.83</v>
      </c>
      <c r="E20">
        <v>1.1200000000000001</v>
      </c>
      <c r="F20">
        <v>73602.320000000007</v>
      </c>
      <c r="G20">
        <v>1.36</v>
      </c>
    </row>
    <row r="21" spans="2:7" x14ac:dyDescent="0.2">
      <c r="B21">
        <v>116696.16</v>
      </c>
      <c r="C21">
        <v>1.22</v>
      </c>
      <c r="D21">
        <v>120159.06</v>
      </c>
      <c r="E21">
        <v>1.1100000000000001</v>
      </c>
      <c r="F21">
        <v>77823.12</v>
      </c>
      <c r="G21">
        <v>1.39</v>
      </c>
    </row>
    <row r="22" spans="2:7" x14ac:dyDescent="0.2">
      <c r="B22">
        <v>135199.48000000001</v>
      </c>
      <c r="C22">
        <v>1.2</v>
      </c>
      <c r="D22">
        <v>141484.09</v>
      </c>
      <c r="E22">
        <v>1.07</v>
      </c>
      <c r="F22">
        <v>84826.81</v>
      </c>
      <c r="G22">
        <v>1.36</v>
      </c>
    </row>
    <row r="23" spans="2:7" x14ac:dyDescent="0.2">
      <c r="B23">
        <v>169876.53</v>
      </c>
      <c r="C23">
        <v>1.1499999999999999</v>
      </c>
      <c r="D23">
        <v>178881.51</v>
      </c>
      <c r="E23">
        <v>1</v>
      </c>
      <c r="F23">
        <v>93502.52</v>
      </c>
      <c r="G23">
        <v>1.34</v>
      </c>
    </row>
    <row r="24" spans="2:7" x14ac:dyDescent="0.2">
      <c r="B24">
        <v>241947.73</v>
      </c>
      <c r="C24">
        <v>1.1200000000000001</v>
      </c>
      <c r="D24">
        <v>258849.47</v>
      </c>
      <c r="E24">
        <v>0.96</v>
      </c>
      <c r="F24">
        <v>104083.56</v>
      </c>
      <c r="G24">
        <v>1.36</v>
      </c>
    </row>
    <row r="25" spans="2:7" x14ac:dyDescent="0.2">
      <c r="F25">
        <v>124010.17</v>
      </c>
      <c r="G25">
        <v>1.28</v>
      </c>
    </row>
    <row r="26" spans="2:7" x14ac:dyDescent="0.2">
      <c r="F26">
        <v>158686.29</v>
      </c>
      <c r="G26">
        <v>1.17</v>
      </c>
    </row>
    <row r="27" spans="2:7" x14ac:dyDescent="0.2">
      <c r="F27">
        <v>229682.14</v>
      </c>
      <c r="G27">
        <v>1.1200000000000001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567D-BFF3-024C-B23A-543117E55BE6}">
  <dimension ref="B2:G28"/>
  <sheetViews>
    <sheetView workbookViewId="0">
      <selection activeCell="J7" sqref="J7"/>
    </sheetView>
  </sheetViews>
  <sheetFormatPr baseColWidth="10" defaultRowHeight="16" x14ac:dyDescent="0.2"/>
  <sheetData>
    <row r="2" spans="2:7" x14ac:dyDescent="0.2">
      <c r="C2">
        <v>25</v>
      </c>
      <c r="D2">
        <v>25</v>
      </c>
    </row>
    <row r="3" spans="2:7" x14ac:dyDescent="0.2">
      <c r="B3">
        <v>5978.25</v>
      </c>
      <c r="C3">
        <v>0.92</v>
      </c>
      <c r="D3">
        <v>6723.38</v>
      </c>
      <c r="E3">
        <v>0.81</v>
      </c>
      <c r="F3">
        <v>4667.9799999999996</v>
      </c>
      <c r="G3">
        <v>1.1200000000000001</v>
      </c>
    </row>
    <row r="4" spans="2:7" x14ac:dyDescent="0.2">
      <c r="B4">
        <v>8380.67</v>
      </c>
      <c r="C4">
        <v>0.98</v>
      </c>
      <c r="D4">
        <v>9233.67</v>
      </c>
      <c r="E4">
        <v>0.89</v>
      </c>
      <c r="F4">
        <v>7595.34</v>
      </c>
      <c r="G4">
        <v>1</v>
      </c>
    </row>
    <row r="5" spans="2:7" x14ac:dyDescent="0.2">
      <c r="B5">
        <v>16246.7</v>
      </c>
      <c r="C5">
        <v>1.07</v>
      </c>
      <c r="D5">
        <v>18869.650000000001</v>
      </c>
      <c r="E5">
        <v>0.92</v>
      </c>
      <c r="F5">
        <v>17575.29</v>
      </c>
      <c r="G5">
        <v>0.9</v>
      </c>
    </row>
    <row r="6" spans="2:7" x14ac:dyDescent="0.2">
      <c r="B6">
        <v>27682.23</v>
      </c>
      <c r="C6">
        <v>0.95</v>
      </c>
      <c r="D6">
        <v>29707.759999999998</v>
      </c>
      <c r="E6">
        <v>0.89</v>
      </c>
    </row>
    <row r="7" spans="2:7" x14ac:dyDescent="0.2">
      <c r="B7">
        <v>27414.33</v>
      </c>
      <c r="C7">
        <v>1.18</v>
      </c>
      <c r="D7">
        <v>32405.360000000001</v>
      </c>
      <c r="E7">
        <v>1</v>
      </c>
    </row>
    <row r="8" spans="2:7" x14ac:dyDescent="0.2">
      <c r="B8">
        <v>30390.14</v>
      </c>
      <c r="C8">
        <v>1.32</v>
      </c>
      <c r="D8">
        <v>34599.65</v>
      </c>
      <c r="E8">
        <v>1.1599999999999999</v>
      </c>
      <c r="F8">
        <v>56540.08</v>
      </c>
      <c r="G8">
        <v>1.08</v>
      </c>
    </row>
    <row r="9" spans="2:7" x14ac:dyDescent="0.2">
      <c r="F9">
        <v>56289.62</v>
      </c>
      <c r="G9">
        <v>1.0900000000000001</v>
      </c>
    </row>
    <row r="10" spans="2:7" x14ac:dyDescent="0.2">
      <c r="B10">
        <v>54298.64</v>
      </c>
      <c r="C10">
        <v>1.22</v>
      </c>
      <c r="D10">
        <v>68965.52</v>
      </c>
      <c r="E10">
        <v>0.96</v>
      </c>
      <c r="F10">
        <v>57182.83</v>
      </c>
      <c r="G10">
        <v>1.1200000000000001</v>
      </c>
    </row>
    <row r="11" spans="2:7" x14ac:dyDescent="0.2">
      <c r="B11">
        <v>54321.98</v>
      </c>
      <c r="C11">
        <v>1.22</v>
      </c>
      <c r="D11">
        <v>69191.03</v>
      </c>
      <c r="E11">
        <v>0.95</v>
      </c>
      <c r="F11">
        <v>60714.27</v>
      </c>
      <c r="G11">
        <v>1.1399999999999999</v>
      </c>
    </row>
    <row r="12" spans="2:7" x14ac:dyDescent="0.2">
      <c r="B12">
        <v>55228.73</v>
      </c>
      <c r="C12">
        <v>1.24</v>
      </c>
      <c r="D12">
        <v>70941.89</v>
      </c>
      <c r="E12">
        <v>0.97</v>
      </c>
      <c r="F12">
        <v>62408.57</v>
      </c>
      <c r="G12">
        <v>1.1599999999999999</v>
      </c>
    </row>
    <row r="13" spans="2:7" x14ac:dyDescent="0.2">
      <c r="B13">
        <v>56439.64</v>
      </c>
      <c r="C13">
        <v>1.27</v>
      </c>
      <c r="D13">
        <v>73986.12</v>
      </c>
      <c r="E13">
        <v>0.97</v>
      </c>
      <c r="F13">
        <v>64310.39</v>
      </c>
      <c r="G13">
        <v>1.18</v>
      </c>
    </row>
    <row r="14" spans="2:7" x14ac:dyDescent="0.2">
      <c r="B14">
        <v>58055.96</v>
      </c>
      <c r="C14">
        <v>1.28</v>
      </c>
      <c r="D14">
        <v>78165.56</v>
      </c>
      <c r="E14">
        <v>1.05</v>
      </c>
      <c r="F14">
        <v>66066.05</v>
      </c>
      <c r="G14">
        <v>1.22</v>
      </c>
    </row>
    <row r="15" spans="2:7" x14ac:dyDescent="0.2">
      <c r="B15">
        <v>59682.86</v>
      </c>
      <c r="C15">
        <v>1.29</v>
      </c>
      <c r="D15">
        <v>81150.19</v>
      </c>
      <c r="E15">
        <v>1.08</v>
      </c>
      <c r="F15">
        <v>72722.92</v>
      </c>
      <c r="G15">
        <v>1.23</v>
      </c>
    </row>
    <row r="16" spans="2:7" x14ac:dyDescent="0.2">
      <c r="B16">
        <v>61745.71</v>
      </c>
      <c r="C16">
        <v>1.3</v>
      </c>
      <c r="D16">
        <v>85808.29</v>
      </c>
      <c r="E16">
        <v>1.08</v>
      </c>
      <c r="F16">
        <v>78183.289999999994</v>
      </c>
      <c r="G16">
        <v>1.2</v>
      </c>
    </row>
    <row r="17" spans="2:7" x14ac:dyDescent="0.2">
      <c r="B17">
        <v>63701.16</v>
      </c>
      <c r="C17">
        <v>1.32</v>
      </c>
      <c r="D17">
        <v>90987.97</v>
      </c>
      <c r="E17">
        <v>1.1000000000000001</v>
      </c>
      <c r="F17">
        <v>82878.86</v>
      </c>
      <c r="G17">
        <v>1.22</v>
      </c>
    </row>
    <row r="18" spans="2:7" x14ac:dyDescent="0.2">
      <c r="B18">
        <v>65264.97</v>
      </c>
      <c r="C18">
        <v>1.38</v>
      </c>
      <c r="D18">
        <v>105134.2</v>
      </c>
      <c r="E18">
        <v>1.1499999999999999</v>
      </c>
      <c r="F18">
        <v>88253.31</v>
      </c>
      <c r="G18">
        <v>1.25</v>
      </c>
    </row>
    <row r="19" spans="2:7" x14ac:dyDescent="0.2">
      <c r="B19">
        <v>67783.86</v>
      </c>
      <c r="C19">
        <v>1.4</v>
      </c>
      <c r="D19">
        <v>117979.58</v>
      </c>
      <c r="E19">
        <v>1.1399999999999999</v>
      </c>
      <c r="F19">
        <v>107001.04</v>
      </c>
      <c r="G19">
        <v>1.28</v>
      </c>
    </row>
    <row r="20" spans="2:7" x14ac:dyDescent="0.2">
      <c r="B20">
        <v>70760.78</v>
      </c>
      <c r="C20">
        <v>1.43</v>
      </c>
      <c r="D20">
        <v>132232.97</v>
      </c>
      <c r="E20">
        <v>1.2</v>
      </c>
      <c r="F20">
        <v>126669.84</v>
      </c>
      <c r="G20">
        <v>1.21</v>
      </c>
    </row>
    <row r="21" spans="2:7" x14ac:dyDescent="0.2">
      <c r="B21">
        <v>74594.73</v>
      </c>
      <c r="C21">
        <v>1.45</v>
      </c>
      <c r="D21">
        <v>257153.66</v>
      </c>
      <c r="E21">
        <v>0.97</v>
      </c>
      <c r="F21">
        <v>152416.09</v>
      </c>
      <c r="G21">
        <v>1.25</v>
      </c>
    </row>
    <row r="22" spans="2:7" x14ac:dyDescent="0.2">
      <c r="B22">
        <v>79900.12</v>
      </c>
      <c r="C22">
        <v>1.44</v>
      </c>
    </row>
    <row r="23" spans="2:7" x14ac:dyDescent="0.2">
      <c r="B23">
        <v>87237.29</v>
      </c>
      <c r="C23">
        <v>1.41</v>
      </c>
    </row>
    <row r="24" spans="2:7" x14ac:dyDescent="0.2">
      <c r="B24">
        <v>95221.49</v>
      </c>
      <c r="C24">
        <v>1.43</v>
      </c>
    </row>
    <row r="25" spans="2:7" x14ac:dyDescent="0.2">
      <c r="B25">
        <v>104431.15</v>
      </c>
      <c r="C25">
        <v>1.46</v>
      </c>
    </row>
    <row r="26" spans="2:7" x14ac:dyDescent="0.2">
      <c r="B26">
        <v>119950.83</v>
      </c>
      <c r="C26">
        <v>1.48</v>
      </c>
    </row>
    <row r="27" spans="2:7" x14ac:dyDescent="0.2">
      <c r="B27">
        <v>153656.35999999999</v>
      </c>
      <c r="C27">
        <v>1.36</v>
      </c>
    </row>
    <row r="28" spans="2:7" x14ac:dyDescent="0.2">
      <c r="B28">
        <v>221634.63</v>
      </c>
      <c r="C28">
        <v>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V63_D1</vt:lpstr>
      <vt:lpstr>V64_D1</vt:lpstr>
      <vt:lpstr>V63_D5</vt:lpstr>
      <vt:lpstr>V64_D5</vt:lpstr>
      <vt:lpstr>V63_D25</vt:lpstr>
      <vt:lpstr>V64_D25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 Parlak</dc:creator>
  <cp:lastModifiedBy>Zehra Parlak</cp:lastModifiedBy>
  <dcterms:created xsi:type="dcterms:W3CDTF">2023-10-11T22:45:52Z</dcterms:created>
  <dcterms:modified xsi:type="dcterms:W3CDTF">2024-02-25T20:33:16Z</dcterms:modified>
</cp:coreProperties>
</file>