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soria\Desktop\2017_CMMI\MEJORAS\"/>
    </mc:Choice>
  </mc:AlternateContent>
  <bookViews>
    <workbookView xWindow="0" yWindow="0" windowWidth="20490" windowHeight="7755" tabRatio="714"/>
  </bookViews>
  <sheets>
    <sheet name="RequerimientosCliente" sheetId="10" r:id="rId1"/>
    <sheet name="Estimación_PFA" sheetId="13" r:id="rId2"/>
    <sheet name="RequerimientosClienteCambios" sheetId="11" r:id="rId3"/>
    <sheet name="MatrizRastreo" sheetId="12" r:id="rId4"/>
  </sheets>
  <definedNames>
    <definedName name="FA">Estimación_PFA!$F$94</definedName>
    <definedName name="HRS">Estimación_PFA!$G$8</definedName>
    <definedName name="I1_PFA">Estimación_PFA!$H$39</definedName>
    <definedName name="I1_programadores">Estimación_PFA!$E$12</definedName>
    <definedName name="I2_PFA">Estimación_PFA!$H$47</definedName>
    <definedName name="I2_programadores">Estimación_PFA!$E$13</definedName>
    <definedName name="I3_PFA">Estimación_PFA!$H$55</definedName>
    <definedName name="I3_programadores">Estimación_PFA!$E$14</definedName>
    <definedName name="I4_PFA">Estimación_PFA!$H$63</definedName>
    <definedName name="I4_programadores">Estimación_PFA!$E$15</definedName>
    <definedName name="I5_PFA">Estimación_PFA!$H$71</definedName>
    <definedName name="I5_programadores">Estimación_PFA!$E$16</definedName>
    <definedName name="Interfaces">Estimación_PFA!$D$9</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umI">Estimación_PFA!$E$36</definedName>
    <definedName name="NumI_texto">TEXT(NumI,"0")</definedName>
    <definedName name="PFA">Estimación_PFA!$H$31</definedName>
    <definedName name="Programadores">Estimación_PFA!$E$11</definedName>
    <definedName name="RangoC">RequerimientosCliente!$H$7:$H$138</definedName>
    <definedName name="RangoF">RequerimientosCliente!$G$7:$G$138</definedName>
    <definedName name="RangoI">RequerimientosCliente!$F$7:$F$138</definedName>
    <definedName name="Tablas">Estimación_PFA!$D$8</definedName>
  </definedNames>
  <calcPr calcId="152511" concurrentCalc="0"/>
</workbook>
</file>

<file path=xl/calcChain.xml><?xml version="1.0" encoding="utf-8"?>
<calcChain xmlns="http://schemas.openxmlformats.org/spreadsheetml/2006/main">
  <c r="H31" i="13" l="1"/>
  <c r="J12" i="10"/>
  <c r="J7" i="10"/>
  <c r="I142" i="10"/>
  <c r="J141" i="10"/>
  <c r="I141" i="10"/>
  <c r="I12" i="10"/>
  <c r="I7" i="10"/>
  <c r="C38" i="13"/>
  <c r="C39" i="13"/>
  <c r="C40" i="13"/>
  <c r="D38" i="13"/>
  <c r="D39" i="13"/>
  <c r="D40" i="13"/>
  <c r="E38" i="13"/>
  <c r="E39" i="13"/>
  <c r="E40" i="13"/>
  <c r="D12" i="13"/>
  <c r="E11" i="13"/>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9" i="12"/>
  <c r="E94" i="13"/>
  <c r="F94" i="13"/>
  <c r="H30" i="13"/>
  <c r="H54" i="13"/>
  <c r="H38" i="13"/>
  <c r="F34" i="13"/>
  <c r="C34" i="13"/>
  <c r="F33" i="13"/>
  <c r="C33" i="13"/>
  <c r="C46" i="13"/>
  <c r="D46" i="13"/>
  <c r="E46" i="13"/>
  <c r="C47" i="13"/>
  <c r="D47" i="13"/>
  <c r="E47" i="13"/>
  <c r="C48" i="13"/>
  <c r="D48" i="13"/>
  <c r="E48" i="13"/>
  <c r="C54" i="13"/>
  <c r="D54" i="13"/>
  <c r="E54" i="13"/>
  <c r="C55" i="13"/>
  <c r="D55" i="13"/>
  <c r="E55" i="13"/>
  <c r="C56" i="13"/>
  <c r="D56" i="13"/>
  <c r="E56" i="13"/>
  <c r="C62" i="13"/>
  <c r="D62" i="13"/>
  <c r="E62" i="13"/>
  <c r="C63" i="13"/>
  <c r="D63" i="13"/>
  <c r="E63" i="13"/>
  <c r="C64" i="13"/>
  <c r="D64" i="13"/>
  <c r="E64" i="13"/>
  <c r="C70" i="13"/>
  <c r="D70" i="13"/>
  <c r="E70" i="13"/>
  <c r="C71" i="13"/>
  <c r="D71" i="13"/>
  <c r="E71" i="13"/>
  <c r="C72" i="13"/>
  <c r="D72" i="13"/>
  <c r="E72" i="13"/>
  <c r="C30" i="13"/>
  <c r="D30" i="13"/>
  <c r="E30" i="13"/>
  <c r="C31" i="13"/>
  <c r="D31" i="13"/>
  <c r="E31" i="13"/>
  <c r="C32" i="13"/>
  <c r="D32" i="13"/>
  <c r="E32" i="13"/>
  <c r="D11" i="13"/>
  <c r="D16" i="13"/>
  <c r="D15" i="13"/>
  <c r="D14" i="13"/>
  <c r="D13" i="13"/>
  <c r="C22" i="13"/>
  <c r="D22" i="13"/>
  <c r="E22" i="13"/>
  <c r="C23" i="13"/>
  <c r="D23" i="13"/>
  <c r="E23" i="13"/>
  <c r="C24" i="13"/>
  <c r="D24" i="13"/>
  <c r="E24" i="13"/>
  <c r="C25" i="13"/>
  <c r="D25" i="13"/>
  <c r="E25" i="13"/>
  <c r="C26" i="13"/>
  <c r="D26" i="13"/>
  <c r="E26" i="13"/>
  <c r="F41" i="13"/>
  <c r="E33" i="13"/>
  <c r="D33" i="13"/>
  <c r="F42" i="13"/>
  <c r="E34" i="13"/>
  <c r="H70" i="13"/>
  <c r="H46" i="13"/>
  <c r="H62" i="13"/>
  <c r="D34" i="13"/>
  <c r="F21" i="13"/>
  <c r="F66" i="13"/>
  <c r="F65" i="13"/>
  <c r="F58" i="13"/>
  <c r="E58" i="13"/>
  <c r="F57" i="13"/>
  <c r="F50" i="13"/>
  <c r="E50" i="13"/>
  <c r="F49" i="13"/>
  <c r="F74" i="13"/>
  <c r="E74" i="13"/>
  <c r="F73" i="13"/>
  <c r="E49" i="13"/>
  <c r="D49" i="13"/>
  <c r="C65" i="13"/>
  <c r="D65" i="13"/>
  <c r="E65" i="13"/>
  <c r="E73" i="13"/>
  <c r="D73" i="13"/>
  <c r="E57" i="13"/>
  <c r="D57" i="13"/>
  <c r="E41" i="13"/>
  <c r="C41" i="13"/>
  <c r="D41" i="13"/>
  <c r="C66" i="13"/>
  <c r="E66" i="13"/>
  <c r="C42" i="13"/>
  <c r="D42" i="13"/>
  <c r="E42" i="13"/>
  <c r="D66" i="13"/>
  <c r="H29" i="13"/>
  <c r="D58" i="13"/>
  <c r="C58" i="13"/>
  <c r="C73" i="13"/>
  <c r="C50" i="13"/>
  <c r="D50" i="13"/>
  <c r="C57" i="13"/>
  <c r="C74" i="13"/>
  <c r="D74" i="13"/>
  <c r="C49" i="13"/>
  <c r="F11" i="13"/>
  <c r="H37" i="13"/>
  <c r="H39" i="13"/>
  <c r="F12" i="13"/>
  <c r="G12" i="13"/>
  <c r="H61" i="13"/>
  <c r="H45" i="13"/>
  <c r="H53" i="13"/>
  <c r="H55" i="13"/>
  <c r="F14" i="13"/>
  <c r="H69" i="13"/>
  <c r="H71" i="13"/>
  <c r="F16" i="13"/>
  <c r="G16" i="13"/>
  <c r="H16" i="13"/>
  <c r="I16" i="13"/>
  <c r="G14" i="13"/>
  <c r="H14" i="13"/>
  <c r="I14" i="13"/>
  <c r="F18" i="13"/>
  <c r="J18" i="13"/>
  <c r="G11" i="13"/>
  <c r="H11" i="13"/>
  <c r="I11" i="13"/>
  <c r="H12" i="13"/>
  <c r="I12" i="13"/>
  <c r="H63" i="13"/>
  <c r="F15" i="13"/>
  <c r="H47" i="13"/>
  <c r="K11" i="13"/>
  <c r="L11" i="13"/>
  <c r="M11" i="13"/>
  <c r="G15" i="13"/>
  <c r="H15" i="13"/>
  <c r="I15" i="13"/>
  <c r="F13" i="13"/>
  <c r="G13" i="13"/>
  <c r="F17" i="13"/>
  <c r="H13" i="13"/>
  <c r="I13" i="13"/>
  <c r="G17" i="13"/>
  <c r="H17" i="13"/>
  <c r="I17" i="13"/>
</calcChain>
</file>

<file path=xl/comments1.xml><?xml version="1.0" encoding="utf-8"?>
<comments xmlns="http://schemas.openxmlformats.org/spreadsheetml/2006/main">
  <authors>
    <author>CMA</author>
    <author>Noma</author>
    <author>Norma</author>
    <author>Myriam Soria García</author>
    <author>Grios</author>
  </authors>
  <commentList>
    <comment ref="A6" authorId="0" shapeId="0">
      <text>
        <r>
          <rPr>
            <b/>
            <sz val="8"/>
            <color indexed="81"/>
            <rFont val="Tahoma"/>
            <family val="2"/>
          </rPr>
          <t>Requerimiento Funcional:</t>
        </r>
        <r>
          <rPr>
            <sz val="8"/>
            <color indexed="81"/>
            <rFont val="Tahoma"/>
            <family val="2"/>
          </rPr>
          <t xml:space="preserve"> Describe una acción a realizar por parte del sistema a desarrollar. Nomenclatura: </t>
        </r>
        <r>
          <rPr>
            <b/>
            <sz val="8"/>
            <color indexed="81"/>
            <rFont val="Tahoma"/>
            <family val="2"/>
          </rPr>
          <t>RFXX [</t>
        </r>
        <r>
          <rPr>
            <sz val="8"/>
            <color indexed="81"/>
            <rFont val="Tahoma"/>
            <family val="2"/>
          </rPr>
          <t xml:space="preserve">RF + consecutivo]
</t>
        </r>
        <r>
          <rPr>
            <b/>
            <sz val="8"/>
            <color indexed="81"/>
            <rFont val="Tahoma"/>
            <family val="2"/>
          </rPr>
          <t xml:space="preserve">
Requerimiento Funcional Derivado: </t>
        </r>
        <r>
          <rPr>
            <sz val="8"/>
            <color indexed="81"/>
            <rFont val="Tahoma"/>
            <family val="2"/>
          </rPr>
          <t>Describe una acción a realizar en el contexto establecido por un requerimiento padre. Nomenclatura</t>
        </r>
        <r>
          <rPr>
            <b/>
            <sz val="8"/>
            <color indexed="81"/>
            <rFont val="Tahoma"/>
            <family val="2"/>
          </rPr>
          <t xml:space="preserve"> RDFXX_YY </t>
        </r>
        <r>
          <rPr>
            <sz val="8"/>
            <color indexed="81"/>
            <rFont val="Tahoma"/>
            <family val="2"/>
          </rPr>
          <t xml:space="preserve">[RDF + consecutivo padre + _ +  consecutivo propio]
</t>
        </r>
        <r>
          <rPr>
            <b/>
            <sz val="8"/>
            <color indexed="81"/>
            <rFont val="Tahoma"/>
            <family val="2"/>
          </rPr>
          <t xml:space="preserve">Requerimiento no funcional: </t>
        </r>
        <r>
          <rPr>
            <sz val="8"/>
            <color indexed="81"/>
            <rFont val="Tahoma"/>
            <family val="2"/>
          </rPr>
          <t>Describe una restricción a cumplir en el sistema como usabilidad, formato o comunicación con otros sistemas (interfaces).</t>
        </r>
        <r>
          <rPr>
            <b/>
            <sz val="8"/>
            <color indexed="81"/>
            <rFont val="Tahoma"/>
            <family val="2"/>
          </rPr>
          <t xml:space="preserve"> RNFXX </t>
        </r>
        <r>
          <rPr>
            <sz val="8"/>
            <color indexed="81"/>
            <rFont val="Tahoma"/>
            <family val="2"/>
          </rPr>
          <t xml:space="preserve">[RNF + consecutivo
</t>
        </r>
        <r>
          <rPr>
            <b/>
            <sz val="8"/>
            <color indexed="81"/>
            <rFont val="Tahoma"/>
            <family val="2"/>
          </rPr>
          <t xml:space="preserve">Nota: </t>
        </r>
        <r>
          <rPr>
            <sz val="8"/>
            <color indexed="81"/>
            <rFont val="Tahoma"/>
            <family val="2"/>
          </rPr>
          <t>Ordenar y agrupar por iteración en forma ascendente</t>
        </r>
      </text>
    </comment>
    <comment ref="B6" authorId="1" shapeId="0">
      <text>
        <r>
          <rPr>
            <sz val="9"/>
            <color indexed="81"/>
            <rFont val="Tahoma"/>
            <family val="2"/>
          </rPr>
          <t xml:space="preserve">Nombrar los requerimientos funcionales en base a los estandares:
</t>
        </r>
        <r>
          <rPr>
            <b/>
            <sz val="9"/>
            <color indexed="81"/>
            <rFont val="Tahoma"/>
            <family val="2"/>
          </rPr>
          <t xml:space="preserve">
</t>
        </r>
        <r>
          <rPr>
            <sz val="9"/>
            <color indexed="81"/>
            <rFont val="Tahoma"/>
            <family val="2"/>
          </rPr>
          <t xml:space="preserve">
</t>
        </r>
        <r>
          <rPr>
            <b/>
            <sz val="9"/>
            <color indexed="81"/>
            <rFont val="Tahoma"/>
            <family val="2"/>
          </rPr>
          <t xml:space="preserve">Catálogo </t>
        </r>
        <r>
          <rPr>
            <sz val="9"/>
            <color indexed="81"/>
            <rFont val="Tahoma"/>
            <family val="2"/>
          </rPr>
          <t xml:space="preserve">- Implica las siguientes funciones para una tabla: Agregar, Eliminar, Modificar, Buscar.
</t>
        </r>
        <r>
          <rPr>
            <b/>
            <sz val="9"/>
            <color indexed="81"/>
            <rFont val="Tahoma"/>
            <family val="2"/>
          </rPr>
          <t>Detalle</t>
        </r>
        <r>
          <rPr>
            <sz val="9"/>
            <color indexed="81"/>
            <rFont val="Tahoma"/>
            <family val="2"/>
          </rPr>
          <t xml:space="preserve">.- Es un catálogo que implica más de una tabla.
</t>
        </r>
        <r>
          <rPr>
            <b/>
            <sz val="9"/>
            <color indexed="81"/>
            <rFont val="Tahoma"/>
            <family val="2"/>
          </rPr>
          <t>Reporte</t>
        </r>
        <r>
          <rPr>
            <sz val="9"/>
            <color indexed="81"/>
            <rFont val="Tahoma"/>
            <family val="2"/>
          </rPr>
          <t xml:space="preserve">- Mostrar información ordenada con opción de impresión.
</t>
        </r>
        <r>
          <rPr>
            <b/>
            <sz val="9"/>
            <color indexed="81"/>
            <rFont val="Tahoma"/>
            <family val="2"/>
          </rPr>
          <t xml:space="preserve">Interface de sistema </t>
        </r>
        <r>
          <rPr>
            <sz val="9"/>
            <color indexed="81"/>
            <rFont val="Tahoma"/>
            <family val="2"/>
          </rPr>
          <t xml:space="preserve">- Comunicarse con algún sistema externo al que se desarrolla.
</t>
        </r>
        <r>
          <rPr>
            <b/>
            <sz val="9"/>
            <color indexed="81"/>
            <rFont val="Tahoma"/>
            <family val="2"/>
          </rPr>
          <t xml:space="preserve">Proceso </t>
        </r>
        <r>
          <rPr>
            <sz val="9"/>
            <color indexed="81"/>
            <rFont val="Tahoma"/>
            <family val="2"/>
          </rPr>
          <t xml:space="preserve">- Es una transacción que no involucra a las anteriores definiciones.
ACCIONES: Para describir requerimientos derivados de Catálogo o Detalle.
</t>
        </r>
        <r>
          <rPr>
            <b/>
            <sz val="9"/>
            <color indexed="81"/>
            <rFont val="Tahoma"/>
            <family val="2"/>
          </rPr>
          <t>Agregar
Eliminar
Modificar
Buscar</t>
        </r>
        <r>
          <rPr>
            <sz val="9"/>
            <color indexed="81"/>
            <rFont val="Tahoma"/>
            <family val="2"/>
          </rPr>
          <t xml:space="preserve"> (Lista o filtro para visualizar y/o imprimir)
</t>
        </r>
      </text>
    </comment>
    <comment ref="C6" authorId="0" shapeId="0">
      <text>
        <r>
          <rPr>
            <sz val="8"/>
            <color indexed="81"/>
            <rFont val="Tahoma"/>
            <family val="2"/>
          </rPr>
          <t>Descripción detallada y completa del Requerimiento</t>
        </r>
      </text>
    </comment>
    <comment ref="D6" authorId="0" shapeId="0">
      <text>
        <r>
          <rPr>
            <b/>
            <sz val="8"/>
            <color indexed="81"/>
            <rFont val="Tahoma"/>
            <family val="2"/>
          </rPr>
          <t>Esta relevancia es asignada por el cliente al momento del levantamiento de requerimientos
A</t>
        </r>
        <r>
          <rPr>
            <sz val="8"/>
            <color indexed="81"/>
            <rFont val="Tahoma"/>
            <family val="2"/>
          </rPr>
          <t xml:space="preserve">. Alta, El requerimiento tiene una prioridad alta para el cliente.
</t>
        </r>
        <r>
          <rPr>
            <b/>
            <sz val="8"/>
            <color indexed="81"/>
            <rFont val="Tahoma"/>
            <family val="2"/>
          </rPr>
          <t>M</t>
        </r>
        <r>
          <rPr>
            <sz val="8"/>
            <color indexed="81"/>
            <rFont val="Tahoma"/>
            <family val="2"/>
          </rPr>
          <t xml:space="preserve">. Media, El requerimiento tiene una prioridad media para el cliente.
</t>
        </r>
        <r>
          <rPr>
            <b/>
            <sz val="8"/>
            <color indexed="81"/>
            <rFont val="Tahoma"/>
            <family val="2"/>
          </rPr>
          <t>B</t>
        </r>
        <r>
          <rPr>
            <sz val="8"/>
            <color indexed="81"/>
            <rFont val="Tahoma"/>
            <family val="2"/>
          </rPr>
          <t>.  Baja, El requerimiento tiene una prioridad baja para el cliente.</t>
        </r>
      </text>
    </comment>
    <comment ref="E6" authorId="0" shapeId="0">
      <text>
        <r>
          <rPr>
            <b/>
            <sz val="8"/>
            <color indexed="81"/>
            <rFont val="Tahoma"/>
            <family val="2"/>
          </rPr>
          <t xml:space="preserve">Esta prioridad es asignada por el analista y/o lider de proyecto
A. Alta, </t>
        </r>
        <r>
          <rPr>
            <sz val="8"/>
            <color indexed="81"/>
            <rFont val="Tahoma"/>
            <family val="2"/>
          </rPr>
          <t>El requerimiento tiene una prioridad alta al comenzar el desarrollo de la solución.</t>
        </r>
        <r>
          <rPr>
            <b/>
            <sz val="8"/>
            <color indexed="81"/>
            <rFont val="Tahoma"/>
            <family val="2"/>
          </rPr>
          <t xml:space="preserve">
M. Media, </t>
        </r>
        <r>
          <rPr>
            <sz val="8"/>
            <color indexed="81"/>
            <rFont val="Tahoma"/>
            <family val="2"/>
          </rPr>
          <t>El requerimiento tiene una prioridad media al comenzar el desarrollo de la solución.</t>
        </r>
        <r>
          <rPr>
            <b/>
            <sz val="8"/>
            <color indexed="81"/>
            <rFont val="Tahoma"/>
            <family val="2"/>
          </rPr>
          <t xml:space="preserve">
B.  Baja, </t>
        </r>
        <r>
          <rPr>
            <sz val="8"/>
            <color indexed="81"/>
            <rFont val="Tahoma"/>
            <family val="2"/>
          </rPr>
          <t>El requerimiento tiene una prioridad baja al comenzar el desarrollo de la solución.</t>
        </r>
      </text>
    </comment>
    <comment ref="F6" authorId="2" shapeId="0">
      <text>
        <r>
          <rPr>
            <sz val="9"/>
            <color indexed="81"/>
            <rFont val="Tahoma"/>
            <family val="2"/>
          </rPr>
          <t xml:space="preserve">Número de iteración en la que se desarrollarán los requerimientos indicados.
</t>
        </r>
        <r>
          <rPr>
            <b/>
            <i/>
            <sz val="9"/>
            <color indexed="81"/>
            <rFont val="Tahoma"/>
            <family val="2"/>
          </rPr>
          <t xml:space="preserve">
</t>
        </r>
        <r>
          <rPr>
            <sz val="9"/>
            <color indexed="81"/>
            <rFont val="Tahoma"/>
            <family val="2"/>
          </rPr>
          <t>Esta columna también representa la Prioridad
con base en el número de Iteraciones.
Al menos debe haber 1 iteración</t>
        </r>
      </text>
    </comment>
    <comment ref="G6" authorId="3" shapeId="0">
      <text>
        <r>
          <rPr>
            <b/>
            <sz val="9"/>
            <color indexed="81"/>
            <rFont val="Tahoma"/>
            <family val="2"/>
          </rPr>
          <t>Solo para Requerimientos Padre y No funcionales</t>
        </r>
        <r>
          <rPr>
            <sz val="9"/>
            <color indexed="81"/>
            <rFont val="Tahoma"/>
            <family val="2"/>
          </rPr>
          <t xml:space="preserve">
(EI) Entrada Externa
Catálogos y detalle dondel el usuario ingresa datos
(EO) Salida externa
Reporte: Informes, gráficos, listados de datos
(EQ) Consulta externa
Pantallas que muestran datos y no son reportes (Menú, Ayudas, pantallas que no requieren datos de entrada.
(ILF) Archivo lógico interno
Archivo para almacenar datos: archivos binarios, de texto, bases de datos.
(EIF) Archivo de interfaz externo
Datos mantenidos por otros sistemas, pero usados por el sistema local</t>
        </r>
      </text>
    </comment>
    <comment ref="H6" authorId="3" shapeId="0">
      <text>
        <r>
          <rPr>
            <sz val="9"/>
            <color indexed="81"/>
            <rFont val="Tahoma"/>
            <family val="2"/>
          </rPr>
          <t xml:space="preserve">Solo para Requerimientos Padre y No funcionales
(EI) Entrada Externa
*BAJA  
0-1 Archivos y 1-15 Tipos de datos distintos
2-3 Archivos y 5-15 Tipos de datos distintos
*MEDIA
0-1 Archivos y &gt;=16 Tipos de datos distintos
2-3 Archivos y 5-15 Tipos de datos distintos
&gt;=4 Archivos y 1-4 Tipos de datos distintos
*ALTA
2-3 Archivos y &lt;=16 Tipos de datos distintos
&gt;=4 Archivos y &gt;=5 Tipos de datos distintos
_____________________________________________
(EO) Salida externa y  (EQ) Consulta externa
*BAJA  
0-1 Archivos y 1-19 Tipos de datos distintos
2-3 Archivos y 1-5 Tipos de datos distintos
*MEDIA
0-1 Archivos y &gt;=20 Tipos de datos distintos
2-3 Archivos y 6-19 Tipos de datos distintos
&gt;=4 Archivos y 1-5 Tipos de datos distintos
*ALTA
2-3 Archivos y &lt;=20 Tipos de datos distintos
&gt;=4 Archivos y &gt;=6 Tipos de datos distintos
___________________________________________________
(ILF) Archivo lógico interno Y  (EIF) Archivo de interfaz externo
*BAJA
1 tabla y 1-50 campos
2-5 tablas relacionadas y 1-19 campos
*MEDIA
1 tabla y &gt;=51 campos
2-5 tablas relacionadas y 20-50 campos
&gt;=6 tablas relacionadas y 1-19 campos
*ALTA
2-5 tablas relacionadas y &gt;=51 campos
&gt;=6 tablas relacionadas y &gt;=20 campos
</t>
        </r>
      </text>
    </comment>
    <comment ref="K6" authorId="4" shapeId="0">
      <text>
        <r>
          <rPr>
            <sz val="9"/>
            <color indexed="81"/>
            <rFont val="Tahoma"/>
            <family val="2"/>
          </rPr>
          <t>Describir el nombre del (los) Documento(s) Origen para este requerimiento.
P.E. Cuestionario Base, Documento de Especificación del Cliente, Minuta, Compromiso, etc; para los Requerimientos Funcionales.
Llenar con los Id's de los documentos especificados en el documento de planeación y control PlanControl.xls(PlanDatos); cuando se requiera información adicional necesaria para el desarrollo correcto de cada requerimiento.</t>
        </r>
      </text>
    </comment>
    <comment ref="L6" authorId="4" shapeId="0">
      <text>
        <r>
          <rPr>
            <sz val="9"/>
            <color indexed="81"/>
            <rFont val="Tahoma"/>
            <family val="2"/>
          </rPr>
          <t>Evaluar si el requerimiento es realizable en consideración al tiempo disponible, la tecnología con la que se cuenta, la ubicación geográfica y lo dispuesto por la ley vigente
Sí: El requerimiento es factible.
No: El requerimiento no es factible.</t>
        </r>
      </text>
    </comment>
    <comment ref="M6" authorId="4" shapeId="0">
      <text>
        <r>
          <rPr>
            <sz val="9"/>
            <color indexed="81"/>
            <rFont val="Tahoma"/>
            <family val="2"/>
          </rPr>
          <t xml:space="preserve">Cuando un Requerimiento NO es factible, pero se acepta su desarrollo, se deberá registrar un riesgo y  su Id.
</t>
        </r>
      </text>
    </comment>
    <comment ref="N6" authorId="4" shapeId="0">
      <text>
        <r>
          <rPr>
            <sz val="9"/>
            <color indexed="81"/>
            <rFont val="Tahoma"/>
            <family val="2"/>
          </rPr>
          <t xml:space="preserve">Describir observaciones cuando un requerimiento no es factible en caso contrario escribir NA
</t>
        </r>
      </text>
    </comment>
    <comment ref="O6" authorId="4" shapeId="0">
      <text>
        <r>
          <rPr>
            <sz val="9"/>
            <color indexed="81"/>
            <rFont val="Tahoma"/>
            <family val="2"/>
          </rPr>
          <t>Indique el Id de los requerimientos de los cuales depende  este requerimiento. Separar los Id's por una coma y espacio.
Si no existe dependencia escribir NA</t>
        </r>
      </text>
    </comment>
    <comment ref="P6" authorId="4" shapeId="0">
      <text>
        <r>
          <rPr>
            <sz val="9"/>
            <color indexed="81"/>
            <rFont val="Tahoma"/>
            <family val="2"/>
          </rPr>
          <t>Describir las condiciones o circunstancias en las cuáles el cliente considerará como satisfecho en el producto final sus necesidades especificadas en cada requerimiento.</t>
        </r>
      </text>
    </comment>
    <comment ref="Q6" authorId="0" shapeId="0">
      <text>
        <r>
          <rPr>
            <sz val="8"/>
            <color indexed="81"/>
            <rFont val="Tahoma"/>
            <family val="2"/>
          </rPr>
          <t xml:space="preserve">Solo se considera cambio si la modificación es posterior a la firma del Plan Interado, por parte del Cliente.
Poner el o los ids de las solicitudes de cambio, separadas por coma y espacio.
Si existe un cambio el status del requerimiento regresa a Registrado.
</t>
        </r>
      </text>
    </comment>
    <comment ref="R6" authorId="4" shapeId="0">
      <text>
        <r>
          <rPr>
            <sz val="9"/>
            <color indexed="81"/>
            <rFont val="Tahoma"/>
            <family val="2"/>
          </rPr>
          <t>Indicar la fecha correspondiente a cualquier modificación en la información del requerimiento.</t>
        </r>
      </text>
    </comment>
    <comment ref="S6" authorId="4" shapeId="0">
      <text>
        <r>
          <rPr>
            <sz val="9"/>
            <color indexed="81"/>
            <rFont val="Tahoma"/>
            <family val="2"/>
          </rPr>
          <t xml:space="preserve">Los requerimientos tienen los siguientes Status:
</t>
        </r>
        <r>
          <rPr>
            <b/>
            <sz val="9"/>
            <color indexed="81"/>
            <rFont val="Tahoma"/>
            <family val="2"/>
          </rPr>
          <t>Registrado</t>
        </r>
        <r>
          <rPr>
            <sz val="9"/>
            <color indexed="81"/>
            <rFont val="Tahoma"/>
            <family val="2"/>
          </rPr>
          <t xml:space="preserve">: Requerimiento obtenido del cliente o propuesto por el equipo de desarrollo.
</t>
        </r>
        <r>
          <rPr>
            <b/>
            <sz val="9"/>
            <color indexed="81"/>
            <rFont val="Tahoma"/>
            <family val="2"/>
          </rPr>
          <t xml:space="preserve">Verificado: </t>
        </r>
        <r>
          <rPr>
            <sz val="9"/>
            <color indexed="81"/>
            <rFont val="Tahoma"/>
            <family val="2"/>
          </rPr>
          <t xml:space="preserve">Requerimiento que ha aprobado el proceso de verificación
</t>
        </r>
        <r>
          <rPr>
            <b/>
            <sz val="9"/>
            <color indexed="81"/>
            <rFont val="Tahoma"/>
            <family val="2"/>
          </rPr>
          <t xml:space="preserve">Validado:   </t>
        </r>
        <r>
          <rPr>
            <sz val="9"/>
            <color indexed="81"/>
            <rFont val="Tahoma"/>
            <family val="2"/>
          </rPr>
          <t xml:space="preserve">Requerimiento que ha sido validado por el cliente
</t>
        </r>
        <r>
          <rPr>
            <b/>
            <sz val="9"/>
            <color indexed="81"/>
            <rFont val="Tahoma"/>
            <family val="2"/>
          </rPr>
          <t>Rechazado:</t>
        </r>
        <r>
          <rPr>
            <sz val="9"/>
            <color indexed="81"/>
            <rFont val="Tahoma"/>
            <family val="2"/>
          </rPr>
          <t xml:space="preserve"> El requerimiento no es factible y no es aceptado para su construcción por el equipo de desarrollo
</t>
        </r>
        <r>
          <rPr>
            <b/>
            <sz val="9"/>
            <color indexed="81"/>
            <rFont val="Tahoma"/>
            <family val="2"/>
          </rPr>
          <t>Cancelado:</t>
        </r>
        <r>
          <rPr>
            <sz val="9"/>
            <color indexed="81"/>
            <rFont val="Tahoma"/>
            <family val="2"/>
          </rPr>
          <t xml:space="preserve">  La construcción del requerimiento ha sido cancelada por parte del cliente.
</t>
        </r>
        <r>
          <rPr>
            <b/>
            <sz val="9"/>
            <color indexed="81"/>
            <rFont val="Tahoma"/>
            <family val="2"/>
          </rPr>
          <t>Terminado:</t>
        </r>
        <r>
          <rPr>
            <sz val="9"/>
            <color indexed="81"/>
            <rFont val="Tahoma"/>
            <family val="2"/>
          </rPr>
          <t xml:space="preserve"> El requerimiento ha sido implementado y entregado al cliente</t>
        </r>
      </text>
    </comment>
  </commentList>
</comments>
</file>

<file path=xl/comments2.xml><?xml version="1.0" encoding="utf-8"?>
<comments xmlns="http://schemas.openxmlformats.org/spreadsheetml/2006/main">
  <authors>
    <author>Myriam Soria García</author>
  </authors>
  <commentList>
    <comment ref="D3" authorId="0" shapeId="0">
      <text>
        <r>
          <rPr>
            <sz val="9"/>
            <color indexed="81"/>
            <rFont val="Tahoma"/>
            <family val="2"/>
          </rPr>
          <t>Modificar rango para abarcar todas las filas de requerimientos. 
Fórmulas -&gt; Administrador de nombres - &gt; Modificar</t>
        </r>
      </text>
    </comment>
    <comment ref="D4" authorId="0" shapeId="0">
      <text>
        <r>
          <rPr>
            <sz val="9"/>
            <color indexed="81"/>
            <rFont val="Tahoma"/>
            <family val="2"/>
          </rPr>
          <t>Modificar rango para abarcar todas las filas de requerimientos. 
Fórmulas -&gt; Administrador de nombres - &gt; Modificar</t>
        </r>
      </text>
    </comment>
    <comment ref="D5" authorId="0" shapeId="0">
      <text>
        <r>
          <rPr>
            <sz val="9"/>
            <color indexed="81"/>
            <rFont val="Tahoma"/>
            <family val="2"/>
          </rPr>
          <t>Modificar rango para abarcar todas las filas de requerimientos. 
Fórmulas -&gt; Administrador de nombres - &gt; Modificar</t>
        </r>
      </text>
    </comment>
    <comment ref="D8" authorId="0" shapeId="0">
      <text>
        <r>
          <rPr>
            <sz val="9"/>
            <color indexed="81"/>
            <rFont val="Tahoma"/>
            <family val="2"/>
          </rPr>
          <t>Cantidad de tablas de la Base de Datos</t>
        </r>
      </text>
    </comment>
    <comment ref="G8" authorId="0" shapeId="0">
      <text>
        <r>
          <rPr>
            <sz val="9"/>
            <color indexed="81"/>
            <rFont val="Tahoma"/>
            <family val="2"/>
          </rPr>
          <t xml:space="preserve">Tasa de productividad
Puntos de función por hora
</t>
        </r>
      </text>
    </comment>
    <comment ref="D9" authorId="0" shapeId="0">
      <text>
        <r>
          <rPr>
            <sz val="9"/>
            <color indexed="81"/>
            <rFont val="Tahoma"/>
            <family val="2"/>
          </rPr>
          <t xml:space="preserve">Cantidad de interfaces con otros sistemas.
NOTA: si tiene un requerimiento tipo (EIF) Archivo de interfaz externo, al menos deberá registrar un 1 en esta celda.
</t>
        </r>
      </text>
    </comment>
    <comment ref="G10" authorId="0" shapeId="0">
      <text>
        <r>
          <rPr>
            <sz val="9"/>
            <color indexed="81"/>
            <rFont val="Tahoma"/>
            <family val="2"/>
          </rPr>
          <t>HORAS PF PROMEDIO = 8 HH
1 MES = 20 DÍAS
1 DÍA = 5 HORA/PROGRAMADOR (POR PAIS)</t>
        </r>
      </text>
    </comment>
    <comment ref="E12" authorId="0" shapeId="0">
      <text>
        <r>
          <rPr>
            <sz val="9"/>
            <color indexed="81"/>
            <rFont val="Tahoma"/>
            <family val="2"/>
          </rPr>
          <t xml:space="preserve">Cantidad de programadores por iteración, Si la iteración es mayor de 0, al menos debe ser 1. </t>
        </r>
      </text>
    </comment>
    <comment ref="E13" authorId="0" shapeId="0">
      <text>
        <r>
          <rPr>
            <sz val="9"/>
            <color indexed="81"/>
            <rFont val="Tahoma"/>
            <family val="2"/>
          </rPr>
          <t>Cantidad de programadores por iteración, Si la iteración es mayor de 0, al menos debe ser 1.</t>
        </r>
      </text>
    </comment>
    <comment ref="E14" authorId="0" shapeId="0">
      <text>
        <r>
          <rPr>
            <sz val="9"/>
            <color indexed="81"/>
            <rFont val="Tahoma"/>
            <family val="2"/>
          </rPr>
          <t>Cantidad de programadores por iteración, Si la iteración es mayor de 0, al menos debe ser 1.</t>
        </r>
      </text>
    </comment>
    <comment ref="E15" authorId="0" shapeId="0">
      <text>
        <r>
          <rPr>
            <sz val="9"/>
            <color indexed="81"/>
            <rFont val="Tahoma"/>
            <family val="2"/>
          </rPr>
          <t>Cantidad de programadores por iteración, Si la iteración es mayor de 0, al menos debe ser 1.</t>
        </r>
      </text>
    </comment>
    <comment ref="E16" authorId="0" shapeId="0">
      <text>
        <r>
          <rPr>
            <sz val="9"/>
            <color indexed="81"/>
            <rFont val="Tahoma"/>
            <family val="2"/>
          </rPr>
          <t xml:space="preserve">Cantidad de programadores por iteración, Si la iteración es mayor de 0, al menos debe ser 1.
</t>
        </r>
      </text>
    </comment>
    <comment ref="F33" authorId="0" shapeId="0">
      <text>
        <r>
          <rPr>
            <b/>
            <sz val="9"/>
            <color indexed="81"/>
            <rFont val="Tahoma"/>
            <family val="2"/>
          </rPr>
          <t xml:space="preserve">Cantidad de tablas
</t>
        </r>
      </text>
    </comment>
    <comment ref="F34" authorId="0" shapeId="0">
      <text>
        <r>
          <rPr>
            <b/>
            <sz val="9"/>
            <color indexed="81"/>
            <rFont val="Tahoma"/>
            <family val="2"/>
          </rPr>
          <t>Cantidad de interfaces</t>
        </r>
      </text>
    </comment>
    <comment ref="F41" authorId="0" shapeId="0">
      <text>
        <r>
          <rPr>
            <b/>
            <sz val="9"/>
            <color indexed="81"/>
            <rFont val="Tahoma"/>
            <family val="2"/>
          </rPr>
          <t xml:space="preserve">Cantidad de tablas
</t>
        </r>
      </text>
    </comment>
    <comment ref="F42" authorId="0" shapeId="0">
      <text>
        <r>
          <rPr>
            <b/>
            <sz val="9"/>
            <color indexed="81"/>
            <rFont val="Tahoma"/>
            <family val="2"/>
          </rPr>
          <t>Cantidad de interfaces</t>
        </r>
      </text>
    </comment>
    <comment ref="F49" authorId="0" shapeId="0">
      <text>
        <r>
          <rPr>
            <b/>
            <sz val="9"/>
            <color indexed="81"/>
            <rFont val="Tahoma"/>
            <family val="2"/>
          </rPr>
          <t xml:space="preserve">Cantidad de tablas
</t>
        </r>
      </text>
    </comment>
    <comment ref="F50" authorId="0" shapeId="0">
      <text>
        <r>
          <rPr>
            <b/>
            <sz val="9"/>
            <color indexed="81"/>
            <rFont val="Tahoma"/>
            <family val="2"/>
          </rPr>
          <t>Cantidad de interfaces</t>
        </r>
      </text>
    </comment>
    <comment ref="F57" authorId="0" shapeId="0">
      <text>
        <r>
          <rPr>
            <b/>
            <sz val="9"/>
            <color indexed="81"/>
            <rFont val="Tahoma"/>
            <family val="2"/>
          </rPr>
          <t xml:space="preserve">Cantidad de tablas
</t>
        </r>
      </text>
    </comment>
    <comment ref="F58" authorId="0" shapeId="0">
      <text>
        <r>
          <rPr>
            <b/>
            <sz val="9"/>
            <color indexed="81"/>
            <rFont val="Tahoma"/>
            <family val="2"/>
          </rPr>
          <t>Cantidad de interfaces</t>
        </r>
      </text>
    </comment>
    <comment ref="F65" authorId="0" shapeId="0">
      <text>
        <r>
          <rPr>
            <b/>
            <sz val="9"/>
            <color indexed="81"/>
            <rFont val="Tahoma"/>
            <family val="2"/>
          </rPr>
          <t xml:space="preserve">Cantidad de tablas
</t>
        </r>
      </text>
    </comment>
    <comment ref="F66" authorId="0" shapeId="0">
      <text>
        <r>
          <rPr>
            <b/>
            <sz val="9"/>
            <color indexed="81"/>
            <rFont val="Tahoma"/>
            <family val="2"/>
          </rPr>
          <t>Cantidad de interfaces</t>
        </r>
      </text>
    </comment>
    <comment ref="F73" authorId="0" shapeId="0">
      <text>
        <r>
          <rPr>
            <b/>
            <sz val="9"/>
            <color indexed="81"/>
            <rFont val="Tahoma"/>
            <family val="2"/>
          </rPr>
          <t xml:space="preserve">Cantidad de tablas
</t>
        </r>
      </text>
    </comment>
    <comment ref="F74" authorId="0" shapeId="0">
      <text>
        <r>
          <rPr>
            <b/>
            <sz val="9"/>
            <color indexed="81"/>
            <rFont val="Tahoma"/>
            <family val="2"/>
          </rPr>
          <t>Cantidad de interfaces</t>
        </r>
      </text>
    </comment>
  </commentList>
</comments>
</file>

<file path=xl/comments3.xml><?xml version="1.0" encoding="utf-8"?>
<comments xmlns="http://schemas.openxmlformats.org/spreadsheetml/2006/main">
  <authors>
    <author>CMA</author>
    <author>Grios</author>
    <author>Noma</author>
  </authors>
  <commentList>
    <comment ref="A5" authorId="0" shapeId="0">
      <text>
        <r>
          <rPr>
            <b/>
            <sz val="8"/>
            <color indexed="81"/>
            <rFont val="Tahoma"/>
            <family val="2"/>
          </rPr>
          <t>SCXX [SC + consecutivo]</t>
        </r>
      </text>
    </comment>
    <comment ref="B5" authorId="0" shapeId="0">
      <text>
        <r>
          <rPr>
            <sz val="8"/>
            <color indexed="81"/>
            <rFont val="Tahoma"/>
            <family val="2"/>
          </rPr>
          <t xml:space="preserve">Ids de los Requerimientos afectados por el cambio
</t>
        </r>
      </text>
    </comment>
    <comment ref="C5" authorId="0" shapeId="0">
      <text>
        <r>
          <rPr>
            <sz val="8"/>
            <color indexed="81"/>
            <rFont val="Tahoma"/>
            <family val="2"/>
          </rPr>
          <t xml:space="preserve">Copiar la descripción del formato de solicitud cambio
</t>
        </r>
      </text>
    </comment>
    <comment ref="D5" authorId="0" shapeId="0">
      <text>
        <r>
          <rPr>
            <sz val="8"/>
            <color indexed="81"/>
            <rFont val="Tahoma"/>
            <family val="2"/>
          </rPr>
          <t>Nombre del responsable de aplicar el cambio</t>
        </r>
      </text>
    </comment>
    <comment ref="E5" authorId="0" shapeId="0">
      <text>
        <r>
          <rPr>
            <b/>
            <sz val="8"/>
            <color indexed="81"/>
            <rFont val="Tahoma"/>
            <family val="2"/>
          </rPr>
          <t>A</t>
        </r>
        <r>
          <rPr>
            <sz val="8"/>
            <color indexed="81"/>
            <rFont val="Tahoma"/>
            <family val="2"/>
          </rPr>
          <t xml:space="preserve">. Alta, Es imprescindible para el avance en la fase o el proyecto
</t>
        </r>
        <r>
          <rPr>
            <b/>
            <sz val="8"/>
            <color indexed="81"/>
            <rFont val="Tahoma"/>
            <family val="2"/>
          </rPr>
          <t>M</t>
        </r>
        <r>
          <rPr>
            <sz val="8"/>
            <color indexed="81"/>
            <rFont val="Tahoma"/>
            <family val="2"/>
          </rPr>
          <t xml:space="preserve">. Media, son dependientes de los requerimientos de prioridad Alta
</t>
        </r>
        <r>
          <rPr>
            <b/>
            <sz val="8"/>
            <color indexed="81"/>
            <rFont val="Tahoma"/>
            <family val="2"/>
          </rPr>
          <t>B</t>
        </r>
        <r>
          <rPr>
            <sz val="8"/>
            <color indexed="81"/>
            <rFont val="Tahoma"/>
            <family val="2"/>
          </rPr>
          <t>.Baja, validaciones</t>
        </r>
      </text>
    </comment>
    <comment ref="F5" authorId="1" shapeId="0">
      <text>
        <r>
          <rPr>
            <sz val="9"/>
            <color indexed="81"/>
            <rFont val="Tahoma"/>
            <family val="2"/>
          </rPr>
          <t>Copiar la justificación de la solicitud cambio</t>
        </r>
      </text>
    </comment>
    <comment ref="G5" authorId="2" shapeId="0">
      <text>
        <r>
          <rPr>
            <sz val="9"/>
            <color indexed="81"/>
            <rFont val="Tahoma"/>
            <family val="2"/>
          </rPr>
          <t>Indicar el origen de la solicitud, puede ser el cliente, el equipo, legislación</t>
        </r>
      </text>
    </comment>
    <comment ref="K5" authorId="0" shapeId="0">
      <text>
        <r>
          <rPr>
            <b/>
            <sz val="8"/>
            <color indexed="81"/>
            <rFont val="Tahoma"/>
            <family val="2"/>
          </rPr>
          <t xml:space="preserve">Grios:
</t>
        </r>
        <r>
          <rPr>
            <sz val="8"/>
            <color indexed="81"/>
            <rFont val="Tahoma"/>
            <family val="2"/>
          </rPr>
          <t>Fecha de la última versión del requerimiento.
Utilizar formato
DD/MM/AAAA</t>
        </r>
      </text>
    </comment>
    <comment ref="L5" authorId="1" shapeId="0">
      <text>
        <r>
          <rPr>
            <b/>
            <sz val="9"/>
            <color indexed="81"/>
            <rFont val="Tahoma"/>
            <family val="2"/>
          </rPr>
          <t>Grios:</t>
        </r>
        <r>
          <rPr>
            <sz val="9"/>
            <color indexed="81"/>
            <rFont val="Tahoma"/>
            <family val="2"/>
          </rPr>
          <t xml:space="preserve">
Aceptado
Rechazado</t>
        </r>
      </text>
    </comment>
    <comment ref="H6" authorId="1" shapeId="0">
      <text>
        <r>
          <rPr>
            <sz val="9"/>
            <color indexed="81"/>
            <rFont val="Tahoma"/>
            <family val="2"/>
          </rPr>
          <t>Obtener el dato de Impacto en Tiempo del Sistema de Estimación.</t>
        </r>
      </text>
    </comment>
    <comment ref="I6" authorId="1" shapeId="0">
      <text>
        <r>
          <rPr>
            <sz val="9"/>
            <color indexed="81"/>
            <rFont val="Tahoma"/>
            <family val="2"/>
          </rPr>
          <t>Obtener el dato del Impacto en Esfuerzo del Sistema de Estimación.</t>
        </r>
      </text>
    </comment>
    <comment ref="J6" authorId="1" shapeId="0">
      <text>
        <r>
          <rPr>
            <b/>
            <sz val="9"/>
            <color indexed="81"/>
            <rFont val="Tahoma"/>
            <family val="2"/>
          </rPr>
          <t>Grios:</t>
        </r>
        <r>
          <rPr>
            <sz val="9"/>
            <color indexed="81"/>
            <rFont val="Tahoma"/>
            <family val="2"/>
          </rPr>
          <t xml:space="preserve">
Describa aquí los nombres de los documentos (con su extensión de archivo) y/o productos de trabajo que se verán afectados con el cambio.</t>
        </r>
      </text>
    </comment>
  </commentList>
</comments>
</file>

<file path=xl/comments4.xml><?xml version="1.0" encoding="utf-8"?>
<comments xmlns="http://schemas.openxmlformats.org/spreadsheetml/2006/main">
  <authors>
    <author>Vilma Escarria Rodríguez</author>
    <author>Grios</author>
    <author>Universidad Tecnologica de Leon</author>
    <author>CMA</author>
  </authors>
  <commentList>
    <comment ref="A6" authorId="0" shapeId="0">
      <text>
        <r>
          <rPr>
            <b/>
            <sz val="8"/>
            <color indexed="81"/>
            <rFont val="Tahoma"/>
            <family val="2"/>
          </rPr>
          <t xml:space="preserve">MySG:
</t>
        </r>
        <r>
          <rPr>
            <sz val="8"/>
            <color indexed="81"/>
            <rFont val="Tahoma"/>
            <family val="2"/>
          </rPr>
          <t>Celda configurada para tomar ID's de la BaseDatosRequerimientos</t>
        </r>
      </text>
    </comment>
    <comment ref="B8" authorId="1" shapeId="0">
      <text>
        <r>
          <rPr>
            <sz val="9"/>
            <color indexed="81"/>
            <rFont val="Tahoma"/>
            <family val="2"/>
          </rPr>
          <t xml:space="preserve">Para rastrear este elemento, utilice la información de la sección </t>
        </r>
        <r>
          <rPr>
            <b/>
            <sz val="9"/>
            <color indexed="81"/>
            <rFont val="Tahoma"/>
            <family val="2"/>
          </rPr>
          <t>07_InterfacesUsuario</t>
        </r>
        <r>
          <rPr>
            <sz val="9"/>
            <color indexed="81"/>
            <rFont val="Tahoma"/>
            <family val="2"/>
          </rPr>
          <t xml:space="preserve">, dentro del archivo </t>
        </r>
        <r>
          <rPr>
            <b/>
            <sz val="9"/>
            <color indexed="81"/>
            <rFont val="Tahoma"/>
            <family val="2"/>
          </rPr>
          <t>InformacionTecnicaDesarrollo.eap</t>
        </r>
        <r>
          <rPr>
            <sz val="9"/>
            <color indexed="81"/>
            <rFont val="Tahoma"/>
            <family val="2"/>
          </rPr>
          <t xml:space="preserve">.
</t>
        </r>
        <r>
          <rPr>
            <b/>
            <sz val="9"/>
            <color indexed="81"/>
            <rFont val="Tahoma"/>
            <family val="2"/>
          </rPr>
          <t>1.</t>
        </r>
        <r>
          <rPr>
            <sz val="9"/>
            <color indexed="81"/>
            <rFont val="Tahoma"/>
            <family val="2"/>
          </rPr>
          <t xml:space="preserve"> Describa el </t>
        </r>
        <r>
          <rPr>
            <b/>
            <sz val="9"/>
            <color indexed="81"/>
            <rFont val="Tahoma"/>
            <family val="2"/>
          </rPr>
          <t>nombre de los elemento de interface de usuario</t>
        </r>
        <r>
          <rPr>
            <sz val="9"/>
            <color indexed="81"/>
            <rFont val="Tahoma"/>
            <family val="2"/>
          </rPr>
          <t xml:space="preserve">, separadas por una coma y un espacio. 
</t>
        </r>
        <r>
          <rPr>
            <b/>
            <sz val="9"/>
            <color indexed="81"/>
            <rFont val="Tahoma"/>
            <family val="2"/>
          </rPr>
          <t>Nota</t>
        </r>
        <r>
          <rPr>
            <sz val="9"/>
            <color indexed="81"/>
            <rFont val="Tahoma"/>
            <family val="2"/>
          </rPr>
          <t xml:space="preserve">: Si el requerimiento no implica el uso o construcción de una interfaz de usuario, llenar el campo con </t>
        </r>
        <r>
          <rPr>
            <b/>
            <sz val="9"/>
            <color indexed="81"/>
            <rFont val="Tahoma"/>
            <family val="2"/>
          </rPr>
          <t>NA</t>
        </r>
        <r>
          <rPr>
            <sz val="9"/>
            <color indexed="81"/>
            <rFont val="Tahoma"/>
            <family val="2"/>
          </rPr>
          <t xml:space="preserve">.
</t>
        </r>
      </text>
    </comment>
    <comment ref="C8" authorId="2" shapeId="0">
      <text>
        <r>
          <rPr>
            <sz val="9"/>
            <color indexed="81"/>
            <rFont val="Tahoma"/>
            <family val="2"/>
          </rPr>
          <t xml:space="preserve">Para rastrear este elemento, utilice la información de la sección </t>
        </r>
        <r>
          <rPr>
            <b/>
            <sz val="9"/>
            <color indexed="81"/>
            <rFont val="Tahoma"/>
            <family val="2"/>
          </rPr>
          <t>05_BaseDeDatos</t>
        </r>
        <r>
          <rPr>
            <sz val="9"/>
            <color indexed="81"/>
            <rFont val="Tahoma"/>
            <family val="2"/>
          </rPr>
          <t xml:space="preserve">, dentro del archivo </t>
        </r>
        <r>
          <rPr>
            <b/>
            <sz val="9"/>
            <color indexed="81"/>
            <rFont val="Tahoma"/>
            <family val="2"/>
          </rPr>
          <t>InformacionTecnicaDesarrollo.eap</t>
        </r>
        <r>
          <rPr>
            <sz val="9"/>
            <color indexed="81"/>
            <rFont val="Tahoma"/>
            <family val="2"/>
          </rPr>
          <t xml:space="preserve">.
</t>
        </r>
        <r>
          <rPr>
            <b/>
            <sz val="9"/>
            <color indexed="81"/>
            <rFont val="Tahoma"/>
            <family val="2"/>
          </rPr>
          <t>1.</t>
        </r>
        <r>
          <rPr>
            <sz val="9"/>
            <color indexed="81"/>
            <rFont val="Tahoma"/>
            <family val="2"/>
          </rPr>
          <t xml:space="preserve"> Describa el nombre de las tablas en base de datos, incluyendo nombres de archivos externos (si aplica), relacionadas con la implementación del requerimiento. 
Nota: Si el requerimiento no implica el uso o construcción de un diccionario de datos, llenar el campo con </t>
        </r>
        <r>
          <rPr>
            <b/>
            <sz val="9"/>
            <color indexed="81"/>
            <rFont val="Tahoma"/>
            <family val="2"/>
          </rPr>
          <t>NA</t>
        </r>
        <r>
          <rPr>
            <sz val="9"/>
            <color indexed="81"/>
            <rFont val="Tahoma"/>
            <family val="2"/>
          </rPr>
          <t>.</t>
        </r>
      </text>
    </comment>
    <comment ref="D8" authorId="3" shapeId="0">
      <text>
        <r>
          <rPr>
            <sz val="9"/>
            <color indexed="81"/>
            <rFont val="Tahoma"/>
            <family val="2"/>
          </rPr>
          <t xml:space="preserve">
Indique el valor de la columna "</t>
        </r>
        <r>
          <rPr>
            <b/>
            <sz val="9"/>
            <color indexed="81"/>
            <rFont val="Tahoma"/>
            <family val="2"/>
          </rPr>
          <t>Identificador exclusivo</t>
        </r>
        <r>
          <rPr>
            <sz val="9"/>
            <color indexed="81"/>
            <rFont val="Tahoma"/>
            <family val="2"/>
          </rPr>
          <t xml:space="preserve">", asignado por </t>
        </r>
        <r>
          <rPr>
            <b/>
            <sz val="9"/>
            <color indexed="81"/>
            <rFont val="Tahoma"/>
            <family val="2"/>
          </rPr>
          <t>MS Project</t>
        </r>
        <r>
          <rPr>
            <sz val="9"/>
            <color indexed="81"/>
            <rFont val="Tahoma"/>
            <family val="2"/>
          </rPr>
          <t>, en el documento</t>
        </r>
        <r>
          <rPr>
            <b/>
            <sz val="9"/>
            <color indexed="81"/>
            <rFont val="Tahoma"/>
            <family val="2"/>
          </rPr>
          <t xml:space="preserve"> Calendario_x.y.mpp</t>
        </r>
        <r>
          <rPr>
            <sz val="9"/>
            <color indexed="81"/>
            <rFont val="Tahoma"/>
            <family val="2"/>
          </rPr>
          <t>. 
Tome en cuenta que pueden ser múltiples ID's, de las actividades involucradas con la implementación del requerimiento. Para este caso, separe cada valor con una coma y un espacio.</t>
        </r>
      </text>
    </comment>
    <comment ref="E8" authorId="1" shapeId="0">
      <text>
        <r>
          <rPr>
            <sz val="9"/>
            <color indexed="81"/>
            <rFont val="Tahoma"/>
            <family val="2"/>
          </rPr>
          <t xml:space="preserve">Para rastrear este elemento, utilice la información de la sección </t>
        </r>
        <r>
          <rPr>
            <b/>
            <sz val="9"/>
            <color indexed="81"/>
            <rFont val="Tahoma"/>
            <family val="2"/>
          </rPr>
          <t>04_Componentes</t>
        </r>
        <r>
          <rPr>
            <sz val="9"/>
            <color indexed="81"/>
            <rFont val="Tahoma"/>
            <family val="2"/>
          </rPr>
          <t xml:space="preserve">, dentro del archivo </t>
        </r>
        <r>
          <rPr>
            <b/>
            <sz val="9"/>
            <color indexed="81"/>
            <rFont val="Tahoma"/>
            <family val="2"/>
          </rPr>
          <t>InformacionTecnicaDesarrollo.eap</t>
        </r>
        <r>
          <rPr>
            <sz val="9"/>
            <color indexed="81"/>
            <rFont val="Tahoma"/>
            <family val="2"/>
          </rPr>
          <t xml:space="preserve">.
1. Describa el </t>
        </r>
        <r>
          <rPr>
            <b/>
            <sz val="9"/>
            <color indexed="81"/>
            <rFont val="Tahoma"/>
            <family val="2"/>
          </rPr>
          <t>nombre completo de los componentes</t>
        </r>
        <r>
          <rPr>
            <sz val="9"/>
            <color indexed="81"/>
            <rFont val="Tahoma"/>
            <family val="2"/>
          </rPr>
          <t>, relacionados con la implementación del requerimiento, separados por una coma y un espacio.</t>
        </r>
      </text>
    </comment>
    <comment ref="F8" authorId="1" shapeId="0">
      <text>
        <r>
          <rPr>
            <sz val="9"/>
            <color indexed="81"/>
            <rFont val="Tahoma"/>
            <family val="2"/>
          </rPr>
          <t xml:space="preserve">Para rastrear este elemento, utilice la información de la sección </t>
        </r>
        <r>
          <rPr>
            <b/>
            <sz val="9"/>
            <color indexed="81"/>
            <rFont val="Tahoma"/>
            <family val="2"/>
          </rPr>
          <t>06_DiagramaClases</t>
        </r>
        <r>
          <rPr>
            <sz val="9"/>
            <color indexed="81"/>
            <rFont val="Tahoma"/>
            <family val="2"/>
          </rPr>
          <t xml:space="preserve">, dentro del archivo </t>
        </r>
        <r>
          <rPr>
            <b/>
            <sz val="9"/>
            <color indexed="81"/>
            <rFont val="Tahoma"/>
            <family val="2"/>
          </rPr>
          <t>InformacionTecnicaDesarrollo.eap</t>
        </r>
        <r>
          <rPr>
            <sz val="9"/>
            <color indexed="81"/>
            <rFont val="Tahoma"/>
            <family val="2"/>
          </rPr>
          <t>.
1. Describa el nombre completo de las clases relacionadas con la implementación del requerimiento, separados por una coma y un espacio.</t>
        </r>
      </text>
    </comment>
    <comment ref="G8" authorId="3" shapeId="0">
      <text>
        <r>
          <rPr>
            <sz val="9"/>
            <color indexed="81"/>
            <rFont val="Tahoma"/>
            <family val="2"/>
          </rPr>
          <t xml:space="preserve">Describa los </t>
        </r>
        <r>
          <rPr>
            <b/>
            <sz val="9"/>
            <color indexed="81"/>
            <rFont val="Tahoma"/>
            <family val="2"/>
          </rPr>
          <t>nombres</t>
        </r>
        <r>
          <rPr>
            <sz val="9"/>
            <color indexed="81"/>
            <rFont val="Tahoma"/>
            <family val="2"/>
          </rPr>
          <t xml:space="preserve"> de los </t>
        </r>
        <r>
          <rPr>
            <b/>
            <sz val="9"/>
            <color indexed="81"/>
            <rFont val="Tahoma"/>
            <family val="2"/>
          </rPr>
          <t>Archivos de Código Fuente</t>
        </r>
        <r>
          <rPr>
            <sz val="9"/>
            <color indexed="81"/>
            <rFont val="Tahoma"/>
            <family val="2"/>
          </rPr>
          <t>,</t>
        </r>
        <r>
          <rPr>
            <b/>
            <sz val="9"/>
            <color indexed="81"/>
            <rFont val="Tahoma"/>
            <family val="2"/>
          </rPr>
          <t xml:space="preserve"> incluída su extensión</t>
        </r>
        <r>
          <rPr>
            <sz val="9"/>
            <color indexed="81"/>
            <rFont val="Tahoma"/>
            <family val="2"/>
          </rPr>
          <t>,</t>
        </r>
        <r>
          <rPr>
            <b/>
            <sz val="9"/>
            <color indexed="81"/>
            <rFont val="Tahoma"/>
            <family val="2"/>
          </rPr>
          <t xml:space="preserve"> </t>
        </r>
        <r>
          <rPr>
            <sz val="9"/>
            <color indexed="81"/>
            <rFont val="Tahoma"/>
            <family val="2"/>
          </rPr>
          <t xml:space="preserve"> relacionados con la implementación del Requerimiento.
Opcionalmente, puede indicar el nombre de los paquetes o directorios donde se encuentran los archivos de código fuente relacionados con la implementación del requerimiento.
De igual forma, verifique que en los archivos de código fuente, en los metadatos de documentación, que deben aparecer al inicio de cada uno de ellos, se describen los requerimientos que son afectados por cada archivo de código fuente.</t>
        </r>
      </text>
    </comment>
    <comment ref="H8" authorId="1" shapeId="0">
      <text>
        <r>
          <rPr>
            <sz val="9"/>
            <color indexed="81"/>
            <rFont val="Tahoma"/>
            <family val="2"/>
          </rPr>
          <t>Describa los nombres de los Archivos de Código Fuente, incluída su extensión, separados por coma, que serán reutilizados con la implementación del Requerimiento.
Indique también los nombres de las librerías que ayudarán en la implementación del requerimiento.</t>
        </r>
      </text>
    </comment>
    <comment ref="I8" authorId="1" shapeId="0">
      <text>
        <r>
          <rPr>
            <sz val="9"/>
            <color indexed="81"/>
            <rFont val="Tahoma"/>
            <family val="2"/>
          </rPr>
          <t xml:space="preserve">Para rastrear este elemento, utilice la información de la hoja </t>
        </r>
        <r>
          <rPr>
            <b/>
            <sz val="9"/>
            <color indexed="81"/>
            <rFont val="Tahoma"/>
            <family val="2"/>
          </rPr>
          <t>DiseñoCasosPrueba</t>
        </r>
        <r>
          <rPr>
            <sz val="9"/>
            <color indexed="81"/>
            <rFont val="Tahoma"/>
            <family val="2"/>
          </rPr>
          <t xml:space="preserve">, dentro del archivo </t>
        </r>
        <r>
          <rPr>
            <b/>
            <sz val="9"/>
            <color indexed="81"/>
            <rFont val="Tahoma"/>
            <family val="2"/>
          </rPr>
          <t>DiseñoCasosPrueba.xlsx</t>
        </r>
        <r>
          <rPr>
            <sz val="9"/>
            <color indexed="81"/>
            <rFont val="Tahoma"/>
            <family val="2"/>
          </rPr>
          <t xml:space="preserve">.
1. Describa los </t>
        </r>
        <r>
          <rPr>
            <b/>
            <sz val="9"/>
            <color indexed="81"/>
            <rFont val="Tahoma"/>
            <family val="2"/>
          </rPr>
          <t>ID de Prueba</t>
        </r>
        <r>
          <rPr>
            <sz val="9"/>
            <color indexed="81"/>
            <rFont val="Tahoma"/>
            <family val="2"/>
          </rPr>
          <t xml:space="preserve">, relacionados con la implementación del requerimiento, separados por una coma y un espacio. 
</t>
        </r>
      </text>
    </comment>
    <comment ref="J8" authorId="1" shapeId="0">
      <text>
        <r>
          <rPr>
            <sz val="9"/>
            <color indexed="81"/>
            <rFont val="Tahoma"/>
            <family val="2"/>
          </rPr>
          <t xml:space="preserve">Para rastrear este elemento, utilice la información de la hoja </t>
        </r>
        <r>
          <rPr>
            <b/>
            <sz val="9"/>
            <color indexed="81"/>
            <rFont val="Tahoma"/>
            <family val="2"/>
          </rPr>
          <t>DiseñoCasosPrueba</t>
        </r>
        <r>
          <rPr>
            <sz val="9"/>
            <color indexed="81"/>
            <rFont val="Tahoma"/>
            <family val="2"/>
          </rPr>
          <t xml:space="preserve">, dentro del archivo </t>
        </r>
        <r>
          <rPr>
            <b/>
            <sz val="9"/>
            <color indexed="81"/>
            <rFont val="Tahoma"/>
            <family val="2"/>
          </rPr>
          <t>DiseñoCasosPrueba.xlsx</t>
        </r>
        <r>
          <rPr>
            <sz val="9"/>
            <color indexed="81"/>
            <rFont val="Tahoma"/>
            <family val="2"/>
          </rPr>
          <t xml:space="preserve">.
1. Describa los </t>
        </r>
        <r>
          <rPr>
            <b/>
            <sz val="9"/>
            <color indexed="81"/>
            <rFont val="Tahoma"/>
            <family val="2"/>
          </rPr>
          <t>ID de Prueba</t>
        </r>
        <r>
          <rPr>
            <sz val="9"/>
            <color indexed="81"/>
            <rFont val="Tahoma"/>
            <family val="2"/>
          </rPr>
          <t xml:space="preserve">, relacionados con la implementación del requerimiento, separados por una coma y un espacio. 
</t>
        </r>
      </text>
    </comment>
    <comment ref="K8" authorId="1" shapeId="0">
      <text>
        <r>
          <rPr>
            <sz val="9"/>
            <color indexed="81"/>
            <rFont val="Tahoma"/>
            <family val="2"/>
          </rPr>
          <t xml:space="preserve">Para rastrear este elemento, utilice la información de la hoja </t>
        </r>
        <r>
          <rPr>
            <b/>
            <sz val="9"/>
            <color indexed="81"/>
            <rFont val="Tahoma"/>
            <family val="2"/>
          </rPr>
          <t>DiseñoCasosPrueba</t>
        </r>
        <r>
          <rPr>
            <sz val="9"/>
            <color indexed="81"/>
            <rFont val="Tahoma"/>
            <family val="2"/>
          </rPr>
          <t xml:space="preserve">, dentro del archivo </t>
        </r>
        <r>
          <rPr>
            <b/>
            <sz val="9"/>
            <color indexed="81"/>
            <rFont val="Tahoma"/>
            <family val="2"/>
          </rPr>
          <t>DiseñoCasosPrueba.xlsx</t>
        </r>
        <r>
          <rPr>
            <sz val="9"/>
            <color indexed="81"/>
            <rFont val="Tahoma"/>
            <family val="2"/>
          </rPr>
          <t xml:space="preserve">.
1. Describa los </t>
        </r>
        <r>
          <rPr>
            <b/>
            <sz val="9"/>
            <color indexed="81"/>
            <rFont val="Tahoma"/>
            <family val="2"/>
          </rPr>
          <t>ID de Prueba</t>
        </r>
        <r>
          <rPr>
            <sz val="9"/>
            <color indexed="81"/>
            <rFont val="Tahoma"/>
            <family val="2"/>
          </rPr>
          <t xml:space="preserve">, relacionados con la implementación del requerimiento, separados por una coma y un espacio. 
</t>
        </r>
      </text>
    </comment>
    <comment ref="L8" authorId="1" shapeId="0">
      <text>
        <r>
          <rPr>
            <sz val="9"/>
            <color indexed="81"/>
            <rFont val="Tahoma"/>
            <family val="2"/>
          </rPr>
          <t xml:space="preserve">Para rastrear este elemento, utilice la información de la hoja </t>
        </r>
        <r>
          <rPr>
            <b/>
            <sz val="9"/>
            <color indexed="81"/>
            <rFont val="Tahoma"/>
            <family val="2"/>
          </rPr>
          <t>DiseñoCasosPrueba</t>
        </r>
        <r>
          <rPr>
            <sz val="9"/>
            <color indexed="81"/>
            <rFont val="Tahoma"/>
            <family val="2"/>
          </rPr>
          <t xml:space="preserve">, dentro del archivo </t>
        </r>
        <r>
          <rPr>
            <b/>
            <sz val="9"/>
            <color indexed="81"/>
            <rFont val="Tahoma"/>
            <family val="2"/>
          </rPr>
          <t>DiseñoCasosPrueba.xlsx</t>
        </r>
        <r>
          <rPr>
            <sz val="9"/>
            <color indexed="81"/>
            <rFont val="Tahoma"/>
            <family val="2"/>
          </rPr>
          <t xml:space="preserve">.
1. Describa los </t>
        </r>
        <r>
          <rPr>
            <b/>
            <sz val="9"/>
            <color indexed="81"/>
            <rFont val="Tahoma"/>
            <family val="2"/>
          </rPr>
          <t>ID de Prueba</t>
        </r>
        <r>
          <rPr>
            <sz val="9"/>
            <color indexed="81"/>
            <rFont val="Tahoma"/>
            <family val="2"/>
          </rPr>
          <t xml:space="preserve">, relacionados con la implementación del requerimiento, separados por una coma y un espacio. 
</t>
        </r>
      </text>
    </comment>
    <comment ref="M8" authorId="1" shapeId="0">
      <text>
        <r>
          <rPr>
            <sz val="9"/>
            <color indexed="81"/>
            <rFont val="Tahoma"/>
            <family val="2"/>
          </rPr>
          <t xml:space="preserve">Para rastrear este elemento, utilice la información de la hoja PruebasUnitarias, dentro del archivo </t>
        </r>
        <r>
          <rPr>
            <b/>
            <sz val="9"/>
            <color indexed="81"/>
            <rFont val="Tahoma"/>
            <family val="2"/>
          </rPr>
          <t>Pruebasunitarias.xlsx</t>
        </r>
        <r>
          <rPr>
            <sz val="9"/>
            <color indexed="81"/>
            <rFont val="Tahoma"/>
            <family val="2"/>
          </rPr>
          <t xml:space="preserve">.
1. Describa los </t>
        </r>
        <r>
          <rPr>
            <b/>
            <sz val="9"/>
            <color indexed="81"/>
            <rFont val="Tahoma"/>
            <family val="2"/>
          </rPr>
          <t>ID de Prueba</t>
        </r>
        <r>
          <rPr>
            <sz val="9"/>
            <color indexed="81"/>
            <rFont val="Tahoma"/>
            <family val="2"/>
          </rPr>
          <t xml:space="preserve">, relacionados con la implementación del requerimiento, separados por una coma y un espacio. 
</t>
        </r>
      </text>
    </comment>
    <comment ref="N8" authorId="1" shapeId="0">
      <text>
        <r>
          <rPr>
            <sz val="9"/>
            <color indexed="81"/>
            <rFont val="Tahoma"/>
            <family val="2"/>
          </rPr>
          <t xml:space="preserve">Para rastrear este elemento, utilice la información de la hoja </t>
        </r>
        <r>
          <rPr>
            <b/>
            <sz val="9"/>
            <color indexed="81"/>
            <rFont val="Tahoma"/>
            <family val="2"/>
          </rPr>
          <t>PruebasProducto</t>
        </r>
        <r>
          <rPr>
            <sz val="9"/>
            <color indexed="81"/>
            <rFont val="Tahoma"/>
            <family val="2"/>
          </rPr>
          <t xml:space="preserve"> dentro del archivo </t>
        </r>
        <r>
          <rPr>
            <b/>
            <sz val="9"/>
            <color indexed="81"/>
            <rFont val="Tahoma"/>
            <family val="2"/>
          </rPr>
          <t>PruebasProducto.xlsx</t>
        </r>
        <r>
          <rPr>
            <sz val="9"/>
            <color indexed="81"/>
            <rFont val="Tahoma"/>
            <family val="2"/>
          </rPr>
          <t xml:space="preserve">.
1. Describa los </t>
        </r>
        <r>
          <rPr>
            <b/>
            <sz val="9"/>
            <color indexed="81"/>
            <rFont val="Tahoma"/>
            <family val="2"/>
          </rPr>
          <t>ID de Prueba</t>
        </r>
        <r>
          <rPr>
            <sz val="9"/>
            <color indexed="81"/>
            <rFont val="Tahoma"/>
            <family val="2"/>
          </rPr>
          <t xml:space="preserve">, relacionados con la implementación del requerimiento, separados por una coma y un espacio. 
</t>
        </r>
      </text>
    </comment>
    <comment ref="O8" authorId="1" shapeId="0">
      <text>
        <r>
          <rPr>
            <sz val="9"/>
            <color indexed="81"/>
            <rFont val="Tahoma"/>
            <family val="2"/>
          </rPr>
          <t xml:space="preserve">Para rastrear este elemento, utilice la información de la hoja </t>
        </r>
        <r>
          <rPr>
            <b/>
            <sz val="9"/>
            <color indexed="81"/>
            <rFont val="Tahoma"/>
            <family val="2"/>
          </rPr>
          <t>PruebasIntegración</t>
        </r>
        <r>
          <rPr>
            <sz val="9"/>
            <color indexed="81"/>
            <rFont val="Tahoma"/>
            <family val="2"/>
          </rPr>
          <t xml:space="preserve"> dentro del archivo </t>
        </r>
        <r>
          <rPr>
            <b/>
            <sz val="9"/>
            <color indexed="81"/>
            <rFont val="Tahoma"/>
            <family val="2"/>
          </rPr>
          <t>PruebasIntegración.xlsx</t>
        </r>
        <r>
          <rPr>
            <sz val="9"/>
            <color indexed="81"/>
            <rFont val="Tahoma"/>
            <family val="2"/>
          </rPr>
          <t xml:space="preserve">.
1. Describa los </t>
        </r>
        <r>
          <rPr>
            <b/>
            <sz val="9"/>
            <color indexed="81"/>
            <rFont val="Tahoma"/>
            <family val="2"/>
          </rPr>
          <t>ID de Prueba</t>
        </r>
        <r>
          <rPr>
            <sz val="9"/>
            <color indexed="81"/>
            <rFont val="Tahoma"/>
            <family val="2"/>
          </rPr>
          <t xml:space="preserve">, relacionados con la implementación del requerimiento, separados por una coma y un espacio. 
</t>
        </r>
      </text>
    </comment>
    <comment ref="P8" authorId="1" shapeId="0">
      <text>
        <r>
          <rPr>
            <sz val="9"/>
            <color indexed="81"/>
            <rFont val="Tahoma"/>
            <family val="2"/>
          </rPr>
          <t xml:space="preserve">Para rastrear este elemento, utilice la información de la hoja </t>
        </r>
        <r>
          <rPr>
            <b/>
            <sz val="9"/>
            <color indexed="81"/>
            <rFont val="Tahoma"/>
            <family val="2"/>
          </rPr>
          <t>PruebasAceptación,</t>
        </r>
        <r>
          <rPr>
            <sz val="9"/>
            <color indexed="81"/>
            <rFont val="Tahoma"/>
            <family val="2"/>
          </rPr>
          <t xml:space="preserve"> dentro del archivo </t>
        </r>
        <r>
          <rPr>
            <b/>
            <sz val="9"/>
            <color indexed="81"/>
            <rFont val="Tahoma"/>
            <family val="2"/>
          </rPr>
          <t>PruebasAceptaciónn.xlsx</t>
        </r>
        <r>
          <rPr>
            <sz val="9"/>
            <color indexed="81"/>
            <rFont val="Tahoma"/>
            <family val="2"/>
          </rPr>
          <t xml:space="preserve">.
1. Describa los </t>
        </r>
        <r>
          <rPr>
            <b/>
            <sz val="9"/>
            <color indexed="81"/>
            <rFont val="Tahoma"/>
            <family val="2"/>
          </rPr>
          <t>ID de Prueba</t>
        </r>
        <r>
          <rPr>
            <sz val="9"/>
            <color indexed="81"/>
            <rFont val="Tahoma"/>
            <family val="2"/>
          </rPr>
          <t xml:space="preserve">, relacionados con la implementación del requerimiento, separados por una coma y un espacio. 
</t>
        </r>
      </text>
    </comment>
    <comment ref="Q8" authorId="1" shapeId="0">
      <text>
        <r>
          <rPr>
            <sz val="9"/>
            <color indexed="81"/>
            <rFont val="Tahoma"/>
            <family val="2"/>
          </rPr>
          <t>Describa aquí el nombre completo de los documentos que corresponden al manual de usuario que cubren la implementación del requerimiento.</t>
        </r>
      </text>
    </comment>
  </commentList>
</comments>
</file>

<file path=xl/sharedStrings.xml><?xml version="1.0" encoding="utf-8"?>
<sst xmlns="http://schemas.openxmlformats.org/spreadsheetml/2006/main" count="339" uniqueCount="225">
  <si>
    <t>Responsable</t>
  </si>
  <si>
    <t>Prioridad</t>
  </si>
  <si>
    <t>Descripción del Cambio</t>
  </si>
  <si>
    <t>Impacto</t>
  </si>
  <si>
    <t>Documento Fuente</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</si>
  <si>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CAMBIOS DE REQUERIMIENTOS DEL CLIENTE</t>
    </r>
    <r>
      <rPr>
        <sz val="10"/>
        <color rgb="FF000090"/>
        <rFont val="Arial"/>
        <family val="2"/>
      </rPr>
      <t xml:space="preserve"> </t>
    </r>
    <r>
      <rPr>
        <sz val="10"/>
        <rFont val="Arial"/>
        <family val="2"/>
      </rPr>
      <t xml:space="preserve">
</t>
    </r>
  </si>
  <si>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REQUERIMIENTOS DEL CLIENTE</t>
    </r>
    <r>
      <rPr>
        <sz val="10"/>
        <color rgb="FF000090"/>
        <rFont val="Arial"/>
        <family val="2"/>
      </rPr>
      <t xml:space="preserve"> </t>
    </r>
    <r>
      <rPr>
        <sz val="10"/>
        <rFont val="Arial"/>
        <family val="2"/>
      </rPr>
      <t xml:space="preserve">
</t>
    </r>
  </si>
  <si>
    <t>IMPLEMENTACIÓN / MANTENIMIENTO</t>
  </si>
  <si>
    <t>CODIFICACIÓN</t>
  </si>
  <si>
    <t>DEFINICIÓN GLOBAL</t>
  </si>
  <si>
    <t>Observaciones</t>
  </si>
  <si>
    <t>Id Riesgo</t>
  </si>
  <si>
    <t>Factible</t>
  </si>
  <si>
    <t>Relevancia</t>
  </si>
  <si>
    <t>Criterios de Aceptación</t>
  </si>
  <si>
    <t>Dependencias</t>
  </si>
  <si>
    <t>Iteración</t>
  </si>
  <si>
    <t>Fecha de Seguimiento</t>
  </si>
  <si>
    <t>Fecha de seguimiento</t>
  </si>
  <si>
    <t>Id Solicitud Cambio</t>
  </si>
  <si>
    <t>Status</t>
  </si>
  <si>
    <t>Nombre del requerimiento</t>
  </si>
  <si>
    <t>Descripción del requerimiento</t>
  </si>
  <si>
    <t>Id Requerimiento</t>
  </si>
  <si>
    <t>Definición Global</t>
  </si>
  <si>
    <t>Seguimiento</t>
  </si>
  <si>
    <t>Justificación</t>
  </si>
  <si>
    <t>Ids Requerimientos</t>
  </si>
  <si>
    <t>Detonante</t>
  </si>
  <si>
    <t>Tiempo</t>
  </si>
  <si>
    <t>Esfuerzo</t>
  </si>
  <si>
    <t>Documentos afectados</t>
  </si>
  <si>
    <t>Manual</t>
  </si>
  <si>
    <t>PLANEACIÓN GLOBAL</t>
  </si>
  <si>
    <t>Calendario</t>
  </si>
  <si>
    <t>ANÁLISIS Y DISEÑO</t>
  </si>
  <si>
    <t>Información Técnica Desarrollo  (Diagrama de componentes)</t>
  </si>
  <si>
    <t>Información Técnica Desarrollo  (Diagrama de clases)</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</si>
  <si>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MATRIZ RASTREO</t>
    </r>
    <r>
      <rPr>
        <sz val="10"/>
        <color rgb="FF000090"/>
        <rFont val="Arial"/>
        <family val="2"/>
      </rPr>
      <t xml:space="preserve"> </t>
    </r>
    <r>
      <rPr>
        <sz val="10"/>
        <rFont val="Arial"/>
        <family val="2"/>
      </rPr>
      <t xml:space="preserve">
</t>
    </r>
  </si>
  <si>
    <t>Información Técnica Desarrollo
(Interfaces Gráficas de Usuario)</t>
  </si>
  <si>
    <t>Información Técnica Desarrollo
(Diagrama de Base de Datos)</t>
  </si>
  <si>
    <t>Archivos / Modulos
con
Código Fuente</t>
  </si>
  <si>
    <t>Librerías y Componentes Reutilizados</t>
  </si>
  <si>
    <t>Unitarias</t>
  </si>
  <si>
    <t>Producto</t>
  </si>
  <si>
    <t>Integración</t>
  </si>
  <si>
    <t>Validación</t>
  </si>
  <si>
    <t>DISEÑO DE PRUEBAS</t>
  </si>
  <si>
    <t>APLICACIÓN DE PRUEBAS</t>
  </si>
  <si>
    <t>Tipo Funcional</t>
  </si>
  <si>
    <t>Comple- jidad</t>
  </si>
  <si>
    <t>EI</t>
  </si>
  <si>
    <t>EQ</t>
  </si>
  <si>
    <t>ILF</t>
  </si>
  <si>
    <t>BAJA</t>
  </si>
  <si>
    <t>MEDIA</t>
  </si>
  <si>
    <t>ALTA</t>
  </si>
  <si>
    <t>CANTIDAD DE
ELEMENTOS
(Tablas / Interfaces)</t>
  </si>
  <si>
    <t>PFSA</t>
  </si>
  <si>
    <t>FA</t>
  </si>
  <si>
    <t>EO</t>
  </si>
  <si>
    <t>PFA</t>
  </si>
  <si>
    <t>EIF</t>
  </si>
  <si>
    <t>Tipo funcionalidad</t>
  </si>
  <si>
    <t>Complejidad</t>
  </si>
  <si>
    <t>Baja</t>
  </si>
  <si>
    <t>RangoC</t>
  </si>
  <si>
    <t>RangoF</t>
  </si>
  <si>
    <t>RangoI</t>
  </si>
  <si>
    <t>Num.</t>
  </si>
  <si>
    <t>Características generales del sistema</t>
  </si>
  <si>
    <t>Factor de complejidad (FC)
(0-5)</t>
  </si>
  <si>
    <t>Comunicación de datos</t>
  </si>
  <si>
    <t>(EO) Salida externa</t>
  </si>
  <si>
    <t>Procesamiento distribuido</t>
  </si>
  <si>
    <t>(EQ) Consulta externa</t>
  </si>
  <si>
    <t>Performance (Desempeño)</t>
  </si>
  <si>
    <t>(ILF) Archivo lógico interno</t>
  </si>
  <si>
    <t>Configuración del equipamiento</t>
  </si>
  <si>
    <t>(EIF) Archivo de interfaz externo</t>
  </si>
  <si>
    <t>Volumen de transacciones</t>
  </si>
  <si>
    <t>Entrada de datos on-line</t>
  </si>
  <si>
    <t>Interfase con el usuario</t>
  </si>
  <si>
    <t>Actualización on-line</t>
  </si>
  <si>
    <t>Procesamiento complejo</t>
  </si>
  <si>
    <t>Reusabilidad</t>
  </si>
  <si>
    <t>Facilidad de implementación</t>
  </si>
  <si>
    <t>Facilidad de operación</t>
  </si>
  <si>
    <t>Múltiples locales</t>
  </si>
  <si>
    <t>Facilidad de cambios</t>
  </si>
  <si>
    <t>Factor de ajuste = (FCT * 0,01) + 0,65</t>
  </si>
  <si>
    <t>Factor de complejidad total (FCT)</t>
  </si>
  <si>
    <r>
      <rPr>
        <b/>
        <i/>
        <sz val="8"/>
        <color theme="1"/>
        <rFont val="Arial"/>
        <family val="2"/>
      </rPr>
      <t>1. Comunicación de datos</t>
    </r>
    <r>
      <rPr>
        <sz val="8"/>
        <color theme="1"/>
        <rFont val="Arial"/>
        <family val="2"/>
      </rPr>
      <t xml:space="preserve">
Los datos e informaciones de control utilizados por la aplicación son enviados o recibidos a través de recursos de comunicación de datos. Terminales y estaciones de trabajo son algunos ejemplos. Todos los dispositivos de comunicación utilizan algún tipo de protocolo de comunicación. </t>
    </r>
  </si>
  <si>
    <t>Grado</t>
  </si>
  <si>
    <t>Descripción</t>
  </si>
  <si>
    <t>Aplicación puramente batch o funciona en una computadora aislada</t>
  </si>
  <si>
    <t>La aplicación es batch, pero utiliza entrada de datos remota o impresión remota</t>
  </si>
  <si>
    <t>La aplicación es batch, pero utiliza entrada de datos remota e impresión remota</t>
  </si>
  <si>
    <t>La aplicación incluye entrada de datos on-line vía entrada de video o un procesador front-end para alimentar procesos batch o sistemas de consultas.</t>
  </si>
  <si>
    <t>La aplicación es más que una entrada on-line, y soporta apenas un protocolo de comunicación</t>
  </si>
  <si>
    <t>La aplicación es más que una entrada on-line y soporta más de un protocolo de comunicación</t>
  </si>
  <si>
    <r>
      <rPr>
        <b/>
        <i/>
        <sz val="8"/>
        <color theme="1"/>
        <rFont val="Arial"/>
        <family val="2"/>
      </rPr>
      <t>2- Procesamiento distribuido</t>
    </r>
    <r>
      <rPr>
        <sz val="8"/>
        <color theme="1"/>
        <rFont val="Arial"/>
        <family val="2"/>
      </rPr>
      <t xml:space="preserve">
Datos o procesamiento distribuidos entre varias unidades de procesamiento (CPUs) son características generales que pueden influenciar en la complejidad de la aplicación. </t>
    </r>
  </si>
  <si>
    <t>La aplicación no contribuye en la transferencia de 
datos o funciones entre los procesadores de la 
empresa</t>
  </si>
  <si>
    <t>La aplicación prepara datos para el usuario final en otra CPU de la empresa</t>
  </si>
  <si>
    <t>La aplicación prepara datos para transferencia, los transfiere y entonces son procesados en otro equipamiento de la empresa (no por el usuario final)</t>
  </si>
  <si>
    <t>Procesamiento distribuido y la transferencia de datos son on-line, en apenas una dirección</t>
  </si>
  <si>
    <t>Procesamiento distribuido y la transferencia de datos son on-line, en ambas direcciones</t>
  </si>
  <si>
    <t>Las funciones de procesamiento son dinámicamente ejecutadas en el equipamiento más adecuado</t>
  </si>
  <si>
    <r>
      <rPr>
        <b/>
        <i/>
        <sz val="8"/>
        <color theme="1"/>
        <rFont val="Arial"/>
        <family val="2"/>
      </rPr>
      <t>3- Perfomance</t>
    </r>
    <r>
      <rPr>
        <sz val="8"/>
        <color theme="1"/>
        <rFont val="Arial"/>
        <family val="2"/>
      </rPr>
      <t xml:space="preserve">
Los objetivos del desempeño del sistema, establecidos y aprobados por el usuario en términos de respuesta, influye o podría influenciar el proyecto, desarrollo, implementación o soporte de la aplicación.</t>
    </r>
  </si>
  <si>
    <t>Ningún requerimiento especial de desempeño fue 
solicitado por el usuario</t>
  </si>
  <si>
    <t>Requerimientos de desempeño y de diseño fueron 
establecidos y previstos, sin embargo ninguna
acción especial fue requerida</t>
  </si>
  <si>
    <t xml:space="preserve">El tiempo de respuesta y el volumen de datos son críticos durante horarios pico de procesamiento. Ninguna determinación especial para la utilización del procesador fue establecida. El intervalo de tiempo límite para la  disponibilidad de procesamiento es siempre el próximo día hábil </t>
  </si>
  <si>
    <t>El tiempo de respuesta y volumen de procesamiento son items críticos durante todo el horario comercial. Ninguna determinación especial para la utilización del procesador fue establecida. El tiempo limite necesario para la comunicación con otros sistemas es un aspecto importante</t>
  </si>
  <si>
    <t>Los requerimientos de desempeño establecidos requieren tareas de análisis de desempeño en la fase de análisis y diseño de la aplicación</t>
  </si>
  <si>
    <t>Además de lo descrito en el ítem anterior, herramientas de análisis de desempeño fueron usadas en las fases de diseño, desarrollo y/o implementación para atender los requerimientos de desempeño establecidos por el usuario</t>
  </si>
  <si>
    <r>
      <t xml:space="preserve">4- Configuración del equipamiento
</t>
    </r>
    <r>
      <rPr>
        <sz val="8"/>
        <color theme="1"/>
        <rFont val="Arial"/>
        <family val="2"/>
      </rPr>
      <t>Esta característica representa la necesidad de realizar consideraciones especiales en el diseño de los sistemas para que la configuración del equipamiento no sea sobrecargada</t>
    </r>
  </si>
  <si>
    <t>Ninguna restricción operacional explícita o implícita fue incluida</t>
  </si>
  <si>
    <t>Existen restricciones operacionales leves. No es necesario un esfuerzo especial para resolver estas restricciones</t>
  </si>
  <si>
    <t>Algunas consideraciones de ajuste de desempeño y seguridad son necesarias</t>
  </si>
  <si>
    <t>Son necesarias especificaciones especiales de procesador para un módulo específico de la aplicación</t>
  </si>
  <si>
    <t>Restricciones operacionales requieren cuidados especiales en el procesador central o procesador dedicado</t>
  </si>
  <si>
    <t>Además de las características del ítem anterior, hay consideraciones especiales en la distribución del sistema y sus componentes</t>
  </si>
  <si>
    <r>
      <t xml:space="preserve">5- Volumen de transacciones  
</t>
    </r>
    <r>
      <rPr>
        <sz val="8"/>
        <color theme="1"/>
        <rFont val="Arial"/>
        <family val="2"/>
      </rPr>
      <t>El nivel de transacciones es alto y tiene influencia en el diseño, desarrollo, implementación y mantenimiento de la aplicación</t>
    </r>
    <r>
      <rPr>
        <b/>
        <i/>
        <sz val="8"/>
        <color theme="1"/>
        <rFont val="Arial"/>
        <family val="2"/>
      </rPr>
      <t xml:space="preserve"> </t>
    </r>
  </si>
  <si>
    <t xml:space="preserve">No están previstos periodos picos de volumen de transacción </t>
  </si>
  <si>
    <t xml:space="preserve">Están previstos picos de transacciones mensualmente, trimestralmente, manualmente o en un cierto periodo del año </t>
  </si>
  <si>
    <t xml:space="preserve">Se prevén picos semanales </t>
  </si>
  <si>
    <t xml:space="preserve">Se prevén picos diariamente </t>
  </si>
  <si>
    <t>Alto nivel de transacciones fue establecido por el usuario, el tiempo de respuesta necesario exige un nivel alto o suficiente para requerir análisis de desempeño y diseño</t>
  </si>
  <si>
    <t xml:space="preserve">Además de lo descrito en el ítem anterior, es necesario utilizar herramientas de análisis de desempeño en las fases de diseño, desarrollo y/o implementación </t>
  </si>
  <si>
    <r>
      <t xml:space="preserve">6- Entrada de datos on-line  </t>
    </r>
    <r>
      <rPr>
        <sz val="8"/>
        <color theme="1"/>
        <rFont val="Arial"/>
        <family val="2"/>
      </rPr>
      <t xml:space="preserve">
Esta característica cuantifica la entrada de datos on-line proveída por la aplicación </t>
    </r>
  </si>
  <si>
    <t xml:space="preserve">Todas las transacciones son procesadas en modo batch </t>
  </si>
  <si>
    <t>De 1% al 7% de las transacciones son entradas de datos on-line</t>
  </si>
  <si>
    <t>De 8% al 15% de las transacciones son entradas de datos on-line</t>
  </si>
  <si>
    <t xml:space="preserve">De 16% al 23% de las transacciones son entradas de datos on-line </t>
  </si>
  <si>
    <t xml:space="preserve">De 24% al 30% de las transacciones son entradas de datos on-line </t>
  </si>
  <si>
    <t xml:space="preserve">Más del 30% de las transacciones son entradas de datos on-line </t>
  </si>
  <si>
    <r>
      <rPr>
        <b/>
        <i/>
        <sz val="8"/>
        <color theme="1"/>
        <rFont val="Arial"/>
        <family val="2"/>
      </rPr>
      <t xml:space="preserve">7- Interfase con el usuario 
</t>
    </r>
    <r>
      <rPr>
        <sz val="8"/>
        <color theme="1"/>
        <rFont val="Arial"/>
        <family val="2"/>
      </rPr>
      <t xml:space="preserve">
Las funciones on-line del sistema hacen énfasis en la amigabilidad del sistema y su facilidad de uso, buscando aumentar la eficiencia del usuario final. El sistema posee:  
* Ayuda para la navegación (teclas de función, accesos directos y menús dinámicos)
* Menús 
* Documentación y ayuda on-line 
* Movimiento automático del cursor 
* Scrolling vertical y horizontal Impresión remota (a través de transacciones on-line) 
* Teclas de función preestablecidas 
* Ejecución de procesos batch a partir de transacciones on-line 
* Selección de datos vía movimiento del cursor en la pantalla 
* Utilización intensa de campos en video reverso, intensificados, subrayados, coloridos y otros indicadores 
* Impresión de la documentación de las transacciones on-line por medio de hard copy 
* Utilización del mouse 
* Menús pop-up 
* El menor número de pantallas posibles para ejecutar las funciones del negocio 
* Soporte bilingüe (el soporte de dos idiomas, cuente como cuatro items)
* Soporte multilingüe (el soporte de más de dos idiomas, cuente como seis items)</t>
    </r>
  </si>
  <si>
    <t xml:space="preserve">ningún de los items descritos </t>
  </si>
  <si>
    <t>De uno a tres de los items descritos</t>
  </si>
  <si>
    <t>De cuatro a cinco de los items descritos</t>
  </si>
  <si>
    <t>Más de cinco de los items descritos, no hay requerimientos específicos del usuario en cuanto a amigabilidad del sistema</t>
  </si>
  <si>
    <t xml:space="preserve">Más de cinco de los items descritos, y fueron descritos requerimientos en cuanto a amigabilidad del sistema suficientes para generar actividades específicas incluyendo factores tales como minimización de la digitación </t>
  </si>
  <si>
    <t xml:space="preserve">Más de cinco de los items descritos y fueron establecidos requerimientos en cuanto a la amigabilidad suficientes para utilizar herramientas especiales y procesos especiales para demostrar anticipadamente que los objetivos fueron alcanzados </t>
  </si>
  <si>
    <r>
      <t xml:space="preserve">8- Actualización on-line </t>
    </r>
    <r>
      <rPr>
        <sz val="8"/>
        <color theme="1"/>
        <rFont val="Arial"/>
        <family val="2"/>
      </rPr>
      <t xml:space="preserve">
La aplicación posibilita la actualización on-line de los archivos lógicos internos</t>
    </r>
  </si>
  <si>
    <t xml:space="preserve">Ninguna </t>
  </si>
  <si>
    <t xml:space="preserve">Actualización on-line de uno a tres archivos lógicos internos </t>
  </si>
  <si>
    <t xml:space="preserve">Actualización on-line de más de tres archivos lógicos internos </t>
  </si>
  <si>
    <t xml:space="preserve">Actualización on-line de la mayoría de los archivos lógicos internos </t>
  </si>
  <si>
    <t xml:space="preserve">Además del ítem anterior, la protección contra pérdidas de datos es esencial y fue específicamente proyectado y codificado en el sistema </t>
  </si>
  <si>
    <t xml:space="preserve">Además del ítem anterior, altos volúmenes influyen en la las consideraciones de costo en el proceso de recuperación. Procesos para automatizar la recuperación fueron incluios minimizando la intervención del operador </t>
  </si>
  <si>
    <r>
      <rPr>
        <b/>
        <i/>
        <sz val="8"/>
        <color theme="1"/>
        <rFont val="Arial"/>
        <family val="2"/>
      </rPr>
      <t>9- Procesamiento complejo</t>
    </r>
    <r>
      <rPr>
        <sz val="8"/>
        <color theme="1"/>
        <rFont val="Arial"/>
        <family val="2"/>
      </rPr>
      <t xml:space="preserve"> 
El procesamiento complejo es una de las características de la aplicación, los siguientes componentes están presentes: 
* Procesamiento especial de auditoria y/o procesamiento especial de seguridad 
* Procesamiento lógico extensivo 
* Procesamiento matemático extensivo 
* Gran cantidad de procesamiento de excepciones, resultando en transacciones incompletas que deber ser procesadas nuevamente. Por ejemplo, transacciones de datos incompletas interrumpidas por problemas de comunicación o con datos incompletos 
* Procesamiento complejo para manipular múltiples posibilidades de entrada/salida. Ejemplo: multimedia</t>
    </r>
  </si>
  <si>
    <t xml:space="preserve">Ninguno de los items descritos </t>
  </si>
  <si>
    <t>apenas uno de los items descritos</t>
  </si>
  <si>
    <t xml:space="preserve">Dos de los items descritos </t>
  </si>
  <si>
    <t>Tres de los items descritos</t>
  </si>
  <si>
    <t>Cuatro de los items descritos</t>
  </si>
  <si>
    <t>Todos los items descritos</t>
  </si>
  <si>
    <r>
      <t xml:space="preserve">10 - Reusabilidad
</t>
    </r>
    <r>
      <rPr>
        <sz val="8"/>
        <color theme="1"/>
        <rFont val="Arial"/>
        <family val="2"/>
      </rPr>
      <t xml:space="preserve">
La aplicación y su código serán o fueron proyectados, desarrollados y mantenidos para ser utilizados en otras aplicaciones</t>
    </r>
    <r>
      <rPr>
        <b/>
        <i/>
        <sz val="8"/>
        <color theme="1"/>
        <rFont val="Arial"/>
        <family val="2"/>
      </rPr>
      <t xml:space="preserve">. </t>
    </r>
  </si>
  <si>
    <t xml:space="preserve">No presenta código reutilizable </t>
  </si>
  <si>
    <t xml:space="preserve">Código reutilizado fue usado solamente dentro de la aplicación </t>
  </si>
  <si>
    <t>Menos del 10% de la aplicación fue proyectada previendo la utilización posterior del código por otra aplicación</t>
  </si>
  <si>
    <t>10% o más de la aplicación fue proyectada previendo la utilización posterior del código por otra aplicación</t>
  </si>
  <si>
    <t>La aplicación fue específicamente proyectada y/o documentada para tener su código fácilmente reutilizable por otra aplicación y la aplicación es configurada por el usuario a nivel de código fuente</t>
  </si>
  <si>
    <t>La aplicación fue específicamente proyectada y/o documentada para tener su código fácilmente reutilizable por otra aplicación y la aplicación es configurada para uso a través de parámetros que pueden ser alterados por el usuario</t>
  </si>
  <si>
    <r>
      <t xml:space="preserve">11- Facilidad de implementación 
</t>
    </r>
    <r>
      <rPr>
        <sz val="8"/>
        <color theme="1"/>
        <rFont val="Arial"/>
        <family val="2"/>
      </rPr>
      <t>La facilidad de implementación y conversión de datos son características de la aplicación. Un plan de conversión e implementación y/o herramientas de conversión fueron proveídas y probadas durante la fase de prueba de la aplicación</t>
    </r>
  </si>
  <si>
    <t>Ninguna consideración especial fue establecida por el usuario y ningún procedimiento especial fue necesario en la implementación</t>
  </si>
  <si>
    <t>Ninguna consideración especial fue establecida por el usuario, más procedimientos especiales son requeridos en la implementación</t>
  </si>
  <si>
    <t>Requerimientos de conversión e implementación fueron establecidos por el usuario y rutinas de de conversión e implementación fueron proporcionados y probados. el impacto de conversión en el proyecto no es considerado importante</t>
  </si>
  <si>
    <t>Requerimientos de conversión e implementación fueron establecidos por el usuario y rutinas de de conversión e implementación fueron 
proporcionados y probados. el impacto de conversión en el proyecto es considerado importante</t>
  </si>
  <si>
    <t xml:space="preserve">Además del ítem 2, conversión automática y herramientas de implementación fueron proporcionadas y probadas </t>
  </si>
  <si>
    <t>Además del ítem 3, conversión automática y herramientas de implementación fueron proveídas y es un sistema crítico para la empresa</t>
  </si>
  <si>
    <r>
      <rPr>
        <b/>
        <i/>
        <sz val="8"/>
        <color theme="1"/>
        <rFont val="Arial"/>
        <family val="2"/>
      </rPr>
      <t xml:space="preserve">12- Facilidad de operación </t>
    </r>
    <r>
      <rPr>
        <sz val="8"/>
        <color theme="1"/>
        <rFont val="Arial"/>
        <family val="2"/>
      </rPr>
      <t xml:space="preserve">
La facilidad de operación es una característica del sistema. Procedimientos de inicialización, respaldo y recuperación fueron proveídos y probados durante la fase de prueba del sistema. La aplicación minimiza la necesidad de actividades manuales, tales como montaje de cintas magnéticas, manoseo de papel e intervención del operador.</t>
    </r>
  </si>
  <si>
    <t xml:space="preserve">Ninguna consideración especial de operación, además del proceso normal de respaldo establecido por el usuario </t>
  </si>
  <si>
    <t xml:space="preserve"> 1 - 4</t>
  </si>
  <si>
    <t xml:space="preserve">Verificar cuáles de las siguientes afirmaciones pueden ser identificadas en la aplicación. 
Cada ítem vale un punto, excepto se defina lo contrario:  
* Fueron desarrollados procedimientos de inicialización y respaldo, siendo necesaria la intervención del operador
* Se establecieron procesos de inicialización, respaldo y recuperación sin ninguna intervención del operador (contar como 2 items)
* La aplicación minimiza la necesidad de montaje de cintas magnéticas La aplicación minimiza la necesidad de manoseo de papel </t>
  </si>
  <si>
    <t xml:space="preserve">La aplicación fue diseñada para trabajar sin operador, ninguna intervención del operador es necesaria para operar el sistema, excepto ejecutar y cerrar la aplicación. La aplicación posee rutinas automáticas de recuperación en caso de error </t>
  </si>
  <si>
    <r>
      <t xml:space="preserve">13- Múltiples locales </t>
    </r>
    <r>
      <rPr>
        <sz val="8"/>
        <color theme="1"/>
        <rFont val="Arial"/>
        <family val="2"/>
      </rPr>
      <t xml:space="preserve">
La aplicación fue específicamente proyectada, diseñada e mantenida para ser instalada en múltiples locales de una organización o para múltiples organizaciones.</t>
    </r>
  </si>
  <si>
    <t xml:space="preserve">Los requerimientos del usuario no consideran la necesidad de instalación de más de un local </t>
  </si>
  <si>
    <t xml:space="preserve">La necesidad de múltiples locales fue considerada 
en el proyecto y la aplicación fue diseñada para operar apenas sobre el mismo ambiente de hardware y software </t>
  </si>
  <si>
    <t xml:space="preserve">La necesidad de múltiples locales fue considerada en el proyecto y la aplicación fue diseñada para operar en ambientes similares de software y  hardware </t>
  </si>
  <si>
    <t xml:space="preserve">La necesidad de múltiples locales fue considerada en el proyecto y la aplicación está separada para trabajar sobre diferentes ambientes de hardware y/o software </t>
  </si>
  <si>
    <t xml:space="preserve">Plan de mantenimiento y documentación fueron proporcionados y probados para soportar la aplicación en múltiples locales, además los items 1 y 2 caracterizan a la aplicación </t>
  </si>
  <si>
    <t xml:space="preserve">Plan de documentación e mantenimiento fueron proveídos y probados para soportar la aplicación en múltiples locales, además el ítem 3 caracteriza a la aplicación </t>
  </si>
  <si>
    <r>
      <rPr>
        <b/>
        <i/>
        <sz val="8"/>
        <color theme="1"/>
        <rFont val="Arial"/>
        <family val="2"/>
      </rPr>
      <t xml:space="preserve">14- Facilidad de cambios  </t>
    </r>
    <r>
      <rPr>
        <sz val="8"/>
        <color theme="1"/>
        <rFont val="Arial"/>
        <family val="2"/>
      </rPr>
      <t xml:space="preserve">
La aplicación fue específicamente proyectada y diseñada con vistas a facilitar su mantenimiento. Las siguientes características pueden ser atribuidas a la aplicación:  
* Están disponibles facilidades como consultas e informes flexibles para atender necesidades simples (contar 1 ítem) 
* Están disponibles facilidades como consultas e informes flexibles para atender necesidades de complejidad media (contar 2 items) 
* Están disponibles facilidades como consultas e informes flexibles para atender necesidades complejas (contar 3 items)  
* Datos de control son almacenados en tablas que son mantenidas por el usuario a través de procesos on-line, pero los cambios se hacen efectivos solamente al día siguiente 
* Datos de control son almacenados en tablas que son mantenidas por el usuario a través de procesos on-line, pero los cambios se hacen efectivos inmediatamente (contar 2 items) 
  </t>
    </r>
  </si>
  <si>
    <t>Ninguno de los items descritos</t>
  </si>
  <si>
    <t>Dos de los items descritos</t>
  </si>
  <si>
    <t xml:space="preserve">Todos los items descritos </t>
  </si>
  <si>
    <t>DESCRIPCIÓN</t>
  </si>
  <si>
    <t>Iteración 1</t>
  </si>
  <si>
    <t>Iteración 2</t>
  </si>
  <si>
    <t>Iteración 3</t>
  </si>
  <si>
    <t>Total de funcionalidades contabilizadas</t>
  </si>
  <si>
    <t>ESTIMACIÓN POR PUNTOS DE FUNCIÓN</t>
  </si>
  <si>
    <t>Proyecto completo</t>
  </si>
  <si>
    <t xml:space="preserve"> </t>
  </si>
  <si>
    <t>Iteración 4</t>
  </si>
  <si>
    <t>Iteración 5</t>
  </si>
  <si>
    <t>Días</t>
  </si>
  <si>
    <t>Meses</t>
  </si>
  <si>
    <t>Num. Programadores</t>
  </si>
  <si>
    <t>Num. Funciones</t>
  </si>
  <si>
    <t>RANGOS DE VALORES</t>
  </si>
  <si>
    <t>Puntos de función Iteración 1</t>
  </si>
  <si>
    <t>Puntos de función del Proyecto</t>
  </si>
  <si>
    <t>Puntos de función Iteración 2</t>
  </si>
  <si>
    <t>untos de función Iteración 3</t>
  </si>
  <si>
    <t>Puntos de función Iteración 4</t>
  </si>
  <si>
    <t>Puntos de función Iteración 5</t>
  </si>
  <si>
    <t>Tablas de la BD</t>
  </si>
  <si>
    <t>Interfaces de sistemas</t>
  </si>
  <si>
    <t>Determinación del factor de ajuste</t>
  </si>
  <si>
    <t>NIVEL DE INFLUENCIA</t>
  </si>
  <si>
    <t>Gestión</t>
  </si>
  <si>
    <t>HH</t>
  </si>
  <si>
    <t>(EI) Entrada Externa</t>
  </si>
  <si>
    <t>RF01</t>
  </si>
  <si>
    <t>RDF01_01</t>
  </si>
  <si>
    <t>RF02</t>
  </si>
  <si>
    <t>horas totales de desarrollo del producto</t>
  </si>
  <si>
    <t>Horas totales de la gestión</t>
  </si>
  <si>
    <t>PFA/HRA</t>
  </si>
  <si>
    <t>HRS</t>
  </si>
  <si>
    <t>RDF01_02</t>
  </si>
  <si>
    <t>RDF01_03</t>
  </si>
  <si>
    <t>RDF01_04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</si>
</sst>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4" x14ac:knownFonts="1">
    <font>
      <sz val="11"/>
      <color theme="1"/>
      <name val="Calibri"/>
      <family val="2"/>
      <scheme val="minor"/>
    </font>
    <font>
      <sz val="9"/>
      <color indexed="81"/>
      <name val="Tahoma"/>
      <family val="2"/>
    </font>
    <font>
      <b/>
      <sz val="9"/>
      <color indexed="81"/>
      <name val="Tahoma"/>
      <family val="2"/>
    </font>
    <font>
      <b/>
      <i/>
      <sz val="9"/>
      <color indexed="81"/>
      <name val="Tahoma"/>
      <family val="2"/>
    </font>
    <font>
      <b/>
      <sz val="10"/>
      <color theme="0"/>
      <name val="Arial"/>
      <family val="2"/>
    </font>
    <font>
      <sz val="10"/>
      <color theme="1"/>
      <name val="Arial"/>
      <family val="2"/>
    </font>
    <font>
      <b/>
      <sz val="10"/>
      <name val="Arial"/>
      <family val="2"/>
    </font>
    <font>
      <b/>
      <sz val="10"/>
      <color theme="1"/>
      <name val="Arial"/>
      <family val="2"/>
    </font>
    <font>
      <sz val="10"/>
      <name val="Arial"/>
      <family val="2"/>
    </font>
    <font>
      <b/>
      <sz val="8"/>
      <color indexed="81"/>
      <name val="Tahoma"/>
      <family val="2"/>
    </font>
    <font>
      <sz val="8"/>
      <color indexed="81"/>
      <name val="Tahoma"/>
      <family val="2"/>
    </font>
    <font>
      <sz val="10"/>
      <name val="Arial"/>
      <family val="2"/>
    </font>
    <font>
      <i/>
      <sz val="10"/>
      <color rgb="FF0000FF"/>
      <name val="Arial"/>
      <family val="2"/>
    </font>
    <font>
      <b/>
      <sz val="12"/>
      <color rgb="FF003366"/>
      <name val="Arial"/>
      <family val="2"/>
    </font>
    <font>
      <sz val="14"/>
      <color rgb="FF003366"/>
      <name val="Arial"/>
      <family val="2"/>
    </font>
    <font>
      <sz val="10"/>
      <color rgb="FF003366"/>
      <name val="Arial"/>
      <family val="2"/>
    </font>
    <font>
      <b/>
      <sz val="10"/>
      <color rgb="FF000090"/>
      <name val="Arial"/>
      <family val="2"/>
    </font>
    <font>
      <sz val="10"/>
      <color rgb="FF000090"/>
      <name val="Arial"/>
      <family val="2"/>
    </font>
    <font>
      <b/>
      <sz val="12"/>
      <name val="Arial"/>
      <family val="2"/>
    </font>
    <font>
      <u/>
      <sz val="11"/>
      <color theme="10"/>
      <name val="Calibri"/>
      <family val="2"/>
      <scheme val="minor"/>
    </font>
    <font>
      <u/>
      <sz val="11"/>
      <color theme="11"/>
      <name val="Calibri"/>
      <family val="2"/>
      <scheme val="minor"/>
    </font>
    <font>
      <b/>
      <sz val="11"/>
      <color theme="1"/>
      <name val="Calibri"/>
      <family val="2"/>
      <scheme val="minor"/>
    </font>
    <font>
      <sz val="10"/>
      <color theme="0"/>
      <name val="Arial"/>
      <family val="2"/>
    </font>
    <font>
      <sz val="11"/>
      <color theme="0"/>
      <name val="Calibri"/>
      <family val="2"/>
      <scheme val="minor"/>
    </font>
    <font>
      <sz val="11"/>
      <name val="Calibri"/>
      <family val="2"/>
      <scheme val="minor"/>
    </font>
    <font>
      <sz val="8"/>
      <color theme="1"/>
      <name val="Arial"/>
      <family val="2"/>
    </font>
    <font>
      <b/>
      <sz val="10"/>
      <color rgb="FF000000"/>
      <name val="Trebuchet MS"/>
      <family val="2"/>
    </font>
    <font>
      <b/>
      <i/>
      <sz val="8"/>
      <color theme="1"/>
      <name val="Arial"/>
      <family val="2"/>
    </font>
    <font>
      <b/>
      <sz val="11"/>
      <name val="Calibri"/>
      <family val="2"/>
      <scheme val="minor"/>
    </font>
    <font>
      <sz val="11"/>
      <color theme="0" tint="-0.499984740745262"/>
      <name val="Calibri"/>
      <family val="2"/>
      <scheme val="minor"/>
    </font>
    <font>
      <i/>
      <sz val="11"/>
      <color theme="0" tint="-0.499984740745262"/>
      <name val="Calibri"/>
      <family val="2"/>
      <scheme val="minor"/>
    </font>
    <font>
      <sz val="11"/>
      <color theme="1"/>
      <name val="Calibri"/>
      <family val="2"/>
      <scheme val="minor"/>
    </font>
    <font>
      <b/>
      <i/>
      <sz val="10"/>
      <color theme="0"/>
      <name val="Arial"/>
      <family val="2"/>
    </font>
    <font>
      <b/>
      <sz val="12"/>
      <color theme="1"/>
      <name val="Calibri"/>
      <family val="2"/>
      <scheme val="minor"/>
    </font>
  </fonts>
  <fills count="18">
    <fill>
      <patternFill patternType="none"/>
    </fill>
    <fill>
      <patternFill patternType="gray125"/>
    </fill>
    <fill>
      <patternFill patternType="solid">
        <fgColor theme="1" tint="0.499984740745262"/>
        <bgColor indexed="64"/>
      </patternFill>
    </fill>
    <fill>
      <patternFill patternType="solid">
        <fgColor theme="2" tint="-0.249977111117893"/>
        <bgColor indexed="64"/>
      </patternFill>
    </fill>
    <fill>
      <patternFill patternType="solid">
        <fgColor indexed="22"/>
        <bgColor indexed="64"/>
      </patternFill>
    </fill>
    <fill>
      <patternFill patternType="solid">
        <fgColor indexed="65"/>
        <bgColor theme="0"/>
      </patternFill>
    </fill>
    <fill>
      <patternFill patternType="solid">
        <fgColor rgb="FFFFFF00"/>
        <bgColor theme="0"/>
      </patternFill>
    </fill>
    <fill>
      <patternFill patternType="solid">
        <fgColor rgb="FFFFFFCC"/>
        <bgColor theme="0"/>
      </patternFill>
    </fill>
    <fill>
      <patternFill patternType="solid">
        <fgColor rgb="FFCCFFCC"/>
        <bgColor theme="0"/>
      </patternFill>
    </fill>
    <fill>
      <patternFill patternType="solid">
        <fgColor theme="0" tint="-0.34998626667073579"/>
        <bgColor theme="0"/>
      </patternFill>
    </fill>
    <fill>
      <patternFill patternType="solid">
        <fgColor theme="0" tint="-0.499984740745262"/>
        <bgColor theme="0"/>
      </patternFill>
    </fill>
    <fill>
      <patternFill patternType="solid">
        <fgColor theme="0" tint="-4.9989318521683403E-2"/>
        <bgColor theme="0"/>
      </patternFill>
    </fill>
    <fill>
      <patternFill patternType="solid">
        <fgColor theme="8" tint="0.79998168889431442"/>
        <bgColor theme="0"/>
      </patternFill>
    </fill>
    <fill>
      <patternFill patternType="solid">
        <fgColor rgb="FFFF0000"/>
        <bgColor theme="0"/>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theme="0"/>
      </patternFill>
    </fill>
    <fill>
      <patternFill patternType="solid">
        <fgColor theme="6" tint="0.59999389629810485"/>
        <bgColor indexed="65"/>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medium">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7">
    <xf numFmtId="0" fontId="0" fillId="0" borderId="0"/>
    <xf numFmtId="0" fontId="8" fillId="0" borderId="0"/>
    <xf numFmtId="0" fontId="11" fillId="0" borderId="0"/>
    <xf numFmtId="0" fontId="19" fillId="0" borderId="0" applyNumberFormat="0" applyFill="0" applyBorder="0" applyAlignment="0" applyProtection="0"/>
    <xf numFmtId="0" fontId="20" fillId="0" borderId="0" applyNumberFormat="0" applyFill="0" applyBorder="0" applyAlignment="0" applyProtection="0"/>
    <xf numFmtId="9" fontId="31" fillId="0" borderId="0" applyFont="0" applyFill="0" applyBorder="0" applyAlignment="0" applyProtection="0"/>
    <xf numFmtId="0" fontId="31" fillId="17" borderId="0" applyNumberFormat="0" applyBorder="0" applyAlignment="0" applyProtection="0"/>
  </cellStyleXfs>
  <cellXfs count="233">
    <xf numFmtId="0" fontId="0" fillId="0" borderId="0" xfId="0"/>
    <xf numFmtId="0" fontId="11" fillId="0" borderId="0" xfId="2"/>
    <xf numFmtId="0" fontId="11" fillId="0" borderId="0" xfId="2" applyFill="1" applyBorder="1"/>
    <xf numFmtId="49" fontId="11" fillId="0" borderId="0" xfId="2" applyNumberFormat="1" applyAlignment="1">
      <alignment wrapText="1"/>
    </xf>
    <xf numFmtId="0" fontId="6" fillId="0" borderId="0" xfId="2" applyFont="1" applyFill="1" applyBorder="1" applyAlignment="1">
      <alignment vertical="center" wrapText="1"/>
    </xf>
    <xf numFmtId="49" fontId="11" fillId="0" borderId="0" xfId="2" applyNumberFormat="1" applyFill="1" applyBorder="1" applyAlignment="1">
      <alignment wrapText="1"/>
    </xf>
    <xf numFmtId="0" fontId="11" fillId="0" borderId="0" xfId="2" applyAlignment="1">
      <alignment vertical="center" wrapText="1"/>
    </xf>
    <xf numFmtId="49" fontId="6" fillId="0" borderId="0" xfId="2" applyNumberFormat="1" applyFont="1" applyFill="1" applyBorder="1" applyAlignment="1">
      <alignment vertical="center" wrapText="1"/>
    </xf>
    <xf numFmtId="0" fontId="11" fillId="0" borderId="0" xfId="2" applyFill="1" applyBorder="1" applyAlignment="1">
      <alignment vertical="center" wrapText="1"/>
    </xf>
    <xf numFmtId="0" fontId="8" fillId="0" borderId="0" xfId="2" applyFont="1" applyFill="1"/>
    <xf numFmtId="0" fontId="8" fillId="0" borderId="0" xfId="2" applyFont="1" applyFill="1" applyBorder="1" applyAlignment="1"/>
    <xf numFmtId="0" fontId="8" fillId="0" borderId="0" xfId="2" applyFont="1" applyFill="1" applyBorder="1"/>
    <xf numFmtId="0" fontId="8" fillId="0" borderId="0" xfId="2" applyFont="1"/>
    <xf numFmtId="49" fontId="8" fillId="0" borderId="1" xfId="2" applyNumberFormat="1" applyFont="1" applyFill="1" applyBorder="1" applyAlignment="1">
      <alignment horizontal="center" vertical="center" wrapText="1"/>
    </xf>
    <xf numFmtId="0" fontId="0" fillId="0" borderId="0" xfId="0" applyFill="1" applyBorder="1"/>
    <xf numFmtId="0" fontId="6" fillId="0" borderId="0" xfId="0" applyFont="1" applyFill="1" applyBorder="1" applyAlignment="1">
      <alignment vertical="center" wrapText="1"/>
    </xf>
    <xf numFmtId="0" fontId="0" fillId="0" borderId="0" xfId="0" applyFill="1" applyBorder="1" applyAlignment="1"/>
    <xf numFmtId="49" fontId="8" fillId="0" borderId="9" xfId="2" applyNumberFormat="1" applyFont="1" applyFill="1" applyBorder="1" applyAlignment="1">
      <alignment horizontal="center" vertical="center" wrapText="1"/>
    </xf>
    <xf numFmtId="49" fontId="12" fillId="0" borderId="1" xfId="2" applyNumberFormat="1" applyFont="1" applyFill="1" applyBorder="1" applyAlignment="1">
      <alignment horizontal="center" vertical="center" wrapText="1"/>
    </xf>
    <xf numFmtId="0" fontId="8" fillId="0" borderId="0" xfId="0" applyFont="1" applyAlignment="1">
      <alignment horizontal="center" wrapText="1"/>
    </xf>
    <xf numFmtId="49" fontId="4" fillId="2" borderId="1" xfId="2"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8" xfId="0" applyFont="1" applyFill="1" applyBorder="1" applyAlignment="1">
      <alignment horizontal="center" vertical="center" wrapText="1"/>
    </xf>
    <xf numFmtId="49" fontId="8" fillId="0" borderId="1" xfId="2" applyNumberFormat="1" applyFont="1" applyFill="1" applyBorder="1" applyAlignment="1" applyProtection="1">
      <alignment horizontal="left" vertical="center" wrapText="1"/>
      <protection locked="0"/>
    </xf>
    <xf numFmtId="14" fontId="8" fillId="0" borderId="1" xfId="2" applyNumberFormat="1" applyFont="1" applyFill="1" applyBorder="1" applyAlignment="1">
      <alignment horizontal="center" vertical="center" wrapText="1"/>
    </xf>
    <xf numFmtId="49" fontId="12" fillId="0" borderId="1" xfId="2" applyNumberFormat="1" applyFont="1" applyFill="1" applyBorder="1" applyAlignment="1" applyProtection="1">
      <alignment horizontal="left" vertical="center" wrapText="1"/>
      <protection locked="0"/>
    </xf>
    <xf numFmtId="0" fontId="6" fillId="0" borderId="1" xfId="0" applyFont="1" applyFill="1" applyBorder="1" applyAlignment="1">
      <alignment horizontal="center" vertical="center" wrapText="1"/>
    </xf>
    <xf numFmtId="49" fontId="4" fillId="2" borderId="1" xfId="2" applyNumberFormat="1" applyFont="1" applyFill="1" applyBorder="1" applyAlignment="1">
      <alignment horizontal="center" vertical="center" wrapText="1"/>
    </xf>
    <xf numFmtId="0" fontId="8" fillId="0" borderId="0" xfId="0" applyFont="1" applyAlignment="1">
      <alignment horizontal="center" wrapText="1"/>
    </xf>
    <xf numFmtId="0" fontId="4" fillId="2" borderId="1" xfId="0" applyFont="1" applyFill="1" applyBorder="1" applyAlignment="1">
      <alignment horizontal="center" vertical="center" wrapText="1"/>
    </xf>
    <xf numFmtId="49" fontId="4" fillId="2" borderId="8" xfId="2" applyNumberFormat="1" applyFont="1" applyFill="1" applyBorder="1" applyAlignment="1">
      <alignment horizontal="center" vertical="center" wrapText="1"/>
    </xf>
    <xf numFmtId="0" fontId="5" fillId="0" borderId="1" xfId="0" applyFont="1" applyBorder="1" applyAlignment="1">
      <alignment horizontal="center" vertical="center"/>
    </xf>
    <xf numFmtId="0" fontId="5" fillId="5" borderId="0" xfId="0" applyFont="1" applyFill="1" applyBorder="1"/>
    <xf numFmtId="0" fontId="5" fillId="5" borderId="1" xfId="0" applyFont="1" applyFill="1" applyBorder="1"/>
    <xf numFmtId="0" fontId="5" fillId="5" borderId="1" xfId="0" applyFont="1" applyFill="1" applyBorder="1" applyAlignment="1"/>
    <xf numFmtId="0" fontId="5" fillId="5" borderId="1" xfId="0" applyFont="1" applyFill="1" applyBorder="1" applyAlignment="1">
      <alignment horizontal="center" vertical="center"/>
    </xf>
    <xf numFmtId="0" fontId="25" fillId="5" borderId="0" xfId="0" applyFont="1" applyFill="1" applyBorder="1"/>
    <xf numFmtId="0" fontId="26" fillId="0" borderId="0" xfId="0" applyFont="1"/>
    <xf numFmtId="0" fontId="7" fillId="0" borderId="1" xfId="0" applyFont="1" applyFill="1" applyBorder="1" applyAlignment="1">
      <alignment horizontal="center" vertical="center"/>
    </xf>
    <xf numFmtId="0" fontId="25" fillId="7" borderId="0" xfId="0" applyFont="1" applyFill="1" applyBorder="1"/>
    <xf numFmtId="0" fontId="5" fillId="7" borderId="0" xfId="0" applyFont="1" applyFill="1" applyBorder="1"/>
    <xf numFmtId="0" fontId="25" fillId="7" borderId="0" xfId="0" applyFont="1" applyFill="1" applyBorder="1" applyAlignment="1">
      <alignment horizontal="center"/>
    </xf>
    <xf numFmtId="0" fontId="25" fillId="8" borderId="0" xfId="0" applyFont="1" applyFill="1" applyBorder="1"/>
    <xf numFmtId="0" fontId="5" fillId="8" borderId="0" xfId="0" applyFont="1" applyFill="1" applyBorder="1"/>
    <xf numFmtId="0" fontId="25" fillId="8" borderId="0" xfId="0" applyFont="1" applyFill="1" applyBorder="1" applyAlignment="1"/>
    <xf numFmtId="0" fontId="25" fillId="8" borderId="0" xfId="0" applyFont="1" applyFill="1" applyBorder="1" applyAlignment="1">
      <alignment horizontal="center"/>
    </xf>
    <xf numFmtId="0" fontId="25" fillId="7" borderId="0" xfId="0" applyFont="1" applyFill="1" applyBorder="1" applyAlignment="1"/>
    <xf numFmtId="0" fontId="25" fillId="8" borderId="0" xfId="0" applyFont="1" applyFill="1" applyBorder="1" applyAlignment="1">
      <alignment vertical="top" wrapText="1"/>
    </xf>
    <xf numFmtId="0" fontId="25" fillId="8" borderId="0" xfId="0" applyFont="1" applyFill="1" applyBorder="1" applyAlignment="1">
      <alignment vertical="top"/>
    </xf>
    <xf numFmtId="0" fontId="6" fillId="11" borderId="1" xfId="0" applyFont="1" applyFill="1" applyBorder="1" applyAlignment="1">
      <alignment horizontal="center" vertical="center"/>
    </xf>
    <xf numFmtId="0" fontId="6" fillId="11" borderId="1" xfId="0" applyFont="1" applyFill="1" applyBorder="1" applyAlignment="1">
      <alignment horizontal="center" vertical="center" wrapText="1"/>
    </xf>
    <xf numFmtId="0" fontId="5" fillId="5" borderId="0" xfId="0" applyFont="1" applyFill="1" applyBorder="1" applyAlignment="1">
      <alignment horizontal="center" vertical="center"/>
    </xf>
    <xf numFmtId="0" fontId="0" fillId="5" borderId="0" xfId="0" applyFill="1"/>
    <xf numFmtId="0" fontId="29" fillId="5" borderId="0" xfId="0" applyFont="1" applyFill="1"/>
    <xf numFmtId="0" fontId="0" fillId="11" borderId="0" xfId="0" applyFill="1"/>
    <xf numFmtId="0" fontId="21" fillId="11" borderId="0" xfId="0" applyFont="1" applyFill="1" applyAlignment="1">
      <alignment horizontal="center" vertical="center"/>
    </xf>
    <xf numFmtId="0" fontId="23" fillId="10" borderId="1" xfId="0" applyNumberFormat="1" applyFont="1" applyFill="1" applyBorder="1" applyAlignment="1">
      <alignment horizontal="center" vertical="center" wrapText="1"/>
    </xf>
    <xf numFmtId="0" fontId="23" fillId="10" borderId="1" xfId="0" applyFont="1" applyFill="1" applyBorder="1" applyAlignment="1">
      <alignment horizontal="center" vertical="center"/>
    </xf>
    <xf numFmtId="0" fontId="0" fillId="12" borderId="1" xfId="0" applyFill="1" applyBorder="1" applyAlignment="1">
      <alignment horizontal="center"/>
    </xf>
    <xf numFmtId="1" fontId="21" fillId="12" borderId="1" xfId="0" applyNumberFormat="1" applyFont="1" applyFill="1" applyBorder="1" applyAlignment="1">
      <alignment horizontal="center"/>
    </xf>
    <xf numFmtId="1" fontId="0" fillId="12" borderId="8" xfId="0" applyNumberFormat="1" applyFill="1" applyBorder="1" applyAlignment="1">
      <alignment horizontal="center"/>
    </xf>
    <xf numFmtId="0" fontId="0" fillId="5" borderId="1" xfId="0" applyFill="1" applyBorder="1" applyAlignment="1">
      <alignment horizontal="center"/>
    </xf>
    <xf numFmtId="0" fontId="0" fillId="6" borderId="1" xfId="0" applyFont="1" applyFill="1" applyBorder="1" applyAlignment="1">
      <alignment horizontal="center"/>
    </xf>
    <xf numFmtId="1" fontId="24" fillId="11" borderId="1" xfId="0" applyNumberFormat="1" applyFont="1" applyFill="1" applyBorder="1" applyAlignment="1">
      <alignment horizontal="center"/>
    </xf>
    <xf numFmtId="0" fontId="0" fillId="6" borderId="1" xfId="0" applyFill="1" applyBorder="1" applyAlignment="1">
      <alignment horizontal="center"/>
    </xf>
    <xf numFmtId="1" fontId="30" fillId="11" borderId="1" xfId="0" applyNumberFormat="1" applyFont="1" applyFill="1" applyBorder="1" applyAlignment="1">
      <alignment horizontal="center"/>
    </xf>
    <xf numFmtId="0" fontId="0" fillId="5" borderId="1" xfId="0" applyFill="1" applyBorder="1"/>
    <xf numFmtId="0" fontId="8" fillId="5" borderId="1" xfId="0" applyFont="1" applyFill="1" applyBorder="1" applyAlignment="1">
      <alignment horizontal="center" wrapText="1"/>
    </xf>
    <xf numFmtId="0" fontId="5" fillId="5" borderId="1" xfId="0" applyFont="1" applyFill="1" applyBorder="1" applyAlignment="1">
      <alignment horizontal="center"/>
    </xf>
    <xf numFmtId="0" fontId="22" fillId="5" borderId="0" xfId="0" applyFont="1" applyFill="1" applyBorder="1" applyAlignment="1">
      <alignment horizontal="center" wrapText="1"/>
    </xf>
    <xf numFmtId="0" fontId="5" fillId="5" borderId="0" xfId="0" applyFont="1" applyFill="1" applyBorder="1" applyAlignment="1">
      <alignment horizontal="center"/>
    </xf>
    <xf numFmtId="0" fontId="21" fillId="5" borderId="0" xfId="0" applyFont="1" applyFill="1" applyBorder="1" applyAlignment="1">
      <alignment horizontal="center" vertical="center"/>
    </xf>
    <xf numFmtId="0" fontId="0" fillId="5" borderId="0" xfId="0" applyFill="1" applyBorder="1" applyAlignment="1">
      <alignment horizontal="left"/>
    </xf>
    <xf numFmtId="0" fontId="0" fillId="5" borderId="0" xfId="0" applyFill="1" applyBorder="1"/>
    <xf numFmtId="0" fontId="5" fillId="5" borderId="0" xfId="0" applyFont="1" applyFill="1"/>
    <xf numFmtId="2" fontId="8" fillId="5" borderId="4" xfId="0" applyNumberFormat="1" applyFont="1" applyFill="1" applyBorder="1" applyAlignment="1">
      <alignment horizontal="center" vertical="center"/>
    </xf>
    <xf numFmtId="0" fontId="21" fillId="5" borderId="16" xfId="0" applyFont="1" applyFill="1" applyBorder="1" applyAlignment="1">
      <alignment wrapText="1"/>
    </xf>
    <xf numFmtId="2" fontId="28" fillId="5" borderId="1" xfId="0" applyNumberFormat="1" applyFont="1" applyFill="1" applyBorder="1" applyAlignment="1">
      <alignment horizontal="center" vertical="center"/>
    </xf>
    <xf numFmtId="0" fontId="21" fillId="5" borderId="16" xfId="0" applyFont="1" applyFill="1" applyBorder="1" applyAlignment="1">
      <alignment horizontal="center"/>
    </xf>
    <xf numFmtId="2" fontId="24" fillId="5" borderId="0" xfId="0" applyNumberFormat="1" applyFont="1" applyFill="1" applyBorder="1" applyAlignment="1">
      <alignment horizontal="center" vertical="center"/>
    </xf>
    <xf numFmtId="1" fontId="21" fillId="5" borderId="0" xfId="0" applyNumberFormat="1" applyFont="1" applyFill="1" applyBorder="1" applyAlignment="1">
      <alignment horizontal="center"/>
    </xf>
    <xf numFmtId="0" fontId="5" fillId="5" borderId="4" xfId="0" applyFont="1" applyFill="1" applyBorder="1" applyAlignment="1">
      <alignment horizontal="center"/>
    </xf>
    <xf numFmtId="0" fontId="7" fillId="5" borderId="1" xfId="0" applyFont="1" applyFill="1" applyBorder="1" applyAlignment="1">
      <alignment horizontal="center"/>
    </xf>
    <xf numFmtId="0" fontId="24" fillId="5" borderId="0" xfId="0" applyFont="1" applyFill="1"/>
    <xf numFmtId="0" fontId="0" fillId="11" borderId="0" xfId="0" applyFill="1" applyBorder="1" applyAlignment="1"/>
    <xf numFmtId="0" fontId="24" fillId="11" borderId="0" xfId="0" applyFont="1" applyFill="1" applyBorder="1" applyAlignment="1"/>
    <xf numFmtId="0" fontId="0" fillId="5" borderId="0" xfId="0" applyFill="1" applyBorder="1" applyAlignment="1"/>
    <xf numFmtId="2" fontId="8" fillId="5" borderId="1" xfId="0" applyNumberFormat="1" applyFont="1" applyFill="1" applyBorder="1" applyAlignment="1">
      <alignment horizontal="center" vertical="center"/>
    </xf>
    <xf numFmtId="0" fontId="21" fillId="5" borderId="0" xfId="0" applyFont="1" applyFill="1" applyBorder="1" applyAlignment="1">
      <alignment wrapText="1"/>
    </xf>
    <xf numFmtId="2" fontId="24" fillId="5" borderId="1" xfId="0" applyNumberFormat="1" applyFont="1" applyFill="1" applyBorder="1" applyAlignment="1">
      <alignment horizontal="center" vertical="center"/>
    </xf>
    <xf numFmtId="0" fontId="21" fillId="5" borderId="0" xfId="0" applyFont="1" applyFill="1" applyBorder="1" applyAlignment="1">
      <alignment horizontal="center"/>
    </xf>
    <xf numFmtId="0" fontId="5" fillId="5" borderId="12" xfId="0" applyFont="1" applyFill="1" applyBorder="1" applyAlignment="1">
      <alignment horizontal="center" vertical="center"/>
    </xf>
    <xf numFmtId="0" fontId="21" fillId="5" borderId="16" xfId="0" applyFont="1" applyFill="1" applyBorder="1" applyAlignment="1">
      <alignment horizontal="center" wrapText="1"/>
    </xf>
    <xf numFmtId="0" fontId="5" fillId="5" borderId="8" xfId="0" applyFont="1" applyFill="1" applyBorder="1"/>
    <xf numFmtId="0" fontId="21" fillId="11" borderId="0" xfId="0" applyFont="1" applyFill="1" applyBorder="1" applyAlignment="1"/>
    <xf numFmtId="0" fontId="27" fillId="8" borderId="0" xfId="0" applyFont="1" applyFill="1" applyBorder="1" applyAlignment="1">
      <alignment vertical="top" wrapText="1"/>
    </xf>
    <xf numFmtId="0" fontId="5" fillId="8" borderId="0" xfId="0" applyFont="1" applyFill="1" applyBorder="1" applyAlignment="1"/>
    <xf numFmtId="9" fontId="0" fillId="12" borderId="1" xfId="5" applyFont="1" applyFill="1" applyBorder="1" applyAlignment="1">
      <alignment horizontal="center"/>
    </xf>
    <xf numFmtId="0" fontId="5" fillId="0" borderId="1" xfId="0" applyFont="1" applyFill="1" applyBorder="1" applyAlignment="1">
      <alignment horizontal="center" vertical="center" wrapText="1"/>
    </xf>
    <xf numFmtId="49" fontId="8" fillId="14" borderId="1" xfId="2" applyNumberFormat="1" applyFont="1" applyFill="1" applyBorder="1" applyAlignment="1">
      <alignment horizontal="center" vertical="center" wrapText="1"/>
    </xf>
    <xf numFmtId="49" fontId="8" fillId="14" borderId="1" xfId="2" applyNumberFormat="1" applyFont="1" applyFill="1" applyBorder="1" applyAlignment="1" applyProtection="1">
      <alignment horizontal="left" vertical="center" wrapText="1"/>
      <protection locked="0"/>
    </xf>
    <xf numFmtId="0" fontId="5" fillId="14" borderId="1" xfId="0" applyFont="1" applyFill="1" applyBorder="1" applyAlignment="1">
      <alignment horizontal="center" vertical="center" wrapText="1"/>
    </xf>
    <xf numFmtId="49" fontId="8" fillId="15" borderId="1" xfId="2" applyNumberFormat="1" applyFont="1" applyFill="1" applyBorder="1" applyAlignment="1">
      <alignment horizontal="center" vertical="center" wrapText="1"/>
    </xf>
    <xf numFmtId="49" fontId="8" fillId="15" borderId="1" xfId="2" applyNumberFormat="1" applyFont="1" applyFill="1" applyBorder="1" applyAlignment="1" applyProtection="1">
      <alignment horizontal="left" vertical="center" wrapText="1"/>
      <protection locked="0"/>
    </xf>
    <xf numFmtId="0" fontId="5" fillId="15" borderId="1" xfId="0" applyFont="1" applyFill="1" applyBorder="1" applyAlignment="1">
      <alignment horizontal="center" vertical="center" wrapText="1"/>
    </xf>
    <xf numFmtId="0" fontId="8" fillId="0" borderId="1" xfId="2" applyFont="1" applyFill="1" applyBorder="1" applyAlignment="1">
      <alignment horizontal="center" vertical="center" wrapText="1"/>
    </xf>
    <xf numFmtId="49" fontId="6" fillId="0" borderId="1" xfId="2" applyNumberFormat="1" applyFont="1" applyFill="1" applyBorder="1" applyAlignment="1">
      <alignment horizontal="center" vertical="center" wrapText="1"/>
    </xf>
    <xf numFmtId="0" fontId="5" fillId="5" borderId="8" xfId="0" applyFont="1" applyFill="1" applyBorder="1" applyAlignment="1">
      <alignment horizontal="center"/>
    </xf>
    <xf numFmtId="0" fontId="8" fillId="0" borderId="0" xfId="0" applyFont="1" applyAlignment="1">
      <alignment horizontal="center" wrapText="1"/>
    </xf>
    <xf numFmtId="49" fontId="4" fillId="2" borderId="12" xfId="2" applyNumberFormat="1" applyFont="1" applyFill="1" applyBorder="1" applyAlignment="1">
      <alignment horizontal="center" vertical="center" wrapText="1"/>
    </xf>
    <xf numFmtId="49" fontId="4" fillId="2" borderId="4" xfId="2" applyNumberFormat="1" applyFont="1" applyFill="1" applyBorder="1" applyAlignment="1">
      <alignment horizontal="center" vertical="center" wrapText="1"/>
    </xf>
    <xf numFmtId="0" fontId="0" fillId="16" borderId="0" xfId="0" applyFill="1" applyBorder="1"/>
    <xf numFmtId="0" fontId="0" fillId="16" borderId="0" xfId="0" applyFill="1" applyBorder="1" applyAlignment="1">
      <alignment horizontal="center"/>
    </xf>
    <xf numFmtId="0" fontId="5" fillId="16" borderId="0" xfId="0" applyFont="1" applyFill="1" applyBorder="1" applyAlignment="1">
      <alignment horizontal="center"/>
    </xf>
    <xf numFmtId="49" fontId="8" fillId="0" borderId="4" xfId="2" applyNumberFormat="1" applyFont="1" applyFill="1" applyBorder="1" applyAlignment="1">
      <alignment horizontal="center" vertical="center" wrapText="1"/>
    </xf>
    <xf numFmtId="49" fontId="8" fillId="0" borderId="12" xfId="2" applyNumberFormat="1" applyFont="1" applyFill="1" applyBorder="1" applyAlignment="1">
      <alignment horizontal="center" vertical="center" wrapText="1"/>
    </xf>
    <xf numFmtId="49" fontId="8" fillId="0" borderId="21" xfId="2" applyNumberFormat="1" applyFont="1" applyFill="1" applyBorder="1" applyAlignment="1">
      <alignment horizontal="center" vertical="center" wrapText="1"/>
    </xf>
    <xf numFmtId="49" fontId="32" fillId="2" borderId="19" xfId="2" applyNumberFormat="1" applyFont="1" applyFill="1" applyBorder="1" applyAlignment="1">
      <alignment horizontal="center" vertical="center" wrapText="1"/>
    </xf>
    <xf numFmtId="1" fontId="0" fillId="11" borderId="0" xfId="0" applyNumberFormat="1" applyFill="1"/>
    <xf numFmtId="2" fontId="8" fillId="0" borderId="0" xfId="2" applyNumberFormat="1" applyFont="1"/>
    <xf numFmtId="2" fontId="11" fillId="0" borderId="0" xfId="2" applyNumberFormat="1"/>
    <xf numFmtId="49" fontId="32" fillId="2" borderId="17" xfId="2" applyNumberFormat="1" applyFont="1" applyFill="1" applyBorder="1" applyAlignment="1">
      <alignment horizontal="center" vertical="center" wrapText="1"/>
    </xf>
    <xf numFmtId="49" fontId="32" fillId="2" borderId="18" xfId="2" applyNumberFormat="1" applyFont="1" applyFill="1" applyBorder="1" applyAlignment="1">
      <alignment horizontal="center" vertical="center" wrapText="1"/>
    </xf>
    <xf numFmtId="0" fontId="11" fillId="0" borderId="0" xfId="2" applyFill="1"/>
    <xf numFmtId="0" fontId="5" fillId="0" borderId="22" xfId="0" applyFont="1" applyFill="1" applyBorder="1" applyAlignment="1">
      <alignment horizontal="center" vertical="center"/>
    </xf>
    <xf numFmtId="0" fontId="5" fillId="0" borderId="23" xfId="0" applyFont="1" applyFill="1" applyBorder="1" applyAlignment="1">
      <alignment horizontal="center" vertical="center"/>
    </xf>
    <xf numFmtId="49" fontId="31" fillId="17" borderId="1" xfId="6" applyNumberFormat="1" applyBorder="1" applyAlignment="1">
      <alignment horizontal="center" vertical="center" wrapText="1"/>
    </xf>
    <xf numFmtId="0" fontId="0" fillId="17" borderId="1" xfId="6" applyFont="1" applyBorder="1" applyAlignment="1">
      <alignment horizontal="left" vertical="center" wrapText="1"/>
    </xf>
    <xf numFmtId="49" fontId="0" fillId="17" borderId="1" xfId="6" applyNumberFormat="1" applyFont="1" applyBorder="1" applyAlignment="1" applyProtection="1">
      <alignment horizontal="left" vertical="center" wrapText="1"/>
      <protection locked="0"/>
    </xf>
    <xf numFmtId="49" fontId="8" fillId="0" borderId="1" xfId="2" applyNumberFormat="1" applyFont="1" applyFill="1" applyBorder="1" applyAlignment="1">
      <alignment horizontal="left" vertical="center" wrapText="1"/>
    </xf>
    <xf numFmtId="0" fontId="0" fillId="0" borderId="1" xfId="0" applyFill="1" applyBorder="1" applyAlignment="1">
      <alignment horizontal="left" vertical="center" wrapText="1"/>
    </xf>
    <xf numFmtId="0" fontId="0" fillId="17" borderId="1" xfId="6" applyFont="1" applyBorder="1" applyAlignment="1">
      <alignment vertical="center" wrapText="1"/>
    </xf>
    <xf numFmtId="0" fontId="0" fillId="0" borderId="1" xfId="0" applyFill="1" applyBorder="1" applyAlignment="1">
      <alignment vertical="center" wrapText="1"/>
    </xf>
    <xf numFmtId="49" fontId="0" fillId="17" borderId="1" xfId="6" applyNumberFormat="1" applyFont="1" applyBorder="1" applyAlignment="1" applyProtection="1">
      <alignment horizontal="center" vertical="center" wrapText="1"/>
      <protection locked="0"/>
    </xf>
    <xf numFmtId="49" fontId="8" fillId="0" borderId="1" xfId="2" applyNumberFormat="1" applyFont="1" applyFill="1" applyBorder="1" applyAlignment="1" applyProtection="1">
      <alignment horizontal="center" vertical="center" wrapText="1"/>
      <protection locked="0"/>
    </xf>
    <xf numFmtId="0" fontId="0" fillId="0" borderId="1" xfId="0" applyFill="1" applyBorder="1" applyAlignment="1">
      <alignment horizontal="center" vertical="center" wrapText="1"/>
    </xf>
    <xf numFmtId="49" fontId="4" fillId="2" borderId="18" xfId="2" applyNumberFormat="1" applyFont="1" applyFill="1" applyBorder="1" applyAlignment="1">
      <alignment horizontal="center" vertical="center" wrapText="1"/>
    </xf>
    <xf numFmtId="49" fontId="18" fillId="0" borderId="20" xfId="2" applyNumberFormat="1" applyFont="1" applyFill="1" applyBorder="1" applyAlignment="1" applyProtection="1">
      <alignment horizontal="center" vertical="center" wrapText="1"/>
      <protection locked="0"/>
    </xf>
    <xf numFmtId="0" fontId="33" fillId="0" borderId="20" xfId="0" applyFont="1" applyFill="1" applyBorder="1" applyAlignment="1">
      <alignment horizontal="center" vertical="center" wrapText="1"/>
    </xf>
    <xf numFmtId="49" fontId="0" fillId="17" borderId="4" xfId="6" applyNumberFormat="1" applyFont="1" applyBorder="1" applyAlignment="1" applyProtection="1">
      <alignment horizontal="center" vertical="center" wrapText="1"/>
      <protection locked="0"/>
    </xf>
    <xf numFmtId="49" fontId="8" fillId="0" borderId="4" xfId="2" applyNumberFormat="1" applyFont="1" applyFill="1" applyBorder="1" applyAlignment="1" applyProtection="1">
      <alignment horizontal="center" vertical="center" wrapText="1"/>
      <protection locked="0"/>
    </xf>
    <xf numFmtId="0" fontId="0" fillId="0" borderId="4" xfId="0" applyFill="1" applyBorder="1" applyAlignment="1">
      <alignment horizontal="center" vertical="center" wrapText="1"/>
    </xf>
    <xf numFmtId="49" fontId="0" fillId="17" borderId="3" xfId="6" applyNumberFormat="1" applyFont="1" applyBorder="1" applyAlignment="1" applyProtection="1">
      <alignment horizontal="center" vertical="center" wrapText="1"/>
      <protection locked="0"/>
    </xf>
    <xf numFmtId="49" fontId="8" fillId="0" borderId="3" xfId="2" applyNumberFormat="1" applyFont="1" applyFill="1" applyBorder="1" applyAlignment="1" applyProtection="1">
      <alignment horizontal="center" vertical="center" wrapText="1"/>
      <protection locked="0"/>
    </xf>
    <xf numFmtId="0" fontId="0" fillId="0" borderId="3" xfId="0" applyFill="1" applyBorder="1" applyAlignment="1">
      <alignment horizontal="center" vertical="center" wrapText="1"/>
    </xf>
    <xf numFmtId="0" fontId="5" fillId="0" borderId="1" xfId="0" applyFont="1" applyFill="1" applyBorder="1" applyAlignment="1">
      <alignment horizontal="center" vertical="center"/>
    </xf>
    <xf numFmtId="49" fontId="31" fillId="0" borderId="1" xfId="6" applyNumberFormat="1" applyFill="1" applyBorder="1" applyAlignment="1">
      <alignment horizontal="center" vertical="center" wrapText="1"/>
    </xf>
    <xf numFmtId="0" fontId="0" fillId="0" borderId="1" xfId="6" applyFont="1" applyFill="1" applyBorder="1" applyAlignment="1">
      <alignment vertical="center" wrapText="1"/>
    </xf>
    <xf numFmtId="0" fontId="0" fillId="0" borderId="1" xfId="6" applyFont="1" applyFill="1" applyBorder="1" applyAlignment="1">
      <alignment horizontal="center" vertical="center" wrapText="1"/>
    </xf>
    <xf numFmtId="0" fontId="0" fillId="0" borderId="4" xfId="6" applyFont="1" applyFill="1" applyBorder="1" applyAlignment="1">
      <alignment horizontal="center" vertical="center" wrapText="1"/>
    </xf>
    <xf numFmtId="0" fontId="0" fillId="0" borderId="3" xfId="6" applyFont="1" applyFill="1" applyBorder="1" applyAlignment="1">
      <alignment horizontal="center" vertical="center" wrapText="1"/>
    </xf>
    <xf numFmtId="0" fontId="33" fillId="0" borderId="20" xfId="6" applyFont="1" applyFill="1" applyBorder="1" applyAlignment="1">
      <alignment horizontal="center" vertical="center" wrapText="1"/>
    </xf>
    <xf numFmtId="49" fontId="0" fillId="0" borderId="1" xfId="6" applyNumberFormat="1" applyFont="1" applyFill="1" applyBorder="1" applyAlignment="1" applyProtection="1">
      <alignment horizontal="left" vertical="center" wrapText="1"/>
      <protection locked="0"/>
    </xf>
    <xf numFmtId="49" fontId="0" fillId="0" borderId="1" xfId="6" applyNumberFormat="1" applyFont="1" applyFill="1" applyBorder="1" applyAlignment="1" applyProtection="1">
      <alignment horizontal="center" vertical="center" wrapText="1"/>
      <protection locked="0"/>
    </xf>
    <xf numFmtId="49" fontId="0" fillId="0" borderId="4" xfId="6" applyNumberFormat="1" applyFont="1" applyFill="1" applyBorder="1" applyAlignment="1" applyProtection="1">
      <alignment horizontal="center" vertical="center" wrapText="1"/>
      <protection locked="0"/>
    </xf>
    <xf numFmtId="49" fontId="0" fillId="0" borderId="3" xfId="6" applyNumberFormat="1" applyFont="1" applyFill="1" applyBorder="1" applyAlignment="1" applyProtection="1">
      <alignment horizontal="center" vertical="center" wrapText="1"/>
      <protection locked="0"/>
    </xf>
    <xf numFmtId="49" fontId="33" fillId="0" borderId="20" xfId="6" applyNumberFormat="1" applyFont="1" applyFill="1" applyBorder="1" applyAlignment="1" applyProtection="1">
      <alignment horizontal="center" vertical="center" wrapText="1"/>
      <protection locked="0"/>
    </xf>
    <xf numFmtId="0" fontId="31" fillId="0" borderId="1" xfId="6" applyFill="1" applyBorder="1" applyAlignment="1">
      <alignment horizontal="center" vertical="center" wrapText="1"/>
    </xf>
    <xf numFmtId="49" fontId="0" fillId="0" borderId="1" xfId="6" applyNumberFormat="1" applyFont="1" applyFill="1" applyBorder="1" applyAlignment="1">
      <alignment horizontal="left" vertical="center" wrapText="1"/>
    </xf>
    <xf numFmtId="49" fontId="31" fillId="0" borderId="1" xfId="6" applyNumberFormat="1" applyFill="1" applyBorder="1" applyAlignment="1" applyProtection="1">
      <alignment horizontal="left" vertical="center" wrapText="1"/>
      <protection locked="0"/>
    </xf>
    <xf numFmtId="49" fontId="31" fillId="0" borderId="1" xfId="6" applyNumberFormat="1" applyFill="1" applyBorder="1" applyAlignment="1" applyProtection="1">
      <alignment horizontal="center" vertical="center" wrapText="1"/>
      <protection locked="0"/>
    </xf>
    <xf numFmtId="49" fontId="31" fillId="0" borderId="4" xfId="6" applyNumberFormat="1" applyFill="1" applyBorder="1" applyAlignment="1" applyProtection="1">
      <alignment horizontal="center" vertical="center" wrapText="1"/>
      <protection locked="0"/>
    </xf>
    <xf numFmtId="49" fontId="31" fillId="0" borderId="3" xfId="6" applyNumberFormat="1" applyFill="1" applyBorder="1" applyAlignment="1" applyProtection="1">
      <alignment horizontal="center" vertical="center" wrapText="1"/>
      <protection locked="0"/>
    </xf>
    <xf numFmtId="49" fontId="31" fillId="0" borderId="1" xfId="6" applyNumberFormat="1" applyFill="1" applyBorder="1" applyAlignment="1">
      <alignment horizontal="left" vertical="center" wrapText="1"/>
    </xf>
    <xf numFmtId="49" fontId="0" fillId="0" borderId="1" xfId="6" applyNumberFormat="1" applyFont="1" applyFill="1" applyBorder="1" applyAlignment="1">
      <alignment horizontal="center" vertical="center" wrapText="1"/>
    </xf>
    <xf numFmtId="49" fontId="0" fillId="17" borderId="12" xfId="6" applyNumberFormat="1" applyFont="1" applyBorder="1" applyAlignment="1" applyProtection="1">
      <alignment horizontal="center" vertical="center" wrapText="1"/>
      <protection locked="0"/>
    </xf>
    <xf numFmtId="49" fontId="8" fillId="0" borderId="12" xfId="2" applyNumberFormat="1" applyFont="1" applyFill="1" applyBorder="1" applyAlignment="1" applyProtection="1">
      <alignment horizontal="center" vertical="center" wrapText="1"/>
      <protection locked="0"/>
    </xf>
    <xf numFmtId="0" fontId="0" fillId="0" borderId="12" xfId="6" applyFont="1" applyFill="1" applyBorder="1" applyAlignment="1">
      <alignment horizontal="center" vertical="center" wrapText="1"/>
    </xf>
    <xf numFmtId="49" fontId="0" fillId="0" borderId="12" xfId="6" applyNumberFormat="1" applyFont="1" applyFill="1" applyBorder="1" applyAlignment="1" applyProtection="1">
      <alignment horizontal="center" vertical="center" wrapText="1"/>
      <protection locked="0"/>
    </xf>
    <xf numFmtId="0" fontId="0" fillId="0" borderId="12" xfId="0" applyFill="1" applyBorder="1" applyAlignment="1">
      <alignment horizontal="center" vertical="center" wrapText="1"/>
    </xf>
    <xf numFmtId="49" fontId="31" fillId="0" borderId="12" xfId="6" applyNumberFormat="1" applyFill="1" applyBorder="1" applyAlignment="1" applyProtection="1">
      <alignment horizontal="center" vertical="center" wrapText="1"/>
      <protection locked="0"/>
    </xf>
    <xf numFmtId="49" fontId="18" fillId="0" borderId="1" xfId="2" applyNumberFormat="1" applyFont="1" applyFill="1" applyBorder="1" applyAlignment="1" applyProtection="1">
      <alignment horizontal="center" vertical="center" wrapText="1"/>
      <protection locked="0"/>
    </xf>
    <xf numFmtId="0" fontId="33" fillId="0" borderId="1" xfId="6" applyFont="1" applyFill="1" applyBorder="1" applyAlignment="1">
      <alignment horizontal="center" vertical="center" wrapText="1"/>
    </xf>
    <xf numFmtId="49" fontId="33" fillId="0" borderId="1" xfId="6" applyNumberFormat="1" applyFont="1" applyFill="1" applyBorder="1" applyAlignment="1" applyProtection="1">
      <alignment horizontal="center" vertical="center" wrapText="1"/>
      <protection locked="0"/>
    </xf>
    <xf numFmtId="0" fontId="33" fillId="0" borderId="1" xfId="0" applyFont="1" applyFill="1" applyBorder="1" applyAlignment="1">
      <alignment horizontal="center" vertical="center" wrapText="1"/>
    </xf>
    <xf numFmtId="0" fontId="8" fillId="0" borderId="0" xfId="0" applyFont="1" applyAlignment="1">
      <alignment horizontal="center" wrapText="1"/>
    </xf>
    <xf numFmtId="1" fontId="33" fillId="17" borderId="1" xfId="6" applyNumberFormat="1" applyFont="1" applyBorder="1" applyAlignment="1" applyProtection="1">
      <alignment horizontal="center" vertical="center" wrapText="1"/>
      <protection locked="0"/>
    </xf>
    <xf numFmtId="0" fontId="33" fillId="17" borderId="20" xfId="6" applyNumberFormat="1" applyFont="1" applyBorder="1" applyAlignment="1" applyProtection="1">
      <alignment horizontal="center" vertical="center" wrapText="1"/>
      <protection locked="0"/>
    </xf>
    <xf numFmtId="164" fontId="28" fillId="5" borderId="1" xfId="0" applyNumberFormat="1" applyFont="1" applyFill="1" applyBorder="1" applyAlignment="1">
      <alignment horizontal="center" vertical="center"/>
    </xf>
    <xf numFmtId="0" fontId="8" fillId="0" borderId="0" xfId="0" applyFont="1" applyAlignment="1">
      <alignment horizontal="center" wrapText="1"/>
    </xf>
    <xf numFmtId="0" fontId="18" fillId="3" borderId="1" xfId="2" applyFont="1" applyFill="1" applyBorder="1" applyAlignment="1">
      <alignment horizontal="center"/>
    </xf>
    <xf numFmtId="0" fontId="18" fillId="3" borderId="8" xfId="2" applyFont="1" applyFill="1" applyBorder="1" applyAlignment="1">
      <alignment horizontal="center"/>
    </xf>
    <xf numFmtId="0" fontId="21" fillId="16" borderId="0" xfId="0" applyFont="1" applyFill="1" applyBorder="1" applyAlignment="1"/>
    <xf numFmtId="0" fontId="21" fillId="11" borderId="0" xfId="0" applyFont="1" applyFill="1" applyAlignment="1">
      <alignment horizontal="center"/>
    </xf>
    <xf numFmtId="0" fontId="21" fillId="11" borderId="10" xfId="0" applyFont="1" applyFill="1" applyBorder="1" applyAlignment="1"/>
    <xf numFmtId="0" fontId="21" fillId="5" borderId="1" xfId="0" applyFont="1" applyFill="1" applyBorder="1" applyAlignment="1">
      <alignment horizontal="center" vertical="center"/>
    </xf>
    <xf numFmtId="0" fontId="0" fillId="12" borderId="1" xfId="0" applyFill="1" applyBorder="1" applyAlignment="1">
      <alignment horizontal="center"/>
    </xf>
    <xf numFmtId="0" fontId="0" fillId="11" borderId="0" xfId="0" applyFill="1" applyBorder="1" applyAlignment="1">
      <alignment horizontal="center"/>
    </xf>
    <xf numFmtId="0" fontId="21" fillId="11" borderId="0" xfId="0" applyFont="1" applyFill="1" applyAlignment="1">
      <alignment horizontal="center" vertical="center"/>
    </xf>
    <xf numFmtId="0" fontId="0" fillId="5" borderId="4" xfId="0" applyFill="1" applyBorder="1" applyAlignment="1">
      <alignment horizontal="center"/>
    </xf>
    <xf numFmtId="0" fontId="0" fillId="5" borderId="12" xfId="0" applyFill="1" applyBorder="1" applyAlignment="1">
      <alignment horizontal="center"/>
    </xf>
    <xf numFmtId="0" fontId="0" fillId="6" borderId="1" xfId="0" applyFill="1" applyBorder="1" applyAlignment="1">
      <alignment horizontal="center"/>
    </xf>
    <xf numFmtId="0" fontId="0" fillId="5" borderId="1" xfId="0" applyFill="1" applyBorder="1" applyAlignment="1">
      <alignment horizontal="left"/>
    </xf>
    <xf numFmtId="0" fontId="21" fillId="11" borderId="0" xfId="0" applyFont="1" applyFill="1" applyBorder="1" applyAlignment="1">
      <alignment horizontal="left"/>
    </xf>
    <xf numFmtId="0" fontId="7" fillId="5" borderId="1" xfId="0" applyFont="1" applyFill="1" applyBorder="1" applyAlignment="1">
      <alignment horizontal="center" vertical="center" wrapText="1"/>
    </xf>
    <xf numFmtId="0" fontId="0" fillId="5" borderId="1" xfId="0" applyFill="1" applyBorder="1" applyAlignment="1">
      <alignment horizontal="center"/>
    </xf>
    <xf numFmtId="0" fontId="23" fillId="10" borderId="4" xfId="0" applyNumberFormat="1" applyFont="1" applyFill="1" applyBorder="1" applyAlignment="1">
      <alignment horizontal="center" vertical="center" wrapText="1"/>
    </xf>
    <xf numFmtId="0" fontId="23" fillId="10" borderId="12" xfId="0"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6" fillId="11" borderId="6" xfId="0" applyFont="1" applyFill="1" applyBorder="1" applyAlignment="1">
      <alignment horizontal="center"/>
    </xf>
    <xf numFmtId="0" fontId="6" fillId="11" borderId="10" xfId="0" applyFont="1" applyFill="1" applyBorder="1" applyAlignment="1">
      <alignment horizontal="center"/>
    </xf>
    <xf numFmtId="0" fontId="4" fillId="9" borderId="10" xfId="0" applyFont="1" applyFill="1" applyBorder="1" applyAlignment="1">
      <alignment horizontal="center"/>
    </xf>
    <xf numFmtId="0" fontId="21" fillId="11" borderId="0" xfId="0" applyFont="1" applyFill="1" applyBorder="1" applyAlignment="1"/>
    <xf numFmtId="0" fontId="6" fillId="11" borderId="4" xfId="0" applyFont="1" applyFill="1" applyBorder="1" applyAlignment="1">
      <alignment horizontal="center" vertical="center" wrapText="1"/>
    </xf>
    <xf numFmtId="0" fontId="6" fillId="11" borderId="12" xfId="0" applyFont="1" applyFill="1" applyBorder="1" applyAlignment="1">
      <alignment horizontal="center" vertical="center" wrapText="1"/>
    </xf>
    <xf numFmtId="16" fontId="25" fillId="8" borderId="0" xfId="0" quotePrefix="1" applyNumberFormat="1" applyFont="1" applyFill="1" applyBorder="1" applyAlignment="1">
      <alignment horizontal="center" vertical="center"/>
    </xf>
    <xf numFmtId="0" fontId="25" fillId="8" borderId="0" xfId="0" applyFont="1" applyFill="1" applyBorder="1" applyAlignment="1">
      <alignment horizontal="left" vertical="top" wrapText="1"/>
    </xf>
    <xf numFmtId="0" fontId="27" fillId="7" borderId="0" xfId="0" applyFont="1" applyFill="1" applyBorder="1" applyAlignment="1">
      <alignment horizontal="left" vertical="top" wrapText="1"/>
    </xf>
    <xf numFmtId="0" fontId="25" fillId="8" borderId="0" xfId="0" applyFont="1" applyFill="1" applyBorder="1" applyAlignment="1">
      <alignment vertical="top" wrapText="1"/>
    </xf>
    <xf numFmtId="0" fontId="6" fillId="11" borderId="11" xfId="0" applyFont="1" applyFill="1" applyBorder="1" applyAlignment="1">
      <alignment horizontal="center" vertical="center" wrapText="1"/>
    </xf>
    <xf numFmtId="0" fontId="7" fillId="13" borderId="4" xfId="0" applyFont="1" applyFill="1" applyBorder="1" applyAlignment="1">
      <alignment horizontal="center" vertical="center"/>
    </xf>
    <xf numFmtId="0" fontId="7" fillId="13" borderId="11" xfId="0" applyFont="1" applyFill="1" applyBorder="1" applyAlignment="1">
      <alignment horizontal="center" vertical="center"/>
    </xf>
    <xf numFmtId="0" fontId="7" fillId="13" borderId="12" xfId="0" applyFont="1" applyFill="1" applyBorder="1" applyAlignment="1">
      <alignment horizontal="center" vertical="center"/>
    </xf>
    <xf numFmtId="0" fontId="25" fillId="7" borderId="0" xfId="0" applyFont="1" applyFill="1" applyBorder="1" applyAlignment="1">
      <alignment horizontal="left" vertical="top" wrapText="1"/>
    </xf>
    <xf numFmtId="0" fontId="25" fillId="7" borderId="0" xfId="0" applyFont="1" applyFill="1" applyBorder="1" applyAlignment="1">
      <alignment vertical="center" wrapText="1"/>
    </xf>
    <xf numFmtId="0" fontId="27" fillId="8" borderId="0" xfId="0" applyFont="1" applyFill="1" applyBorder="1" applyAlignment="1">
      <alignment horizontal="left" vertical="top" wrapText="1"/>
    </xf>
    <xf numFmtId="0" fontId="27" fillId="7" borderId="0" xfId="0" applyFont="1" applyFill="1" applyBorder="1" applyAlignment="1">
      <alignment vertical="top" wrapText="1"/>
    </xf>
    <xf numFmtId="0" fontId="25" fillId="7" borderId="0" xfId="0" applyFont="1" applyFill="1" applyBorder="1" applyAlignment="1">
      <alignment vertical="top" wrapText="1"/>
    </xf>
    <xf numFmtId="49" fontId="4" fillId="2" borderId="1" xfId="2" applyNumberFormat="1" applyFont="1" applyFill="1" applyBorder="1" applyAlignment="1">
      <alignment horizontal="center" vertical="center" wrapText="1"/>
    </xf>
    <xf numFmtId="49" fontId="4" fillId="2" borderId="5" xfId="2" applyNumberFormat="1" applyFont="1" applyFill="1" applyBorder="1" applyAlignment="1">
      <alignment horizontal="center" vertical="center" wrapText="1"/>
    </xf>
    <xf numFmtId="49" fontId="4" fillId="2" borderId="3" xfId="2" applyNumberFormat="1" applyFont="1" applyFill="1" applyBorder="1" applyAlignment="1">
      <alignment horizontal="center" vertical="center" wrapText="1"/>
    </xf>
    <xf numFmtId="49" fontId="4" fillId="2" borderId="4" xfId="2" applyNumberFormat="1" applyFont="1" applyFill="1" applyBorder="1" applyAlignment="1">
      <alignment horizontal="center" vertical="center" wrapText="1"/>
    </xf>
    <xf numFmtId="49" fontId="4" fillId="2" borderId="11" xfId="2" applyNumberFormat="1" applyFont="1" applyFill="1" applyBorder="1" applyAlignment="1">
      <alignment horizontal="center" vertical="center" wrapText="1"/>
    </xf>
    <xf numFmtId="49" fontId="4" fillId="2" borderId="12" xfId="2"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10" xfId="0" applyFont="1" applyFill="1" applyBorder="1" applyAlignment="1">
      <alignment horizontal="center" vertical="center" wrapText="1"/>
    </xf>
  </cellXfs>
  <cellStyles count="7">
    <cellStyle name="40% - Énfasis3" xfId="6" builtinId="39"/>
    <cellStyle name="Hipervínculo" xfId="3" builtinId="8" hidden="1"/>
    <cellStyle name="Hipervínculo visitado" xfId="4" builtinId="9" hidden="1"/>
    <cellStyle name="Normal" xfId="0" builtinId="0"/>
    <cellStyle name="Normal 2" xfId="1"/>
    <cellStyle name="Normal 3" xfId="2"/>
    <cellStyle name="Porcentaje" xfId="5" builtinId="5"/>
  </cellStyles>
  <dxfs count="989">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988"/>
      <tableStyleElement type="headerRow" dxfId="987"/>
    </tableStyle>
  </tableStyles>
  <colors>
    <mruColors>
      <color rgb="FF00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200026</xdr:colOff>
      <xdr:row>0</xdr:row>
      <xdr:rowOff>57150</xdr:rowOff>
    </xdr:from>
    <xdr:to>
      <xdr:col>0</xdr:col>
      <xdr:colOff>733533</xdr:colOff>
      <xdr:row>2</xdr:row>
      <xdr:rowOff>9202</xdr:rowOff>
    </xdr:to>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6" y="57150"/>
          <a:ext cx="539994" cy="5821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0</xdr:row>
      <xdr:rowOff>19050</xdr:rowOff>
    </xdr:from>
    <xdr:to>
      <xdr:col>14</xdr:col>
      <xdr:colOff>257175</xdr:colOff>
      <xdr:row>2</xdr:row>
      <xdr:rowOff>152400</xdr:rowOff>
    </xdr:to>
    <xdr:sp macro="" textlink="">
      <xdr:nvSpPr>
        <xdr:cNvPr id="11" name="Llamada rectangular redondeada 10"/>
        <xdr:cNvSpPr/>
      </xdr:nvSpPr>
      <xdr:spPr>
        <a:xfrm>
          <a:off x="8410575" y="19050"/>
          <a:ext cx="4000500" cy="514350"/>
        </a:xfrm>
        <a:prstGeom prst="wedgeRoundRectCallout">
          <a:avLst>
            <a:gd name="adj1" fmla="val -55161"/>
            <a:gd name="adj2" fmla="val -270"/>
            <a:gd name="adj3" fmla="val 1666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s-MX" sz="1200" b="0" u="none" cap="none" spc="0" baseline="0">
              <a:ln w="0"/>
              <a:solidFill>
                <a:schemeClr val="tx1"/>
              </a:solidFill>
              <a:effectLst>
                <a:outerShdw blurRad="38100" dist="19050" dir="2700000" algn="tl" rotWithShape="0">
                  <a:schemeClr val="dk1">
                    <a:alpha val="40000"/>
                  </a:schemeClr>
                </a:outerShdw>
              </a:effectLst>
            </a:rPr>
            <a:t>Modificar únicamente las celdas amarillas, siguiendo las instrucciones.</a:t>
          </a:r>
          <a:endParaRPr lang="es-MX" sz="1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809625</xdr:colOff>
      <xdr:row>78</xdr:row>
      <xdr:rowOff>381000</xdr:rowOff>
    </xdr:from>
    <xdr:to>
      <xdr:col>9</xdr:col>
      <xdr:colOff>480</xdr:colOff>
      <xdr:row>82</xdr:row>
      <xdr:rowOff>172090</xdr:rowOff>
    </xdr:to>
    <xdr:sp macro="" textlink="">
      <xdr:nvSpPr>
        <xdr:cNvPr id="4" name="Llamada rectangular redondeada 3"/>
        <xdr:cNvSpPr/>
      </xdr:nvSpPr>
      <xdr:spPr>
        <a:xfrm>
          <a:off x="4671652" y="15869130"/>
          <a:ext cx="2900803" cy="1015733"/>
        </a:xfrm>
        <a:prstGeom prst="wedgeRoundRectCallout">
          <a:avLst>
            <a:gd name="adj1" fmla="val -57065"/>
            <a:gd name="adj2" fmla="val -9481"/>
            <a:gd name="adj3" fmla="val 1666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s-MX" sz="1200" b="0" cap="none" spc="0" baseline="0">
              <a:ln w="0"/>
              <a:solidFill>
                <a:schemeClr val="tx1"/>
              </a:solidFill>
              <a:effectLst>
                <a:outerShdw blurRad="38100" dist="19050" dir="2700000" algn="tl" rotWithShape="0">
                  <a:schemeClr val="dk1">
                    <a:alpha val="40000"/>
                  </a:schemeClr>
                </a:outerShdw>
              </a:effectLst>
            </a:rPr>
            <a:t>Modificar factores únicamente para proyectos nuevos o con variación en la solución técnica y notificar al </a:t>
          </a:r>
          <a:r>
            <a:rPr lang="es-MX" sz="1200" b="0" u="sng" cap="none" spc="0" baseline="0">
              <a:ln w="0"/>
              <a:solidFill>
                <a:schemeClr val="tx1"/>
              </a:solidFill>
              <a:effectLst>
                <a:outerShdw blurRad="38100" dist="19050" dir="2700000" algn="tl" rotWithShape="0">
                  <a:schemeClr val="dk1">
                    <a:alpha val="40000"/>
                  </a:schemeClr>
                </a:outerShdw>
              </a:effectLst>
            </a:rPr>
            <a:t>Líder de Producción</a:t>
          </a:r>
        </a:p>
        <a:p>
          <a:pPr algn="ctr"/>
          <a:endParaRPr lang="es-MX"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200026</xdr:colOff>
      <xdr:row>0</xdr:row>
      <xdr:rowOff>57150</xdr:rowOff>
    </xdr:from>
    <xdr:to>
      <xdr:col>0</xdr:col>
      <xdr:colOff>736357</xdr:colOff>
      <xdr:row>2</xdr:row>
      <xdr:rowOff>9202</xdr:rowOff>
    </xdr:to>
    <xdr:pic>
      <xdr:nvPicPr>
        <xdr:cNvPr id="4"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6" y="57150"/>
          <a:ext cx="536331" cy="58070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200026</xdr:colOff>
      <xdr:row>1</xdr:row>
      <xdr:rowOff>57149</xdr:rowOff>
    </xdr:from>
    <xdr:to>
      <xdr:col>1</xdr:col>
      <xdr:colOff>66675</xdr:colOff>
      <xdr:row>3</xdr:row>
      <xdr:rowOff>276224</xdr:rowOff>
    </xdr:to>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6" y="247649"/>
          <a:ext cx="628649" cy="6000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143"/>
  <sheetViews>
    <sheetView tabSelected="1" zoomScale="85" zoomScaleNormal="85" zoomScalePageLayoutView="160" workbookViewId="0">
      <selection activeCell="C20" sqref="C20"/>
    </sheetView>
  </sheetViews>
  <sheetFormatPr baseColWidth="10" defaultRowHeight="12.75" x14ac:dyDescent="0.2"/>
  <cols>
    <col min="1" max="1" width="12.7109375" style="1" customWidth="1"/>
    <col min="2" max="2" width="25.7109375" style="1" bestFit="1" customWidth="1"/>
    <col min="3" max="3" width="38.140625" style="1" customWidth="1"/>
    <col min="4" max="4" width="11.140625" style="1" bestFit="1" customWidth="1"/>
    <col min="5" max="5" width="9.42578125" style="1" bestFit="1" customWidth="1"/>
    <col min="6" max="6" width="9" style="1" bestFit="1" customWidth="1"/>
    <col min="7" max="7" width="9.42578125" style="1" customWidth="1"/>
    <col min="8" max="8" width="9" style="1" customWidth="1"/>
    <col min="9" max="10" width="10.85546875" style="1" customWidth="1"/>
    <col min="11" max="11" width="11.85546875" style="1" customWidth="1"/>
    <col min="12" max="12" width="8.28515625" style="1" bestFit="1" customWidth="1"/>
    <col min="13" max="13" width="9.42578125" style="1" bestFit="1" customWidth="1"/>
    <col min="14" max="14" width="14.28515625" style="1" bestFit="1" customWidth="1"/>
    <col min="15" max="15" width="13.85546875" style="1" bestFit="1" customWidth="1"/>
    <col min="16" max="16" width="22.42578125" style="1" bestFit="1" customWidth="1"/>
    <col min="17" max="17" width="14.28515625" style="1" bestFit="1" customWidth="1"/>
    <col min="18" max="18" width="21.42578125" style="1" bestFit="1" customWidth="1"/>
    <col min="19" max="19" width="10.42578125" style="1" customWidth="1"/>
    <col min="20" max="20" width="11.42578125" style="1" customWidth="1"/>
    <col min="21" max="86" width="2.7109375" style="1" customWidth="1"/>
    <col min="87" max="183" width="10.85546875" style="1"/>
    <col min="184" max="184" width="10.7109375" style="1" customWidth="1"/>
    <col min="185" max="342" width="2.7109375" style="1" customWidth="1"/>
    <col min="343" max="439" width="10.85546875" style="1"/>
    <col min="440" max="440" width="10.7109375" style="1" customWidth="1"/>
    <col min="441" max="598" width="2.7109375" style="1" customWidth="1"/>
    <col min="599" max="695" width="10.85546875" style="1"/>
    <col min="696" max="696" width="10.7109375" style="1" customWidth="1"/>
    <col min="697" max="854" width="2.7109375" style="1" customWidth="1"/>
    <col min="855" max="951" width="10.85546875" style="1"/>
    <col min="952" max="952" width="10.7109375" style="1" customWidth="1"/>
    <col min="953" max="1110" width="2.7109375" style="1" customWidth="1"/>
    <col min="1111" max="1207" width="10.85546875" style="1"/>
    <col min="1208" max="1208" width="10.7109375" style="1" customWidth="1"/>
    <col min="1209" max="1366" width="2.7109375" style="1" customWidth="1"/>
    <col min="1367" max="1463" width="10.85546875" style="1"/>
    <col min="1464" max="1464" width="10.7109375" style="1" customWidth="1"/>
    <col min="1465" max="1622" width="2.7109375" style="1" customWidth="1"/>
    <col min="1623" max="1719" width="10.85546875" style="1"/>
    <col min="1720" max="1720" width="10.7109375" style="1" customWidth="1"/>
    <col min="1721" max="1878" width="2.7109375" style="1" customWidth="1"/>
    <col min="1879" max="1975" width="10.85546875" style="1"/>
    <col min="1976" max="1976" width="10.7109375" style="1" customWidth="1"/>
    <col min="1977" max="2134" width="2.7109375" style="1" customWidth="1"/>
    <col min="2135" max="2231" width="10.85546875" style="1"/>
    <col min="2232" max="2232" width="10.7109375" style="1" customWidth="1"/>
    <col min="2233" max="2390" width="2.7109375" style="1" customWidth="1"/>
    <col min="2391" max="2487" width="10.85546875" style="1"/>
    <col min="2488" max="2488" width="10.7109375" style="1" customWidth="1"/>
    <col min="2489" max="2646" width="2.7109375" style="1" customWidth="1"/>
    <col min="2647" max="2743" width="10.85546875" style="1"/>
    <col min="2744" max="2744" width="10.7109375" style="1" customWidth="1"/>
    <col min="2745" max="2902" width="2.7109375" style="1" customWidth="1"/>
    <col min="2903" max="2999" width="10.85546875" style="1"/>
    <col min="3000" max="3000" width="10.7109375" style="1" customWidth="1"/>
    <col min="3001" max="3158" width="2.7109375" style="1" customWidth="1"/>
    <col min="3159" max="3255" width="10.85546875" style="1"/>
    <col min="3256" max="3256" width="10.7109375" style="1" customWidth="1"/>
    <col min="3257" max="3414" width="2.7109375" style="1" customWidth="1"/>
    <col min="3415" max="3511" width="10.85546875" style="1"/>
    <col min="3512" max="3512" width="10.7109375" style="1" customWidth="1"/>
    <col min="3513" max="3670" width="2.7109375" style="1" customWidth="1"/>
    <col min="3671" max="3767" width="10.85546875" style="1"/>
    <col min="3768" max="3768" width="10.7109375" style="1" customWidth="1"/>
    <col min="3769" max="3926" width="2.7109375" style="1" customWidth="1"/>
    <col min="3927" max="4023" width="10.85546875" style="1"/>
    <col min="4024" max="4024" width="10.7109375" style="1" customWidth="1"/>
    <col min="4025" max="4182" width="2.7109375" style="1" customWidth="1"/>
    <col min="4183" max="4279" width="10.85546875" style="1"/>
    <col min="4280" max="4280" width="10.7109375" style="1" customWidth="1"/>
    <col min="4281" max="4438" width="2.7109375" style="1" customWidth="1"/>
    <col min="4439" max="4535" width="10.85546875" style="1"/>
    <col min="4536" max="4536" width="10.7109375" style="1" customWidth="1"/>
    <col min="4537" max="4694" width="2.7109375" style="1" customWidth="1"/>
    <col min="4695" max="4791" width="10.85546875" style="1"/>
    <col min="4792" max="4792" width="10.7109375" style="1" customWidth="1"/>
    <col min="4793" max="4950" width="2.7109375" style="1" customWidth="1"/>
    <col min="4951" max="5047" width="10.85546875" style="1"/>
    <col min="5048" max="5048" width="10.7109375" style="1" customWidth="1"/>
    <col min="5049" max="5206" width="2.7109375" style="1" customWidth="1"/>
    <col min="5207" max="5303" width="10.85546875" style="1"/>
    <col min="5304" max="5304" width="10.7109375" style="1" customWidth="1"/>
    <col min="5305" max="5462" width="2.7109375" style="1" customWidth="1"/>
    <col min="5463" max="5559" width="10.85546875" style="1"/>
    <col min="5560" max="5560" width="10.7109375" style="1" customWidth="1"/>
    <col min="5561" max="5718" width="2.7109375" style="1" customWidth="1"/>
    <col min="5719" max="5815" width="10.85546875" style="1"/>
    <col min="5816" max="5816" width="10.7109375" style="1" customWidth="1"/>
    <col min="5817" max="5974" width="2.7109375" style="1" customWidth="1"/>
    <col min="5975" max="6071" width="10.85546875" style="1"/>
    <col min="6072" max="6072" width="10.7109375" style="1" customWidth="1"/>
    <col min="6073" max="6230" width="2.7109375" style="1" customWidth="1"/>
    <col min="6231" max="6327" width="10.85546875" style="1"/>
    <col min="6328" max="6328" width="10.7109375" style="1" customWidth="1"/>
    <col min="6329" max="6486" width="2.7109375" style="1" customWidth="1"/>
    <col min="6487" max="6583" width="10.85546875" style="1"/>
    <col min="6584" max="6584" width="10.7109375" style="1" customWidth="1"/>
    <col min="6585" max="6742" width="2.7109375" style="1" customWidth="1"/>
    <col min="6743" max="6839" width="10.85546875" style="1"/>
    <col min="6840" max="6840" width="10.7109375" style="1" customWidth="1"/>
    <col min="6841" max="6998" width="2.7109375" style="1" customWidth="1"/>
    <col min="6999" max="7095" width="10.85546875" style="1"/>
    <col min="7096" max="7096" width="10.7109375" style="1" customWidth="1"/>
    <col min="7097" max="7254" width="2.7109375" style="1" customWidth="1"/>
    <col min="7255" max="7351" width="10.85546875" style="1"/>
    <col min="7352" max="7352" width="10.7109375" style="1" customWidth="1"/>
    <col min="7353" max="7510" width="2.7109375" style="1" customWidth="1"/>
    <col min="7511" max="7607" width="10.85546875" style="1"/>
    <col min="7608" max="7608" width="10.7109375" style="1" customWidth="1"/>
    <col min="7609" max="7766" width="2.7109375" style="1" customWidth="1"/>
    <col min="7767" max="7863" width="10.85546875" style="1"/>
    <col min="7864" max="7864" width="10.7109375" style="1" customWidth="1"/>
    <col min="7865" max="8022" width="2.7109375" style="1" customWidth="1"/>
    <col min="8023" max="8119" width="10.85546875" style="1"/>
    <col min="8120" max="8120" width="10.7109375" style="1" customWidth="1"/>
    <col min="8121" max="8278" width="2.7109375" style="1" customWidth="1"/>
    <col min="8279" max="8375" width="10.85546875" style="1"/>
    <col min="8376" max="8376" width="10.7109375" style="1" customWidth="1"/>
    <col min="8377" max="8534" width="2.7109375" style="1" customWidth="1"/>
    <col min="8535" max="8631" width="10.85546875" style="1"/>
    <col min="8632" max="8632" width="10.7109375" style="1" customWidth="1"/>
    <col min="8633" max="8790" width="2.7109375" style="1" customWidth="1"/>
    <col min="8791" max="8887" width="10.85546875" style="1"/>
    <col min="8888" max="8888" width="10.7109375" style="1" customWidth="1"/>
    <col min="8889" max="9046" width="2.7109375" style="1" customWidth="1"/>
    <col min="9047" max="9143" width="10.85546875" style="1"/>
    <col min="9144" max="9144" width="10.7109375" style="1" customWidth="1"/>
    <col min="9145" max="9302" width="2.7109375" style="1" customWidth="1"/>
    <col min="9303" max="9399" width="10.85546875" style="1"/>
    <col min="9400" max="9400" width="10.7109375" style="1" customWidth="1"/>
    <col min="9401" max="9558" width="2.7109375" style="1" customWidth="1"/>
    <col min="9559" max="9655" width="10.85546875" style="1"/>
    <col min="9656" max="9656" width="10.7109375" style="1" customWidth="1"/>
    <col min="9657" max="9814" width="2.7109375" style="1" customWidth="1"/>
    <col min="9815" max="9911" width="10.85546875" style="1"/>
    <col min="9912" max="9912" width="10.7109375" style="1" customWidth="1"/>
    <col min="9913" max="10070" width="2.7109375" style="1" customWidth="1"/>
    <col min="10071" max="10167" width="10.85546875" style="1"/>
    <col min="10168" max="10168" width="10.7109375" style="1" customWidth="1"/>
    <col min="10169" max="10326" width="2.7109375" style="1" customWidth="1"/>
    <col min="10327" max="10423" width="10.85546875" style="1"/>
    <col min="10424" max="10424" width="10.7109375" style="1" customWidth="1"/>
    <col min="10425" max="10582" width="2.7109375" style="1" customWidth="1"/>
    <col min="10583" max="10679" width="10.85546875" style="1"/>
    <col min="10680" max="10680" width="10.7109375" style="1" customWidth="1"/>
    <col min="10681" max="10838" width="2.7109375" style="1" customWidth="1"/>
    <col min="10839" max="10935" width="10.85546875" style="1"/>
    <col min="10936" max="10936" width="10.7109375" style="1" customWidth="1"/>
    <col min="10937" max="11094" width="2.7109375" style="1" customWidth="1"/>
    <col min="11095" max="11191" width="10.85546875" style="1"/>
    <col min="11192" max="11192" width="10.7109375" style="1" customWidth="1"/>
    <col min="11193" max="11350" width="2.7109375" style="1" customWidth="1"/>
    <col min="11351" max="11447" width="10.85546875" style="1"/>
    <col min="11448" max="11448" width="10.7109375" style="1" customWidth="1"/>
    <col min="11449" max="11606" width="2.7109375" style="1" customWidth="1"/>
    <col min="11607" max="11703" width="10.85546875" style="1"/>
    <col min="11704" max="11704" width="10.7109375" style="1" customWidth="1"/>
    <col min="11705" max="11862" width="2.7109375" style="1" customWidth="1"/>
    <col min="11863" max="11959" width="10.85546875" style="1"/>
    <col min="11960" max="11960" width="10.7109375" style="1" customWidth="1"/>
    <col min="11961" max="12118" width="2.7109375" style="1" customWidth="1"/>
    <col min="12119" max="12215" width="10.85546875" style="1"/>
    <col min="12216" max="12216" width="10.7109375" style="1" customWidth="1"/>
    <col min="12217" max="12374" width="2.7109375" style="1" customWidth="1"/>
    <col min="12375" max="12471" width="10.85546875" style="1"/>
    <col min="12472" max="12472" width="10.7109375" style="1" customWidth="1"/>
    <col min="12473" max="12630" width="2.7109375" style="1" customWidth="1"/>
    <col min="12631" max="12727" width="10.85546875" style="1"/>
    <col min="12728" max="12728" width="10.7109375" style="1" customWidth="1"/>
    <col min="12729" max="12886" width="2.7109375" style="1" customWidth="1"/>
    <col min="12887" max="12983" width="10.85546875" style="1"/>
    <col min="12984" max="12984" width="10.7109375" style="1" customWidth="1"/>
    <col min="12985" max="13142" width="2.7109375" style="1" customWidth="1"/>
    <col min="13143" max="13239" width="10.85546875" style="1"/>
    <col min="13240" max="13240" width="10.7109375" style="1" customWidth="1"/>
    <col min="13241" max="13398" width="2.7109375" style="1" customWidth="1"/>
    <col min="13399" max="13495" width="10.85546875" style="1"/>
    <col min="13496" max="13496" width="10.7109375" style="1" customWidth="1"/>
    <col min="13497" max="13654" width="2.7109375" style="1" customWidth="1"/>
    <col min="13655" max="13751" width="10.85546875" style="1"/>
    <col min="13752" max="13752" width="10.7109375" style="1" customWidth="1"/>
    <col min="13753" max="13910" width="2.7109375" style="1" customWidth="1"/>
    <col min="13911" max="14007" width="10.85546875" style="1"/>
    <col min="14008" max="14008" width="10.7109375" style="1" customWidth="1"/>
    <col min="14009" max="14166" width="2.7109375" style="1" customWidth="1"/>
    <col min="14167" max="14263" width="10.85546875" style="1"/>
    <col min="14264" max="14264" width="10.7109375" style="1" customWidth="1"/>
    <col min="14265" max="14422" width="2.7109375" style="1" customWidth="1"/>
    <col min="14423" max="14519" width="10.85546875" style="1"/>
    <col min="14520" max="14520" width="10.7109375" style="1" customWidth="1"/>
    <col min="14521" max="14678" width="2.7109375" style="1" customWidth="1"/>
    <col min="14679" max="14775" width="10.85546875" style="1"/>
    <col min="14776" max="14776" width="10.7109375" style="1" customWidth="1"/>
    <col min="14777" max="14934" width="2.7109375" style="1" customWidth="1"/>
    <col min="14935" max="15031" width="10.85546875" style="1"/>
    <col min="15032" max="15032" width="10.7109375" style="1" customWidth="1"/>
    <col min="15033" max="15190" width="2.7109375" style="1" customWidth="1"/>
    <col min="15191" max="15287" width="10.85546875" style="1"/>
    <col min="15288" max="15288" width="10.7109375" style="1" customWidth="1"/>
    <col min="15289" max="15446" width="2.7109375" style="1" customWidth="1"/>
    <col min="15447" max="15543" width="10.85546875" style="1"/>
    <col min="15544" max="15544" width="10.7109375" style="1" customWidth="1"/>
    <col min="15545" max="15702" width="2.7109375" style="1" customWidth="1"/>
    <col min="15703" max="15799" width="10.85546875" style="1"/>
    <col min="15800" max="15800" width="10.7109375" style="1" customWidth="1"/>
    <col min="15801" max="15958" width="2.7109375" style="1" customWidth="1"/>
    <col min="15959" max="16055" width="10.85546875" style="1"/>
    <col min="16056" max="16056" width="10.7109375" style="1" customWidth="1"/>
    <col min="16057" max="16214" width="2.7109375" style="1" customWidth="1"/>
    <col min="16215" max="16381" width="10.85546875" style="1"/>
    <col min="16382" max="16384" width="10.85546875" style="1" customWidth="1"/>
  </cols>
  <sheetData>
    <row r="1" spans="1:80" customFormat="1" ht="24.95" customHeight="1" x14ac:dyDescent="0.25">
      <c r="A1" s="179" t="s">
        <v>6</v>
      </c>
      <c r="B1" s="179"/>
      <c r="C1" s="179"/>
      <c r="D1" s="179"/>
      <c r="E1" s="179"/>
      <c r="F1" s="179"/>
      <c r="G1" s="179"/>
      <c r="H1" s="179"/>
      <c r="I1" s="179"/>
      <c r="J1" s="179"/>
      <c r="K1" s="179"/>
      <c r="L1" s="179"/>
      <c r="M1" s="179"/>
      <c r="N1" s="179"/>
      <c r="O1" s="179"/>
      <c r="P1" s="179"/>
      <c r="Q1" s="179"/>
      <c r="R1" s="179"/>
      <c r="S1" s="179"/>
    </row>
    <row r="2" spans="1:80" customFormat="1" ht="24.95" customHeight="1" x14ac:dyDescent="0.25">
      <c r="A2" s="179"/>
      <c r="B2" s="179"/>
      <c r="C2" s="179"/>
      <c r="D2" s="179"/>
      <c r="E2" s="179"/>
      <c r="F2" s="179"/>
      <c r="G2" s="179"/>
      <c r="H2" s="179"/>
      <c r="I2" s="179"/>
      <c r="J2" s="179"/>
      <c r="K2" s="179"/>
      <c r="L2" s="179"/>
      <c r="M2" s="179"/>
      <c r="N2" s="179"/>
      <c r="O2" s="179"/>
      <c r="P2" s="179"/>
      <c r="Q2" s="179"/>
      <c r="R2" s="179"/>
      <c r="S2" s="179"/>
    </row>
    <row r="3" spans="1:80" customFormat="1" ht="26.25" customHeight="1" x14ac:dyDescent="0.25">
      <c r="A3" s="179"/>
      <c r="B3" s="179"/>
      <c r="C3" s="179"/>
      <c r="D3" s="179"/>
      <c r="E3" s="179"/>
      <c r="F3" s="179"/>
      <c r="G3" s="179"/>
      <c r="H3" s="179"/>
      <c r="I3" s="179"/>
      <c r="J3" s="179"/>
      <c r="K3" s="179"/>
      <c r="L3" s="179"/>
      <c r="M3" s="179"/>
      <c r="N3" s="179"/>
      <c r="O3" s="179"/>
      <c r="P3" s="179"/>
      <c r="Q3" s="179"/>
      <c r="R3" s="179"/>
      <c r="S3" s="179"/>
    </row>
    <row r="4" spans="1:80" customFormat="1" ht="26.25" customHeight="1" x14ac:dyDescent="0.25">
      <c r="A4" s="19"/>
      <c r="B4" s="19"/>
      <c r="C4" s="19"/>
      <c r="D4" s="19"/>
      <c r="E4" s="19"/>
      <c r="F4" s="19"/>
      <c r="G4" s="28"/>
      <c r="H4" s="28"/>
      <c r="I4" s="175"/>
      <c r="J4" s="108"/>
      <c r="K4" s="19"/>
      <c r="L4" s="19"/>
      <c r="M4" s="19"/>
      <c r="N4" s="19"/>
      <c r="O4" s="19"/>
      <c r="P4" s="19"/>
      <c r="Q4" s="19"/>
      <c r="R4" s="19"/>
      <c r="S4" s="19"/>
    </row>
    <row r="5" spans="1:80" ht="16.5" thickBot="1" x14ac:dyDescent="0.3">
      <c r="A5" s="180" t="s">
        <v>24</v>
      </c>
      <c r="B5" s="180"/>
      <c r="C5" s="180"/>
      <c r="D5" s="180"/>
      <c r="E5" s="180"/>
      <c r="F5" s="181"/>
      <c r="G5" s="181"/>
      <c r="H5" s="181"/>
      <c r="I5" s="181"/>
      <c r="J5" s="181"/>
      <c r="K5" s="180"/>
      <c r="L5" s="180"/>
      <c r="M5" s="180"/>
      <c r="N5" s="180"/>
      <c r="O5" s="180"/>
      <c r="P5" s="180"/>
      <c r="Q5" s="180" t="s">
        <v>25</v>
      </c>
      <c r="R5" s="180"/>
      <c r="S5" s="180"/>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row>
    <row r="6" spans="1:80" s="3" customFormat="1" ht="24.75" customHeight="1" x14ac:dyDescent="0.2">
      <c r="A6" s="27" t="s">
        <v>23</v>
      </c>
      <c r="B6" s="30" t="s">
        <v>21</v>
      </c>
      <c r="C6" s="27" t="s">
        <v>22</v>
      </c>
      <c r="D6" s="27" t="s">
        <v>13</v>
      </c>
      <c r="E6" s="110" t="s">
        <v>1</v>
      </c>
      <c r="F6" s="121" t="s">
        <v>16</v>
      </c>
      <c r="G6" s="122" t="s">
        <v>49</v>
      </c>
      <c r="H6" s="136" t="s">
        <v>50</v>
      </c>
      <c r="I6" s="122" t="s">
        <v>58</v>
      </c>
      <c r="J6" s="117" t="s">
        <v>221</v>
      </c>
      <c r="K6" s="109" t="s">
        <v>4</v>
      </c>
      <c r="L6" s="27" t="s">
        <v>12</v>
      </c>
      <c r="M6" s="27" t="s">
        <v>11</v>
      </c>
      <c r="N6" s="27" t="s">
        <v>10</v>
      </c>
      <c r="O6" s="27" t="s">
        <v>15</v>
      </c>
      <c r="P6" s="29" t="s">
        <v>14</v>
      </c>
      <c r="Q6" s="27" t="s">
        <v>19</v>
      </c>
      <c r="R6" s="27" t="s">
        <v>18</v>
      </c>
      <c r="S6" s="27" t="s">
        <v>20</v>
      </c>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5"/>
      <c r="BJ6" s="5"/>
      <c r="BK6" s="5"/>
      <c r="BL6" s="5"/>
      <c r="BM6" s="5"/>
      <c r="BN6" s="5"/>
      <c r="BO6" s="5"/>
      <c r="BP6" s="5"/>
      <c r="BQ6" s="5"/>
      <c r="BR6" s="5"/>
      <c r="BS6" s="5"/>
      <c r="BT6" s="5"/>
      <c r="BU6" s="5"/>
      <c r="BV6" s="5"/>
      <c r="BW6" s="5"/>
      <c r="BX6" s="5"/>
      <c r="BY6" s="5"/>
      <c r="BZ6" s="5"/>
      <c r="CA6" s="5"/>
      <c r="CB6" s="5"/>
    </row>
    <row r="7" spans="1:80" s="9" customFormat="1" ht="15" customHeight="1" x14ac:dyDescent="0.2">
      <c r="A7" s="126" t="s">
        <v>215</v>
      </c>
      <c r="B7" s="127"/>
      <c r="C7" s="128"/>
      <c r="D7" s="133"/>
      <c r="E7" s="139"/>
      <c r="F7" s="142">
        <v>1</v>
      </c>
      <c r="G7" s="31" t="s">
        <v>51</v>
      </c>
      <c r="H7" s="31" t="s">
        <v>65</v>
      </c>
      <c r="I7" s="176">
        <f>IF($H7="Baja",IF(OR($G7="EI",$G7="EQ"),3,IF($G7="EO",4,IF($G7="ILF",7,IF($G7="EIF",5,0)))),
IF($H7="Media",IF(OR($G7="EI",$G7="EQ"),4,IF($G7="EO",5,IF($G7="ILF",10,IF($G7="EIF",7,0)))),
IF($H7="Alta",   IF(OR($G7="EI",$G7="EQ"),6,IF($G7="EO",7,IF($G7="ILF",15,IF($G7="EIF",10,0)))),0))) *
IF($G7="ILF",Tablas, IF($G7="EIF",Interfaces,1) )</f>
        <v>3</v>
      </c>
      <c r="J7" s="177">
        <f>$I7*FA*HRS</f>
        <v>15.3</v>
      </c>
      <c r="K7" s="165"/>
      <c r="L7" s="133"/>
      <c r="M7" s="133"/>
      <c r="N7" s="133"/>
      <c r="O7" s="133"/>
      <c r="P7" s="133"/>
      <c r="Q7" s="133"/>
      <c r="R7" s="133"/>
      <c r="S7" s="133"/>
      <c r="T7" s="7"/>
      <c r="U7" s="7"/>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10"/>
      <c r="BC7" s="10"/>
      <c r="BD7" s="10"/>
      <c r="BE7" s="10"/>
      <c r="BF7" s="10"/>
      <c r="BG7" s="10"/>
      <c r="BH7" s="10"/>
      <c r="BI7" s="11"/>
      <c r="BJ7" s="11"/>
      <c r="BK7" s="11"/>
      <c r="BL7" s="11"/>
      <c r="BM7" s="11"/>
      <c r="BN7" s="11"/>
      <c r="BO7" s="11"/>
      <c r="BP7" s="11"/>
      <c r="BQ7" s="11"/>
      <c r="BR7" s="11"/>
      <c r="BS7" s="11"/>
      <c r="BT7" s="11"/>
      <c r="BU7" s="11"/>
      <c r="BV7" s="11"/>
      <c r="BW7" s="11"/>
      <c r="BX7" s="11"/>
      <c r="BY7" s="11"/>
      <c r="BZ7" s="11"/>
      <c r="CA7" s="11"/>
      <c r="CB7" s="11"/>
    </row>
    <row r="8" spans="1:80" s="9" customFormat="1" ht="15" customHeight="1" x14ac:dyDescent="0.2">
      <c r="A8" s="13" t="s">
        <v>216</v>
      </c>
      <c r="B8" s="129"/>
      <c r="C8" s="23"/>
      <c r="D8" s="134"/>
      <c r="E8" s="140"/>
      <c r="F8" s="143"/>
      <c r="G8" s="31"/>
      <c r="H8" s="31"/>
      <c r="I8" s="171"/>
      <c r="J8" s="137"/>
      <c r="K8" s="166"/>
      <c r="L8" s="134"/>
      <c r="M8" s="134"/>
      <c r="N8" s="134"/>
      <c r="O8" s="134"/>
      <c r="P8" s="134"/>
      <c r="Q8" s="134"/>
      <c r="R8" s="134"/>
      <c r="S8" s="134"/>
      <c r="T8" s="7"/>
      <c r="U8" s="7"/>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10"/>
      <c r="BC8" s="10"/>
      <c r="BD8" s="10"/>
      <c r="BE8" s="10"/>
      <c r="BF8" s="10"/>
      <c r="BG8" s="10"/>
      <c r="BH8" s="10"/>
      <c r="BI8" s="11"/>
      <c r="BJ8" s="11"/>
      <c r="BK8" s="11"/>
      <c r="BL8" s="11"/>
      <c r="BM8" s="11"/>
      <c r="BN8" s="11"/>
      <c r="BO8" s="11"/>
      <c r="BP8" s="11"/>
      <c r="BQ8" s="11"/>
      <c r="BR8" s="11"/>
      <c r="BS8" s="11"/>
      <c r="BT8" s="11"/>
      <c r="BU8" s="11"/>
      <c r="BV8" s="11"/>
      <c r="BW8" s="11"/>
      <c r="BX8" s="11"/>
      <c r="BY8" s="11"/>
      <c r="BZ8" s="11"/>
      <c r="CA8" s="11"/>
      <c r="CB8" s="11"/>
    </row>
    <row r="9" spans="1:80" s="9" customFormat="1" ht="15" customHeight="1" x14ac:dyDescent="0.2">
      <c r="A9" s="13" t="s">
        <v>222</v>
      </c>
      <c r="B9" s="130"/>
      <c r="C9" s="23"/>
      <c r="D9" s="134"/>
      <c r="E9" s="140"/>
      <c r="F9" s="143"/>
      <c r="G9" s="31"/>
      <c r="H9" s="31"/>
      <c r="I9" s="171"/>
      <c r="J9" s="137"/>
      <c r="K9" s="166"/>
      <c r="L9" s="134"/>
      <c r="M9" s="134"/>
      <c r="N9" s="134"/>
      <c r="O9" s="134"/>
      <c r="P9" s="134"/>
      <c r="Q9" s="134"/>
      <c r="R9" s="134"/>
      <c r="S9" s="134"/>
      <c r="T9" s="7"/>
      <c r="U9" s="7"/>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10"/>
      <c r="BC9" s="10"/>
      <c r="BD9" s="10"/>
      <c r="BE9" s="10"/>
      <c r="BF9" s="10"/>
      <c r="BG9" s="10"/>
      <c r="BH9" s="10"/>
      <c r="BI9" s="11"/>
      <c r="BJ9" s="11"/>
      <c r="BK9" s="11"/>
      <c r="BL9" s="11"/>
      <c r="BM9" s="11"/>
      <c r="BN9" s="11"/>
      <c r="BO9" s="11"/>
      <c r="BP9" s="11"/>
      <c r="BQ9" s="11"/>
      <c r="BR9" s="11"/>
      <c r="BS9" s="11"/>
      <c r="BT9" s="11"/>
      <c r="BU9" s="11"/>
      <c r="BV9" s="11"/>
      <c r="BW9" s="11"/>
      <c r="BX9" s="11"/>
      <c r="BY9" s="11"/>
      <c r="BZ9" s="11"/>
      <c r="CA9" s="11"/>
      <c r="CB9" s="11"/>
    </row>
    <row r="10" spans="1:80" s="9" customFormat="1" ht="15" customHeight="1" x14ac:dyDescent="0.2">
      <c r="A10" s="13" t="s">
        <v>223</v>
      </c>
      <c r="B10" s="130"/>
      <c r="C10" s="23"/>
      <c r="D10" s="134"/>
      <c r="E10" s="140"/>
      <c r="F10" s="143"/>
      <c r="G10" s="31"/>
      <c r="H10" s="31"/>
      <c r="I10" s="171"/>
      <c r="J10" s="137"/>
      <c r="K10" s="166"/>
      <c r="L10" s="134"/>
      <c r="M10" s="134"/>
      <c r="N10" s="134"/>
      <c r="O10" s="134"/>
      <c r="P10" s="134"/>
      <c r="Q10" s="134"/>
      <c r="R10" s="134"/>
      <c r="S10" s="134"/>
      <c r="T10" s="7"/>
      <c r="U10" s="7"/>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10"/>
      <c r="BC10" s="10"/>
      <c r="BD10" s="10"/>
      <c r="BE10" s="10"/>
      <c r="BF10" s="10"/>
      <c r="BG10" s="10"/>
      <c r="BH10" s="10"/>
      <c r="BI10" s="11"/>
      <c r="BJ10" s="11"/>
      <c r="BK10" s="11"/>
      <c r="BL10" s="11"/>
      <c r="BM10" s="11"/>
      <c r="BN10" s="11"/>
      <c r="BO10" s="11"/>
      <c r="BP10" s="11"/>
      <c r="BQ10" s="11"/>
      <c r="BR10" s="11"/>
      <c r="BS10" s="11"/>
      <c r="BT10" s="11"/>
      <c r="BU10" s="11"/>
      <c r="BV10" s="11"/>
      <c r="BW10" s="11"/>
      <c r="BX10" s="11"/>
      <c r="BY10" s="11"/>
      <c r="BZ10" s="11"/>
      <c r="CA10" s="11"/>
      <c r="CB10" s="11"/>
    </row>
    <row r="11" spans="1:80" s="9" customFormat="1" ht="15" customHeight="1" x14ac:dyDescent="0.2">
      <c r="A11" s="13" t="s">
        <v>224</v>
      </c>
      <c r="B11" s="130"/>
      <c r="C11" s="23"/>
      <c r="D11" s="134"/>
      <c r="E11" s="140"/>
      <c r="F11" s="143"/>
      <c r="G11" s="31"/>
      <c r="H11" s="31"/>
      <c r="I11" s="171"/>
      <c r="J11" s="137"/>
      <c r="K11" s="166"/>
      <c r="L11" s="134"/>
      <c r="M11" s="134"/>
      <c r="N11" s="134"/>
      <c r="O11" s="134"/>
      <c r="P11" s="134"/>
      <c r="Q11" s="134"/>
      <c r="R11" s="134"/>
      <c r="S11" s="134"/>
      <c r="T11" s="7"/>
      <c r="U11" s="7"/>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10"/>
      <c r="BC11" s="10"/>
      <c r="BD11" s="10"/>
      <c r="BE11" s="10"/>
      <c r="BF11" s="10"/>
      <c r="BG11" s="10"/>
      <c r="BH11" s="10"/>
      <c r="BI11" s="11"/>
      <c r="BJ11" s="11"/>
      <c r="BK11" s="11"/>
      <c r="BL11" s="11"/>
      <c r="BM11" s="11"/>
      <c r="BN11" s="11"/>
      <c r="BO11" s="11"/>
      <c r="BP11" s="11"/>
      <c r="BQ11" s="11"/>
      <c r="BR11" s="11"/>
      <c r="BS11" s="11"/>
      <c r="BT11" s="11"/>
      <c r="BU11" s="11"/>
      <c r="BV11" s="11"/>
      <c r="BW11" s="11"/>
      <c r="BX11" s="11"/>
      <c r="BY11" s="11"/>
      <c r="BZ11" s="11"/>
      <c r="CA11" s="11"/>
      <c r="CB11" s="11"/>
    </row>
    <row r="12" spans="1:80" s="9" customFormat="1" ht="15" customHeight="1" x14ac:dyDescent="0.2">
      <c r="A12" s="126" t="s">
        <v>217</v>
      </c>
      <c r="B12" s="131"/>
      <c r="C12" s="128"/>
      <c r="D12" s="133"/>
      <c r="E12" s="139"/>
      <c r="F12" s="142">
        <v>1</v>
      </c>
      <c r="G12" s="31" t="s">
        <v>51</v>
      </c>
      <c r="H12" s="31" t="s">
        <v>65</v>
      </c>
      <c r="I12" s="176">
        <f>IF($H12="Baja",IF(OR($G12="EI",$G12="EQ"),3,IF($G12="EO",4,IF($G12="ILF",7,IF($G12="EIF",5,0)))),
IF($H12="Media",IF(OR($G12="EI",$G12="EQ"),4,IF($G12="EO",5,IF($G12="ILF",10,IF($G12="EIF",7,0)))),
IF($H12="Alta",   IF(OR($G12="EI",$G12="EQ"),6,IF($G12="EO",7,IF($G12="ILF",15,IF($G12="EIF",10,0)))),0))) *
IF($G12="ILF",Tablas, IF($G12="EIF",Interfaces,1) )</f>
        <v>3</v>
      </c>
      <c r="J12" s="177">
        <f>$I12*FA*HRS</f>
        <v>15.3</v>
      </c>
      <c r="K12" s="165"/>
      <c r="L12" s="133"/>
      <c r="M12" s="133"/>
      <c r="N12" s="133"/>
      <c r="O12" s="133"/>
      <c r="P12" s="133"/>
      <c r="Q12" s="133"/>
      <c r="R12" s="133"/>
      <c r="S12" s="133"/>
      <c r="T12" s="7"/>
      <c r="U12" s="7"/>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10"/>
      <c r="BC12" s="10"/>
      <c r="BD12" s="10"/>
      <c r="BE12" s="10"/>
      <c r="BF12" s="10"/>
      <c r="BG12" s="10"/>
      <c r="BH12" s="10"/>
      <c r="BI12" s="11"/>
      <c r="BJ12" s="11"/>
      <c r="BK12" s="11"/>
      <c r="BL12" s="11"/>
      <c r="BM12" s="11"/>
      <c r="BN12" s="11"/>
      <c r="BO12" s="11"/>
      <c r="BP12" s="11"/>
      <c r="BQ12" s="11"/>
      <c r="BR12" s="11"/>
      <c r="BS12" s="11"/>
      <c r="BT12" s="11"/>
      <c r="BU12" s="11"/>
      <c r="BV12" s="11"/>
      <c r="BW12" s="11"/>
      <c r="BX12" s="11"/>
      <c r="BY12" s="11"/>
      <c r="BZ12" s="11"/>
      <c r="CA12" s="11"/>
      <c r="CB12" s="11"/>
    </row>
    <row r="13" spans="1:80" s="9" customFormat="1" ht="15" customHeight="1" x14ac:dyDescent="0.2">
      <c r="A13" s="13"/>
      <c r="B13" s="132"/>
      <c r="C13" s="23"/>
      <c r="D13" s="134"/>
      <c r="E13" s="140"/>
      <c r="F13" s="143"/>
      <c r="G13" s="145"/>
      <c r="H13" s="145"/>
      <c r="I13" s="171"/>
      <c r="J13" s="137"/>
      <c r="K13" s="166"/>
      <c r="L13" s="134"/>
      <c r="M13" s="134"/>
      <c r="N13" s="134"/>
      <c r="O13" s="134"/>
      <c r="P13" s="134"/>
      <c r="Q13" s="134"/>
      <c r="R13" s="134"/>
      <c r="S13" s="134"/>
      <c r="T13" s="7"/>
      <c r="U13" s="7"/>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10"/>
      <c r="BC13" s="10"/>
      <c r="BD13" s="10"/>
      <c r="BE13" s="10"/>
      <c r="BF13" s="10"/>
      <c r="BG13" s="10"/>
      <c r="BH13" s="10"/>
      <c r="BI13" s="11"/>
      <c r="BJ13" s="11"/>
      <c r="BK13" s="11"/>
      <c r="BL13" s="11"/>
      <c r="BM13" s="11"/>
      <c r="BN13" s="11"/>
      <c r="BO13" s="11"/>
      <c r="BP13" s="11"/>
      <c r="BQ13" s="11"/>
      <c r="BR13" s="11"/>
      <c r="BS13" s="11"/>
      <c r="BT13" s="11"/>
      <c r="BU13" s="11"/>
      <c r="BV13" s="11"/>
      <c r="BW13" s="11"/>
      <c r="BX13" s="11"/>
      <c r="BY13" s="11"/>
      <c r="BZ13" s="11"/>
      <c r="CA13" s="11"/>
      <c r="CB13" s="11"/>
    </row>
    <row r="14" spans="1:80" s="9" customFormat="1" ht="15" customHeight="1" x14ac:dyDescent="0.2">
      <c r="A14" s="13"/>
      <c r="B14" s="132"/>
      <c r="C14" s="23"/>
      <c r="D14" s="134"/>
      <c r="E14" s="140"/>
      <c r="F14" s="143"/>
      <c r="G14" s="145"/>
      <c r="H14" s="145"/>
      <c r="I14" s="171"/>
      <c r="J14" s="137"/>
      <c r="K14" s="166"/>
      <c r="L14" s="134"/>
      <c r="M14" s="134"/>
      <c r="N14" s="134"/>
      <c r="O14" s="134"/>
      <c r="P14" s="134"/>
      <c r="Q14" s="134"/>
      <c r="R14" s="134"/>
      <c r="S14" s="134"/>
      <c r="T14" s="7"/>
      <c r="U14" s="7"/>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10"/>
      <c r="BC14" s="10"/>
      <c r="BD14" s="10"/>
      <c r="BE14" s="10"/>
      <c r="BF14" s="10"/>
      <c r="BG14" s="10"/>
      <c r="BH14" s="10"/>
      <c r="BI14" s="11"/>
      <c r="BJ14" s="11"/>
      <c r="BK14" s="11"/>
      <c r="BL14" s="11"/>
      <c r="BM14" s="11"/>
      <c r="BN14" s="11"/>
      <c r="BO14" s="11"/>
      <c r="BP14" s="11"/>
      <c r="BQ14" s="11"/>
      <c r="BR14" s="11"/>
      <c r="BS14" s="11"/>
      <c r="BT14" s="11"/>
      <c r="BU14" s="11"/>
      <c r="BV14" s="11"/>
      <c r="BW14" s="11"/>
      <c r="BX14" s="11"/>
      <c r="BY14" s="11"/>
      <c r="BZ14" s="11"/>
      <c r="CA14" s="11"/>
      <c r="CB14" s="11"/>
    </row>
    <row r="15" spans="1:80" s="9" customFormat="1" ht="15" customHeight="1" x14ac:dyDescent="0.2">
      <c r="A15" s="13"/>
      <c r="B15" s="132"/>
      <c r="C15" s="23"/>
      <c r="D15" s="134"/>
      <c r="E15" s="140"/>
      <c r="F15" s="143"/>
      <c r="G15" s="145"/>
      <c r="H15" s="145"/>
      <c r="I15" s="171"/>
      <c r="J15" s="137"/>
      <c r="K15" s="166"/>
      <c r="L15" s="134"/>
      <c r="M15" s="134"/>
      <c r="N15" s="134"/>
      <c r="O15" s="134"/>
      <c r="P15" s="134"/>
      <c r="Q15" s="134"/>
      <c r="R15" s="134"/>
      <c r="S15" s="134"/>
      <c r="T15" s="7"/>
      <c r="U15" s="7"/>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10"/>
      <c r="BC15" s="10"/>
      <c r="BD15" s="10"/>
      <c r="BE15" s="10"/>
      <c r="BF15" s="10"/>
      <c r="BG15" s="10"/>
      <c r="BH15" s="10"/>
      <c r="BI15" s="11"/>
      <c r="BJ15" s="11"/>
      <c r="BK15" s="11"/>
      <c r="BL15" s="11"/>
      <c r="BM15" s="11"/>
      <c r="BN15" s="11"/>
      <c r="BO15" s="11"/>
      <c r="BP15" s="11"/>
      <c r="BQ15" s="11"/>
      <c r="BR15" s="11"/>
      <c r="BS15" s="11"/>
      <c r="BT15" s="11"/>
      <c r="BU15" s="11"/>
      <c r="BV15" s="11"/>
      <c r="BW15" s="11"/>
      <c r="BX15" s="11"/>
      <c r="BY15" s="11"/>
      <c r="BZ15" s="11"/>
      <c r="CA15" s="11"/>
      <c r="CB15" s="11"/>
    </row>
    <row r="16" spans="1:80" s="9" customFormat="1" ht="15" customHeight="1" x14ac:dyDescent="0.2">
      <c r="A16" s="13"/>
      <c r="B16" s="132"/>
      <c r="C16" s="23"/>
      <c r="D16" s="134"/>
      <c r="E16" s="140"/>
      <c r="F16" s="143"/>
      <c r="G16" s="145"/>
      <c r="H16" s="145"/>
      <c r="I16" s="171"/>
      <c r="J16" s="137"/>
      <c r="K16" s="166"/>
      <c r="L16" s="134"/>
      <c r="M16" s="134"/>
      <c r="N16" s="134"/>
      <c r="O16" s="134"/>
      <c r="P16" s="134"/>
      <c r="Q16" s="134"/>
      <c r="R16" s="134"/>
      <c r="S16" s="134"/>
      <c r="T16" s="7"/>
      <c r="U16" s="7"/>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10"/>
      <c r="BC16" s="10"/>
      <c r="BD16" s="10"/>
      <c r="BE16" s="10"/>
      <c r="BF16" s="10"/>
      <c r="BG16" s="10"/>
      <c r="BH16" s="10"/>
      <c r="BI16" s="11"/>
      <c r="BJ16" s="11"/>
      <c r="BK16" s="11"/>
      <c r="BL16" s="11"/>
      <c r="BM16" s="11"/>
      <c r="BN16" s="11"/>
      <c r="BO16" s="11"/>
      <c r="BP16" s="11"/>
      <c r="BQ16" s="11"/>
      <c r="BR16" s="11"/>
      <c r="BS16" s="11"/>
      <c r="BT16" s="11"/>
      <c r="BU16" s="11"/>
      <c r="BV16" s="11"/>
      <c r="BW16" s="11"/>
      <c r="BX16" s="11"/>
      <c r="BY16" s="11"/>
      <c r="BZ16" s="11"/>
      <c r="CA16" s="11"/>
      <c r="CB16" s="11"/>
    </row>
    <row r="17" spans="1:80" s="9" customFormat="1" ht="15" customHeight="1" x14ac:dyDescent="0.2">
      <c r="A17" s="13"/>
      <c r="B17" s="132"/>
      <c r="C17" s="23"/>
      <c r="D17" s="134"/>
      <c r="E17" s="140"/>
      <c r="F17" s="143"/>
      <c r="G17" s="145"/>
      <c r="H17" s="145"/>
      <c r="I17" s="171"/>
      <c r="J17" s="137"/>
      <c r="K17" s="166"/>
      <c r="L17" s="134"/>
      <c r="M17" s="134"/>
      <c r="N17" s="134"/>
      <c r="O17" s="134"/>
      <c r="P17" s="134"/>
      <c r="Q17" s="134"/>
      <c r="R17" s="134"/>
      <c r="S17" s="134"/>
      <c r="T17" s="7"/>
      <c r="U17" s="7"/>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10"/>
      <c r="BC17" s="10"/>
      <c r="BD17" s="10"/>
      <c r="BE17" s="10"/>
      <c r="BF17" s="10"/>
      <c r="BG17" s="10"/>
      <c r="BH17" s="10"/>
      <c r="BI17" s="11"/>
      <c r="BJ17" s="11"/>
      <c r="BK17" s="11"/>
      <c r="BL17" s="11"/>
      <c r="BM17" s="11"/>
      <c r="BN17" s="11"/>
      <c r="BO17" s="11"/>
      <c r="BP17" s="11"/>
      <c r="BQ17" s="11"/>
      <c r="BR17" s="11"/>
      <c r="BS17" s="11"/>
      <c r="BT17" s="11"/>
      <c r="BU17" s="11"/>
      <c r="BV17" s="11"/>
      <c r="BW17" s="11"/>
      <c r="BX17" s="11"/>
      <c r="BY17" s="11"/>
      <c r="BZ17" s="11"/>
      <c r="CA17" s="11"/>
      <c r="CB17" s="11"/>
    </row>
    <row r="18" spans="1:80" s="9" customFormat="1" ht="15" customHeight="1" x14ac:dyDescent="0.2">
      <c r="A18" s="146"/>
      <c r="B18" s="147"/>
      <c r="C18" s="147"/>
      <c r="D18" s="148"/>
      <c r="E18" s="149"/>
      <c r="F18" s="150"/>
      <c r="G18" s="145"/>
      <c r="H18" s="145"/>
      <c r="I18" s="172"/>
      <c r="J18" s="151"/>
      <c r="K18" s="167"/>
      <c r="L18" s="148"/>
      <c r="M18" s="148"/>
      <c r="N18" s="148"/>
      <c r="O18" s="148"/>
      <c r="P18" s="148"/>
      <c r="Q18" s="148"/>
      <c r="R18" s="148"/>
      <c r="S18" s="148"/>
      <c r="T18" s="7"/>
      <c r="U18" s="7"/>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10"/>
      <c r="BC18" s="10"/>
      <c r="BD18" s="10"/>
      <c r="BE18" s="10"/>
      <c r="BF18" s="10"/>
      <c r="BG18" s="10"/>
      <c r="BH18" s="10"/>
      <c r="BI18" s="11"/>
      <c r="BJ18" s="11"/>
      <c r="BK18" s="11"/>
      <c r="BL18" s="11"/>
      <c r="BM18" s="11"/>
      <c r="BN18" s="11"/>
      <c r="BO18" s="11"/>
      <c r="BP18" s="11"/>
      <c r="BQ18" s="11"/>
      <c r="BR18" s="11"/>
      <c r="BS18" s="11"/>
      <c r="BT18" s="11"/>
      <c r="BU18" s="11"/>
      <c r="BV18" s="11"/>
      <c r="BW18" s="11"/>
      <c r="BX18" s="11"/>
      <c r="BY18" s="11"/>
      <c r="BZ18" s="11"/>
      <c r="CA18" s="11"/>
      <c r="CB18" s="11"/>
    </row>
    <row r="19" spans="1:80" s="9" customFormat="1" ht="15" customHeight="1" x14ac:dyDescent="0.2">
      <c r="A19" s="13"/>
      <c r="B19" s="132"/>
      <c r="C19" s="23"/>
      <c r="D19" s="134"/>
      <c r="E19" s="140"/>
      <c r="F19" s="143"/>
      <c r="G19" s="145"/>
      <c r="H19" s="145"/>
      <c r="I19" s="171"/>
      <c r="J19" s="137"/>
      <c r="K19" s="166"/>
      <c r="L19" s="134"/>
      <c r="M19" s="134"/>
      <c r="N19" s="134"/>
      <c r="O19" s="134"/>
      <c r="P19" s="134"/>
      <c r="Q19" s="134"/>
      <c r="R19" s="134"/>
      <c r="S19" s="134"/>
      <c r="T19" s="7"/>
      <c r="U19" s="7"/>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10"/>
      <c r="BC19" s="10"/>
      <c r="BD19" s="10"/>
      <c r="BE19" s="10"/>
      <c r="BF19" s="10"/>
      <c r="BG19" s="10"/>
      <c r="BH19" s="10"/>
      <c r="BI19" s="11"/>
      <c r="BJ19" s="11"/>
      <c r="BK19" s="11"/>
      <c r="BL19" s="11"/>
      <c r="BM19" s="11"/>
      <c r="BN19" s="11"/>
      <c r="BO19" s="11"/>
      <c r="BP19" s="11"/>
      <c r="BQ19" s="11"/>
      <c r="BR19" s="11"/>
      <c r="BS19" s="11"/>
      <c r="BT19" s="11"/>
      <c r="BU19" s="11"/>
      <c r="BV19" s="11"/>
      <c r="BW19" s="11"/>
      <c r="BX19" s="11"/>
      <c r="BY19" s="11"/>
      <c r="BZ19" s="11"/>
      <c r="CA19" s="11"/>
      <c r="CB19" s="11"/>
    </row>
    <row r="20" spans="1:80" s="9" customFormat="1" ht="15" customHeight="1" x14ac:dyDescent="0.2">
      <c r="A20" s="13"/>
      <c r="B20" s="132"/>
      <c r="C20" s="23"/>
      <c r="D20" s="134"/>
      <c r="E20" s="140"/>
      <c r="F20" s="143"/>
      <c r="G20" s="145"/>
      <c r="H20" s="145"/>
      <c r="I20" s="171"/>
      <c r="J20" s="137"/>
      <c r="K20" s="166"/>
      <c r="L20" s="134"/>
      <c r="M20" s="134"/>
      <c r="N20" s="134"/>
      <c r="O20" s="134"/>
      <c r="P20" s="134"/>
      <c r="Q20" s="134"/>
      <c r="R20" s="134"/>
      <c r="S20" s="134"/>
      <c r="T20" s="7"/>
      <c r="U20" s="7"/>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10"/>
      <c r="BC20" s="10"/>
      <c r="BD20" s="10"/>
      <c r="BE20" s="10"/>
      <c r="BF20" s="10"/>
      <c r="BG20" s="10"/>
      <c r="BH20" s="10"/>
      <c r="BI20" s="11"/>
      <c r="BJ20" s="11"/>
      <c r="BK20" s="11"/>
      <c r="BL20" s="11"/>
      <c r="BM20" s="11"/>
      <c r="BN20" s="11"/>
      <c r="BO20" s="11"/>
      <c r="BP20" s="11"/>
      <c r="BQ20" s="11"/>
      <c r="BR20" s="11"/>
      <c r="BS20" s="11"/>
      <c r="BT20" s="11"/>
      <c r="BU20" s="11"/>
      <c r="BV20" s="11"/>
      <c r="BW20" s="11"/>
      <c r="BX20" s="11"/>
      <c r="BY20" s="11"/>
      <c r="BZ20" s="11"/>
      <c r="CA20" s="11"/>
      <c r="CB20" s="11"/>
    </row>
    <row r="21" spans="1:80" s="9" customFormat="1" ht="15" customHeight="1" x14ac:dyDescent="0.2">
      <c r="A21" s="13"/>
      <c r="B21" s="132"/>
      <c r="C21" s="23"/>
      <c r="D21" s="134"/>
      <c r="E21" s="140"/>
      <c r="F21" s="143"/>
      <c r="G21" s="145"/>
      <c r="H21" s="145"/>
      <c r="I21" s="171"/>
      <c r="J21" s="137"/>
      <c r="K21" s="166"/>
      <c r="L21" s="134"/>
      <c r="M21" s="134"/>
      <c r="N21" s="134"/>
      <c r="O21" s="134"/>
      <c r="P21" s="134"/>
      <c r="Q21" s="134"/>
      <c r="R21" s="134"/>
      <c r="S21" s="134"/>
      <c r="T21" s="7"/>
      <c r="U21" s="7"/>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10"/>
      <c r="BC21" s="10"/>
      <c r="BD21" s="10"/>
      <c r="BE21" s="10"/>
      <c r="BF21" s="10"/>
      <c r="BG21" s="10"/>
      <c r="BH21" s="10"/>
      <c r="BI21" s="11"/>
      <c r="BJ21" s="11"/>
      <c r="BK21" s="11"/>
      <c r="BL21" s="11"/>
      <c r="BM21" s="11"/>
      <c r="BN21" s="11"/>
      <c r="BO21" s="11"/>
      <c r="BP21" s="11"/>
      <c r="BQ21" s="11"/>
      <c r="BR21" s="11"/>
      <c r="BS21" s="11"/>
      <c r="BT21" s="11"/>
      <c r="BU21" s="11"/>
      <c r="BV21" s="11"/>
      <c r="BW21" s="11"/>
      <c r="BX21" s="11"/>
      <c r="BY21" s="11"/>
      <c r="BZ21" s="11"/>
      <c r="CA21" s="11"/>
      <c r="CB21" s="11"/>
    </row>
    <row r="22" spans="1:80" s="9" customFormat="1" ht="15" customHeight="1" x14ac:dyDescent="0.2">
      <c r="A22" s="13"/>
      <c r="B22" s="132"/>
      <c r="C22" s="23"/>
      <c r="D22" s="134"/>
      <c r="E22" s="140"/>
      <c r="F22" s="143"/>
      <c r="G22" s="145"/>
      <c r="H22" s="145"/>
      <c r="I22" s="171"/>
      <c r="J22" s="137"/>
      <c r="K22" s="166"/>
      <c r="L22" s="134"/>
      <c r="M22" s="134"/>
      <c r="N22" s="134"/>
      <c r="O22" s="134"/>
      <c r="P22" s="134"/>
      <c r="Q22" s="134"/>
      <c r="R22" s="134"/>
      <c r="S22" s="134"/>
      <c r="T22" s="7"/>
      <c r="U22" s="7"/>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10"/>
      <c r="BC22" s="10"/>
      <c r="BD22" s="10"/>
      <c r="BE22" s="10"/>
      <c r="BF22" s="10"/>
      <c r="BG22" s="10"/>
      <c r="BH22" s="10"/>
      <c r="BI22" s="11"/>
      <c r="BJ22" s="11"/>
      <c r="BK22" s="11"/>
      <c r="BL22" s="11"/>
      <c r="BM22" s="11"/>
      <c r="BN22" s="11"/>
      <c r="BO22" s="11"/>
      <c r="BP22" s="11"/>
      <c r="BQ22" s="11"/>
      <c r="BR22" s="11"/>
      <c r="BS22" s="11"/>
      <c r="BT22" s="11"/>
      <c r="BU22" s="11"/>
      <c r="BV22" s="11"/>
      <c r="BW22" s="11"/>
      <c r="BX22" s="11"/>
      <c r="BY22" s="11"/>
      <c r="BZ22" s="11"/>
      <c r="CA22" s="11"/>
      <c r="CB22" s="11"/>
    </row>
    <row r="23" spans="1:80" s="9" customFormat="1" ht="15" customHeight="1" x14ac:dyDescent="0.2">
      <c r="A23" s="13"/>
      <c r="B23" s="132"/>
      <c r="C23" s="23"/>
      <c r="D23" s="134"/>
      <c r="E23" s="140"/>
      <c r="F23" s="143"/>
      <c r="G23" s="145"/>
      <c r="H23" s="145"/>
      <c r="I23" s="171"/>
      <c r="J23" s="137"/>
      <c r="K23" s="166"/>
      <c r="L23" s="134"/>
      <c r="M23" s="134"/>
      <c r="N23" s="134"/>
      <c r="O23" s="134"/>
      <c r="P23" s="134"/>
      <c r="Q23" s="134"/>
      <c r="R23" s="134"/>
      <c r="S23" s="134"/>
      <c r="T23" s="7"/>
      <c r="U23" s="7"/>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10"/>
      <c r="BC23" s="10"/>
      <c r="BD23" s="10"/>
      <c r="BE23" s="10"/>
      <c r="BF23" s="10"/>
      <c r="BG23" s="10"/>
      <c r="BH23" s="10"/>
      <c r="BI23" s="11"/>
      <c r="BJ23" s="11"/>
      <c r="BK23" s="11"/>
      <c r="BL23" s="11"/>
      <c r="BM23" s="11"/>
      <c r="BN23" s="11"/>
      <c r="BO23" s="11"/>
      <c r="BP23" s="11"/>
      <c r="BQ23" s="11"/>
      <c r="BR23" s="11"/>
      <c r="BS23" s="11"/>
      <c r="BT23" s="11"/>
      <c r="BU23" s="11"/>
      <c r="BV23" s="11"/>
      <c r="BW23" s="11"/>
      <c r="BX23" s="11"/>
      <c r="BY23" s="11"/>
      <c r="BZ23" s="11"/>
      <c r="CA23" s="11"/>
      <c r="CB23" s="11"/>
    </row>
    <row r="24" spans="1:80" s="9" customFormat="1" ht="15" customHeight="1" x14ac:dyDescent="0.2">
      <c r="A24" s="146"/>
      <c r="B24" s="147"/>
      <c r="C24" s="152"/>
      <c r="D24" s="153"/>
      <c r="E24" s="154"/>
      <c r="F24" s="155"/>
      <c r="G24" s="145"/>
      <c r="H24" s="145"/>
      <c r="I24" s="173"/>
      <c r="J24" s="156"/>
      <c r="K24" s="168"/>
      <c r="L24" s="153"/>
      <c r="M24" s="153"/>
      <c r="N24" s="153"/>
      <c r="O24" s="153"/>
      <c r="P24" s="153"/>
      <c r="Q24" s="153"/>
      <c r="R24" s="153"/>
      <c r="S24" s="153"/>
      <c r="T24" s="7"/>
      <c r="U24" s="7"/>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10"/>
      <c r="BC24" s="10"/>
      <c r="BD24" s="10"/>
      <c r="BE24" s="10"/>
      <c r="BF24" s="10"/>
      <c r="BG24" s="10"/>
      <c r="BH24" s="10"/>
      <c r="BI24" s="11"/>
      <c r="BJ24" s="11"/>
      <c r="BK24" s="11"/>
      <c r="BL24" s="11"/>
      <c r="BM24" s="11"/>
      <c r="BN24" s="11"/>
      <c r="BO24" s="11"/>
      <c r="BP24" s="11"/>
      <c r="BQ24" s="11"/>
      <c r="BR24" s="11"/>
      <c r="BS24" s="11"/>
      <c r="BT24" s="11"/>
      <c r="BU24" s="11"/>
      <c r="BV24" s="11"/>
      <c r="BW24" s="11"/>
      <c r="BX24" s="11"/>
      <c r="BY24" s="11"/>
      <c r="BZ24" s="11"/>
      <c r="CA24" s="11"/>
      <c r="CB24" s="11"/>
    </row>
    <row r="25" spans="1:80" s="9" customFormat="1" ht="15" customHeight="1" x14ac:dyDescent="0.2">
      <c r="A25" s="13"/>
      <c r="B25" s="132"/>
      <c r="C25" s="23"/>
      <c r="D25" s="134"/>
      <c r="E25" s="140"/>
      <c r="F25" s="143"/>
      <c r="G25" s="145"/>
      <c r="H25" s="145"/>
      <c r="I25" s="171"/>
      <c r="J25" s="137"/>
      <c r="K25" s="166"/>
      <c r="L25" s="134"/>
      <c r="M25" s="134"/>
      <c r="N25" s="134"/>
      <c r="O25" s="134"/>
      <c r="P25" s="134"/>
      <c r="Q25" s="134"/>
      <c r="R25" s="134"/>
      <c r="S25" s="134"/>
      <c r="T25" s="7"/>
      <c r="U25" s="7"/>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10"/>
      <c r="BC25" s="10"/>
      <c r="BD25" s="10"/>
      <c r="BE25" s="10"/>
      <c r="BF25" s="10"/>
      <c r="BG25" s="10"/>
      <c r="BH25" s="10"/>
      <c r="BI25" s="11"/>
      <c r="BJ25" s="11"/>
      <c r="BK25" s="11"/>
      <c r="BL25" s="11"/>
      <c r="BM25" s="11"/>
      <c r="BN25" s="11"/>
      <c r="BO25" s="11"/>
      <c r="BP25" s="11"/>
      <c r="BQ25" s="11"/>
      <c r="BR25" s="11"/>
      <c r="BS25" s="11"/>
      <c r="BT25" s="11"/>
      <c r="BU25" s="11"/>
      <c r="BV25" s="11"/>
      <c r="BW25" s="11"/>
      <c r="BX25" s="11"/>
      <c r="BY25" s="11"/>
      <c r="BZ25" s="11"/>
      <c r="CA25" s="11"/>
      <c r="CB25" s="11"/>
    </row>
    <row r="26" spans="1:80" s="9" customFormat="1" ht="15" customHeight="1" x14ac:dyDescent="0.2">
      <c r="A26" s="13"/>
      <c r="B26" s="132"/>
      <c r="C26" s="23"/>
      <c r="D26" s="134"/>
      <c r="E26" s="140"/>
      <c r="F26" s="143"/>
      <c r="G26" s="145"/>
      <c r="H26" s="145"/>
      <c r="I26" s="171"/>
      <c r="J26" s="137"/>
      <c r="K26" s="166"/>
      <c r="L26" s="134"/>
      <c r="M26" s="134"/>
      <c r="N26" s="134"/>
      <c r="O26" s="134"/>
      <c r="P26" s="134"/>
      <c r="Q26" s="134"/>
      <c r="R26" s="134"/>
      <c r="S26" s="134"/>
      <c r="T26" s="7"/>
      <c r="U26" s="7"/>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10"/>
      <c r="BC26" s="10"/>
      <c r="BD26" s="10"/>
      <c r="BE26" s="10"/>
      <c r="BF26" s="10"/>
      <c r="BG26" s="10"/>
      <c r="BH26" s="10"/>
      <c r="BI26" s="11"/>
      <c r="BJ26" s="11"/>
      <c r="BK26" s="11"/>
      <c r="BL26" s="11"/>
      <c r="BM26" s="11"/>
      <c r="BN26" s="11"/>
      <c r="BO26" s="11"/>
      <c r="BP26" s="11"/>
      <c r="BQ26" s="11"/>
      <c r="BR26" s="11"/>
      <c r="BS26" s="11"/>
      <c r="BT26" s="11"/>
      <c r="BU26" s="11"/>
      <c r="BV26" s="11"/>
      <c r="BW26" s="11"/>
      <c r="BX26" s="11"/>
      <c r="BY26" s="11"/>
      <c r="BZ26" s="11"/>
      <c r="CA26" s="11"/>
      <c r="CB26" s="11"/>
    </row>
    <row r="27" spans="1:80" s="9" customFormat="1" ht="15" customHeight="1" x14ac:dyDescent="0.2">
      <c r="A27" s="13"/>
      <c r="B27" s="132"/>
      <c r="C27" s="23"/>
      <c r="D27" s="134"/>
      <c r="E27" s="140"/>
      <c r="F27" s="143"/>
      <c r="G27" s="145"/>
      <c r="H27" s="145"/>
      <c r="I27" s="171"/>
      <c r="J27" s="137"/>
      <c r="K27" s="166"/>
      <c r="L27" s="134"/>
      <c r="M27" s="134"/>
      <c r="N27" s="134"/>
      <c r="O27" s="134"/>
      <c r="P27" s="134"/>
      <c r="Q27" s="134"/>
      <c r="R27" s="134"/>
      <c r="S27" s="134"/>
      <c r="T27" s="7"/>
      <c r="U27" s="7"/>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10"/>
      <c r="BC27" s="10"/>
      <c r="BD27" s="10"/>
      <c r="BE27" s="10"/>
      <c r="BF27" s="10"/>
      <c r="BG27" s="10"/>
      <c r="BH27" s="10"/>
      <c r="BI27" s="11"/>
      <c r="BJ27" s="11"/>
      <c r="BK27" s="11"/>
      <c r="BL27" s="11"/>
      <c r="BM27" s="11"/>
      <c r="BN27" s="11"/>
      <c r="BO27" s="11"/>
      <c r="BP27" s="11"/>
      <c r="BQ27" s="11"/>
      <c r="BR27" s="11"/>
      <c r="BS27" s="11"/>
      <c r="BT27" s="11"/>
      <c r="BU27" s="11"/>
      <c r="BV27" s="11"/>
      <c r="BW27" s="11"/>
      <c r="BX27" s="11"/>
      <c r="BY27" s="11"/>
      <c r="BZ27" s="11"/>
      <c r="CA27" s="11"/>
      <c r="CB27" s="11"/>
    </row>
    <row r="28" spans="1:80" s="9" customFormat="1" ht="15" customHeight="1" x14ac:dyDescent="0.2">
      <c r="A28" s="146"/>
      <c r="B28" s="147"/>
      <c r="C28" s="152"/>
      <c r="D28" s="153"/>
      <c r="E28" s="154"/>
      <c r="F28" s="155"/>
      <c r="G28" s="145"/>
      <c r="H28" s="145"/>
      <c r="I28" s="173"/>
      <c r="J28" s="156"/>
      <c r="K28" s="168"/>
      <c r="L28" s="153"/>
      <c r="M28" s="153"/>
      <c r="N28" s="153"/>
      <c r="O28" s="153"/>
      <c r="P28" s="153"/>
      <c r="Q28" s="153"/>
      <c r="R28" s="153"/>
      <c r="S28" s="153"/>
      <c r="T28" s="7"/>
      <c r="U28" s="7"/>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10"/>
      <c r="BC28" s="10"/>
      <c r="BD28" s="10"/>
      <c r="BE28" s="10"/>
      <c r="BF28" s="10"/>
      <c r="BG28" s="10"/>
      <c r="BH28" s="10"/>
      <c r="BI28" s="11"/>
      <c r="BJ28" s="11"/>
      <c r="BK28" s="11"/>
      <c r="BL28" s="11"/>
      <c r="BM28" s="11"/>
      <c r="BN28" s="11"/>
      <c r="BO28" s="11"/>
      <c r="BP28" s="11"/>
      <c r="BQ28" s="11"/>
      <c r="BR28" s="11"/>
      <c r="BS28" s="11"/>
      <c r="BT28" s="11"/>
      <c r="BU28" s="11"/>
      <c r="BV28" s="11"/>
      <c r="BW28" s="11"/>
      <c r="BX28" s="11"/>
      <c r="BY28" s="11"/>
      <c r="BZ28" s="11"/>
      <c r="CA28" s="11"/>
      <c r="CB28" s="11"/>
    </row>
    <row r="29" spans="1:80" s="9" customFormat="1" ht="15" customHeight="1" x14ac:dyDescent="0.2">
      <c r="A29" s="13"/>
      <c r="B29" s="132"/>
      <c r="C29" s="23"/>
      <c r="D29" s="134"/>
      <c r="E29" s="140"/>
      <c r="F29" s="143"/>
      <c r="G29" s="145"/>
      <c r="H29" s="145"/>
      <c r="I29" s="171"/>
      <c r="J29" s="137"/>
      <c r="K29" s="166"/>
      <c r="L29" s="134"/>
      <c r="M29" s="134"/>
      <c r="N29" s="134"/>
      <c r="O29" s="134"/>
      <c r="P29" s="134"/>
      <c r="Q29" s="134"/>
      <c r="R29" s="134"/>
      <c r="S29" s="134"/>
      <c r="T29" s="7"/>
      <c r="U29" s="7"/>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10"/>
      <c r="BC29" s="10"/>
      <c r="BD29" s="10"/>
      <c r="BE29" s="10"/>
      <c r="BF29" s="10"/>
      <c r="BG29" s="10"/>
      <c r="BH29" s="10"/>
      <c r="BI29" s="11"/>
      <c r="BJ29" s="11"/>
      <c r="BK29" s="11"/>
      <c r="BL29" s="11"/>
      <c r="BM29" s="11"/>
      <c r="BN29" s="11"/>
      <c r="BO29" s="11"/>
      <c r="BP29" s="11"/>
      <c r="BQ29" s="11"/>
      <c r="BR29" s="11"/>
      <c r="BS29" s="11"/>
      <c r="BT29" s="11"/>
      <c r="BU29" s="11"/>
      <c r="BV29" s="11"/>
      <c r="BW29" s="11"/>
      <c r="BX29" s="11"/>
      <c r="BY29" s="11"/>
      <c r="BZ29" s="11"/>
      <c r="CA29" s="11"/>
      <c r="CB29" s="11"/>
    </row>
    <row r="30" spans="1:80" s="9" customFormat="1" ht="15" customHeight="1" x14ac:dyDescent="0.2">
      <c r="A30" s="13"/>
      <c r="B30" s="132"/>
      <c r="C30" s="23"/>
      <c r="D30" s="134"/>
      <c r="E30" s="140"/>
      <c r="F30" s="143"/>
      <c r="G30" s="145"/>
      <c r="H30" s="145"/>
      <c r="I30" s="171"/>
      <c r="J30" s="137"/>
      <c r="K30" s="166"/>
      <c r="L30" s="134"/>
      <c r="M30" s="134"/>
      <c r="N30" s="134"/>
      <c r="O30" s="134"/>
      <c r="P30" s="134"/>
      <c r="Q30" s="134"/>
      <c r="R30" s="134"/>
      <c r="S30" s="134"/>
      <c r="T30" s="7"/>
      <c r="U30" s="7"/>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10"/>
      <c r="BC30" s="10"/>
      <c r="BD30" s="10"/>
      <c r="BE30" s="10"/>
      <c r="BF30" s="10"/>
      <c r="BG30" s="10"/>
      <c r="BH30" s="10"/>
      <c r="BI30" s="11"/>
      <c r="BJ30" s="11"/>
      <c r="BK30" s="11"/>
      <c r="BL30" s="11"/>
      <c r="BM30" s="11"/>
      <c r="BN30" s="11"/>
      <c r="BO30" s="11"/>
      <c r="BP30" s="11"/>
      <c r="BQ30" s="11"/>
      <c r="BR30" s="11"/>
      <c r="BS30" s="11"/>
      <c r="BT30" s="11"/>
      <c r="BU30" s="11"/>
      <c r="BV30" s="11"/>
      <c r="BW30" s="11"/>
      <c r="BX30" s="11"/>
      <c r="BY30" s="11"/>
      <c r="BZ30" s="11"/>
      <c r="CA30" s="11"/>
      <c r="CB30" s="11"/>
    </row>
    <row r="31" spans="1:80" s="9" customFormat="1" ht="15" customHeight="1" x14ac:dyDescent="0.2">
      <c r="A31" s="13"/>
      <c r="B31" s="132"/>
      <c r="C31" s="23"/>
      <c r="D31" s="134"/>
      <c r="E31" s="140"/>
      <c r="F31" s="143"/>
      <c r="G31" s="145"/>
      <c r="H31" s="145"/>
      <c r="I31" s="171"/>
      <c r="J31" s="137"/>
      <c r="K31" s="166"/>
      <c r="L31" s="134"/>
      <c r="M31" s="134"/>
      <c r="N31" s="134"/>
      <c r="O31" s="134"/>
      <c r="P31" s="134"/>
      <c r="Q31" s="134"/>
      <c r="R31" s="134"/>
      <c r="S31" s="134"/>
      <c r="T31" s="7"/>
      <c r="U31" s="7"/>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10"/>
      <c r="BC31" s="10"/>
      <c r="BD31" s="10"/>
      <c r="BE31" s="10"/>
      <c r="BF31" s="10"/>
      <c r="BG31" s="10"/>
      <c r="BH31" s="10"/>
      <c r="BI31" s="11"/>
      <c r="BJ31" s="11"/>
      <c r="BK31" s="11"/>
      <c r="BL31" s="11"/>
      <c r="BM31" s="11"/>
      <c r="BN31" s="11"/>
      <c r="BO31" s="11"/>
      <c r="BP31" s="11"/>
      <c r="BQ31" s="11"/>
      <c r="BR31" s="11"/>
      <c r="BS31" s="11"/>
      <c r="BT31" s="11"/>
      <c r="BU31" s="11"/>
      <c r="BV31" s="11"/>
      <c r="BW31" s="11"/>
      <c r="BX31" s="11"/>
      <c r="BY31" s="11"/>
      <c r="BZ31" s="11"/>
      <c r="CA31" s="11"/>
      <c r="CB31" s="11"/>
    </row>
    <row r="32" spans="1:80" s="9" customFormat="1" ht="15" customHeight="1" x14ac:dyDescent="0.2">
      <c r="A32" s="13"/>
      <c r="B32" s="132"/>
      <c r="C32" s="23"/>
      <c r="D32" s="134"/>
      <c r="E32" s="140"/>
      <c r="F32" s="143"/>
      <c r="G32" s="145"/>
      <c r="H32" s="145"/>
      <c r="I32" s="171"/>
      <c r="J32" s="137"/>
      <c r="K32" s="166"/>
      <c r="L32" s="134"/>
      <c r="M32" s="134"/>
      <c r="N32" s="134"/>
      <c r="O32" s="134"/>
      <c r="P32" s="134"/>
      <c r="Q32" s="134"/>
      <c r="R32" s="134"/>
      <c r="S32" s="134"/>
      <c r="T32" s="7"/>
      <c r="U32" s="7"/>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10"/>
      <c r="BC32" s="10"/>
      <c r="BD32" s="10"/>
      <c r="BE32" s="10"/>
      <c r="BF32" s="10"/>
      <c r="BG32" s="10"/>
      <c r="BH32" s="10"/>
      <c r="BI32" s="11"/>
      <c r="BJ32" s="11"/>
      <c r="BK32" s="11"/>
      <c r="BL32" s="11"/>
      <c r="BM32" s="11"/>
      <c r="BN32" s="11"/>
      <c r="BO32" s="11"/>
      <c r="BP32" s="11"/>
      <c r="BQ32" s="11"/>
      <c r="BR32" s="11"/>
      <c r="BS32" s="11"/>
      <c r="BT32" s="11"/>
      <c r="BU32" s="11"/>
      <c r="BV32" s="11"/>
      <c r="BW32" s="11"/>
      <c r="BX32" s="11"/>
      <c r="BY32" s="11"/>
      <c r="BZ32" s="11"/>
      <c r="CA32" s="11"/>
      <c r="CB32" s="11"/>
    </row>
    <row r="33" spans="1:80" s="9" customFormat="1" ht="15" customHeight="1" x14ac:dyDescent="0.2">
      <c r="A33" s="13"/>
      <c r="B33" s="132"/>
      <c r="C33" s="23"/>
      <c r="D33" s="134"/>
      <c r="E33" s="140"/>
      <c r="F33" s="143"/>
      <c r="G33" s="145"/>
      <c r="H33" s="145"/>
      <c r="I33" s="171"/>
      <c r="J33" s="137"/>
      <c r="K33" s="166"/>
      <c r="L33" s="134"/>
      <c r="M33" s="134"/>
      <c r="N33" s="134"/>
      <c r="O33" s="134"/>
      <c r="P33" s="134"/>
      <c r="Q33" s="134"/>
      <c r="R33" s="134"/>
      <c r="S33" s="134"/>
      <c r="T33" s="7"/>
      <c r="U33" s="7"/>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10"/>
      <c r="BC33" s="10"/>
      <c r="BD33" s="10"/>
      <c r="BE33" s="10"/>
      <c r="BF33" s="10"/>
      <c r="BG33" s="10"/>
      <c r="BH33" s="10"/>
      <c r="BI33" s="11"/>
      <c r="BJ33" s="11"/>
      <c r="BK33" s="11"/>
      <c r="BL33" s="11"/>
      <c r="BM33" s="11"/>
      <c r="BN33" s="11"/>
      <c r="BO33" s="11"/>
      <c r="BP33" s="11"/>
      <c r="BQ33" s="11"/>
      <c r="BR33" s="11"/>
      <c r="BS33" s="11"/>
      <c r="BT33" s="11"/>
      <c r="BU33" s="11"/>
      <c r="BV33" s="11"/>
      <c r="BW33" s="11"/>
      <c r="BX33" s="11"/>
      <c r="BY33" s="11"/>
      <c r="BZ33" s="11"/>
      <c r="CA33" s="11"/>
      <c r="CB33" s="11"/>
    </row>
    <row r="34" spans="1:80" s="9" customFormat="1" ht="15" customHeight="1" x14ac:dyDescent="0.2">
      <c r="A34" s="157"/>
      <c r="B34" s="147"/>
      <c r="C34" s="147"/>
      <c r="D34" s="148"/>
      <c r="E34" s="149"/>
      <c r="F34" s="150"/>
      <c r="G34" s="145"/>
      <c r="H34" s="145"/>
      <c r="I34" s="172"/>
      <c r="J34" s="151"/>
      <c r="K34" s="167"/>
      <c r="L34" s="148"/>
      <c r="M34" s="148"/>
      <c r="N34" s="148"/>
      <c r="O34" s="148"/>
      <c r="P34" s="148"/>
      <c r="Q34" s="148"/>
      <c r="R34" s="148"/>
      <c r="S34" s="148"/>
      <c r="T34" s="7"/>
      <c r="U34" s="7"/>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10"/>
      <c r="BC34" s="10"/>
      <c r="BD34" s="10"/>
      <c r="BE34" s="10"/>
      <c r="BF34" s="10"/>
      <c r="BG34" s="10"/>
      <c r="BH34" s="10"/>
      <c r="BI34" s="11"/>
      <c r="BJ34" s="11"/>
      <c r="BK34" s="11"/>
      <c r="BL34" s="11"/>
      <c r="BM34" s="11"/>
      <c r="BN34" s="11"/>
      <c r="BO34" s="11"/>
      <c r="BP34" s="11"/>
      <c r="BQ34" s="11"/>
      <c r="BR34" s="11"/>
      <c r="BS34" s="11"/>
      <c r="BT34" s="11"/>
      <c r="BU34" s="11"/>
      <c r="BV34" s="11"/>
      <c r="BW34" s="11"/>
      <c r="BX34" s="11"/>
      <c r="BY34" s="11"/>
      <c r="BZ34" s="11"/>
      <c r="CA34" s="11"/>
      <c r="CB34" s="11"/>
    </row>
    <row r="35" spans="1:80" s="9" customFormat="1" ht="15" customHeight="1" x14ac:dyDescent="0.2">
      <c r="A35" s="105"/>
      <c r="B35" s="132"/>
      <c r="C35" s="23"/>
      <c r="D35" s="134"/>
      <c r="E35" s="140"/>
      <c r="F35" s="143"/>
      <c r="G35" s="145"/>
      <c r="H35" s="145"/>
      <c r="I35" s="171"/>
      <c r="J35" s="137"/>
      <c r="K35" s="166"/>
      <c r="L35" s="134"/>
      <c r="M35" s="134"/>
      <c r="N35" s="134"/>
      <c r="O35" s="134"/>
      <c r="P35" s="134"/>
      <c r="Q35" s="134"/>
      <c r="R35" s="134"/>
      <c r="S35" s="134"/>
      <c r="T35" s="7"/>
      <c r="U35" s="7"/>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10"/>
      <c r="BC35" s="10"/>
      <c r="BD35" s="10"/>
      <c r="BE35" s="10"/>
      <c r="BF35" s="10"/>
      <c r="BG35" s="10"/>
      <c r="BH35" s="10"/>
      <c r="BI35" s="11"/>
      <c r="BJ35" s="11"/>
      <c r="BK35" s="11"/>
      <c r="BL35" s="11"/>
      <c r="BM35" s="11"/>
      <c r="BN35" s="11"/>
      <c r="BO35" s="11"/>
      <c r="BP35" s="11"/>
      <c r="BQ35" s="11"/>
      <c r="BR35" s="11"/>
      <c r="BS35" s="11"/>
      <c r="BT35" s="11"/>
      <c r="BU35" s="11"/>
      <c r="BV35" s="11"/>
      <c r="BW35" s="11"/>
      <c r="BX35" s="11"/>
      <c r="BY35" s="11"/>
      <c r="BZ35" s="11"/>
      <c r="CA35" s="11"/>
      <c r="CB35" s="11"/>
    </row>
    <row r="36" spans="1:80" s="9" customFormat="1" ht="15" customHeight="1" x14ac:dyDescent="0.2">
      <c r="A36" s="105"/>
      <c r="B36" s="132"/>
      <c r="C36" s="23"/>
      <c r="D36" s="134"/>
      <c r="E36" s="140"/>
      <c r="F36" s="143"/>
      <c r="G36" s="145"/>
      <c r="H36" s="145"/>
      <c r="I36" s="171"/>
      <c r="J36" s="137"/>
      <c r="K36" s="166"/>
      <c r="L36" s="134"/>
      <c r="M36" s="134"/>
      <c r="N36" s="134"/>
      <c r="O36" s="134"/>
      <c r="P36" s="134"/>
      <c r="Q36" s="134"/>
      <c r="R36" s="134"/>
      <c r="S36" s="134"/>
      <c r="T36" s="7"/>
      <c r="U36" s="7"/>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10"/>
      <c r="BC36" s="10"/>
      <c r="BD36" s="10"/>
      <c r="BE36" s="10"/>
      <c r="BF36" s="10"/>
      <c r="BG36" s="10"/>
      <c r="BH36" s="10"/>
      <c r="BI36" s="11"/>
      <c r="BJ36" s="11"/>
      <c r="BK36" s="11"/>
      <c r="BL36" s="11"/>
      <c r="BM36" s="11"/>
      <c r="BN36" s="11"/>
      <c r="BO36" s="11"/>
      <c r="BP36" s="11"/>
      <c r="BQ36" s="11"/>
      <c r="BR36" s="11"/>
      <c r="BS36" s="11"/>
      <c r="BT36" s="11"/>
      <c r="BU36" s="11"/>
      <c r="BV36" s="11"/>
      <c r="BW36" s="11"/>
      <c r="BX36" s="11"/>
      <c r="BY36" s="11"/>
      <c r="BZ36" s="11"/>
      <c r="CA36" s="11"/>
      <c r="CB36" s="11"/>
    </row>
    <row r="37" spans="1:80" s="9" customFormat="1" ht="15" customHeight="1" x14ac:dyDescent="0.2">
      <c r="A37" s="105"/>
      <c r="B37" s="132"/>
      <c r="C37" s="23"/>
      <c r="D37" s="134"/>
      <c r="E37" s="140"/>
      <c r="F37" s="143"/>
      <c r="G37" s="145"/>
      <c r="H37" s="145"/>
      <c r="I37" s="171"/>
      <c r="J37" s="137"/>
      <c r="K37" s="166"/>
      <c r="L37" s="134"/>
      <c r="M37" s="134"/>
      <c r="N37" s="134"/>
      <c r="O37" s="134"/>
      <c r="P37" s="134"/>
      <c r="Q37" s="134"/>
      <c r="R37" s="134"/>
      <c r="S37" s="134"/>
      <c r="T37" s="7"/>
      <c r="U37" s="7"/>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10"/>
      <c r="BC37" s="10"/>
      <c r="BD37" s="10"/>
      <c r="BE37" s="10"/>
      <c r="BF37" s="10"/>
      <c r="BG37" s="10"/>
      <c r="BH37" s="10"/>
      <c r="BI37" s="11"/>
      <c r="BJ37" s="11"/>
      <c r="BK37" s="11"/>
      <c r="BL37" s="11"/>
      <c r="BM37" s="11"/>
      <c r="BN37" s="11"/>
      <c r="BO37" s="11"/>
      <c r="BP37" s="11"/>
      <c r="BQ37" s="11"/>
      <c r="BR37" s="11"/>
      <c r="BS37" s="11"/>
      <c r="BT37" s="11"/>
      <c r="BU37" s="11"/>
      <c r="BV37" s="11"/>
      <c r="BW37" s="11"/>
      <c r="BX37" s="11"/>
      <c r="BY37" s="11"/>
      <c r="BZ37" s="11"/>
      <c r="CA37" s="11"/>
      <c r="CB37" s="11"/>
    </row>
    <row r="38" spans="1:80" s="123" customFormat="1" ht="15" customHeight="1" x14ac:dyDescent="0.2">
      <c r="A38" s="105"/>
      <c r="B38" s="132"/>
      <c r="C38" s="23"/>
      <c r="D38" s="134"/>
      <c r="E38" s="140"/>
      <c r="F38" s="143"/>
      <c r="G38" s="145"/>
      <c r="H38" s="145"/>
      <c r="I38" s="171"/>
      <c r="J38" s="137"/>
      <c r="K38" s="166"/>
      <c r="L38" s="134"/>
      <c r="M38" s="134"/>
      <c r="N38" s="134"/>
      <c r="O38" s="134"/>
      <c r="P38" s="134"/>
      <c r="Q38" s="134"/>
      <c r="R38" s="134"/>
      <c r="S38" s="134"/>
    </row>
    <row r="39" spans="1:80" s="123" customFormat="1" ht="15" customHeight="1" x14ac:dyDescent="0.2">
      <c r="A39" s="105"/>
      <c r="B39" s="132"/>
      <c r="C39" s="23"/>
      <c r="D39" s="134"/>
      <c r="E39" s="140"/>
      <c r="F39" s="143"/>
      <c r="G39" s="145"/>
      <c r="H39" s="145"/>
      <c r="I39" s="171"/>
      <c r="J39" s="137"/>
      <c r="K39" s="166"/>
      <c r="L39" s="134"/>
      <c r="M39" s="134"/>
      <c r="N39" s="134"/>
      <c r="O39" s="134"/>
      <c r="P39" s="134"/>
      <c r="Q39" s="134"/>
      <c r="R39" s="134"/>
      <c r="S39" s="134"/>
    </row>
    <row r="40" spans="1:80" s="123" customFormat="1" ht="15" customHeight="1" x14ac:dyDescent="0.2">
      <c r="A40" s="157"/>
      <c r="B40" s="147"/>
      <c r="C40" s="147"/>
      <c r="D40" s="148"/>
      <c r="E40" s="149"/>
      <c r="F40" s="150"/>
      <c r="G40" s="145"/>
      <c r="H40" s="145"/>
      <c r="I40" s="172"/>
      <c r="J40" s="151"/>
      <c r="K40" s="167"/>
      <c r="L40" s="148"/>
      <c r="M40" s="148"/>
      <c r="N40" s="148"/>
      <c r="O40" s="148"/>
      <c r="P40" s="148"/>
      <c r="Q40" s="148"/>
      <c r="R40" s="148"/>
      <c r="S40" s="148"/>
    </row>
    <row r="41" spans="1:80" s="123" customFormat="1" ht="15" customHeight="1" x14ac:dyDescent="0.2">
      <c r="A41" s="105"/>
      <c r="B41" s="132"/>
      <c r="C41" s="23"/>
      <c r="D41" s="134"/>
      <c r="E41" s="140"/>
      <c r="F41" s="143"/>
      <c r="G41" s="145"/>
      <c r="H41" s="145"/>
      <c r="I41" s="171"/>
      <c r="J41" s="137"/>
      <c r="K41" s="166"/>
      <c r="L41" s="134"/>
      <c r="M41" s="134"/>
      <c r="N41" s="134"/>
      <c r="O41" s="134"/>
      <c r="P41" s="134"/>
      <c r="Q41" s="134"/>
      <c r="R41" s="134"/>
      <c r="S41" s="134"/>
    </row>
    <row r="42" spans="1:80" s="123" customFormat="1" ht="15" customHeight="1" x14ac:dyDescent="0.2">
      <c r="A42" s="105"/>
      <c r="B42" s="132"/>
      <c r="C42" s="23"/>
      <c r="D42" s="134"/>
      <c r="E42" s="140"/>
      <c r="F42" s="143"/>
      <c r="G42" s="145"/>
      <c r="H42" s="145"/>
      <c r="I42" s="171"/>
      <c r="J42" s="137"/>
      <c r="K42" s="166"/>
      <c r="L42" s="134"/>
      <c r="M42" s="134"/>
      <c r="N42" s="134"/>
      <c r="O42" s="134"/>
      <c r="P42" s="134"/>
      <c r="Q42" s="134"/>
      <c r="R42" s="134"/>
      <c r="S42" s="134"/>
    </row>
    <row r="43" spans="1:80" s="123" customFormat="1" ht="15" customHeight="1" x14ac:dyDescent="0.2">
      <c r="A43" s="105"/>
      <c r="B43" s="132"/>
      <c r="C43" s="23"/>
      <c r="D43" s="134"/>
      <c r="E43" s="140"/>
      <c r="F43" s="143"/>
      <c r="G43" s="145"/>
      <c r="H43" s="145"/>
      <c r="I43" s="171"/>
      <c r="J43" s="137"/>
      <c r="K43" s="166"/>
      <c r="L43" s="134"/>
      <c r="M43" s="134"/>
      <c r="N43" s="134"/>
      <c r="O43" s="134"/>
      <c r="P43" s="134"/>
      <c r="Q43" s="134"/>
      <c r="R43" s="134"/>
      <c r="S43" s="134"/>
    </row>
    <row r="44" spans="1:80" s="123" customFormat="1" ht="15" customHeight="1" x14ac:dyDescent="0.2">
      <c r="A44" s="105"/>
      <c r="B44" s="132"/>
      <c r="C44" s="23"/>
      <c r="D44" s="134"/>
      <c r="E44" s="140"/>
      <c r="F44" s="143"/>
      <c r="G44" s="145"/>
      <c r="H44" s="145"/>
      <c r="I44" s="171"/>
      <c r="J44" s="137"/>
      <c r="K44" s="166"/>
      <c r="L44" s="134"/>
      <c r="M44" s="134"/>
      <c r="N44" s="134"/>
      <c r="O44" s="134"/>
      <c r="P44" s="134"/>
      <c r="Q44" s="134"/>
      <c r="R44" s="134"/>
      <c r="S44" s="134"/>
    </row>
    <row r="45" spans="1:80" s="123" customFormat="1" ht="15" customHeight="1" x14ac:dyDescent="0.2">
      <c r="A45" s="105"/>
      <c r="B45" s="132"/>
      <c r="C45" s="23"/>
      <c r="D45" s="134"/>
      <c r="E45" s="140"/>
      <c r="F45" s="143"/>
      <c r="G45" s="145"/>
      <c r="H45" s="145"/>
      <c r="I45" s="171"/>
      <c r="J45" s="137"/>
      <c r="K45" s="166"/>
      <c r="L45" s="134"/>
      <c r="M45" s="134"/>
      <c r="N45" s="134"/>
      <c r="O45" s="134"/>
      <c r="P45" s="134"/>
      <c r="Q45" s="134"/>
      <c r="R45" s="134"/>
      <c r="S45" s="134"/>
    </row>
    <row r="46" spans="1:80" s="123" customFormat="1" ht="15" customHeight="1" x14ac:dyDescent="0.2">
      <c r="A46" s="157"/>
      <c r="B46" s="147"/>
      <c r="C46" s="152"/>
      <c r="D46" s="153"/>
      <c r="E46" s="154"/>
      <c r="F46" s="155"/>
      <c r="G46" s="145"/>
      <c r="H46" s="145"/>
      <c r="I46" s="173"/>
      <c r="J46" s="156"/>
      <c r="K46" s="168"/>
      <c r="L46" s="153"/>
      <c r="M46" s="153"/>
      <c r="N46" s="153"/>
      <c r="O46" s="153"/>
      <c r="P46" s="153"/>
      <c r="Q46" s="153"/>
      <c r="R46" s="153"/>
      <c r="S46" s="153"/>
    </row>
    <row r="47" spans="1:80" s="123" customFormat="1" ht="15" customHeight="1" x14ac:dyDescent="0.2">
      <c r="A47" s="105"/>
      <c r="B47" s="132"/>
      <c r="C47" s="132"/>
      <c r="D47" s="135"/>
      <c r="E47" s="141"/>
      <c r="F47" s="144"/>
      <c r="G47" s="145"/>
      <c r="H47" s="145"/>
      <c r="I47" s="174"/>
      <c r="J47" s="138"/>
      <c r="K47" s="169"/>
      <c r="L47" s="135"/>
      <c r="M47" s="135"/>
      <c r="N47" s="135"/>
      <c r="O47" s="135"/>
      <c r="P47" s="135"/>
      <c r="Q47" s="135"/>
      <c r="R47" s="135"/>
      <c r="S47" s="135"/>
    </row>
    <row r="48" spans="1:80" s="123" customFormat="1" ht="15" customHeight="1" x14ac:dyDescent="0.2">
      <c r="A48" s="105"/>
      <c r="B48" s="132"/>
      <c r="C48" s="132"/>
      <c r="D48" s="135"/>
      <c r="E48" s="141"/>
      <c r="F48" s="144"/>
      <c r="G48" s="145"/>
      <c r="H48" s="145"/>
      <c r="I48" s="174"/>
      <c r="J48" s="138"/>
      <c r="K48" s="169"/>
      <c r="L48" s="135"/>
      <c r="M48" s="135"/>
      <c r="N48" s="135"/>
      <c r="O48" s="135"/>
      <c r="P48" s="135"/>
      <c r="Q48" s="135"/>
      <c r="R48" s="135"/>
      <c r="S48" s="135"/>
    </row>
    <row r="49" spans="1:19" s="123" customFormat="1" ht="15" customHeight="1" x14ac:dyDescent="0.2">
      <c r="A49" s="105"/>
      <c r="B49" s="132"/>
      <c r="C49" s="132"/>
      <c r="D49" s="135"/>
      <c r="E49" s="141"/>
      <c r="F49" s="144"/>
      <c r="G49" s="145"/>
      <c r="H49" s="145"/>
      <c r="I49" s="174"/>
      <c r="J49" s="138"/>
      <c r="K49" s="169"/>
      <c r="L49" s="135"/>
      <c r="M49" s="135"/>
      <c r="N49" s="135"/>
      <c r="O49" s="135"/>
      <c r="P49" s="135"/>
      <c r="Q49" s="135"/>
      <c r="R49" s="135"/>
      <c r="S49" s="135"/>
    </row>
    <row r="50" spans="1:19" s="123" customFormat="1" ht="15" customHeight="1" x14ac:dyDescent="0.2">
      <c r="A50" s="105"/>
      <c r="B50" s="132"/>
      <c r="C50" s="132"/>
      <c r="D50" s="135"/>
      <c r="E50" s="141"/>
      <c r="F50" s="144"/>
      <c r="G50" s="145"/>
      <c r="H50" s="145"/>
      <c r="I50" s="174"/>
      <c r="J50" s="138"/>
      <c r="K50" s="169"/>
      <c r="L50" s="135"/>
      <c r="M50" s="135"/>
      <c r="N50" s="135"/>
      <c r="O50" s="135"/>
      <c r="P50" s="135"/>
      <c r="Q50" s="135"/>
      <c r="R50" s="135"/>
      <c r="S50" s="135"/>
    </row>
    <row r="51" spans="1:19" s="123" customFormat="1" ht="15" customHeight="1" x14ac:dyDescent="0.2">
      <c r="A51" s="105"/>
      <c r="B51" s="132"/>
      <c r="C51" s="23"/>
      <c r="D51" s="134"/>
      <c r="E51" s="140"/>
      <c r="F51" s="143"/>
      <c r="G51" s="145"/>
      <c r="H51" s="145"/>
      <c r="I51" s="171"/>
      <c r="J51" s="137"/>
      <c r="K51" s="166"/>
      <c r="L51" s="134"/>
      <c r="M51" s="134"/>
      <c r="N51" s="134"/>
      <c r="O51" s="134"/>
      <c r="P51" s="134"/>
      <c r="Q51" s="134"/>
      <c r="R51" s="134"/>
      <c r="S51" s="134"/>
    </row>
    <row r="52" spans="1:19" s="123" customFormat="1" ht="15" customHeight="1" x14ac:dyDescent="0.2">
      <c r="A52" s="157"/>
      <c r="B52" s="147"/>
      <c r="C52" s="152"/>
      <c r="D52" s="153"/>
      <c r="E52" s="154"/>
      <c r="F52" s="155"/>
      <c r="G52" s="145"/>
      <c r="H52" s="145"/>
      <c r="I52" s="173"/>
      <c r="J52" s="156"/>
      <c r="K52" s="168"/>
      <c r="L52" s="153"/>
      <c r="M52" s="153"/>
      <c r="N52" s="153"/>
      <c r="O52" s="153"/>
      <c r="P52" s="153"/>
      <c r="Q52" s="153"/>
      <c r="R52" s="153"/>
      <c r="S52" s="153"/>
    </row>
    <row r="53" spans="1:19" s="123" customFormat="1" ht="15" customHeight="1" x14ac:dyDescent="0.2">
      <c r="A53" s="105"/>
      <c r="B53" s="132"/>
      <c r="C53" s="23"/>
      <c r="D53" s="134"/>
      <c r="E53" s="140"/>
      <c r="F53" s="143"/>
      <c r="G53" s="145"/>
      <c r="H53" s="145"/>
      <c r="I53" s="171"/>
      <c r="J53" s="137"/>
      <c r="K53" s="166"/>
      <c r="L53" s="134"/>
      <c r="M53" s="134"/>
      <c r="N53" s="134"/>
      <c r="O53" s="134"/>
      <c r="P53" s="134"/>
      <c r="Q53" s="134"/>
      <c r="R53" s="134"/>
      <c r="S53" s="134"/>
    </row>
    <row r="54" spans="1:19" s="123" customFormat="1" ht="15" customHeight="1" x14ac:dyDescent="0.2">
      <c r="A54" s="105"/>
      <c r="B54" s="132"/>
      <c r="C54" s="23"/>
      <c r="D54" s="134"/>
      <c r="E54" s="140"/>
      <c r="F54" s="143"/>
      <c r="G54" s="145"/>
      <c r="H54" s="145"/>
      <c r="I54" s="171"/>
      <c r="J54" s="137"/>
      <c r="K54" s="166"/>
      <c r="L54" s="134"/>
      <c r="M54" s="134"/>
      <c r="N54" s="134"/>
      <c r="O54" s="134"/>
      <c r="P54" s="134"/>
      <c r="Q54" s="134"/>
      <c r="R54" s="134"/>
      <c r="S54" s="134"/>
    </row>
    <row r="55" spans="1:19" s="123" customFormat="1" ht="15" customHeight="1" x14ac:dyDescent="0.2">
      <c r="A55" s="105"/>
      <c r="B55" s="132"/>
      <c r="C55" s="23"/>
      <c r="D55" s="134"/>
      <c r="E55" s="140"/>
      <c r="F55" s="143"/>
      <c r="G55" s="145"/>
      <c r="H55" s="145"/>
      <c r="I55" s="171"/>
      <c r="J55" s="137"/>
      <c r="K55" s="166"/>
      <c r="L55" s="134"/>
      <c r="M55" s="134"/>
      <c r="N55" s="134"/>
      <c r="O55" s="134"/>
      <c r="P55" s="134"/>
      <c r="Q55" s="134"/>
      <c r="R55" s="134"/>
      <c r="S55" s="134"/>
    </row>
    <row r="56" spans="1:19" s="123" customFormat="1" ht="15" customHeight="1" x14ac:dyDescent="0.2">
      <c r="A56" s="105"/>
      <c r="B56" s="132"/>
      <c r="C56" s="23"/>
      <c r="D56" s="134"/>
      <c r="E56" s="140"/>
      <c r="F56" s="143"/>
      <c r="G56" s="145"/>
      <c r="H56" s="145"/>
      <c r="I56" s="171"/>
      <c r="J56" s="137"/>
      <c r="K56" s="166"/>
      <c r="L56" s="134"/>
      <c r="M56" s="134"/>
      <c r="N56" s="134"/>
      <c r="O56" s="134"/>
      <c r="P56" s="134"/>
      <c r="Q56" s="134"/>
      <c r="R56" s="134"/>
      <c r="S56" s="134"/>
    </row>
    <row r="57" spans="1:19" s="123" customFormat="1" ht="15" customHeight="1" x14ac:dyDescent="0.2">
      <c r="A57" s="105"/>
      <c r="B57" s="132"/>
      <c r="C57" s="23"/>
      <c r="D57" s="134"/>
      <c r="E57" s="140"/>
      <c r="F57" s="143"/>
      <c r="G57" s="145"/>
      <c r="H57" s="145"/>
      <c r="I57" s="171"/>
      <c r="J57" s="137"/>
      <c r="K57" s="166"/>
      <c r="L57" s="134"/>
      <c r="M57" s="134"/>
      <c r="N57" s="134"/>
      <c r="O57" s="134"/>
      <c r="P57" s="134"/>
      <c r="Q57" s="134"/>
      <c r="R57" s="134"/>
      <c r="S57" s="134"/>
    </row>
    <row r="58" spans="1:19" s="123" customFormat="1" ht="15" customHeight="1" x14ac:dyDescent="0.2">
      <c r="A58" s="157"/>
      <c r="B58" s="147"/>
      <c r="C58" s="147"/>
      <c r="D58" s="148"/>
      <c r="E58" s="149"/>
      <c r="F58" s="150"/>
      <c r="G58" s="145"/>
      <c r="H58" s="145"/>
      <c r="I58" s="172"/>
      <c r="J58" s="151"/>
      <c r="K58" s="167"/>
      <c r="L58" s="148"/>
      <c r="M58" s="148"/>
      <c r="N58" s="148"/>
      <c r="O58" s="148"/>
      <c r="P58" s="148"/>
      <c r="Q58" s="148"/>
      <c r="R58" s="148"/>
      <c r="S58" s="148"/>
    </row>
    <row r="59" spans="1:19" s="123" customFormat="1" ht="15" customHeight="1" x14ac:dyDescent="0.2">
      <c r="A59" s="105"/>
      <c r="B59" s="132"/>
      <c r="C59" s="23"/>
      <c r="D59" s="134"/>
      <c r="E59" s="140"/>
      <c r="F59" s="143"/>
      <c r="G59" s="145"/>
      <c r="H59" s="145"/>
      <c r="I59" s="171"/>
      <c r="J59" s="137"/>
      <c r="K59" s="166"/>
      <c r="L59" s="134"/>
      <c r="M59" s="134"/>
      <c r="N59" s="134"/>
      <c r="O59" s="134"/>
      <c r="P59" s="134"/>
      <c r="Q59" s="134"/>
      <c r="R59" s="134"/>
      <c r="S59" s="134"/>
    </row>
    <row r="60" spans="1:19" s="123" customFormat="1" ht="15" customHeight="1" x14ac:dyDescent="0.2">
      <c r="A60" s="105"/>
      <c r="B60" s="132"/>
      <c r="C60" s="23"/>
      <c r="D60" s="134"/>
      <c r="E60" s="140"/>
      <c r="F60" s="143"/>
      <c r="G60" s="145"/>
      <c r="H60" s="145"/>
      <c r="I60" s="171"/>
      <c r="J60" s="137"/>
      <c r="K60" s="166"/>
      <c r="L60" s="134"/>
      <c r="M60" s="134"/>
      <c r="N60" s="134"/>
      <c r="O60" s="134"/>
      <c r="P60" s="134"/>
      <c r="Q60" s="134"/>
      <c r="R60" s="134"/>
      <c r="S60" s="134"/>
    </row>
    <row r="61" spans="1:19" s="123" customFormat="1" ht="15" customHeight="1" x14ac:dyDescent="0.2">
      <c r="A61" s="105"/>
      <c r="B61" s="132"/>
      <c r="C61" s="23"/>
      <c r="D61" s="134"/>
      <c r="E61" s="140"/>
      <c r="F61" s="143"/>
      <c r="G61" s="145"/>
      <c r="H61" s="145"/>
      <c r="I61" s="171"/>
      <c r="J61" s="137"/>
      <c r="K61" s="166"/>
      <c r="L61" s="134"/>
      <c r="M61" s="134"/>
      <c r="N61" s="134"/>
      <c r="O61" s="134"/>
      <c r="P61" s="134"/>
      <c r="Q61" s="134"/>
      <c r="R61" s="134"/>
      <c r="S61" s="134"/>
    </row>
    <row r="62" spans="1:19" s="123" customFormat="1" ht="15" customHeight="1" x14ac:dyDescent="0.2">
      <c r="A62" s="105"/>
      <c r="B62" s="132"/>
      <c r="C62" s="23"/>
      <c r="D62" s="134"/>
      <c r="E62" s="140"/>
      <c r="F62" s="143"/>
      <c r="G62" s="145"/>
      <c r="H62" s="145"/>
      <c r="I62" s="171"/>
      <c r="J62" s="137"/>
      <c r="K62" s="166"/>
      <c r="L62" s="134"/>
      <c r="M62" s="134"/>
      <c r="N62" s="134"/>
      <c r="O62" s="134"/>
      <c r="P62" s="134"/>
      <c r="Q62" s="134"/>
      <c r="R62" s="134"/>
      <c r="S62" s="134"/>
    </row>
    <row r="63" spans="1:19" s="123" customFormat="1" ht="15" customHeight="1" x14ac:dyDescent="0.2">
      <c r="A63" s="105"/>
      <c r="B63" s="132"/>
      <c r="C63" s="23"/>
      <c r="D63" s="134"/>
      <c r="E63" s="140"/>
      <c r="F63" s="143"/>
      <c r="G63" s="145"/>
      <c r="H63" s="145"/>
      <c r="I63" s="171"/>
      <c r="J63" s="137"/>
      <c r="K63" s="166"/>
      <c r="L63" s="134"/>
      <c r="M63" s="134"/>
      <c r="N63" s="134"/>
      <c r="O63" s="134"/>
      <c r="P63" s="134"/>
      <c r="Q63" s="134"/>
      <c r="R63" s="134"/>
      <c r="S63" s="134"/>
    </row>
    <row r="64" spans="1:19" s="123" customFormat="1" ht="15" customHeight="1" x14ac:dyDescent="0.2">
      <c r="A64" s="157"/>
      <c r="B64" s="147"/>
      <c r="C64" s="147"/>
      <c r="D64" s="148"/>
      <c r="E64" s="149"/>
      <c r="F64" s="150"/>
      <c r="G64" s="145"/>
      <c r="H64" s="145"/>
      <c r="I64" s="172"/>
      <c r="J64" s="151"/>
      <c r="K64" s="167"/>
      <c r="L64" s="148"/>
      <c r="M64" s="148"/>
      <c r="N64" s="148"/>
      <c r="O64" s="148"/>
      <c r="P64" s="148"/>
      <c r="Q64" s="148"/>
      <c r="R64" s="148"/>
      <c r="S64" s="148"/>
    </row>
    <row r="65" spans="1:19" s="123" customFormat="1" ht="15" customHeight="1" x14ac:dyDescent="0.2">
      <c r="A65" s="105"/>
      <c r="B65" s="132"/>
      <c r="C65" s="23"/>
      <c r="D65" s="134"/>
      <c r="E65" s="140"/>
      <c r="F65" s="143"/>
      <c r="G65" s="145"/>
      <c r="H65" s="145"/>
      <c r="I65" s="171"/>
      <c r="J65" s="137"/>
      <c r="K65" s="166"/>
      <c r="L65" s="134"/>
      <c r="M65" s="134"/>
      <c r="N65" s="134"/>
      <c r="O65" s="134"/>
      <c r="P65" s="134"/>
      <c r="Q65" s="134"/>
      <c r="R65" s="134"/>
      <c r="S65" s="134"/>
    </row>
    <row r="66" spans="1:19" s="123" customFormat="1" ht="15" customHeight="1" x14ac:dyDescent="0.2">
      <c r="A66" s="105"/>
      <c r="B66" s="132"/>
      <c r="C66" s="23"/>
      <c r="D66" s="134"/>
      <c r="E66" s="140"/>
      <c r="F66" s="143"/>
      <c r="G66" s="145"/>
      <c r="H66" s="145"/>
      <c r="I66" s="171"/>
      <c r="J66" s="137"/>
      <c r="K66" s="166"/>
      <c r="L66" s="134"/>
      <c r="M66" s="134"/>
      <c r="N66" s="134"/>
      <c r="O66" s="134"/>
      <c r="P66" s="134"/>
      <c r="Q66" s="134"/>
      <c r="R66" s="134"/>
      <c r="S66" s="134"/>
    </row>
    <row r="67" spans="1:19" s="123" customFormat="1" ht="15" customHeight="1" x14ac:dyDescent="0.2">
      <c r="A67" s="105"/>
      <c r="B67" s="132"/>
      <c r="C67" s="23"/>
      <c r="D67" s="134"/>
      <c r="E67" s="140"/>
      <c r="F67" s="143"/>
      <c r="G67" s="145"/>
      <c r="H67" s="145"/>
      <c r="I67" s="171"/>
      <c r="J67" s="137"/>
      <c r="K67" s="166"/>
      <c r="L67" s="134"/>
      <c r="M67" s="134"/>
      <c r="N67" s="134"/>
      <c r="O67" s="134"/>
      <c r="P67" s="134"/>
      <c r="Q67" s="134"/>
      <c r="R67" s="134"/>
      <c r="S67" s="134"/>
    </row>
    <row r="68" spans="1:19" s="123" customFormat="1" ht="15" customHeight="1" x14ac:dyDescent="0.2">
      <c r="A68" s="105"/>
      <c r="B68" s="132"/>
      <c r="C68" s="23"/>
      <c r="D68" s="134"/>
      <c r="E68" s="140"/>
      <c r="F68" s="143"/>
      <c r="G68" s="145"/>
      <c r="H68" s="145"/>
      <c r="I68" s="171"/>
      <c r="J68" s="137"/>
      <c r="K68" s="166"/>
      <c r="L68" s="134"/>
      <c r="M68" s="134"/>
      <c r="N68" s="134"/>
      <c r="O68" s="134"/>
      <c r="P68" s="134"/>
      <c r="Q68" s="134"/>
      <c r="R68" s="134"/>
      <c r="S68" s="134"/>
    </row>
    <row r="69" spans="1:19" s="123" customFormat="1" ht="15" customHeight="1" x14ac:dyDescent="0.2">
      <c r="A69" s="105"/>
      <c r="B69" s="132"/>
      <c r="C69" s="23"/>
      <c r="D69" s="134"/>
      <c r="E69" s="140"/>
      <c r="F69" s="143"/>
      <c r="G69" s="145"/>
      <c r="H69" s="145"/>
      <c r="I69" s="171"/>
      <c r="J69" s="137"/>
      <c r="K69" s="166"/>
      <c r="L69" s="134"/>
      <c r="M69" s="134"/>
      <c r="N69" s="134"/>
      <c r="O69" s="134"/>
      <c r="P69" s="134"/>
      <c r="Q69" s="134"/>
      <c r="R69" s="134"/>
      <c r="S69" s="134"/>
    </row>
    <row r="70" spans="1:19" s="123" customFormat="1" ht="15" customHeight="1" x14ac:dyDescent="0.2">
      <c r="A70" s="157"/>
      <c r="B70" s="147"/>
      <c r="C70" s="147"/>
      <c r="D70" s="148"/>
      <c r="E70" s="149"/>
      <c r="F70" s="150"/>
      <c r="G70" s="145"/>
      <c r="H70" s="145"/>
      <c r="I70" s="172"/>
      <c r="J70" s="151"/>
      <c r="K70" s="167"/>
      <c r="L70" s="148"/>
      <c r="M70" s="148"/>
      <c r="N70" s="148"/>
      <c r="O70" s="148"/>
      <c r="P70" s="148"/>
      <c r="Q70" s="148"/>
      <c r="R70" s="148"/>
      <c r="S70" s="148"/>
    </row>
    <row r="71" spans="1:19" s="123" customFormat="1" ht="15" customHeight="1" x14ac:dyDescent="0.2">
      <c r="A71" s="105"/>
      <c r="B71" s="132"/>
      <c r="C71" s="23"/>
      <c r="D71" s="134"/>
      <c r="E71" s="140"/>
      <c r="F71" s="143"/>
      <c r="G71" s="145"/>
      <c r="H71" s="145"/>
      <c r="I71" s="171"/>
      <c r="J71" s="137"/>
      <c r="K71" s="166"/>
      <c r="L71" s="134"/>
      <c r="M71" s="134"/>
      <c r="N71" s="134"/>
      <c r="O71" s="134"/>
      <c r="P71" s="134"/>
      <c r="Q71" s="134"/>
      <c r="R71" s="134"/>
      <c r="S71" s="134"/>
    </row>
    <row r="72" spans="1:19" s="123" customFormat="1" ht="15" customHeight="1" x14ac:dyDescent="0.2">
      <c r="A72" s="105"/>
      <c r="B72" s="132"/>
      <c r="C72" s="23"/>
      <c r="D72" s="134"/>
      <c r="E72" s="140"/>
      <c r="F72" s="143"/>
      <c r="G72" s="145"/>
      <c r="H72" s="145"/>
      <c r="I72" s="171"/>
      <c r="J72" s="137"/>
      <c r="K72" s="166"/>
      <c r="L72" s="134"/>
      <c r="M72" s="134"/>
      <c r="N72" s="134"/>
      <c r="O72" s="134"/>
      <c r="P72" s="134"/>
      <c r="Q72" s="134"/>
      <c r="R72" s="134"/>
      <c r="S72" s="134"/>
    </row>
    <row r="73" spans="1:19" s="123" customFormat="1" ht="15" customHeight="1" x14ac:dyDescent="0.2">
      <c r="A73" s="105"/>
      <c r="B73" s="132"/>
      <c r="C73" s="23"/>
      <c r="D73" s="134"/>
      <c r="E73" s="140"/>
      <c r="F73" s="143"/>
      <c r="G73" s="145"/>
      <c r="H73" s="145"/>
      <c r="I73" s="171"/>
      <c r="J73" s="137"/>
      <c r="K73" s="166"/>
      <c r="L73" s="134"/>
      <c r="M73" s="134"/>
      <c r="N73" s="134"/>
      <c r="O73" s="134"/>
      <c r="P73" s="134"/>
      <c r="Q73" s="134"/>
      <c r="R73" s="134"/>
      <c r="S73" s="134"/>
    </row>
    <row r="74" spans="1:19" s="123" customFormat="1" ht="15" customHeight="1" x14ac:dyDescent="0.2">
      <c r="A74" s="105"/>
      <c r="B74" s="132"/>
      <c r="C74" s="23"/>
      <c r="D74" s="134"/>
      <c r="E74" s="140"/>
      <c r="F74" s="143"/>
      <c r="G74" s="145"/>
      <c r="H74" s="145"/>
      <c r="I74" s="171"/>
      <c r="J74" s="137"/>
      <c r="K74" s="166"/>
      <c r="L74" s="134"/>
      <c r="M74" s="134"/>
      <c r="N74" s="134"/>
      <c r="O74" s="134"/>
      <c r="P74" s="134"/>
      <c r="Q74" s="134"/>
      <c r="R74" s="134"/>
      <c r="S74" s="134"/>
    </row>
    <row r="75" spans="1:19" s="123" customFormat="1" ht="15" customHeight="1" x14ac:dyDescent="0.2">
      <c r="A75" s="105"/>
      <c r="B75" s="132"/>
      <c r="C75" s="23"/>
      <c r="D75" s="134"/>
      <c r="E75" s="140"/>
      <c r="F75" s="143"/>
      <c r="G75" s="145"/>
      <c r="H75" s="145"/>
      <c r="I75" s="171"/>
      <c r="J75" s="137"/>
      <c r="K75" s="166"/>
      <c r="L75" s="134"/>
      <c r="M75" s="134"/>
      <c r="N75" s="134"/>
      <c r="O75" s="134"/>
      <c r="P75" s="134"/>
      <c r="Q75" s="134"/>
      <c r="R75" s="134"/>
      <c r="S75" s="134"/>
    </row>
    <row r="76" spans="1:19" s="123" customFormat="1" ht="15" customHeight="1" x14ac:dyDescent="0.2">
      <c r="A76" s="157"/>
      <c r="B76" s="147"/>
      <c r="C76" s="147"/>
      <c r="D76" s="148"/>
      <c r="E76" s="149"/>
      <c r="F76" s="150"/>
      <c r="G76" s="145"/>
      <c r="H76" s="145"/>
      <c r="I76" s="172"/>
      <c r="J76" s="151"/>
      <c r="K76" s="167"/>
      <c r="L76" s="148"/>
      <c r="M76" s="148"/>
      <c r="N76" s="148"/>
      <c r="O76" s="148"/>
      <c r="P76" s="148"/>
      <c r="Q76" s="148"/>
      <c r="R76" s="148"/>
      <c r="S76" s="148"/>
    </row>
    <row r="77" spans="1:19" s="123" customFormat="1" ht="15" customHeight="1" x14ac:dyDescent="0.2">
      <c r="A77" s="105"/>
      <c r="B77" s="132"/>
      <c r="C77" s="23"/>
      <c r="D77" s="134"/>
      <c r="E77" s="140"/>
      <c r="F77" s="143"/>
      <c r="G77" s="145"/>
      <c r="H77" s="145"/>
      <c r="I77" s="171"/>
      <c r="J77" s="137"/>
      <c r="K77" s="166"/>
      <c r="L77" s="134"/>
      <c r="M77" s="134"/>
      <c r="N77" s="134"/>
      <c r="O77" s="134"/>
      <c r="P77" s="134"/>
      <c r="Q77" s="134"/>
      <c r="R77" s="134"/>
      <c r="S77" s="134"/>
    </row>
    <row r="78" spans="1:19" s="123" customFormat="1" ht="15" customHeight="1" x14ac:dyDescent="0.2">
      <c r="A78" s="105"/>
      <c r="B78" s="132"/>
      <c r="C78" s="23"/>
      <c r="D78" s="134"/>
      <c r="E78" s="140"/>
      <c r="F78" s="143"/>
      <c r="G78" s="145"/>
      <c r="H78" s="145"/>
      <c r="I78" s="171"/>
      <c r="J78" s="137"/>
      <c r="K78" s="166"/>
      <c r="L78" s="134"/>
      <c r="M78" s="134"/>
      <c r="N78" s="134"/>
      <c r="O78" s="134"/>
      <c r="P78" s="134"/>
      <c r="Q78" s="134"/>
      <c r="R78" s="134"/>
      <c r="S78" s="134"/>
    </row>
    <row r="79" spans="1:19" s="123" customFormat="1" ht="15" customHeight="1" x14ac:dyDescent="0.2">
      <c r="A79" s="105"/>
      <c r="B79" s="132"/>
      <c r="C79" s="23"/>
      <c r="D79" s="134"/>
      <c r="E79" s="140"/>
      <c r="F79" s="143"/>
      <c r="G79" s="145"/>
      <c r="H79" s="145"/>
      <c r="I79" s="171"/>
      <c r="J79" s="137"/>
      <c r="K79" s="166"/>
      <c r="L79" s="134"/>
      <c r="M79" s="134"/>
      <c r="N79" s="134"/>
      <c r="O79" s="134"/>
      <c r="P79" s="134"/>
      <c r="Q79" s="134"/>
      <c r="R79" s="134"/>
      <c r="S79" s="134"/>
    </row>
    <row r="80" spans="1:19" s="123" customFormat="1" ht="15" customHeight="1" x14ac:dyDescent="0.2">
      <c r="A80" s="105"/>
      <c r="B80" s="132"/>
      <c r="C80" s="23"/>
      <c r="D80" s="134"/>
      <c r="E80" s="140"/>
      <c r="F80" s="143"/>
      <c r="G80" s="145"/>
      <c r="H80" s="145"/>
      <c r="I80" s="171"/>
      <c r="J80" s="137"/>
      <c r="K80" s="166"/>
      <c r="L80" s="134"/>
      <c r="M80" s="134"/>
      <c r="N80" s="134"/>
      <c r="O80" s="134"/>
      <c r="P80" s="134"/>
      <c r="Q80" s="134"/>
      <c r="R80" s="134"/>
      <c r="S80" s="134"/>
    </row>
    <row r="81" spans="1:19" s="123" customFormat="1" ht="15" customHeight="1" x14ac:dyDescent="0.2">
      <c r="A81" s="105"/>
      <c r="B81" s="132"/>
      <c r="C81" s="23"/>
      <c r="D81" s="134"/>
      <c r="E81" s="140"/>
      <c r="F81" s="143"/>
      <c r="G81" s="145"/>
      <c r="H81" s="145"/>
      <c r="I81" s="171"/>
      <c r="J81" s="137"/>
      <c r="K81" s="166"/>
      <c r="L81" s="134"/>
      <c r="M81" s="134"/>
      <c r="N81" s="134"/>
      <c r="O81" s="134"/>
      <c r="P81" s="134"/>
      <c r="Q81" s="134"/>
      <c r="R81" s="134"/>
      <c r="S81" s="134"/>
    </row>
    <row r="82" spans="1:19" s="123" customFormat="1" ht="15" customHeight="1" x14ac:dyDescent="0.2">
      <c r="A82" s="146"/>
      <c r="B82" s="158"/>
      <c r="C82" s="152"/>
      <c r="D82" s="153"/>
      <c r="E82" s="154"/>
      <c r="F82" s="155"/>
      <c r="G82" s="145"/>
      <c r="H82" s="145"/>
      <c r="I82" s="173"/>
      <c r="J82" s="156"/>
      <c r="K82" s="168"/>
      <c r="L82" s="153"/>
      <c r="M82" s="153"/>
      <c r="N82" s="153"/>
      <c r="O82" s="153"/>
      <c r="P82" s="153"/>
      <c r="Q82" s="153"/>
      <c r="R82" s="153"/>
      <c r="S82" s="153"/>
    </row>
    <row r="83" spans="1:19" s="123" customFormat="1" ht="15" customHeight="1" x14ac:dyDescent="0.2">
      <c r="A83" s="13"/>
      <c r="B83" s="129"/>
      <c r="C83" s="23"/>
      <c r="D83" s="134"/>
      <c r="E83" s="140"/>
      <c r="F83" s="143"/>
      <c r="G83" s="145"/>
      <c r="H83" s="145"/>
      <c r="I83" s="171"/>
      <c r="J83" s="137"/>
      <c r="K83" s="166"/>
      <c r="L83" s="134"/>
      <c r="M83" s="134"/>
      <c r="N83" s="134"/>
      <c r="O83" s="134"/>
      <c r="P83" s="134"/>
      <c r="Q83" s="134"/>
      <c r="R83" s="134"/>
      <c r="S83" s="134"/>
    </row>
    <row r="84" spans="1:19" s="123" customFormat="1" ht="15" customHeight="1" x14ac:dyDescent="0.2">
      <c r="A84" s="13"/>
      <c r="B84" s="129"/>
      <c r="C84" s="23"/>
      <c r="D84" s="134"/>
      <c r="E84" s="140"/>
      <c r="F84" s="143"/>
      <c r="G84" s="145"/>
      <c r="H84" s="145"/>
      <c r="I84" s="171"/>
      <c r="J84" s="137"/>
      <c r="K84" s="166"/>
      <c r="L84" s="134"/>
      <c r="M84" s="134"/>
      <c r="N84" s="134"/>
      <c r="O84" s="134"/>
      <c r="P84" s="134"/>
      <c r="Q84" s="134"/>
      <c r="R84" s="134"/>
      <c r="S84" s="134"/>
    </row>
    <row r="85" spans="1:19" s="123" customFormat="1" ht="15" customHeight="1" x14ac:dyDescent="0.2">
      <c r="A85" s="13"/>
      <c r="B85" s="129"/>
      <c r="C85" s="23"/>
      <c r="D85" s="134"/>
      <c r="E85" s="140"/>
      <c r="F85" s="143"/>
      <c r="G85" s="145"/>
      <c r="H85" s="145"/>
      <c r="I85" s="171"/>
      <c r="J85" s="137"/>
      <c r="K85" s="166"/>
      <c r="L85" s="134"/>
      <c r="M85" s="134"/>
      <c r="N85" s="134"/>
      <c r="O85" s="134"/>
      <c r="P85" s="134"/>
      <c r="Q85" s="134"/>
      <c r="R85" s="134"/>
      <c r="S85" s="134"/>
    </row>
    <row r="86" spans="1:19" s="123" customFormat="1" ht="15" customHeight="1" x14ac:dyDescent="0.2">
      <c r="A86" s="13"/>
      <c r="B86" s="129"/>
      <c r="C86" s="23"/>
      <c r="D86" s="134"/>
      <c r="E86" s="140"/>
      <c r="F86" s="143"/>
      <c r="G86" s="145"/>
      <c r="H86" s="145"/>
      <c r="I86" s="171"/>
      <c r="J86" s="137"/>
      <c r="K86" s="166"/>
      <c r="L86" s="134"/>
      <c r="M86" s="134"/>
      <c r="N86" s="134"/>
      <c r="O86" s="134"/>
      <c r="P86" s="134"/>
      <c r="Q86" s="134"/>
      <c r="R86" s="134"/>
      <c r="S86" s="134"/>
    </row>
    <row r="87" spans="1:19" s="123" customFormat="1" ht="15" customHeight="1" x14ac:dyDescent="0.2">
      <c r="A87" s="13"/>
      <c r="B87" s="129"/>
      <c r="C87" s="23"/>
      <c r="D87" s="134"/>
      <c r="E87" s="140"/>
      <c r="F87" s="143"/>
      <c r="G87" s="145"/>
      <c r="H87" s="145"/>
      <c r="I87" s="171"/>
      <c r="J87" s="137"/>
      <c r="K87" s="166"/>
      <c r="L87" s="134"/>
      <c r="M87" s="134"/>
      <c r="N87" s="134"/>
      <c r="O87" s="134"/>
      <c r="P87" s="134"/>
      <c r="Q87" s="134"/>
      <c r="R87" s="134"/>
      <c r="S87" s="134"/>
    </row>
    <row r="88" spans="1:19" s="123" customFormat="1" ht="15" customHeight="1" x14ac:dyDescent="0.2">
      <c r="A88" s="13"/>
      <c r="B88" s="129"/>
      <c r="C88" s="23"/>
      <c r="D88" s="134"/>
      <c r="E88" s="140"/>
      <c r="F88" s="143"/>
      <c r="G88" s="145"/>
      <c r="H88" s="145"/>
      <c r="I88" s="171"/>
      <c r="J88" s="137"/>
      <c r="K88" s="166"/>
      <c r="L88" s="134"/>
      <c r="M88" s="134"/>
      <c r="N88" s="134"/>
      <c r="O88" s="134"/>
      <c r="P88" s="134"/>
      <c r="Q88" s="134"/>
      <c r="R88" s="134"/>
      <c r="S88" s="134"/>
    </row>
    <row r="89" spans="1:19" s="123" customFormat="1" ht="15" customHeight="1" x14ac:dyDescent="0.2">
      <c r="A89" s="146"/>
      <c r="B89" s="158"/>
      <c r="C89" s="159"/>
      <c r="D89" s="160"/>
      <c r="E89" s="161"/>
      <c r="F89" s="162"/>
      <c r="G89" s="145"/>
      <c r="H89" s="145"/>
      <c r="I89" s="173"/>
      <c r="J89" s="156"/>
      <c r="K89" s="170"/>
      <c r="L89" s="160"/>
      <c r="M89" s="160"/>
      <c r="N89" s="160"/>
      <c r="O89" s="160"/>
      <c r="P89" s="160"/>
      <c r="Q89" s="160"/>
      <c r="R89" s="160"/>
      <c r="S89" s="160"/>
    </row>
    <row r="90" spans="1:19" s="123" customFormat="1" ht="15" customHeight="1" x14ac:dyDescent="0.2">
      <c r="A90" s="13"/>
      <c r="B90" s="129"/>
      <c r="C90" s="23"/>
      <c r="D90" s="134"/>
      <c r="E90" s="140"/>
      <c r="F90" s="143"/>
      <c r="G90" s="145"/>
      <c r="H90" s="145"/>
      <c r="I90" s="171"/>
      <c r="J90" s="137"/>
      <c r="K90" s="166"/>
      <c r="L90" s="134"/>
      <c r="M90" s="134"/>
      <c r="N90" s="134"/>
      <c r="O90" s="134"/>
      <c r="P90" s="134"/>
      <c r="Q90" s="134"/>
      <c r="R90" s="134"/>
      <c r="S90" s="134"/>
    </row>
    <row r="91" spans="1:19" s="123" customFormat="1" ht="15" customHeight="1" x14ac:dyDescent="0.2">
      <c r="A91" s="13"/>
      <c r="B91" s="129"/>
      <c r="C91" s="23"/>
      <c r="D91" s="134"/>
      <c r="E91" s="140"/>
      <c r="F91" s="143"/>
      <c r="G91" s="145"/>
      <c r="H91" s="145"/>
      <c r="I91" s="171"/>
      <c r="J91" s="137"/>
      <c r="K91" s="166"/>
      <c r="L91" s="134"/>
      <c r="M91" s="134"/>
      <c r="N91" s="134"/>
      <c r="O91" s="134"/>
      <c r="P91" s="134"/>
      <c r="Q91" s="134"/>
      <c r="R91" s="134"/>
      <c r="S91" s="134"/>
    </row>
    <row r="92" spans="1:19" s="123" customFormat="1" ht="15" customHeight="1" x14ac:dyDescent="0.2">
      <c r="A92" s="13"/>
      <c r="B92" s="129"/>
      <c r="C92" s="23"/>
      <c r="D92" s="134"/>
      <c r="E92" s="140"/>
      <c r="F92" s="143"/>
      <c r="G92" s="145"/>
      <c r="H92" s="145"/>
      <c r="I92" s="171"/>
      <c r="J92" s="137"/>
      <c r="K92" s="166"/>
      <c r="L92" s="134"/>
      <c r="M92" s="134"/>
      <c r="N92" s="134"/>
      <c r="O92" s="134"/>
      <c r="P92" s="134"/>
      <c r="Q92" s="134"/>
      <c r="R92" s="134"/>
      <c r="S92" s="134"/>
    </row>
    <row r="93" spans="1:19" s="123" customFormat="1" ht="15" customHeight="1" x14ac:dyDescent="0.2">
      <c r="A93" s="13"/>
      <c r="B93" s="129"/>
      <c r="C93" s="23"/>
      <c r="D93" s="134"/>
      <c r="E93" s="140"/>
      <c r="F93" s="143"/>
      <c r="G93" s="145"/>
      <c r="H93" s="145"/>
      <c r="I93" s="171"/>
      <c r="J93" s="137"/>
      <c r="K93" s="166"/>
      <c r="L93" s="134"/>
      <c r="M93" s="134"/>
      <c r="N93" s="134"/>
      <c r="O93" s="134"/>
      <c r="P93" s="134"/>
      <c r="Q93" s="134"/>
      <c r="R93" s="134"/>
      <c r="S93" s="134"/>
    </row>
    <row r="94" spans="1:19" s="123" customFormat="1" ht="15" customHeight="1" x14ac:dyDescent="0.2">
      <c r="A94" s="13"/>
      <c r="B94" s="129"/>
      <c r="C94" s="23"/>
      <c r="D94" s="134"/>
      <c r="E94" s="140"/>
      <c r="F94" s="143"/>
      <c r="G94" s="145"/>
      <c r="H94" s="145"/>
      <c r="I94" s="171"/>
      <c r="J94" s="137"/>
      <c r="K94" s="166"/>
      <c r="L94" s="134"/>
      <c r="M94" s="134"/>
      <c r="N94" s="134"/>
      <c r="O94" s="134"/>
      <c r="P94" s="134"/>
      <c r="Q94" s="134"/>
      <c r="R94" s="134"/>
      <c r="S94" s="134"/>
    </row>
    <row r="95" spans="1:19" s="123" customFormat="1" ht="15" customHeight="1" x14ac:dyDescent="0.2">
      <c r="A95" s="13"/>
      <c r="B95" s="129"/>
      <c r="C95" s="23"/>
      <c r="D95" s="134"/>
      <c r="E95" s="140"/>
      <c r="F95" s="143"/>
      <c r="G95" s="145"/>
      <c r="H95" s="145"/>
      <c r="I95" s="171"/>
      <c r="J95" s="137"/>
      <c r="K95" s="166"/>
      <c r="L95" s="134"/>
      <c r="M95" s="134"/>
      <c r="N95" s="134"/>
      <c r="O95" s="134"/>
      <c r="P95" s="134"/>
      <c r="Q95" s="134"/>
      <c r="R95" s="134"/>
      <c r="S95" s="134"/>
    </row>
    <row r="96" spans="1:19" s="123" customFormat="1" ht="15" customHeight="1" x14ac:dyDescent="0.2">
      <c r="A96" s="146"/>
      <c r="B96" s="163"/>
      <c r="C96" s="152"/>
      <c r="D96" s="153"/>
      <c r="E96" s="154"/>
      <c r="F96" s="155"/>
      <c r="G96" s="145"/>
      <c r="H96" s="145"/>
      <c r="I96" s="173"/>
      <c r="J96" s="156"/>
      <c r="K96" s="168"/>
      <c r="L96" s="153"/>
      <c r="M96" s="153"/>
      <c r="N96" s="153"/>
      <c r="O96" s="153"/>
      <c r="P96" s="153"/>
      <c r="Q96" s="153"/>
      <c r="R96" s="153"/>
      <c r="S96" s="153"/>
    </row>
    <row r="97" spans="1:19" s="123" customFormat="1" ht="15" customHeight="1" x14ac:dyDescent="0.2">
      <c r="A97" s="13"/>
      <c r="B97" s="129"/>
      <c r="C97" s="23"/>
      <c r="D97" s="134"/>
      <c r="E97" s="140"/>
      <c r="F97" s="143"/>
      <c r="G97" s="145"/>
      <c r="H97" s="145"/>
      <c r="I97" s="171"/>
      <c r="J97" s="137"/>
      <c r="K97" s="166"/>
      <c r="L97" s="134"/>
      <c r="M97" s="134"/>
      <c r="N97" s="134"/>
      <c r="O97" s="134"/>
      <c r="P97" s="134"/>
      <c r="Q97" s="134"/>
      <c r="R97" s="134"/>
      <c r="S97" s="134"/>
    </row>
    <row r="98" spans="1:19" s="123" customFormat="1" ht="15" customHeight="1" x14ac:dyDescent="0.2">
      <c r="A98" s="13"/>
      <c r="B98" s="129"/>
      <c r="C98" s="23"/>
      <c r="D98" s="134"/>
      <c r="E98" s="140"/>
      <c r="F98" s="143"/>
      <c r="G98" s="145"/>
      <c r="H98" s="145"/>
      <c r="I98" s="171"/>
      <c r="J98" s="137"/>
      <c r="K98" s="166"/>
      <c r="L98" s="134"/>
      <c r="M98" s="134"/>
      <c r="N98" s="134"/>
      <c r="O98" s="134"/>
      <c r="P98" s="134"/>
      <c r="Q98" s="134"/>
      <c r="R98" s="134"/>
      <c r="S98" s="134"/>
    </row>
    <row r="99" spans="1:19" s="123" customFormat="1" ht="15" customHeight="1" x14ac:dyDescent="0.2">
      <c r="A99" s="13"/>
      <c r="B99" s="129"/>
      <c r="C99" s="23"/>
      <c r="D99" s="134"/>
      <c r="E99" s="140"/>
      <c r="F99" s="143"/>
      <c r="G99" s="145"/>
      <c r="H99" s="145"/>
      <c r="I99" s="171"/>
      <c r="J99" s="137"/>
      <c r="K99" s="166"/>
      <c r="L99" s="134"/>
      <c r="M99" s="134"/>
      <c r="N99" s="134"/>
      <c r="O99" s="134"/>
      <c r="P99" s="134"/>
      <c r="Q99" s="134"/>
      <c r="R99" s="134"/>
      <c r="S99" s="134"/>
    </row>
    <row r="100" spans="1:19" s="123" customFormat="1" ht="15" customHeight="1" x14ac:dyDescent="0.2">
      <c r="A100" s="146"/>
      <c r="B100" s="163"/>
      <c r="C100" s="152"/>
      <c r="D100" s="153"/>
      <c r="E100" s="154"/>
      <c r="F100" s="155"/>
      <c r="G100" s="145"/>
      <c r="H100" s="145"/>
      <c r="I100" s="173"/>
      <c r="J100" s="156"/>
      <c r="K100" s="168"/>
      <c r="L100" s="153"/>
      <c r="M100" s="153"/>
      <c r="N100" s="153"/>
      <c r="O100" s="153"/>
      <c r="P100" s="153"/>
      <c r="Q100" s="153"/>
      <c r="R100" s="153"/>
      <c r="S100" s="153"/>
    </row>
    <row r="101" spans="1:19" s="123" customFormat="1" ht="15" customHeight="1" x14ac:dyDescent="0.2">
      <c r="A101" s="146"/>
      <c r="B101" s="163"/>
      <c r="C101" s="159"/>
      <c r="D101" s="160"/>
      <c r="E101" s="161"/>
      <c r="F101" s="162"/>
      <c r="G101" s="145"/>
      <c r="H101" s="145"/>
      <c r="I101" s="173"/>
      <c r="J101" s="156"/>
      <c r="K101" s="170"/>
      <c r="L101" s="160"/>
      <c r="M101" s="160"/>
      <c r="N101" s="160"/>
      <c r="O101" s="160"/>
      <c r="P101" s="160"/>
      <c r="Q101" s="160"/>
      <c r="R101" s="160"/>
      <c r="S101" s="160"/>
    </row>
    <row r="102" spans="1:19" s="123" customFormat="1" ht="15" customHeight="1" x14ac:dyDescent="0.2">
      <c r="A102" s="146"/>
      <c r="B102" s="163"/>
      <c r="C102" s="152"/>
      <c r="D102" s="153"/>
      <c r="E102" s="154"/>
      <c r="F102" s="155"/>
      <c r="G102" s="145"/>
      <c r="H102" s="145"/>
      <c r="I102" s="173"/>
      <c r="J102" s="156"/>
      <c r="K102" s="168"/>
      <c r="L102" s="153"/>
      <c r="M102" s="153"/>
      <c r="N102" s="153"/>
      <c r="O102" s="153"/>
      <c r="P102" s="153"/>
      <c r="Q102" s="153"/>
      <c r="R102" s="153"/>
      <c r="S102" s="153"/>
    </row>
    <row r="103" spans="1:19" s="123" customFormat="1" ht="15" customHeight="1" x14ac:dyDescent="0.2">
      <c r="A103" s="13"/>
      <c r="B103" s="129"/>
      <c r="C103" s="23"/>
      <c r="D103" s="134"/>
      <c r="E103" s="140"/>
      <c r="F103" s="143"/>
      <c r="G103" s="145"/>
      <c r="H103" s="145"/>
      <c r="I103" s="171"/>
      <c r="J103" s="137"/>
      <c r="K103" s="166"/>
      <c r="L103" s="134"/>
      <c r="M103" s="134"/>
      <c r="N103" s="134"/>
      <c r="O103" s="134"/>
      <c r="P103" s="134"/>
      <c r="Q103" s="134"/>
      <c r="R103" s="134"/>
      <c r="S103" s="134"/>
    </row>
    <row r="104" spans="1:19" s="123" customFormat="1" ht="15" customHeight="1" x14ac:dyDescent="0.2">
      <c r="A104" s="13"/>
      <c r="B104" s="129"/>
      <c r="C104" s="23"/>
      <c r="D104" s="134"/>
      <c r="E104" s="140"/>
      <c r="F104" s="143"/>
      <c r="G104" s="145"/>
      <c r="H104" s="145"/>
      <c r="I104" s="171"/>
      <c r="J104" s="137"/>
      <c r="K104" s="166"/>
      <c r="L104" s="134"/>
      <c r="M104" s="134"/>
      <c r="N104" s="134"/>
      <c r="O104" s="134"/>
      <c r="P104" s="134"/>
      <c r="Q104" s="134"/>
      <c r="R104" s="134"/>
      <c r="S104" s="134"/>
    </row>
    <row r="105" spans="1:19" s="123" customFormat="1" ht="15" customHeight="1" x14ac:dyDescent="0.2">
      <c r="A105" s="164"/>
      <c r="B105" s="158"/>
      <c r="C105" s="152"/>
      <c r="D105" s="153"/>
      <c r="E105" s="154"/>
      <c r="F105" s="155"/>
      <c r="G105" s="145"/>
      <c r="H105" s="145"/>
      <c r="I105" s="173"/>
      <c r="J105" s="156"/>
      <c r="K105" s="168"/>
      <c r="L105" s="153"/>
      <c r="M105" s="153"/>
      <c r="N105" s="153"/>
      <c r="O105" s="153"/>
      <c r="P105" s="153"/>
      <c r="Q105" s="153"/>
      <c r="R105" s="153"/>
      <c r="S105" s="153"/>
    </row>
    <row r="106" spans="1:19" s="123" customFormat="1" ht="15" customHeight="1" x14ac:dyDescent="0.2">
      <c r="A106" s="164"/>
      <c r="B106" s="158"/>
      <c r="C106" s="152"/>
      <c r="D106" s="153"/>
      <c r="E106" s="154"/>
      <c r="F106" s="155"/>
      <c r="G106" s="145"/>
      <c r="H106" s="145"/>
      <c r="I106" s="173"/>
      <c r="J106" s="156"/>
      <c r="K106" s="168"/>
      <c r="L106" s="153"/>
      <c r="M106" s="153"/>
      <c r="N106" s="153"/>
      <c r="O106" s="153"/>
      <c r="P106" s="153"/>
      <c r="Q106" s="153"/>
      <c r="R106" s="153"/>
      <c r="S106" s="153"/>
    </row>
    <row r="107" spans="1:19" s="123" customFormat="1" ht="15" customHeight="1" x14ac:dyDescent="0.2">
      <c r="A107" s="164"/>
      <c r="B107" s="158"/>
      <c r="C107" s="152"/>
      <c r="D107" s="153"/>
      <c r="E107" s="154"/>
      <c r="F107" s="155"/>
      <c r="G107" s="145"/>
      <c r="H107" s="145"/>
      <c r="I107" s="173"/>
      <c r="J107" s="156"/>
      <c r="K107" s="168"/>
      <c r="L107" s="153"/>
      <c r="M107" s="153"/>
      <c r="N107" s="153"/>
      <c r="O107" s="153"/>
      <c r="P107" s="153"/>
      <c r="Q107" s="153"/>
      <c r="R107" s="153"/>
      <c r="S107" s="153"/>
    </row>
    <row r="108" spans="1:19" s="123" customFormat="1" ht="15" customHeight="1" x14ac:dyDescent="0.2">
      <c r="A108" s="164"/>
      <c r="B108" s="158"/>
      <c r="C108" s="152"/>
      <c r="D108" s="153"/>
      <c r="E108" s="154"/>
      <c r="F108" s="155"/>
      <c r="G108" s="145"/>
      <c r="H108" s="145"/>
      <c r="I108" s="173"/>
      <c r="J108" s="156"/>
      <c r="K108" s="168"/>
      <c r="L108" s="153"/>
      <c r="M108" s="153"/>
      <c r="N108" s="153"/>
      <c r="O108" s="153"/>
      <c r="P108" s="153"/>
      <c r="Q108" s="153"/>
      <c r="R108" s="153"/>
      <c r="S108" s="153"/>
    </row>
    <row r="109" spans="1:19" s="123" customFormat="1" ht="15" customHeight="1" x14ac:dyDescent="0.2">
      <c r="A109" s="164"/>
      <c r="B109" s="158"/>
      <c r="C109" s="152"/>
      <c r="D109" s="153"/>
      <c r="E109" s="154"/>
      <c r="F109" s="155"/>
      <c r="G109" s="145"/>
      <c r="H109" s="145"/>
      <c r="I109" s="173"/>
      <c r="J109" s="156"/>
      <c r="K109" s="168"/>
      <c r="L109" s="153"/>
      <c r="M109" s="153"/>
      <c r="N109" s="153"/>
      <c r="O109" s="153"/>
      <c r="P109" s="153"/>
      <c r="Q109" s="153"/>
      <c r="R109" s="153"/>
      <c r="S109" s="153"/>
    </row>
    <row r="110" spans="1:19" s="123" customFormat="1" ht="15" customHeight="1" x14ac:dyDescent="0.2">
      <c r="A110" s="13"/>
      <c r="B110" s="129"/>
      <c r="C110" s="23"/>
      <c r="D110" s="134"/>
      <c r="E110" s="140"/>
      <c r="F110" s="143"/>
      <c r="G110" s="145"/>
      <c r="H110" s="145"/>
      <c r="I110" s="171"/>
      <c r="J110" s="137"/>
      <c r="K110" s="166"/>
      <c r="L110" s="134"/>
      <c r="M110" s="134"/>
      <c r="N110" s="134"/>
      <c r="O110" s="134"/>
      <c r="P110" s="134"/>
      <c r="Q110" s="134"/>
      <c r="R110" s="134"/>
      <c r="S110" s="134"/>
    </row>
    <row r="111" spans="1:19" s="123" customFormat="1" ht="15" customHeight="1" x14ac:dyDescent="0.2">
      <c r="A111" s="13"/>
      <c r="B111" s="129"/>
      <c r="C111" s="23"/>
      <c r="D111" s="134"/>
      <c r="E111" s="140"/>
      <c r="F111" s="143"/>
      <c r="G111" s="145"/>
      <c r="H111" s="145"/>
      <c r="I111" s="171"/>
      <c r="J111" s="137"/>
      <c r="K111" s="166"/>
      <c r="L111" s="134"/>
      <c r="M111" s="134"/>
      <c r="N111" s="134"/>
      <c r="O111" s="134"/>
      <c r="P111" s="134"/>
      <c r="Q111" s="134"/>
      <c r="R111" s="134"/>
      <c r="S111" s="134"/>
    </row>
    <row r="112" spans="1:19" s="123" customFormat="1" ht="15" customHeight="1" x14ac:dyDescent="0.2">
      <c r="A112" s="13"/>
      <c r="B112" s="129"/>
      <c r="C112" s="23"/>
      <c r="D112" s="134"/>
      <c r="E112" s="140"/>
      <c r="F112" s="143"/>
      <c r="G112" s="145"/>
      <c r="H112" s="145"/>
      <c r="I112" s="171"/>
      <c r="J112" s="137"/>
      <c r="K112" s="166"/>
      <c r="L112" s="134"/>
      <c r="M112" s="134"/>
      <c r="N112" s="134"/>
      <c r="O112" s="134"/>
      <c r="P112" s="134"/>
      <c r="Q112" s="134"/>
      <c r="R112" s="134"/>
      <c r="S112" s="134"/>
    </row>
    <row r="113" spans="1:19" s="123" customFormat="1" ht="15" customHeight="1" x14ac:dyDescent="0.2">
      <c r="A113" s="13"/>
      <c r="B113" s="129"/>
      <c r="C113" s="23"/>
      <c r="D113" s="134"/>
      <c r="E113" s="140"/>
      <c r="F113" s="143"/>
      <c r="G113" s="145"/>
      <c r="H113" s="145"/>
      <c r="I113" s="171"/>
      <c r="J113" s="137"/>
      <c r="K113" s="166"/>
      <c r="L113" s="134"/>
      <c r="M113" s="134"/>
      <c r="N113" s="134"/>
      <c r="O113" s="134"/>
      <c r="P113" s="134"/>
      <c r="Q113" s="134"/>
      <c r="R113" s="134"/>
      <c r="S113" s="134"/>
    </row>
    <row r="114" spans="1:19" s="123" customFormat="1" ht="15" customHeight="1" x14ac:dyDescent="0.2">
      <c r="A114" s="146"/>
      <c r="B114" s="158"/>
      <c r="C114" s="152"/>
      <c r="D114" s="153"/>
      <c r="E114" s="154"/>
      <c r="F114" s="155"/>
      <c r="G114" s="145"/>
      <c r="H114" s="145"/>
      <c r="I114" s="173"/>
      <c r="J114" s="156"/>
      <c r="K114" s="168"/>
      <c r="L114" s="153"/>
      <c r="M114" s="153"/>
      <c r="N114" s="153"/>
      <c r="O114" s="153"/>
      <c r="P114" s="153"/>
      <c r="Q114" s="153"/>
      <c r="R114" s="153"/>
      <c r="S114" s="153"/>
    </row>
    <row r="115" spans="1:19" s="123" customFormat="1" ht="15" customHeight="1" x14ac:dyDescent="0.2">
      <c r="A115" s="146"/>
      <c r="B115" s="158"/>
      <c r="C115" s="152"/>
      <c r="D115" s="153"/>
      <c r="E115" s="154"/>
      <c r="F115" s="155"/>
      <c r="G115" s="145"/>
      <c r="H115" s="145"/>
      <c r="I115" s="173"/>
      <c r="J115" s="156"/>
      <c r="K115" s="168"/>
      <c r="L115" s="153"/>
      <c r="M115" s="153"/>
      <c r="N115" s="153"/>
      <c r="O115" s="153"/>
      <c r="P115" s="153"/>
      <c r="Q115" s="153"/>
      <c r="R115" s="153"/>
      <c r="S115" s="153"/>
    </row>
    <row r="116" spans="1:19" s="123" customFormat="1" ht="15" customHeight="1" x14ac:dyDescent="0.2">
      <c r="A116" s="146"/>
      <c r="B116" s="163"/>
      <c r="C116" s="152"/>
      <c r="D116" s="153"/>
      <c r="E116" s="154"/>
      <c r="F116" s="155"/>
      <c r="G116" s="145"/>
      <c r="H116" s="145"/>
      <c r="I116" s="173"/>
      <c r="J116" s="156"/>
      <c r="K116" s="168"/>
      <c r="L116" s="153"/>
      <c r="M116" s="153"/>
      <c r="N116" s="153"/>
      <c r="O116" s="153"/>
      <c r="P116" s="153"/>
      <c r="Q116" s="153"/>
      <c r="R116" s="153"/>
      <c r="S116" s="153"/>
    </row>
    <row r="117" spans="1:19" s="123" customFormat="1" ht="15" customHeight="1" x14ac:dyDescent="0.2">
      <c r="A117" s="13"/>
      <c r="B117" s="129"/>
      <c r="C117" s="23"/>
      <c r="D117" s="134"/>
      <c r="E117" s="140"/>
      <c r="F117" s="143"/>
      <c r="G117" s="145"/>
      <c r="H117" s="145"/>
      <c r="I117" s="171"/>
      <c r="J117" s="137"/>
      <c r="K117" s="166"/>
      <c r="L117" s="134"/>
      <c r="M117" s="134"/>
      <c r="N117" s="134"/>
      <c r="O117" s="134"/>
      <c r="P117" s="134"/>
      <c r="Q117" s="134"/>
      <c r="R117" s="134"/>
      <c r="S117" s="134"/>
    </row>
    <row r="118" spans="1:19" s="123" customFormat="1" ht="15" customHeight="1" x14ac:dyDescent="0.2">
      <c r="A118" s="13"/>
      <c r="B118" s="129"/>
      <c r="C118" s="23"/>
      <c r="D118" s="134"/>
      <c r="E118" s="140"/>
      <c r="F118" s="143"/>
      <c r="G118" s="145"/>
      <c r="H118" s="145"/>
      <c r="I118" s="171"/>
      <c r="J118" s="137"/>
      <c r="K118" s="166"/>
      <c r="L118" s="134"/>
      <c r="M118" s="134"/>
      <c r="N118" s="134"/>
      <c r="O118" s="134"/>
      <c r="P118" s="134"/>
      <c r="Q118" s="134"/>
      <c r="R118" s="134"/>
      <c r="S118" s="134"/>
    </row>
    <row r="119" spans="1:19" s="123" customFormat="1" ht="15" customHeight="1" x14ac:dyDescent="0.2">
      <c r="A119" s="13"/>
      <c r="B119" s="129"/>
      <c r="C119" s="23"/>
      <c r="D119" s="134"/>
      <c r="E119" s="140"/>
      <c r="F119" s="143"/>
      <c r="G119" s="145"/>
      <c r="H119" s="145"/>
      <c r="I119" s="171"/>
      <c r="J119" s="137"/>
      <c r="K119" s="166"/>
      <c r="L119" s="134"/>
      <c r="M119" s="134"/>
      <c r="N119" s="134"/>
      <c r="O119" s="134"/>
      <c r="P119" s="134"/>
      <c r="Q119" s="134"/>
      <c r="R119" s="134"/>
      <c r="S119" s="134"/>
    </row>
    <row r="120" spans="1:19" s="123" customFormat="1" ht="15" customHeight="1" x14ac:dyDescent="0.2">
      <c r="A120" s="13"/>
      <c r="B120" s="129"/>
      <c r="C120" s="23"/>
      <c r="D120" s="134"/>
      <c r="E120" s="140"/>
      <c r="F120" s="143"/>
      <c r="G120" s="145"/>
      <c r="H120" s="145"/>
      <c r="I120" s="171"/>
      <c r="J120" s="137"/>
      <c r="K120" s="166"/>
      <c r="L120" s="134"/>
      <c r="M120" s="134"/>
      <c r="N120" s="134"/>
      <c r="O120" s="134"/>
      <c r="P120" s="134"/>
      <c r="Q120" s="134"/>
      <c r="R120" s="134"/>
      <c r="S120" s="134"/>
    </row>
    <row r="121" spans="1:19" s="123" customFormat="1" ht="15" customHeight="1" x14ac:dyDescent="0.2">
      <c r="A121" s="13"/>
      <c r="B121" s="129"/>
      <c r="C121" s="23"/>
      <c r="D121" s="134"/>
      <c r="E121" s="140"/>
      <c r="F121" s="143"/>
      <c r="G121" s="145"/>
      <c r="H121" s="145"/>
      <c r="I121" s="171"/>
      <c r="J121" s="137"/>
      <c r="K121" s="166"/>
      <c r="L121" s="134"/>
      <c r="M121" s="134"/>
      <c r="N121" s="134"/>
      <c r="O121" s="134"/>
      <c r="P121" s="134"/>
      <c r="Q121" s="134"/>
      <c r="R121" s="134"/>
      <c r="S121" s="134"/>
    </row>
    <row r="122" spans="1:19" s="123" customFormat="1" ht="15" customHeight="1" x14ac:dyDescent="0.2">
      <c r="A122" s="13"/>
      <c r="B122" s="129"/>
      <c r="C122" s="23"/>
      <c r="D122" s="134"/>
      <c r="E122" s="140"/>
      <c r="F122" s="143"/>
      <c r="G122" s="145"/>
      <c r="H122" s="145"/>
      <c r="I122" s="171"/>
      <c r="J122" s="137"/>
      <c r="K122" s="166"/>
      <c r="L122" s="134"/>
      <c r="M122" s="134"/>
      <c r="N122" s="134"/>
      <c r="O122" s="134"/>
      <c r="P122" s="134"/>
      <c r="Q122" s="134"/>
      <c r="R122" s="134"/>
      <c r="S122" s="134"/>
    </row>
    <row r="123" spans="1:19" s="123" customFormat="1" ht="15" customHeight="1" x14ac:dyDescent="0.2">
      <c r="A123" s="146"/>
      <c r="B123" s="158"/>
      <c r="C123" s="159"/>
      <c r="D123" s="160"/>
      <c r="E123" s="161"/>
      <c r="F123" s="162"/>
      <c r="G123" s="145"/>
      <c r="H123" s="145"/>
      <c r="I123" s="173"/>
      <c r="J123" s="156"/>
      <c r="K123" s="170"/>
      <c r="L123" s="160"/>
      <c r="M123" s="160"/>
      <c r="N123" s="160"/>
      <c r="O123" s="160"/>
      <c r="P123" s="160"/>
      <c r="Q123" s="160"/>
      <c r="R123" s="160"/>
      <c r="S123" s="160"/>
    </row>
    <row r="124" spans="1:19" s="123" customFormat="1" ht="15" customHeight="1" x14ac:dyDescent="0.2">
      <c r="A124" s="146"/>
      <c r="B124" s="158"/>
      <c r="C124" s="152"/>
      <c r="D124" s="153"/>
      <c r="E124" s="154"/>
      <c r="F124" s="155"/>
      <c r="G124" s="145"/>
      <c r="H124" s="145"/>
      <c r="I124" s="173"/>
      <c r="J124" s="156"/>
      <c r="K124" s="168"/>
      <c r="L124" s="153"/>
      <c r="M124" s="153"/>
      <c r="N124" s="153"/>
      <c r="O124" s="153"/>
      <c r="P124" s="153"/>
      <c r="Q124" s="153"/>
      <c r="R124" s="153"/>
      <c r="S124" s="153"/>
    </row>
    <row r="125" spans="1:19" s="123" customFormat="1" ht="15" customHeight="1" x14ac:dyDescent="0.2">
      <c r="A125" s="146"/>
      <c r="B125" s="158"/>
      <c r="C125" s="152"/>
      <c r="D125" s="153"/>
      <c r="E125" s="154"/>
      <c r="F125" s="155"/>
      <c r="G125" s="145"/>
      <c r="H125" s="145"/>
      <c r="I125" s="173"/>
      <c r="J125" s="156"/>
      <c r="K125" s="168"/>
      <c r="L125" s="153"/>
      <c r="M125" s="153"/>
      <c r="N125" s="153"/>
      <c r="O125" s="153"/>
      <c r="P125" s="153"/>
      <c r="Q125" s="153"/>
      <c r="R125" s="153"/>
      <c r="S125" s="153"/>
    </row>
    <row r="126" spans="1:19" s="123" customFormat="1" ht="15" customHeight="1" x14ac:dyDescent="0.2">
      <c r="A126" s="146"/>
      <c r="B126" s="158"/>
      <c r="C126" s="152"/>
      <c r="D126" s="153"/>
      <c r="E126" s="154"/>
      <c r="F126" s="155"/>
      <c r="G126" s="145"/>
      <c r="H126" s="145"/>
      <c r="I126" s="173"/>
      <c r="J126" s="156"/>
      <c r="K126" s="168"/>
      <c r="L126" s="153"/>
      <c r="M126" s="153"/>
      <c r="N126" s="153"/>
      <c r="O126" s="153"/>
      <c r="P126" s="153"/>
      <c r="Q126" s="153"/>
      <c r="R126" s="153"/>
      <c r="S126" s="153"/>
    </row>
    <row r="127" spans="1:19" s="123" customFormat="1" ht="15" customHeight="1" x14ac:dyDescent="0.2">
      <c r="A127" s="13"/>
      <c r="B127" s="129"/>
      <c r="C127" s="23"/>
      <c r="D127" s="134"/>
      <c r="E127" s="140"/>
      <c r="F127" s="143"/>
      <c r="G127" s="145"/>
      <c r="H127" s="145"/>
      <c r="I127" s="171"/>
      <c r="J127" s="137"/>
      <c r="K127" s="166"/>
      <c r="L127" s="134"/>
      <c r="M127" s="134"/>
      <c r="N127" s="134"/>
      <c r="O127" s="134"/>
      <c r="P127" s="134"/>
      <c r="Q127" s="134"/>
      <c r="R127" s="134"/>
      <c r="S127" s="134"/>
    </row>
    <row r="128" spans="1:19" s="123" customFormat="1" ht="15" customHeight="1" x14ac:dyDescent="0.2">
      <c r="A128" s="13"/>
      <c r="B128" s="129"/>
      <c r="C128" s="23"/>
      <c r="D128" s="134"/>
      <c r="E128" s="140"/>
      <c r="F128" s="143"/>
      <c r="G128" s="145"/>
      <c r="H128" s="145"/>
      <c r="I128" s="171"/>
      <c r="J128" s="137"/>
      <c r="K128" s="166"/>
      <c r="L128" s="134"/>
      <c r="M128" s="134"/>
      <c r="N128" s="134"/>
      <c r="O128" s="134"/>
      <c r="P128" s="134"/>
      <c r="Q128" s="134"/>
      <c r="R128" s="134"/>
      <c r="S128" s="134"/>
    </row>
    <row r="129" spans="1:19" s="123" customFormat="1" ht="15" customHeight="1" x14ac:dyDescent="0.2">
      <c r="A129" s="13"/>
      <c r="B129" s="129"/>
      <c r="C129" s="23"/>
      <c r="D129" s="134"/>
      <c r="E129" s="140"/>
      <c r="F129" s="143"/>
      <c r="G129" s="145"/>
      <c r="H129" s="145"/>
      <c r="I129" s="171"/>
      <c r="J129" s="137"/>
      <c r="K129" s="166"/>
      <c r="L129" s="134"/>
      <c r="M129" s="134"/>
      <c r="N129" s="134"/>
      <c r="O129" s="134"/>
      <c r="P129" s="134"/>
      <c r="Q129" s="134"/>
      <c r="R129" s="134"/>
      <c r="S129" s="134"/>
    </row>
    <row r="130" spans="1:19" s="123" customFormat="1" ht="15" customHeight="1" x14ac:dyDescent="0.2">
      <c r="A130" s="13"/>
      <c r="B130" s="129"/>
      <c r="C130" s="23"/>
      <c r="D130" s="134"/>
      <c r="E130" s="140"/>
      <c r="F130" s="143"/>
      <c r="G130" s="145"/>
      <c r="H130" s="145"/>
      <c r="I130" s="171"/>
      <c r="J130" s="137"/>
      <c r="K130" s="166"/>
      <c r="L130" s="134"/>
      <c r="M130" s="134"/>
      <c r="N130" s="134"/>
      <c r="O130" s="134"/>
      <c r="P130" s="134"/>
      <c r="Q130" s="134"/>
      <c r="R130" s="134"/>
      <c r="S130" s="134"/>
    </row>
    <row r="131" spans="1:19" s="123" customFormat="1" ht="15" customHeight="1" x14ac:dyDescent="0.2">
      <c r="A131" s="146"/>
      <c r="B131" s="158"/>
      <c r="C131" s="152"/>
      <c r="D131" s="153"/>
      <c r="E131" s="154"/>
      <c r="F131" s="155"/>
      <c r="G131" s="145"/>
      <c r="H131" s="145"/>
      <c r="I131" s="173"/>
      <c r="J131" s="156"/>
      <c r="K131" s="168"/>
      <c r="L131" s="153"/>
      <c r="M131" s="153"/>
      <c r="N131" s="153"/>
      <c r="O131" s="153"/>
      <c r="P131" s="153"/>
      <c r="Q131" s="153"/>
      <c r="R131" s="153"/>
      <c r="S131" s="153"/>
    </row>
    <row r="132" spans="1:19" s="123" customFormat="1" ht="15" customHeight="1" x14ac:dyDescent="0.2">
      <c r="A132" s="146"/>
      <c r="B132" s="158"/>
      <c r="C132" s="152"/>
      <c r="D132" s="153"/>
      <c r="E132" s="154"/>
      <c r="F132" s="155"/>
      <c r="G132" s="145"/>
      <c r="H132" s="145"/>
      <c r="I132" s="173"/>
      <c r="J132" s="156"/>
      <c r="K132" s="168"/>
      <c r="L132" s="153"/>
      <c r="M132" s="153"/>
      <c r="N132" s="153"/>
      <c r="O132" s="153"/>
      <c r="P132" s="153"/>
      <c r="Q132" s="153"/>
      <c r="R132" s="153"/>
      <c r="S132" s="153"/>
    </row>
    <row r="133" spans="1:19" s="123" customFormat="1" ht="15" customHeight="1" x14ac:dyDescent="0.2">
      <c r="A133" s="146"/>
      <c r="B133" s="158"/>
      <c r="C133" s="152"/>
      <c r="D133" s="153"/>
      <c r="E133" s="154"/>
      <c r="F133" s="155"/>
      <c r="G133" s="145"/>
      <c r="H133" s="145"/>
      <c r="I133" s="173"/>
      <c r="J133" s="156"/>
      <c r="K133" s="168"/>
      <c r="L133" s="153"/>
      <c r="M133" s="153"/>
      <c r="N133" s="153"/>
      <c r="O133" s="153"/>
      <c r="P133" s="153"/>
      <c r="Q133" s="153"/>
      <c r="R133" s="153"/>
      <c r="S133" s="153"/>
    </row>
    <row r="134" spans="1:19" s="123" customFormat="1" ht="15" customHeight="1" x14ac:dyDescent="0.2">
      <c r="A134" s="146"/>
      <c r="B134" s="158"/>
      <c r="C134" s="152"/>
      <c r="D134" s="153"/>
      <c r="E134" s="154"/>
      <c r="F134" s="155"/>
      <c r="G134" s="145"/>
      <c r="H134" s="145"/>
      <c r="I134" s="173"/>
      <c r="J134" s="156"/>
      <c r="K134" s="168"/>
      <c r="L134" s="153"/>
      <c r="M134" s="153"/>
      <c r="N134" s="153"/>
      <c r="O134" s="153"/>
      <c r="P134" s="153"/>
      <c r="Q134" s="153"/>
      <c r="R134" s="153"/>
      <c r="S134" s="153"/>
    </row>
    <row r="135" spans="1:19" s="123" customFormat="1" ht="15" customHeight="1" x14ac:dyDescent="0.2">
      <c r="A135" s="146"/>
      <c r="B135" s="158"/>
      <c r="C135" s="152"/>
      <c r="D135" s="153"/>
      <c r="E135" s="154"/>
      <c r="F135" s="155"/>
      <c r="G135" s="145"/>
      <c r="H135" s="145"/>
      <c r="I135" s="173"/>
      <c r="J135" s="156"/>
      <c r="K135" s="168"/>
      <c r="L135" s="153"/>
      <c r="M135" s="153"/>
      <c r="N135" s="153"/>
      <c r="O135" s="153"/>
      <c r="P135" s="153"/>
      <c r="Q135" s="153"/>
      <c r="R135" s="153"/>
      <c r="S135" s="153"/>
    </row>
    <row r="136" spans="1:19" s="123" customFormat="1" ht="15" customHeight="1" x14ac:dyDescent="0.2">
      <c r="A136" s="146"/>
      <c r="B136" s="158"/>
      <c r="C136" s="152"/>
      <c r="D136" s="153"/>
      <c r="E136" s="154"/>
      <c r="F136" s="155"/>
      <c r="G136" s="145"/>
      <c r="H136" s="145"/>
      <c r="I136" s="173"/>
      <c r="J136" s="156"/>
      <c r="K136" s="168"/>
      <c r="L136" s="153"/>
      <c r="M136" s="153"/>
      <c r="N136" s="153"/>
      <c r="O136" s="153"/>
      <c r="P136" s="153"/>
      <c r="Q136" s="153"/>
      <c r="R136" s="153"/>
      <c r="S136" s="153"/>
    </row>
    <row r="137" spans="1:19" s="123" customFormat="1" ht="15" customHeight="1" x14ac:dyDescent="0.2">
      <c r="A137" s="146"/>
      <c r="B137" s="158"/>
      <c r="C137" s="152"/>
      <c r="D137" s="153"/>
      <c r="E137" s="154"/>
      <c r="F137" s="155"/>
      <c r="G137" s="145"/>
      <c r="H137" s="145"/>
      <c r="I137" s="173"/>
      <c r="J137" s="156"/>
      <c r="K137" s="168"/>
      <c r="L137" s="153"/>
      <c r="M137" s="153"/>
      <c r="N137" s="153"/>
      <c r="O137" s="153"/>
      <c r="P137" s="153"/>
      <c r="Q137" s="153"/>
      <c r="R137" s="153"/>
      <c r="S137" s="153"/>
    </row>
    <row r="138" spans="1:19" s="123" customFormat="1" ht="15" customHeight="1" x14ac:dyDescent="0.2">
      <c r="A138" s="146"/>
      <c r="B138" s="158"/>
      <c r="C138" s="152"/>
      <c r="D138" s="153"/>
      <c r="E138" s="154"/>
      <c r="F138" s="155"/>
      <c r="G138" s="145"/>
      <c r="H138" s="145"/>
      <c r="I138" s="173"/>
      <c r="J138" s="156"/>
      <c r="K138" s="168"/>
      <c r="L138" s="153"/>
      <c r="M138" s="153"/>
      <c r="N138" s="153"/>
      <c r="O138" s="153"/>
      <c r="P138" s="153"/>
      <c r="Q138" s="153"/>
      <c r="R138" s="153"/>
      <c r="S138" s="153"/>
    </row>
    <row r="139" spans="1:19" s="123" customFormat="1" ht="15" customHeight="1" thickBot="1" x14ac:dyDescent="0.25">
      <c r="A139" s="13"/>
      <c r="B139" s="13"/>
      <c r="C139" s="23"/>
      <c r="D139" s="13"/>
      <c r="E139" s="114"/>
      <c r="F139" s="116"/>
      <c r="G139" s="124"/>
      <c r="H139" s="124"/>
      <c r="I139" s="124"/>
      <c r="J139" s="125"/>
      <c r="K139" s="115"/>
      <c r="L139" s="13"/>
      <c r="M139" s="105"/>
      <c r="N139" s="106"/>
      <c r="O139" s="24"/>
      <c r="P139" s="13"/>
      <c r="Q139" s="105"/>
      <c r="R139" s="13"/>
      <c r="S139" s="105"/>
    </row>
    <row r="140" spans="1:19" x14ac:dyDescent="0.2">
      <c r="I140" s="119"/>
      <c r="J140" s="119"/>
    </row>
    <row r="141" spans="1:19" x14ac:dyDescent="0.2">
      <c r="I141" s="119">
        <f>SUM(I7:I139)</f>
        <v>6</v>
      </c>
      <c r="J141" s="119">
        <f>SUM(J7:J139)</f>
        <v>30.6</v>
      </c>
    </row>
    <row r="142" spans="1:19" x14ac:dyDescent="0.2">
      <c r="I142" s="120">
        <f>I141*FA*HRS</f>
        <v>30.6</v>
      </c>
      <c r="J142" s="120"/>
    </row>
    <row r="143" spans="1:19" x14ac:dyDescent="0.2">
      <c r="I143" s="120"/>
      <c r="J143" s="120"/>
    </row>
  </sheetData>
  <sheetProtection insertRows="0"/>
  <mergeCells count="3">
    <mergeCell ref="A1:S3"/>
    <mergeCell ref="A5:P5"/>
    <mergeCell ref="Q5:S5"/>
  </mergeCells>
  <conditionalFormatting sqref="G139">
    <cfRule type="containsText" dxfId="986" priority="1928" operator="containsText" text="EIF">
      <formula>NOT(ISERROR(SEARCH("EIF",G139)))</formula>
    </cfRule>
    <cfRule type="containsText" dxfId="985" priority="1929" operator="containsText" text="ILF">
      <formula>NOT(ISERROR(SEARCH("ILF",G139)))</formula>
    </cfRule>
    <cfRule type="containsText" dxfId="984" priority="1930" operator="containsText" text="EQ">
      <formula>NOT(ISERROR(SEARCH("EQ",G139)))</formula>
    </cfRule>
    <cfRule type="containsText" dxfId="983" priority="1931" operator="containsText" text="EO">
      <formula>NOT(ISERROR(SEARCH("EO",G139)))</formula>
    </cfRule>
    <cfRule type="containsText" dxfId="982" priority="1932" operator="containsText" text="EI">
      <formula>NOT(ISERROR(SEARCH("EI",G139)))</formula>
    </cfRule>
  </conditionalFormatting>
  <conditionalFormatting sqref="H139 J139">
    <cfRule type="containsText" dxfId="981" priority="2053" operator="containsText" text="Alta">
      <formula>NOT(ISERROR(SEARCH("Alta",H139)))</formula>
    </cfRule>
    <cfRule type="containsText" dxfId="980" priority="2054" operator="containsText" text="MediA">
      <formula>NOT(ISERROR(SEARCH("MediA",H139)))</formula>
    </cfRule>
    <cfRule type="containsText" dxfId="979" priority="2055" operator="containsText" text="Baja">
      <formula>NOT(ISERROR(SEARCH("Baja",H139)))</formula>
    </cfRule>
  </conditionalFormatting>
  <conditionalFormatting sqref="G76">
    <cfRule type="containsText" dxfId="978" priority="39" operator="containsText" text="EIF">
      <formula>NOT(ISERROR(SEARCH("EIF",G76)))</formula>
    </cfRule>
    <cfRule type="containsText" dxfId="977" priority="40" operator="containsText" text="ILF">
      <formula>NOT(ISERROR(SEARCH("ILF",G76)))</formula>
    </cfRule>
    <cfRule type="containsText" dxfId="976" priority="41" operator="containsText" text="EQ">
      <formula>NOT(ISERROR(SEARCH("EQ",G76)))</formula>
    </cfRule>
    <cfRule type="containsText" dxfId="975" priority="42" operator="containsText" text="EO">
      <formula>NOT(ISERROR(SEARCH("EO",G76)))</formula>
    </cfRule>
    <cfRule type="containsText" dxfId="974" priority="43" operator="containsText" text="EI">
      <formula>NOT(ISERROR(SEARCH("EI",G76)))</formula>
    </cfRule>
  </conditionalFormatting>
  <conditionalFormatting sqref="H76">
    <cfRule type="containsText" dxfId="973" priority="36" operator="containsText" text="Alta">
      <formula>NOT(ISERROR(SEARCH("Alta",H76)))</formula>
    </cfRule>
    <cfRule type="containsText" dxfId="972" priority="37" operator="containsText" text="MediA">
      <formula>NOT(ISERROR(SEARCH("MediA",H76)))</formula>
    </cfRule>
    <cfRule type="containsText" dxfId="971" priority="38" operator="containsText" text="Baja">
      <formula>NOT(ISERROR(SEARCH("Baja",H76)))</formula>
    </cfRule>
  </conditionalFormatting>
  <conditionalFormatting sqref="H89">
    <cfRule type="containsText" dxfId="970" priority="20" operator="containsText" text="Alta">
      <formula>NOT(ISERROR(SEARCH("Alta",H89)))</formula>
    </cfRule>
    <cfRule type="containsText" dxfId="969" priority="21" operator="containsText" text="MediA">
      <formula>NOT(ISERROR(SEARCH("MediA",H89)))</formula>
    </cfRule>
    <cfRule type="containsText" dxfId="968" priority="22" operator="containsText" text="Baja">
      <formula>NOT(ISERROR(SEARCH("Baja",H89)))</formula>
    </cfRule>
  </conditionalFormatting>
  <conditionalFormatting sqref="G7 G90:G104 G109:G138">
    <cfRule type="containsText" dxfId="967" priority="143" operator="containsText" text="EIF">
      <formula>NOT(ISERROR(SEARCH("EIF",G7)))</formula>
    </cfRule>
    <cfRule type="containsText" dxfId="966" priority="144" operator="containsText" text="ILF">
      <formula>NOT(ISERROR(SEARCH("ILF",G7)))</formula>
    </cfRule>
    <cfRule type="containsText" dxfId="965" priority="145" operator="containsText" text="EQ">
      <formula>NOT(ISERROR(SEARCH("EQ",G7)))</formula>
    </cfRule>
    <cfRule type="containsText" dxfId="964" priority="146" operator="containsText" text="EO">
      <formula>NOT(ISERROR(SEARCH("EO",G7)))</formula>
    </cfRule>
    <cfRule type="containsText" dxfId="963" priority="147" operator="containsText" text="EI">
      <formula>NOT(ISERROR(SEARCH("EI",G7)))</formula>
    </cfRule>
  </conditionalFormatting>
  <conditionalFormatting sqref="H7 H90:H104 H109:H138">
    <cfRule type="containsText" dxfId="962" priority="140" operator="containsText" text="Alta">
      <formula>NOT(ISERROR(SEARCH("Alta",H7)))</formula>
    </cfRule>
    <cfRule type="containsText" dxfId="961" priority="141" operator="containsText" text="MediA">
      <formula>NOT(ISERROR(SEARCH("MediA",H7)))</formula>
    </cfRule>
    <cfRule type="containsText" dxfId="960" priority="142" operator="containsText" text="Baja">
      <formula>NOT(ISERROR(SEARCH("Baja",H7)))</formula>
    </cfRule>
  </conditionalFormatting>
  <conditionalFormatting sqref="G8:G11 G13:G17 G19:G23 G25:G27 G29:G33 G35:G39 G41:G45 G47:G51 G53:G57 G59:G63 G65:G69 G71:G75 G77:G81 G83:G88">
    <cfRule type="containsText" dxfId="959" priority="135" operator="containsText" text="EIF">
      <formula>NOT(ISERROR(SEARCH("EIF",G8)))</formula>
    </cfRule>
    <cfRule type="containsText" dxfId="958" priority="136" operator="containsText" text="ILF">
      <formula>NOT(ISERROR(SEARCH("ILF",G8)))</formula>
    </cfRule>
    <cfRule type="containsText" dxfId="957" priority="137" operator="containsText" text="EQ">
      <formula>NOT(ISERROR(SEARCH("EQ",G8)))</formula>
    </cfRule>
    <cfRule type="containsText" dxfId="956" priority="138" operator="containsText" text="EO">
      <formula>NOT(ISERROR(SEARCH("EO",G8)))</formula>
    </cfRule>
    <cfRule type="containsText" dxfId="955" priority="139" operator="containsText" text="EI">
      <formula>NOT(ISERROR(SEARCH("EI",G8)))</formula>
    </cfRule>
  </conditionalFormatting>
  <conditionalFormatting sqref="H8:H11 H13:H17 H19:H23 H25:H27 H29:H33 H35:H39 H41:H45 H47:H51 H53:H57 H59:H63 H65:H69 H71:H75 H77:H81 H83:H88">
    <cfRule type="containsText" dxfId="954" priority="132" operator="containsText" text="Alta">
      <formula>NOT(ISERROR(SEARCH("Alta",H8)))</formula>
    </cfRule>
    <cfRule type="containsText" dxfId="953" priority="133" operator="containsText" text="MediA">
      <formula>NOT(ISERROR(SEARCH("MediA",H8)))</formula>
    </cfRule>
    <cfRule type="containsText" dxfId="952" priority="134" operator="containsText" text="Baja">
      <formula>NOT(ISERROR(SEARCH("Baja",H8)))</formula>
    </cfRule>
  </conditionalFormatting>
  <conditionalFormatting sqref="G12">
    <cfRule type="containsText" dxfId="951" priority="127" operator="containsText" text="EIF">
      <formula>NOT(ISERROR(SEARCH("EIF",G12)))</formula>
    </cfRule>
    <cfRule type="containsText" dxfId="950" priority="128" operator="containsText" text="ILF">
      <formula>NOT(ISERROR(SEARCH("ILF",G12)))</formula>
    </cfRule>
    <cfRule type="containsText" dxfId="949" priority="129" operator="containsText" text="EQ">
      <formula>NOT(ISERROR(SEARCH("EQ",G12)))</formula>
    </cfRule>
    <cfRule type="containsText" dxfId="948" priority="130" operator="containsText" text="EO">
      <formula>NOT(ISERROR(SEARCH("EO",G12)))</formula>
    </cfRule>
    <cfRule type="containsText" dxfId="947" priority="131" operator="containsText" text="EI">
      <formula>NOT(ISERROR(SEARCH("EI",G12)))</formula>
    </cfRule>
  </conditionalFormatting>
  <conditionalFormatting sqref="H12">
    <cfRule type="containsText" dxfId="946" priority="124" operator="containsText" text="Alta">
      <formula>NOT(ISERROR(SEARCH("Alta",H12)))</formula>
    </cfRule>
    <cfRule type="containsText" dxfId="945" priority="125" operator="containsText" text="MediA">
      <formula>NOT(ISERROR(SEARCH("MediA",H12)))</formula>
    </cfRule>
    <cfRule type="containsText" dxfId="944" priority="126" operator="containsText" text="Baja">
      <formula>NOT(ISERROR(SEARCH("Baja",H12)))</formula>
    </cfRule>
  </conditionalFormatting>
  <conditionalFormatting sqref="G18">
    <cfRule type="containsText" dxfId="943" priority="119" operator="containsText" text="EIF">
      <formula>NOT(ISERROR(SEARCH("EIF",G18)))</formula>
    </cfRule>
    <cfRule type="containsText" dxfId="942" priority="120" operator="containsText" text="ILF">
      <formula>NOT(ISERROR(SEARCH("ILF",G18)))</formula>
    </cfRule>
    <cfRule type="containsText" dxfId="941" priority="121" operator="containsText" text="EQ">
      <formula>NOT(ISERROR(SEARCH("EQ",G18)))</formula>
    </cfRule>
    <cfRule type="containsText" dxfId="940" priority="122" operator="containsText" text="EO">
      <formula>NOT(ISERROR(SEARCH("EO",G18)))</formula>
    </cfRule>
    <cfRule type="containsText" dxfId="939" priority="123" operator="containsText" text="EI">
      <formula>NOT(ISERROR(SEARCH("EI",G18)))</formula>
    </cfRule>
  </conditionalFormatting>
  <conditionalFormatting sqref="H18">
    <cfRule type="containsText" dxfId="938" priority="116" operator="containsText" text="Alta">
      <formula>NOT(ISERROR(SEARCH("Alta",H18)))</formula>
    </cfRule>
    <cfRule type="containsText" dxfId="937" priority="117" operator="containsText" text="MediA">
      <formula>NOT(ISERROR(SEARCH("MediA",H18)))</formula>
    </cfRule>
    <cfRule type="containsText" dxfId="936" priority="118" operator="containsText" text="Baja">
      <formula>NOT(ISERROR(SEARCH("Baja",H18)))</formula>
    </cfRule>
  </conditionalFormatting>
  <conditionalFormatting sqref="G24">
    <cfRule type="containsText" dxfId="935" priority="111" operator="containsText" text="EIF">
      <formula>NOT(ISERROR(SEARCH("EIF",G24)))</formula>
    </cfRule>
    <cfRule type="containsText" dxfId="934" priority="112" operator="containsText" text="ILF">
      <formula>NOT(ISERROR(SEARCH("ILF",G24)))</formula>
    </cfRule>
    <cfRule type="containsText" dxfId="933" priority="113" operator="containsText" text="EQ">
      <formula>NOT(ISERROR(SEARCH("EQ",G24)))</formula>
    </cfRule>
    <cfRule type="containsText" dxfId="932" priority="114" operator="containsText" text="EO">
      <formula>NOT(ISERROR(SEARCH("EO",G24)))</formula>
    </cfRule>
    <cfRule type="containsText" dxfId="931" priority="115" operator="containsText" text="EI">
      <formula>NOT(ISERROR(SEARCH("EI",G24)))</formula>
    </cfRule>
  </conditionalFormatting>
  <conditionalFormatting sqref="H24">
    <cfRule type="containsText" dxfId="930" priority="108" operator="containsText" text="Alta">
      <formula>NOT(ISERROR(SEARCH("Alta",H24)))</formula>
    </cfRule>
    <cfRule type="containsText" dxfId="929" priority="109" operator="containsText" text="MediA">
      <formula>NOT(ISERROR(SEARCH("MediA",H24)))</formula>
    </cfRule>
    <cfRule type="containsText" dxfId="928" priority="110" operator="containsText" text="Baja">
      <formula>NOT(ISERROR(SEARCH("Baja",H24)))</formula>
    </cfRule>
  </conditionalFormatting>
  <conditionalFormatting sqref="G28">
    <cfRule type="containsText" dxfId="927" priority="103" operator="containsText" text="EIF">
      <formula>NOT(ISERROR(SEARCH("EIF",G28)))</formula>
    </cfRule>
    <cfRule type="containsText" dxfId="926" priority="104" operator="containsText" text="ILF">
      <formula>NOT(ISERROR(SEARCH("ILF",G28)))</formula>
    </cfRule>
    <cfRule type="containsText" dxfId="925" priority="105" operator="containsText" text="EQ">
      <formula>NOT(ISERROR(SEARCH("EQ",G28)))</formula>
    </cfRule>
    <cfRule type="containsText" dxfId="924" priority="106" operator="containsText" text="EO">
      <formula>NOT(ISERROR(SEARCH("EO",G28)))</formula>
    </cfRule>
    <cfRule type="containsText" dxfId="923" priority="107" operator="containsText" text="EI">
      <formula>NOT(ISERROR(SEARCH("EI",G28)))</formula>
    </cfRule>
  </conditionalFormatting>
  <conditionalFormatting sqref="H28">
    <cfRule type="containsText" dxfId="922" priority="100" operator="containsText" text="Alta">
      <formula>NOT(ISERROR(SEARCH("Alta",H28)))</formula>
    </cfRule>
    <cfRule type="containsText" dxfId="921" priority="101" operator="containsText" text="MediA">
      <formula>NOT(ISERROR(SEARCH("MediA",H28)))</formula>
    </cfRule>
    <cfRule type="containsText" dxfId="920" priority="102" operator="containsText" text="Baja">
      <formula>NOT(ISERROR(SEARCH("Baja",H28)))</formula>
    </cfRule>
  </conditionalFormatting>
  <conditionalFormatting sqref="G34">
    <cfRule type="containsText" dxfId="919" priority="95" operator="containsText" text="EIF">
      <formula>NOT(ISERROR(SEARCH("EIF",G34)))</formula>
    </cfRule>
    <cfRule type="containsText" dxfId="918" priority="96" operator="containsText" text="ILF">
      <formula>NOT(ISERROR(SEARCH("ILF",G34)))</formula>
    </cfRule>
    <cfRule type="containsText" dxfId="917" priority="97" operator="containsText" text="EQ">
      <formula>NOT(ISERROR(SEARCH("EQ",G34)))</formula>
    </cfRule>
    <cfRule type="containsText" dxfId="916" priority="98" operator="containsText" text="EO">
      <formula>NOT(ISERROR(SEARCH("EO",G34)))</formula>
    </cfRule>
    <cfRule type="containsText" dxfId="915" priority="99" operator="containsText" text="EI">
      <formula>NOT(ISERROR(SEARCH("EI",G34)))</formula>
    </cfRule>
  </conditionalFormatting>
  <conditionalFormatting sqref="H34">
    <cfRule type="containsText" dxfId="914" priority="92" operator="containsText" text="Alta">
      <formula>NOT(ISERROR(SEARCH("Alta",H34)))</formula>
    </cfRule>
    <cfRule type="containsText" dxfId="913" priority="93" operator="containsText" text="MediA">
      <formula>NOT(ISERROR(SEARCH("MediA",H34)))</formula>
    </cfRule>
    <cfRule type="containsText" dxfId="912" priority="94" operator="containsText" text="Baja">
      <formula>NOT(ISERROR(SEARCH("Baja",H34)))</formula>
    </cfRule>
  </conditionalFormatting>
  <conditionalFormatting sqref="G40">
    <cfRule type="containsText" dxfId="911" priority="87" operator="containsText" text="EIF">
      <formula>NOT(ISERROR(SEARCH("EIF",G40)))</formula>
    </cfRule>
    <cfRule type="containsText" dxfId="910" priority="88" operator="containsText" text="ILF">
      <formula>NOT(ISERROR(SEARCH("ILF",G40)))</formula>
    </cfRule>
    <cfRule type="containsText" dxfId="909" priority="89" operator="containsText" text="EQ">
      <formula>NOT(ISERROR(SEARCH("EQ",G40)))</formula>
    </cfRule>
    <cfRule type="containsText" dxfId="908" priority="90" operator="containsText" text="EO">
      <formula>NOT(ISERROR(SEARCH("EO",G40)))</formula>
    </cfRule>
    <cfRule type="containsText" dxfId="907" priority="91" operator="containsText" text="EI">
      <formula>NOT(ISERROR(SEARCH("EI",G40)))</formula>
    </cfRule>
  </conditionalFormatting>
  <conditionalFormatting sqref="H40">
    <cfRule type="containsText" dxfId="906" priority="84" operator="containsText" text="Alta">
      <formula>NOT(ISERROR(SEARCH("Alta",H40)))</formula>
    </cfRule>
    <cfRule type="containsText" dxfId="905" priority="85" operator="containsText" text="MediA">
      <formula>NOT(ISERROR(SEARCH("MediA",H40)))</formula>
    </cfRule>
    <cfRule type="containsText" dxfId="904" priority="86" operator="containsText" text="Baja">
      <formula>NOT(ISERROR(SEARCH("Baja",H40)))</formula>
    </cfRule>
  </conditionalFormatting>
  <conditionalFormatting sqref="G46">
    <cfRule type="containsText" dxfId="903" priority="79" operator="containsText" text="EIF">
      <formula>NOT(ISERROR(SEARCH("EIF",G46)))</formula>
    </cfRule>
    <cfRule type="containsText" dxfId="902" priority="80" operator="containsText" text="ILF">
      <formula>NOT(ISERROR(SEARCH("ILF",G46)))</formula>
    </cfRule>
    <cfRule type="containsText" dxfId="901" priority="81" operator="containsText" text="EQ">
      <formula>NOT(ISERROR(SEARCH("EQ",G46)))</formula>
    </cfRule>
    <cfRule type="containsText" dxfId="900" priority="82" operator="containsText" text="EO">
      <formula>NOT(ISERROR(SEARCH("EO",G46)))</formula>
    </cfRule>
    <cfRule type="containsText" dxfId="899" priority="83" operator="containsText" text="EI">
      <formula>NOT(ISERROR(SEARCH("EI",G46)))</formula>
    </cfRule>
  </conditionalFormatting>
  <conditionalFormatting sqref="H46">
    <cfRule type="containsText" dxfId="898" priority="76" operator="containsText" text="Alta">
      <formula>NOT(ISERROR(SEARCH("Alta",H46)))</formula>
    </cfRule>
    <cfRule type="containsText" dxfId="897" priority="77" operator="containsText" text="MediA">
      <formula>NOT(ISERROR(SEARCH("MediA",H46)))</formula>
    </cfRule>
    <cfRule type="containsText" dxfId="896" priority="78" operator="containsText" text="Baja">
      <formula>NOT(ISERROR(SEARCH("Baja",H46)))</formula>
    </cfRule>
  </conditionalFormatting>
  <conditionalFormatting sqref="G52">
    <cfRule type="containsText" dxfId="895" priority="71" operator="containsText" text="EIF">
      <formula>NOT(ISERROR(SEARCH("EIF",G52)))</formula>
    </cfRule>
    <cfRule type="containsText" dxfId="894" priority="72" operator="containsText" text="ILF">
      <formula>NOT(ISERROR(SEARCH("ILF",G52)))</formula>
    </cfRule>
    <cfRule type="containsText" dxfId="893" priority="73" operator="containsText" text="EQ">
      <formula>NOT(ISERROR(SEARCH("EQ",G52)))</formula>
    </cfRule>
    <cfRule type="containsText" dxfId="892" priority="74" operator="containsText" text="EO">
      <formula>NOT(ISERROR(SEARCH("EO",G52)))</formula>
    </cfRule>
    <cfRule type="containsText" dxfId="891" priority="75" operator="containsText" text="EI">
      <formula>NOT(ISERROR(SEARCH("EI",G52)))</formula>
    </cfRule>
  </conditionalFormatting>
  <conditionalFormatting sqref="H52">
    <cfRule type="containsText" dxfId="890" priority="68" operator="containsText" text="Alta">
      <formula>NOT(ISERROR(SEARCH("Alta",H52)))</formula>
    </cfRule>
    <cfRule type="containsText" dxfId="889" priority="69" operator="containsText" text="MediA">
      <formula>NOT(ISERROR(SEARCH("MediA",H52)))</formula>
    </cfRule>
    <cfRule type="containsText" dxfId="888" priority="70" operator="containsText" text="Baja">
      <formula>NOT(ISERROR(SEARCH("Baja",H52)))</formula>
    </cfRule>
  </conditionalFormatting>
  <conditionalFormatting sqref="G58">
    <cfRule type="containsText" dxfId="887" priority="63" operator="containsText" text="EIF">
      <formula>NOT(ISERROR(SEARCH("EIF",G58)))</formula>
    </cfRule>
    <cfRule type="containsText" dxfId="886" priority="64" operator="containsText" text="ILF">
      <formula>NOT(ISERROR(SEARCH("ILF",G58)))</formula>
    </cfRule>
    <cfRule type="containsText" dxfId="885" priority="65" operator="containsText" text="EQ">
      <formula>NOT(ISERROR(SEARCH("EQ",G58)))</formula>
    </cfRule>
    <cfRule type="containsText" dxfId="884" priority="66" operator="containsText" text="EO">
      <formula>NOT(ISERROR(SEARCH("EO",G58)))</formula>
    </cfRule>
    <cfRule type="containsText" dxfId="883" priority="67" operator="containsText" text="EI">
      <formula>NOT(ISERROR(SEARCH("EI",G58)))</formula>
    </cfRule>
  </conditionalFormatting>
  <conditionalFormatting sqref="H58">
    <cfRule type="containsText" dxfId="882" priority="60" operator="containsText" text="Alta">
      <formula>NOT(ISERROR(SEARCH("Alta",H58)))</formula>
    </cfRule>
    <cfRule type="containsText" dxfId="881" priority="61" operator="containsText" text="MediA">
      <formula>NOT(ISERROR(SEARCH("MediA",H58)))</formula>
    </cfRule>
    <cfRule type="containsText" dxfId="880" priority="62" operator="containsText" text="Baja">
      <formula>NOT(ISERROR(SEARCH("Baja",H58)))</formula>
    </cfRule>
  </conditionalFormatting>
  <conditionalFormatting sqref="G64">
    <cfRule type="containsText" dxfId="879" priority="55" operator="containsText" text="EIF">
      <formula>NOT(ISERROR(SEARCH("EIF",G64)))</formula>
    </cfRule>
    <cfRule type="containsText" dxfId="878" priority="56" operator="containsText" text="ILF">
      <formula>NOT(ISERROR(SEARCH("ILF",G64)))</formula>
    </cfRule>
    <cfRule type="containsText" dxfId="877" priority="57" operator="containsText" text="EQ">
      <formula>NOT(ISERROR(SEARCH("EQ",G64)))</formula>
    </cfRule>
    <cfRule type="containsText" dxfId="876" priority="58" operator="containsText" text="EO">
      <formula>NOT(ISERROR(SEARCH("EO",G64)))</formula>
    </cfRule>
    <cfRule type="containsText" dxfId="875" priority="59" operator="containsText" text="EI">
      <formula>NOT(ISERROR(SEARCH("EI",G64)))</formula>
    </cfRule>
  </conditionalFormatting>
  <conditionalFormatting sqref="H64">
    <cfRule type="containsText" dxfId="874" priority="52" operator="containsText" text="Alta">
      <formula>NOT(ISERROR(SEARCH("Alta",H64)))</formula>
    </cfRule>
    <cfRule type="containsText" dxfId="873" priority="53" operator="containsText" text="MediA">
      <formula>NOT(ISERROR(SEARCH("MediA",H64)))</formula>
    </cfRule>
    <cfRule type="containsText" dxfId="872" priority="54" operator="containsText" text="Baja">
      <formula>NOT(ISERROR(SEARCH("Baja",H64)))</formula>
    </cfRule>
  </conditionalFormatting>
  <conditionalFormatting sqref="G70">
    <cfRule type="containsText" dxfId="871" priority="47" operator="containsText" text="EIF">
      <formula>NOT(ISERROR(SEARCH("EIF",G70)))</formula>
    </cfRule>
    <cfRule type="containsText" dxfId="870" priority="48" operator="containsText" text="ILF">
      <formula>NOT(ISERROR(SEARCH("ILF",G70)))</formula>
    </cfRule>
    <cfRule type="containsText" dxfId="869" priority="49" operator="containsText" text="EQ">
      <formula>NOT(ISERROR(SEARCH("EQ",G70)))</formula>
    </cfRule>
    <cfRule type="containsText" dxfId="868" priority="50" operator="containsText" text="EO">
      <formula>NOT(ISERROR(SEARCH("EO",G70)))</formula>
    </cfRule>
    <cfRule type="containsText" dxfId="867" priority="51" operator="containsText" text="EI">
      <formula>NOT(ISERROR(SEARCH("EI",G70)))</formula>
    </cfRule>
  </conditionalFormatting>
  <conditionalFormatting sqref="H70">
    <cfRule type="containsText" dxfId="866" priority="44" operator="containsText" text="Alta">
      <formula>NOT(ISERROR(SEARCH("Alta",H70)))</formula>
    </cfRule>
    <cfRule type="containsText" dxfId="865" priority="45" operator="containsText" text="MediA">
      <formula>NOT(ISERROR(SEARCH("MediA",H70)))</formula>
    </cfRule>
    <cfRule type="containsText" dxfId="864" priority="46" operator="containsText" text="Baja">
      <formula>NOT(ISERROR(SEARCH("Baja",H70)))</formula>
    </cfRule>
  </conditionalFormatting>
  <conditionalFormatting sqref="G82">
    <cfRule type="containsText" dxfId="863" priority="31" operator="containsText" text="EIF">
      <formula>NOT(ISERROR(SEARCH("EIF",G82)))</formula>
    </cfRule>
    <cfRule type="containsText" dxfId="862" priority="32" operator="containsText" text="ILF">
      <formula>NOT(ISERROR(SEARCH("ILF",G82)))</formula>
    </cfRule>
    <cfRule type="containsText" dxfId="861" priority="33" operator="containsText" text="EQ">
      <formula>NOT(ISERROR(SEARCH("EQ",G82)))</formula>
    </cfRule>
    <cfRule type="containsText" dxfId="860" priority="34" operator="containsText" text="EO">
      <formula>NOT(ISERROR(SEARCH("EO",G82)))</formula>
    </cfRule>
    <cfRule type="containsText" dxfId="859" priority="35" operator="containsText" text="EI">
      <formula>NOT(ISERROR(SEARCH("EI",G82)))</formula>
    </cfRule>
  </conditionalFormatting>
  <conditionalFormatting sqref="H82">
    <cfRule type="containsText" dxfId="858" priority="28" operator="containsText" text="Alta">
      <formula>NOT(ISERROR(SEARCH("Alta",H82)))</formula>
    </cfRule>
    <cfRule type="containsText" dxfId="857" priority="29" operator="containsText" text="MediA">
      <formula>NOT(ISERROR(SEARCH("MediA",H82)))</formula>
    </cfRule>
    <cfRule type="containsText" dxfId="856" priority="30" operator="containsText" text="Baja">
      <formula>NOT(ISERROR(SEARCH("Baja",H82)))</formula>
    </cfRule>
  </conditionalFormatting>
  <conditionalFormatting sqref="G89">
    <cfRule type="containsText" dxfId="855" priority="23" operator="containsText" text="EIF">
      <formula>NOT(ISERROR(SEARCH("EIF",G89)))</formula>
    </cfRule>
    <cfRule type="containsText" dxfId="854" priority="24" operator="containsText" text="ILF">
      <formula>NOT(ISERROR(SEARCH("ILF",G89)))</formula>
    </cfRule>
    <cfRule type="containsText" dxfId="853" priority="25" operator="containsText" text="EQ">
      <formula>NOT(ISERROR(SEARCH("EQ",G89)))</formula>
    </cfRule>
    <cfRule type="containsText" dxfId="852" priority="26" operator="containsText" text="EO">
      <formula>NOT(ISERROR(SEARCH("EO",G89)))</formula>
    </cfRule>
    <cfRule type="containsText" dxfId="851" priority="27" operator="containsText" text="EI">
      <formula>NOT(ISERROR(SEARCH("EI",G89)))</formula>
    </cfRule>
  </conditionalFormatting>
  <conditionalFormatting sqref="G106:G108">
    <cfRule type="containsText" dxfId="850" priority="15" operator="containsText" text="EIF">
      <formula>NOT(ISERROR(SEARCH("EIF",G106)))</formula>
    </cfRule>
    <cfRule type="containsText" dxfId="849" priority="16" operator="containsText" text="ILF">
      <formula>NOT(ISERROR(SEARCH("ILF",G106)))</formula>
    </cfRule>
    <cfRule type="containsText" dxfId="848" priority="17" operator="containsText" text="EQ">
      <formula>NOT(ISERROR(SEARCH("EQ",G106)))</formula>
    </cfRule>
    <cfRule type="containsText" dxfId="847" priority="18" operator="containsText" text="EO">
      <formula>NOT(ISERROR(SEARCH("EO",G106)))</formula>
    </cfRule>
    <cfRule type="containsText" dxfId="846" priority="19" operator="containsText" text="EI">
      <formula>NOT(ISERROR(SEARCH("EI",G106)))</formula>
    </cfRule>
  </conditionalFormatting>
  <conditionalFormatting sqref="H106:H108">
    <cfRule type="containsText" dxfId="845" priority="12" operator="containsText" text="Alta">
      <formula>NOT(ISERROR(SEARCH("Alta",H106)))</formula>
    </cfRule>
    <cfRule type="containsText" dxfId="844" priority="13" operator="containsText" text="MediA">
      <formula>NOT(ISERROR(SEARCH("MediA",H106)))</formula>
    </cfRule>
    <cfRule type="containsText" dxfId="843" priority="14" operator="containsText" text="Baja">
      <formula>NOT(ISERROR(SEARCH("Baja",H106)))</formula>
    </cfRule>
  </conditionalFormatting>
  <conditionalFormatting sqref="G105">
    <cfRule type="containsText" dxfId="842" priority="7" operator="containsText" text="EIF">
      <formula>NOT(ISERROR(SEARCH("EIF",G105)))</formula>
    </cfRule>
    <cfRule type="containsText" dxfId="841" priority="8" operator="containsText" text="ILF">
      <formula>NOT(ISERROR(SEARCH("ILF",G105)))</formula>
    </cfRule>
    <cfRule type="containsText" dxfId="840" priority="9" operator="containsText" text="EQ">
      <formula>NOT(ISERROR(SEARCH("EQ",G105)))</formula>
    </cfRule>
    <cfRule type="containsText" dxfId="839" priority="10" operator="containsText" text="EO">
      <formula>NOT(ISERROR(SEARCH("EO",G105)))</formula>
    </cfRule>
    <cfRule type="containsText" dxfId="838" priority="11" operator="containsText" text="EI">
      <formula>NOT(ISERROR(SEARCH("EI",G105)))</formula>
    </cfRule>
  </conditionalFormatting>
  <conditionalFormatting sqref="H105">
    <cfRule type="containsText" dxfId="837" priority="4" operator="containsText" text="Alta">
      <formula>NOT(ISERROR(SEARCH("Alta",H105)))</formula>
    </cfRule>
    <cfRule type="containsText" dxfId="836" priority="5" operator="containsText" text="MediA">
      <formula>NOT(ISERROR(SEARCH("MediA",H105)))</formula>
    </cfRule>
    <cfRule type="containsText" dxfId="835" priority="6" operator="containsText" text="Baja">
      <formula>NOT(ISERROR(SEARCH("Baja",H105)))</formula>
    </cfRule>
  </conditionalFormatting>
  <conditionalFormatting sqref="I139">
    <cfRule type="containsText" dxfId="834" priority="1" operator="containsText" text="Alta">
      <formula>NOT(ISERROR(SEARCH("Alta",I139)))</formula>
    </cfRule>
    <cfRule type="containsText" dxfId="833" priority="2" operator="containsText" text="MediA">
      <formula>NOT(ISERROR(SEARCH("MediA",I139)))</formula>
    </cfRule>
    <cfRule type="containsText" dxfId="832" priority="3" operator="containsText" text="Baja">
      <formula>NOT(ISERROR(SEARCH("Baja",I139)))</formula>
    </cfRule>
  </conditionalFormatting>
  <dataValidations count="4">
    <dataValidation type="list" allowBlank="1" showInputMessage="1" showErrorMessage="1" sqref="D7:E138">
      <formula1>"A, M, B"</formula1>
    </dataValidation>
    <dataValidation type="list" allowBlank="1" showInputMessage="1" showErrorMessage="1" sqref="L7:L138">
      <formula1>"Sí, No"</formula1>
    </dataValidation>
    <dataValidation type="list" allowBlank="1" showInputMessage="1" showErrorMessage="1" sqref="G7:G139">
      <formula1>"EI, EO, EQ, ILF, EIF,"</formula1>
    </dataValidation>
    <dataValidation type="list" allowBlank="1" showInputMessage="1" showErrorMessage="1" sqref="H7:H139">
      <formula1>"Baja, Media, Alta"</formula1>
    </dataValidation>
  </dataValidations>
  <printOptions horizontalCentered="1"/>
  <pageMargins left="0" right="0.27559055118110237" top="0.39370078740157483" bottom="0.39370078740157483" header="0" footer="0.47244094488188981"/>
  <pageSetup paperSize="9" orientation="portrait" r:id="rId1"/>
  <headerFooter alignWithMargins="0">
    <oddFooter>&amp;LVersión:  1.0
Liberación: 06/02/2015&amp;RVigencia de retención: 1 año
 Página  &amp;P de &amp;N</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275"/>
  <sheetViews>
    <sheetView topLeftCell="D7" zoomScale="120" zoomScaleNormal="120" workbookViewId="0">
      <selection activeCell="F11" sqref="F11"/>
    </sheetView>
  </sheetViews>
  <sheetFormatPr baseColWidth="10" defaultRowHeight="15" outlineLevelRow="1" x14ac:dyDescent="0.25"/>
  <cols>
    <col min="1" max="2" width="11.42578125" style="52"/>
    <col min="3" max="3" width="12.28515625" style="52" bestFit="1" customWidth="1"/>
    <col min="4" max="5" width="11.42578125" style="52"/>
    <col min="6" max="6" width="15.140625" style="52" customWidth="1"/>
    <col min="7" max="8" width="11.42578125" style="52"/>
    <col min="9" max="9" width="17.7109375" style="52" bestFit="1" customWidth="1"/>
    <col min="10" max="16384" width="11.42578125" style="52"/>
  </cols>
  <sheetData>
    <row r="1" spans="2:13" x14ac:dyDescent="0.25">
      <c r="C1" s="53"/>
    </row>
    <row r="2" spans="2:13" ht="15" customHeight="1" x14ac:dyDescent="0.25">
      <c r="B2" s="183" t="s">
        <v>201</v>
      </c>
      <c r="C2" s="183"/>
      <c r="D2" s="183"/>
      <c r="E2" s="183"/>
      <c r="F2" s="183"/>
      <c r="G2" s="183"/>
      <c r="H2" s="183"/>
      <c r="I2" s="183"/>
    </row>
    <row r="3" spans="2:13" x14ac:dyDescent="0.25">
      <c r="B3" s="189" t="s">
        <v>63</v>
      </c>
      <c r="C3" s="190"/>
      <c r="D3" s="191" t="s">
        <v>67</v>
      </c>
      <c r="E3" s="191"/>
    </row>
    <row r="4" spans="2:13" x14ac:dyDescent="0.25">
      <c r="B4" s="189" t="s">
        <v>64</v>
      </c>
      <c r="C4" s="190"/>
      <c r="D4" s="191" t="s">
        <v>66</v>
      </c>
      <c r="E4" s="191"/>
    </row>
    <row r="5" spans="2:13" x14ac:dyDescent="0.25">
      <c r="B5" s="189" t="s">
        <v>16</v>
      </c>
      <c r="C5" s="190"/>
      <c r="D5" s="191" t="s">
        <v>68</v>
      </c>
      <c r="E5" s="191"/>
    </row>
    <row r="7" spans="2:13" x14ac:dyDescent="0.25">
      <c r="B7" s="188" t="s">
        <v>192</v>
      </c>
      <c r="C7" s="188"/>
      <c r="D7" s="188"/>
      <c r="E7" s="188"/>
      <c r="F7" s="188"/>
      <c r="G7" s="188"/>
      <c r="H7" s="188"/>
      <c r="I7" s="188"/>
      <c r="J7" s="54"/>
      <c r="K7" s="54"/>
      <c r="L7" s="54"/>
      <c r="M7" s="54"/>
    </row>
    <row r="8" spans="2:13" x14ac:dyDescent="0.25">
      <c r="B8" s="188" t="s">
        <v>208</v>
      </c>
      <c r="C8" s="188"/>
      <c r="D8" s="196">
        <v>1</v>
      </c>
      <c r="E8" s="197"/>
      <c r="F8" s="55" t="s">
        <v>220</v>
      </c>
      <c r="G8" s="196">
        <v>5</v>
      </c>
      <c r="H8" s="197"/>
      <c r="I8" s="55"/>
      <c r="J8" s="54"/>
      <c r="K8" s="54"/>
      <c r="L8" s="54"/>
      <c r="M8" s="54"/>
    </row>
    <row r="9" spans="2:13" x14ac:dyDescent="0.25">
      <c r="B9" s="188" t="s">
        <v>209</v>
      </c>
      <c r="C9" s="188"/>
      <c r="D9" s="196">
        <v>1</v>
      </c>
      <c r="E9" s="197"/>
      <c r="F9" s="55"/>
      <c r="G9" s="55"/>
      <c r="H9" s="55"/>
      <c r="I9" s="55"/>
      <c r="J9" s="54"/>
      <c r="K9" s="54"/>
      <c r="L9" s="54"/>
      <c r="M9" s="54"/>
    </row>
    <row r="10" spans="2:13" ht="45" x14ac:dyDescent="0.25">
      <c r="B10" s="187" t="s">
        <v>194</v>
      </c>
      <c r="C10" s="187"/>
      <c r="D10" s="56" t="s">
        <v>200</v>
      </c>
      <c r="E10" s="56" t="s">
        <v>199</v>
      </c>
      <c r="F10" s="57" t="s">
        <v>61</v>
      </c>
      <c r="G10" s="56" t="s">
        <v>213</v>
      </c>
      <c r="H10" s="56" t="s">
        <v>197</v>
      </c>
      <c r="I10" s="56" t="s">
        <v>198</v>
      </c>
      <c r="J10" s="57" t="s">
        <v>212</v>
      </c>
      <c r="K10" s="56" t="s">
        <v>213</v>
      </c>
      <c r="L10" s="56" t="s">
        <v>197</v>
      </c>
      <c r="M10" s="56" t="s">
        <v>198</v>
      </c>
    </row>
    <row r="11" spans="2:13" x14ac:dyDescent="0.25">
      <c r="B11" s="186" t="s">
        <v>193</v>
      </c>
      <c r="C11" s="186"/>
      <c r="D11" s="58">
        <f>COUNTA(RangoI)</f>
        <v>2</v>
      </c>
      <c r="E11" s="58">
        <f>IF(SUM(E12:E16) &gt; 0, SUM(E12:E16), 1)</f>
        <v>1</v>
      </c>
      <c r="F11" s="59">
        <f>PFA</f>
        <v>6.12</v>
      </c>
      <c r="G11" s="60">
        <f t="shared" ref="G11:G16" si="0">F11*HRS/Programadores</f>
        <v>30.6</v>
      </c>
      <c r="H11" s="60">
        <f t="shared" ref="H11:H17" si="1">G11/5</f>
        <v>6.12</v>
      </c>
      <c r="I11" s="60">
        <f>H11/20</f>
        <v>0.30599999999999999</v>
      </c>
      <c r="J11" s="97">
        <v>0.41</v>
      </c>
      <c r="K11" s="60">
        <f>G11+(G11*J11)</f>
        <v>43.146000000000001</v>
      </c>
      <c r="L11" s="60">
        <f>K11/5</f>
        <v>8.6292000000000009</v>
      </c>
      <c r="M11" s="60">
        <f>L11/20</f>
        <v>0.43146000000000007</v>
      </c>
    </row>
    <row r="12" spans="2:13" x14ac:dyDescent="0.25">
      <c r="B12" s="195" t="s">
        <v>188</v>
      </c>
      <c r="C12" s="195"/>
      <c r="D12" s="61">
        <f>COUNTIFS(RangoI,1)</f>
        <v>2</v>
      </c>
      <c r="E12" s="62">
        <v>1</v>
      </c>
      <c r="F12" s="63">
        <f>I1_PFA</f>
        <v>6.12</v>
      </c>
      <c r="G12" s="63">
        <f t="shared" si="0"/>
        <v>30.6</v>
      </c>
      <c r="H12" s="63">
        <f t="shared" si="1"/>
        <v>6.12</v>
      </c>
      <c r="I12" s="63">
        <f t="shared" ref="I12:I17" si="2">H12/20</f>
        <v>0.30599999999999999</v>
      </c>
      <c r="J12" s="63"/>
      <c r="K12" s="63"/>
      <c r="L12" s="63"/>
      <c r="M12" s="63"/>
    </row>
    <row r="13" spans="2:13" x14ac:dyDescent="0.25">
      <c r="B13" s="195" t="s">
        <v>189</v>
      </c>
      <c r="C13" s="195"/>
      <c r="D13" s="61">
        <f>COUNTIFS(RangoI,2)</f>
        <v>0</v>
      </c>
      <c r="E13" s="64">
        <v>0</v>
      </c>
      <c r="F13" s="63">
        <f>I2_PFA</f>
        <v>0</v>
      </c>
      <c r="G13" s="63">
        <f t="shared" si="0"/>
        <v>0</v>
      </c>
      <c r="H13" s="63">
        <f t="shared" si="1"/>
        <v>0</v>
      </c>
      <c r="I13" s="63">
        <f t="shared" si="2"/>
        <v>0</v>
      </c>
      <c r="J13" s="63"/>
      <c r="K13" s="63"/>
      <c r="L13" s="63"/>
      <c r="M13" s="63"/>
    </row>
    <row r="14" spans="2:13" x14ac:dyDescent="0.25">
      <c r="B14" s="195" t="s">
        <v>190</v>
      </c>
      <c r="C14" s="195"/>
      <c r="D14" s="61">
        <f>COUNTIFS(RangoI,3)</f>
        <v>0</v>
      </c>
      <c r="E14" s="64">
        <v>0</v>
      </c>
      <c r="F14" s="63">
        <f>I3_PFA</f>
        <v>0</v>
      </c>
      <c r="G14" s="63">
        <f t="shared" si="0"/>
        <v>0</v>
      </c>
      <c r="H14" s="63">
        <f t="shared" si="1"/>
        <v>0</v>
      </c>
      <c r="I14" s="63">
        <f t="shared" si="2"/>
        <v>0</v>
      </c>
      <c r="J14" s="63"/>
      <c r="K14" s="63"/>
      <c r="L14" s="63"/>
      <c r="M14" s="63"/>
    </row>
    <row r="15" spans="2:13" x14ac:dyDescent="0.25">
      <c r="B15" s="195" t="s">
        <v>195</v>
      </c>
      <c r="C15" s="195"/>
      <c r="D15" s="61">
        <f>COUNTIFS(RangoI,4)</f>
        <v>0</v>
      </c>
      <c r="E15" s="64">
        <v>0</v>
      </c>
      <c r="F15" s="63">
        <f>I4_PFA</f>
        <v>0</v>
      </c>
      <c r="G15" s="63">
        <f t="shared" si="0"/>
        <v>0</v>
      </c>
      <c r="H15" s="63">
        <f t="shared" si="1"/>
        <v>0</v>
      </c>
      <c r="I15" s="63">
        <f t="shared" si="2"/>
        <v>0</v>
      </c>
      <c r="J15" s="63"/>
      <c r="K15" s="63"/>
      <c r="L15" s="63"/>
      <c r="M15" s="63"/>
    </row>
    <row r="16" spans="2:13" x14ac:dyDescent="0.25">
      <c r="B16" s="195" t="s">
        <v>196</v>
      </c>
      <c r="C16" s="195"/>
      <c r="D16" s="61">
        <f>COUNTIFS(RangoI,5)</f>
        <v>0</v>
      </c>
      <c r="E16" s="64">
        <v>0</v>
      </c>
      <c r="F16" s="63">
        <f>I5_PFA</f>
        <v>0</v>
      </c>
      <c r="G16" s="63">
        <f t="shared" si="0"/>
        <v>0</v>
      </c>
      <c r="H16" s="63">
        <f t="shared" si="1"/>
        <v>0</v>
      </c>
      <c r="I16" s="63">
        <f t="shared" si="2"/>
        <v>0</v>
      </c>
      <c r="J16" s="63"/>
      <c r="K16" s="63"/>
      <c r="L16" s="63"/>
      <c r="M16" s="63"/>
    </row>
    <row r="17" spans="2:13" x14ac:dyDescent="0.25">
      <c r="B17" s="54"/>
      <c r="C17" s="54"/>
      <c r="D17" s="54"/>
      <c r="E17" s="54"/>
      <c r="F17" s="65">
        <f>SUM(F12:F16)</f>
        <v>6.12</v>
      </c>
      <c r="G17" s="65">
        <f>SUM(G12:G16)</f>
        <v>30.6</v>
      </c>
      <c r="H17" s="65">
        <f t="shared" si="1"/>
        <v>6.12</v>
      </c>
      <c r="I17" s="65">
        <f t="shared" si="2"/>
        <v>0.30599999999999999</v>
      </c>
      <c r="J17" s="54"/>
      <c r="K17" s="54"/>
      <c r="L17" s="54"/>
      <c r="M17" s="54"/>
    </row>
    <row r="18" spans="2:13" x14ac:dyDescent="0.25">
      <c r="B18" s="54"/>
      <c r="C18" s="54"/>
      <c r="D18" s="54"/>
      <c r="E18" s="54"/>
      <c r="F18" s="118">
        <f>F11*HRS</f>
        <v>30.6</v>
      </c>
      <c r="G18" s="54" t="s">
        <v>218</v>
      </c>
      <c r="H18" s="54"/>
      <c r="I18" s="54"/>
      <c r="J18" s="54">
        <f>F18*J11</f>
        <v>12.545999999999999</v>
      </c>
      <c r="K18" s="54" t="s">
        <v>219</v>
      </c>
      <c r="L18" s="54"/>
      <c r="M18" s="54"/>
    </row>
    <row r="20" spans="2:13" x14ac:dyDescent="0.25">
      <c r="B20" s="184" t="s">
        <v>191</v>
      </c>
      <c r="C20" s="184"/>
      <c r="D20" s="184"/>
      <c r="E20" s="184"/>
      <c r="F20" s="184"/>
      <c r="G20" s="184"/>
      <c r="H20" s="184"/>
      <c r="I20" s="184"/>
    </row>
    <row r="21" spans="2:13" x14ac:dyDescent="0.25">
      <c r="B21" s="66"/>
      <c r="C21" s="61" t="s">
        <v>54</v>
      </c>
      <c r="D21" s="61" t="s">
        <v>55</v>
      </c>
      <c r="E21" s="61" t="s">
        <v>56</v>
      </c>
      <c r="F21" s="185">
        <f>SUM(C22:E26)</f>
        <v>2</v>
      </c>
      <c r="G21" s="195" t="s">
        <v>187</v>
      </c>
      <c r="H21" s="195"/>
      <c r="I21" s="195"/>
    </row>
    <row r="22" spans="2:13" x14ac:dyDescent="0.25">
      <c r="B22" s="67" t="s">
        <v>51</v>
      </c>
      <c r="C22" s="68">
        <f>COUNTIFS(RangoF,"EI",RangoC,"Baja")</f>
        <v>2</v>
      </c>
      <c r="D22" s="68">
        <f>COUNTIFS(RangoF,"EI",RangoC,"Media")</f>
        <v>0</v>
      </c>
      <c r="E22" s="68">
        <f>COUNTIFS(RangoF,"EI",RangoC,"Alta")</f>
        <v>0</v>
      </c>
      <c r="F22" s="185"/>
      <c r="G22" s="192" t="s">
        <v>214</v>
      </c>
      <c r="H22" s="192"/>
      <c r="I22" s="192"/>
    </row>
    <row r="23" spans="2:13" ht="15" customHeight="1" x14ac:dyDescent="0.25">
      <c r="B23" s="67" t="s">
        <v>60</v>
      </c>
      <c r="C23" s="68">
        <f>COUNTIFS(RangoF,"EO",RangoC,"Baja")</f>
        <v>0</v>
      </c>
      <c r="D23" s="68">
        <f>COUNTIFS(RangoF,"EO",RangoC,"Media")</f>
        <v>0</v>
      </c>
      <c r="E23" s="68">
        <f>COUNTIFS(RangoF,"EO",RangoC,"Alta")</f>
        <v>0</v>
      </c>
      <c r="F23" s="185"/>
      <c r="G23" s="192" t="s">
        <v>73</v>
      </c>
      <c r="H23" s="192"/>
      <c r="I23" s="192"/>
    </row>
    <row r="24" spans="2:13" x14ac:dyDescent="0.25">
      <c r="B24" s="67" t="s">
        <v>52</v>
      </c>
      <c r="C24" s="68">
        <f>COUNTIFS(RangoF,"EQ",RangoC,"Baja")</f>
        <v>0</v>
      </c>
      <c r="D24" s="68">
        <f>COUNTIFS(RangoF,"EQ",RangoC,"Media")</f>
        <v>0</v>
      </c>
      <c r="E24" s="68">
        <f>COUNTIFS(RangoF,"EQ",RangoC,"Alta")</f>
        <v>0</v>
      </c>
      <c r="F24" s="185"/>
      <c r="G24" s="192" t="s">
        <v>75</v>
      </c>
      <c r="H24" s="192"/>
      <c r="I24" s="192"/>
    </row>
    <row r="25" spans="2:13" ht="15" customHeight="1" x14ac:dyDescent="0.25">
      <c r="B25" s="67" t="s">
        <v>53</v>
      </c>
      <c r="C25" s="68">
        <f>COUNTIFS(RangoF,"ILF",RangoC,"Baja")</f>
        <v>0</v>
      </c>
      <c r="D25" s="68">
        <f>COUNTIFS(RangoF,"ILF",RangoC,"Media")</f>
        <v>0</v>
      </c>
      <c r="E25" s="68">
        <f>COUNTIFS(RangoF,"ILF",RangoC,"Alta")</f>
        <v>0</v>
      </c>
      <c r="F25" s="185"/>
      <c r="G25" s="192" t="s">
        <v>77</v>
      </c>
      <c r="H25" s="192"/>
      <c r="I25" s="192"/>
    </row>
    <row r="26" spans="2:13" x14ac:dyDescent="0.25">
      <c r="B26" s="67" t="s">
        <v>62</v>
      </c>
      <c r="C26" s="68">
        <f>COUNTIFS(RangoF,"EIF",RangoC,"Baja")</f>
        <v>0</v>
      </c>
      <c r="D26" s="68">
        <f>COUNTIFS(RangoF,"EIF",RangoC,"Media")</f>
        <v>0</v>
      </c>
      <c r="E26" s="68">
        <f>COUNTIFS(RangoF,"EIF",RangoC,"Alta")</f>
        <v>0</v>
      </c>
      <c r="F26" s="185"/>
      <c r="G26" s="192" t="s">
        <v>79</v>
      </c>
      <c r="H26" s="192"/>
      <c r="I26" s="192"/>
    </row>
    <row r="27" spans="2:13" s="73" customFormat="1" x14ac:dyDescent="0.25">
      <c r="B27" s="69"/>
      <c r="C27" s="70"/>
      <c r="D27" s="70"/>
      <c r="E27" s="70"/>
      <c r="F27" s="71"/>
      <c r="G27" s="72"/>
      <c r="H27" s="72"/>
      <c r="I27" s="72"/>
    </row>
    <row r="28" spans="2:13" x14ac:dyDescent="0.25">
      <c r="B28" s="193" t="s">
        <v>203</v>
      </c>
      <c r="C28" s="193"/>
      <c r="D28" s="193"/>
      <c r="E28" s="193"/>
      <c r="F28" s="193"/>
      <c r="G28" s="193"/>
      <c r="H28" s="193"/>
    </row>
    <row r="29" spans="2:13" ht="24.75" customHeight="1" x14ac:dyDescent="0.25">
      <c r="B29" s="74"/>
      <c r="C29" s="68" t="s">
        <v>54</v>
      </c>
      <c r="D29" s="68" t="s">
        <v>55</v>
      </c>
      <c r="E29" s="68" t="s">
        <v>56</v>
      </c>
      <c r="F29" s="194" t="s">
        <v>57</v>
      </c>
      <c r="G29" s="91" t="s">
        <v>58</v>
      </c>
      <c r="H29" s="75">
        <f>SUM(C30:E34)</f>
        <v>6</v>
      </c>
      <c r="I29" s="92"/>
    </row>
    <row r="30" spans="2:13" x14ac:dyDescent="0.25">
      <c r="B30" s="67" t="s">
        <v>51</v>
      </c>
      <c r="C30" s="68">
        <f>COUNTIFS(RangoF,"EI",RangoC,"Baja")*3</f>
        <v>6</v>
      </c>
      <c r="D30" s="68">
        <f>COUNTIFS(RangoF,"EI",RangoC,"Media")*4</f>
        <v>0</v>
      </c>
      <c r="E30" s="68">
        <f>COUNTIFS(RangoF,"EI",RangoC,"Alta")*6</f>
        <v>0</v>
      </c>
      <c r="F30" s="198"/>
      <c r="G30" s="91" t="s">
        <v>59</v>
      </c>
      <c r="H30" s="89">
        <f>FA</f>
        <v>1.02</v>
      </c>
      <c r="I30" s="76"/>
    </row>
    <row r="31" spans="2:13" x14ac:dyDescent="0.25">
      <c r="B31" s="67" t="s">
        <v>60</v>
      </c>
      <c r="C31" s="68">
        <f>COUNTIFS(RangoF,"EO",RangoC,"Baja")*4</f>
        <v>0</v>
      </c>
      <c r="D31" s="68">
        <f>COUNTIFS(RangoF,"EO",RangoC,"Media")*5</f>
        <v>0</v>
      </c>
      <c r="E31" s="68">
        <f>COUNTIFS(RangoF,"EO",RangoC,"Alta")*7</f>
        <v>0</v>
      </c>
      <c r="F31" s="198"/>
      <c r="G31" s="91" t="s">
        <v>61</v>
      </c>
      <c r="H31" s="178">
        <f>H29*H30</f>
        <v>6.12</v>
      </c>
      <c r="I31" s="78"/>
    </row>
    <row r="32" spans="2:13" x14ac:dyDescent="0.25">
      <c r="B32" s="67" t="s">
        <v>52</v>
      </c>
      <c r="C32" s="68">
        <f>COUNTIFS(RangoF,"EQ",RangoC,"Baja")*3</f>
        <v>0</v>
      </c>
      <c r="D32" s="68">
        <f>COUNTIFS(RangoF,"EQ",RangoC,"Media")*4</f>
        <v>0</v>
      </c>
      <c r="E32" s="68">
        <f>COUNTIFS(RangoF,"EQ",RangoC,"Alta")*6</f>
        <v>0</v>
      </c>
      <c r="F32" s="198"/>
      <c r="G32" s="51"/>
      <c r="H32" s="79"/>
      <c r="I32" s="80"/>
      <c r="J32" s="51"/>
    </row>
    <row r="33" spans="2:18" x14ac:dyDescent="0.25">
      <c r="B33" s="67" t="s">
        <v>53</v>
      </c>
      <c r="C33" s="68">
        <f>COUNTIFS(RangoF,"ILF",RangoC,"Baja")*7*$F$33</f>
        <v>0</v>
      </c>
      <c r="D33" s="68">
        <f>COUNTIFS(RangoF,"ILF",RangoC,"Media")*10*$F$33</f>
        <v>0</v>
      </c>
      <c r="E33" s="81">
        <f>COUNTIFS(RangoF,"ILF",RangoC,"Alta")*15*$F$33</f>
        <v>0</v>
      </c>
      <c r="F33" s="82">
        <f>Tablas</f>
        <v>1</v>
      </c>
      <c r="G33" s="51"/>
      <c r="H33" s="79"/>
      <c r="I33" s="80"/>
      <c r="J33" s="51"/>
    </row>
    <row r="34" spans="2:18" x14ac:dyDescent="0.25">
      <c r="B34" s="67" t="s">
        <v>62</v>
      </c>
      <c r="C34" s="68">
        <f>COUNTIFS(RangoF,"EIF",RangoC,"Baja")*5*$F$34</f>
        <v>0</v>
      </c>
      <c r="D34" s="68">
        <f>COUNTIFS(RangoF,"EIF",RangoC,"Media")*7*$F$34</f>
        <v>0</v>
      </c>
      <c r="E34" s="81">
        <f>COUNTIFS(RangoF,"EIF",RangoC,"Alta")*10*$F$34</f>
        <v>0</v>
      </c>
      <c r="F34" s="82">
        <f>Interfaces</f>
        <v>1</v>
      </c>
      <c r="G34" s="51"/>
      <c r="H34" s="79"/>
      <c r="I34" s="80"/>
      <c r="J34" s="51"/>
    </row>
    <row r="35" spans="2:18" x14ac:dyDescent="0.25">
      <c r="H35" s="83"/>
      <c r="J35" s="111"/>
      <c r="K35" s="111"/>
      <c r="L35" s="111"/>
      <c r="M35" s="111"/>
      <c r="N35" s="111"/>
      <c r="O35" s="111"/>
      <c r="P35" s="111"/>
      <c r="Q35" s="111"/>
      <c r="R35" s="111"/>
    </row>
    <row r="36" spans="2:18" x14ac:dyDescent="0.25">
      <c r="B36" s="193" t="s">
        <v>202</v>
      </c>
      <c r="C36" s="193"/>
      <c r="D36" s="193"/>
      <c r="E36" s="84"/>
      <c r="F36" s="84"/>
      <c r="G36" s="84"/>
      <c r="H36" s="85"/>
      <c r="I36" s="86"/>
      <c r="J36" s="182"/>
      <c r="K36" s="182"/>
      <c r="L36" s="182"/>
      <c r="M36" s="182"/>
      <c r="N36" s="182"/>
      <c r="O36" s="182"/>
      <c r="P36" s="111"/>
      <c r="Q36" s="111"/>
      <c r="R36" s="111"/>
    </row>
    <row r="37" spans="2:18" ht="15" customHeight="1" x14ac:dyDescent="0.25">
      <c r="C37" s="61" t="s">
        <v>54</v>
      </c>
      <c r="D37" s="61" t="s">
        <v>55</v>
      </c>
      <c r="E37" s="61" t="s">
        <v>56</v>
      </c>
      <c r="F37" s="194" t="s">
        <v>57</v>
      </c>
      <c r="G37" s="35" t="s">
        <v>58</v>
      </c>
      <c r="H37" s="87">
        <f>SUM(C38:E42)</f>
        <v>6</v>
      </c>
      <c r="I37" s="88"/>
      <c r="J37" s="112"/>
      <c r="K37" s="112"/>
      <c r="L37" s="112"/>
      <c r="M37" s="112"/>
      <c r="N37" s="112"/>
      <c r="O37" s="112"/>
      <c r="P37" s="111"/>
      <c r="Q37" s="111"/>
      <c r="R37" s="111"/>
    </row>
    <row r="38" spans="2:18" x14ac:dyDescent="0.25">
      <c r="B38" s="67" t="s">
        <v>51</v>
      </c>
      <c r="C38" s="68">
        <f>COUNTIFS(RangoF,"EI",RangoC,"Baja", RangoI,1)*3</f>
        <v>6</v>
      </c>
      <c r="D38" s="68">
        <f>COUNTIFS(RangoF,"EI",RangoC,"Media", RangoI,1)*4</f>
        <v>0</v>
      </c>
      <c r="E38" s="68">
        <f>COUNTIFS(RangoF,"EI",RangoC,"Alta", RangoI,1)*6</f>
        <v>0</v>
      </c>
      <c r="F38" s="194"/>
      <c r="G38" s="35" t="s">
        <v>59</v>
      </c>
      <c r="H38" s="89">
        <f>FA</f>
        <v>1.02</v>
      </c>
      <c r="I38" s="88"/>
      <c r="J38" s="113"/>
      <c r="K38" s="113"/>
      <c r="L38" s="113"/>
      <c r="M38" s="113"/>
      <c r="N38" s="113"/>
      <c r="O38" s="113"/>
      <c r="P38" s="111"/>
      <c r="Q38" s="111"/>
      <c r="R38" s="111"/>
    </row>
    <row r="39" spans="2:18" x14ac:dyDescent="0.25">
      <c r="B39" s="67" t="s">
        <v>60</v>
      </c>
      <c r="C39" s="68">
        <f>COUNTIFS(RangoF,"EO",RangoC,"Baja", RangoI,1)*4</f>
        <v>0</v>
      </c>
      <c r="D39" s="68">
        <f>COUNTIFS(RangoF,"EO",RangoC,"Media", RangoI,1)*5</f>
        <v>0</v>
      </c>
      <c r="E39" s="68">
        <f>COUNTIFS(RangoF,"EO",RangoC,"Alta", RangoI,1)*7</f>
        <v>0</v>
      </c>
      <c r="F39" s="194"/>
      <c r="G39" s="35" t="s">
        <v>61</v>
      </c>
      <c r="H39" s="77">
        <f>H37*H38</f>
        <v>6.12</v>
      </c>
      <c r="I39" s="90"/>
      <c r="J39" s="113"/>
      <c r="K39" s="113"/>
      <c r="L39" s="113"/>
      <c r="M39" s="113"/>
      <c r="N39" s="113"/>
      <c r="O39" s="113"/>
      <c r="P39" s="111"/>
      <c r="Q39" s="111"/>
      <c r="R39" s="111"/>
    </row>
    <row r="40" spans="2:18" x14ac:dyDescent="0.25">
      <c r="B40" s="67" t="s">
        <v>52</v>
      </c>
      <c r="C40" s="68">
        <f>COUNTIFS(RangoF,"EQ",RangoC,"Baja", RangoI,1)*3</f>
        <v>0</v>
      </c>
      <c r="D40" s="68">
        <f>COUNTIFS(RangoF,"EQ",RangoC,"Media", RangoI,1)*4</f>
        <v>0</v>
      </c>
      <c r="E40" s="68">
        <f>COUNTIFS(RangoF,"EQ",RangoC,"Alta", RangoI,1)*6</f>
        <v>0</v>
      </c>
      <c r="F40" s="194"/>
      <c r="G40" s="51"/>
      <c r="H40" s="79"/>
      <c r="I40" s="80"/>
      <c r="J40" s="113"/>
      <c r="K40" s="113"/>
      <c r="L40" s="113"/>
      <c r="M40" s="113"/>
      <c r="N40" s="113"/>
      <c r="O40" s="113"/>
      <c r="P40" s="111"/>
      <c r="Q40" s="111"/>
      <c r="R40" s="111"/>
    </row>
    <row r="41" spans="2:18" x14ac:dyDescent="0.25">
      <c r="B41" s="67" t="s">
        <v>53</v>
      </c>
      <c r="C41" s="68">
        <f>COUNTIFS(RangoF,"ILF",RangoC,"Baja", RangoI,1)*7*F41</f>
        <v>0</v>
      </c>
      <c r="D41" s="68">
        <f>COUNTIFS(RangoF,"ILF",RangoC,"Media", RangoI,1)*10*F41</f>
        <v>0</v>
      </c>
      <c r="E41" s="68">
        <f>COUNTIFS(RangoF,"ILF",RangoC,"Alta", RangoI,1)*15*F41</f>
        <v>0</v>
      </c>
      <c r="F41" s="82">
        <f>F33</f>
        <v>1</v>
      </c>
      <c r="G41" s="51"/>
      <c r="H41" s="79"/>
      <c r="I41" s="80"/>
      <c r="J41" s="113"/>
      <c r="K41" s="113"/>
      <c r="L41" s="113"/>
      <c r="M41" s="113"/>
      <c r="N41" s="113"/>
      <c r="O41" s="113"/>
      <c r="P41" s="111"/>
      <c r="Q41" s="111"/>
      <c r="R41" s="111"/>
    </row>
    <row r="42" spans="2:18" x14ac:dyDescent="0.25">
      <c r="B42" s="67" t="s">
        <v>62</v>
      </c>
      <c r="C42" s="68">
        <f>COUNTIFS(RangoF,"EIF",RangoC,"Baja", RangoI,1)*5*F42</f>
        <v>0</v>
      </c>
      <c r="D42" s="68">
        <f>COUNTIFS(RangoF,"EIF",RangoC,"Media", RangoI,1)*7*F42</f>
        <v>0</v>
      </c>
      <c r="E42" s="68">
        <f>COUNTIFS(RangoF,"EIF",RangoC,"Alta", RangoI,1)*10*F42</f>
        <v>0</v>
      </c>
      <c r="F42" s="82">
        <f>F34</f>
        <v>1</v>
      </c>
      <c r="G42" s="51"/>
      <c r="H42" s="79"/>
      <c r="I42" s="80"/>
      <c r="J42" s="113"/>
      <c r="K42" s="113"/>
      <c r="L42" s="113"/>
      <c r="M42" s="113"/>
      <c r="N42" s="113"/>
      <c r="O42" s="113"/>
      <c r="P42" s="111"/>
      <c r="Q42" s="111"/>
      <c r="R42" s="111"/>
    </row>
    <row r="43" spans="2:18" x14ac:dyDescent="0.25">
      <c r="H43" s="83"/>
      <c r="J43" s="111"/>
      <c r="K43" s="111"/>
      <c r="L43" s="111"/>
      <c r="M43" s="111"/>
      <c r="N43" s="111"/>
      <c r="O43" s="111"/>
      <c r="P43" s="111"/>
      <c r="Q43" s="111"/>
      <c r="R43" s="111"/>
    </row>
    <row r="44" spans="2:18" x14ac:dyDescent="0.25">
      <c r="B44" s="193" t="s">
        <v>204</v>
      </c>
      <c r="C44" s="193"/>
      <c r="D44" s="193"/>
      <c r="E44" s="84"/>
      <c r="F44" s="84"/>
      <c r="G44" s="84"/>
      <c r="H44" s="85"/>
      <c r="J44" s="182"/>
      <c r="K44" s="182"/>
      <c r="L44" s="182"/>
      <c r="M44" s="182"/>
      <c r="N44" s="182"/>
      <c r="O44" s="182"/>
      <c r="P44" s="111"/>
      <c r="Q44" s="111"/>
      <c r="R44" s="111"/>
    </row>
    <row r="45" spans="2:18" x14ac:dyDescent="0.25">
      <c r="C45" s="61" t="s">
        <v>54</v>
      </c>
      <c r="D45" s="61" t="s">
        <v>55</v>
      </c>
      <c r="E45" s="61" t="s">
        <v>56</v>
      </c>
      <c r="F45" s="194" t="s">
        <v>57</v>
      </c>
      <c r="G45" s="35" t="s">
        <v>58</v>
      </c>
      <c r="H45" s="87">
        <f>SUM(C46:E50)</f>
        <v>0</v>
      </c>
      <c r="J45" s="112"/>
      <c r="K45" s="112"/>
      <c r="L45" s="112"/>
      <c r="M45" s="112"/>
      <c r="N45" s="112"/>
      <c r="O45" s="112"/>
      <c r="P45" s="111"/>
      <c r="Q45" s="111"/>
      <c r="R45" s="111"/>
    </row>
    <row r="46" spans="2:18" x14ac:dyDescent="0.25">
      <c r="B46" s="67" t="s">
        <v>51</v>
      </c>
      <c r="C46" s="68">
        <f>COUNTIFS(RangoF,"EI",RangoC,"Baja", RangoI,2)*3</f>
        <v>0</v>
      </c>
      <c r="D46" s="107">
        <f>COUNTIFS(RangoF,"EI",RangoC,"Media", RangoI,2)*4</f>
        <v>0</v>
      </c>
      <c r="E46" s="68">
        <f>COUNTIFS(RangoF,"EI",RangoC,"Alta", RangoI,2)*6</f>
        <v>0</v>
      </c>
      <c r="F46" s="194"/>
      <c r="G46" s="35" t="s">
        <v>59</v>
      </c>
      <c r="H46" s="89">
        <f>FA</f>
        <v>1.02</v>
      </c>
      <c r="J46" s="113"/>
      <c r="K46" s="113"/>
      <c r="L46" s="113"/>
      <c r="M46" s="113"/>
      <c r="N46" s="113"/>
      <c r="O46" s="113"/>
      <c r="P46" s="111"/>
      <c r="Q46" s="111"/>
      <c r="R46" s="111"/>
    </row>
    <row r="47" spans="2:18" x14ac:dyDescent="0.25">
      <c r="B47" s="67" t="s">
        <v>60</v>
      </c>
      <c r="C47" s="81">
        <f>COUNTIFS(RangoF,"EO",RangoC,"Baja", RangoI,2)*4</f>
        <v>0</v>
      </c>
      <c r="D47" s="68">
        <f>COUNTIFS(RangoF,"EO",RangoC,"Media", RangoI,2)*5</f>
        <v>0</v>
      </c>
      <c r="E47" s="68">
        <f>COUNTIFS(RangoF,"EO",RangoC,"Alta", RangoI,2)*7</f>
        <v>0</v>
      </c>
      <c r="F47" s="194"/>
      <c r="G47" s="35" t="s">
        <v>61</v>
      </c>
      <c r="H47" s="77">
        <f>H45*H46</f>
        <v>0</v>
      </c>
      <c r="J47" s="113"/>
      <c r="K47" s="113"/>
      <c r="L47" s="113"/>
      <c r="M47" s="113"/>
      <c r="N47" s="113"/>
      <c r="O47" s="113"/>
      <c r="P47" s="111"/>
      <c r="Q47" s="111"/>
      <c r="R47" s="111"/>
    </row>
    <row r="48" spans="2:18" ht="15" customHeight="1" x14ac:dyDescent="0.25">
      <c r="B48" s="67" t="s">
        <v>52</v>
      </c>
      <c r="C48" s="68">
        <f>COUNTIFS(RangoF,"EQ",RangoC,"Baja", RangoI,2)*3</f>
        <v>0</v>
      </c>
      <c r="D48" s="68">
        <f>COUNTIFS(RangoF,"EQ",RangoC,"Media", RangoI,2)*4</f>
        <v>0</v>
      </c>
      <c r="E48" s="68">
        <f>COUNTIFS(RangoF,"EQ",RangoC,"Alta", RangoI,2)*6</f>
        <v>0</v>
      </c>
      <c r="F48" s="194"/>
      <c r="G48" s="51"/>
      <c r="H48" s="79"/>
      <c r="J48" s="113"/>
      <c r="K48" s="113"/>
      <c r="L48" s="113"/>
      <c r="M48" s="113"/>
      <c r="N48" s="113"/>
      <c r="O48" s="113"/>
      <c r="P48" s="111"/>
      <c r="Q48" s="111"/>
      <c r="R48" s="111"/>
    </row>
    <row r="49" spans="2:18" x14ac:dyDescent="0.25">
      <c r="B49" s="67" t="s">
        <v>53</v>
      </c>
      <c r="C49" s="68">
        <f>COUNTIFS(RangoF,"ILF",RangoC,"Baja", RangoI,2)*7*F49</f>
        <v>0</v>
      </c>
      <c r="D49" s="68">
        <f>COUNTIFS(RangoF,"ILF",RangoC,"Media", RangoI,2)*10*F49</f>
        <v>0</v>
      </c>
      <c r="E49" s="68">
        <f>COUNTIFS(RangoF,"ILF",RangoC,"Alta", RangoI,2)*15*F49</f>
        <v>0</v>
      </c>
      <c r="F49" s="82">
        <f>F33</f>
        <v>1</v>
      </c>
      <c r="G49" s="51"/>
      <c r="H49" s="79"/>
      <c r="J49" s="113"/>
      <c r="K49" s="113"/>
      <c r="L49" s="113"/>
      <c r="M49" s="113"/>
      <c r="N49" s="113"/>
      <c r="O49" s="113"/>
      <c r="P49" s="111"/>
      <c r="Q49" s="111"/>
      <c r="R49" s="111"/>
    </row>
    <row r="50" spans="2:18" x14ac:dyDescent="0.25">
      <c r="B50" s="67" t="s">
        <v>62</v>
      </c>
      <c r="C50" s="68">
        <f>COUNTIFS(RangoF,"EIF",RangoC,"Baja", RangoI,2)*5*F50</f>
        <v>0</v>
      </c>
      <c r="D50" s="68">
        <f>COUNTIFS(RangoF,"EIF",RangoC,"Media", RangoI,2)*7*F50</f>
        <v>0</v>
      </c>
      <c r="E50" s="68">
        <f>COUNTIFS(RangoF,"EIF",RangoC,"Alta", RangoI,2)*10*F50</f>
        <v>0</v>
      </c>
      <c r="F50" s="82">
        <f>F34</f>
        <v>1</v>
      </c>
      <c r="G50" s="79"/>
      <c r="H50" s="79"/>
      <c r="J50" s="113"/>
      <c r="K50" s="113"/>
      <c r="L50" s="113"/>
      <c r="M50" s="113"/>
      <c r="N50" s="113"/>
      <c r="O50" s="113"/>
      <c r="P50" s="111"/>
      <c r="Q50" s="111"/>
      <c r="R50" s="111"/>
    </row>
    <row r="51" spans="2:18" x14ac:dyDescent="0.25">
      <c r="H51" s="83"/>
      <c r="J51" s="111"/>
      <c r="K51" s="111"/>
      <c r="L51" s="111"/>
      <c r="M51" s="111"/>
      <c r="N51" s="111"/>
      <c r="O51" s="111"/>
      <c r="P51" s="111"/>
      <c r="Q51" s="111"/>
      <c r="R51" s="111"/>
    </row>
    <row r="52" spans="2:18" x14ac:dyDescent="0.25">
      <c r="B52" s="193" t="s">
        <v>205</v>
      </c>
      <c r="C52" s="193"/>
      <c r="D52" s="193"/>
      <c r="E52" s="84"/>
      <c r="F52" s="84"/>
      <c r="G52" s="84"/>
      <c r="H52" s="85"/>
      <c r="J52" s="182"/>
      <c r="K52" s="182"/>
      <c r="L52" s="182"/>
      <c r="M52" s="182"/>
      <c r="N52" s="182"/>
      <c r="O52" s="182"/>
      <c r="P52" s="111"/>
      <c r="Q52" s="111"/>
      <c r="R52" s="111"/>
    </row>
    <row r="53" spans="2:18" x14ac:dyDescent="0.25">
      <c r="C53" s="61" t="s">
        <v>54</v>
      </c>
      <c r="D53" s="61" t="s">
        <v>55</v>
      </c>
      <c r="E53" s="61" t="s">
        <v>56</v>
      </c>
      <c r="F53" s="194" t="s">
        <v>57</v>
      </c>
      <c r="G53" s="35" t="s">
        <v>58</v>
      </c>
      <c r="H53" s="87">
        <f>SUM(C54:E58)</f>
        <v>0</v>
      </c>
      <c r="J53" s="112"/>
      <c r="K53" s="112"/>
      <c r="L53" s="112"/>
      <c r="M53" s="112"/>
      <c r="N53" s="112"/>
      <c r="O53" s="112"/>
      <c r="P53" s="111"/>
      <c r="Q53" s="111"/>
      <c r="R53" s="111"/>
    </row>
    <row r="54" spans="2:18" x14ac:dyDescent="0.25">
      <c r="B54" s="67" t="s">
        <v>51</v>
      </c>
      <c r="C54" s="68">
        <f>COUNTIFS(RangoF,"EI",RangoC,"Baja", RangoI,3)*3</f>
        <v>0</v>
      </c>
      <c r="D54" s="68">
        <f>COUNTIFS(RangoF,"EI",RangoC,"Media", RangoI,3)*4</f>
        <v>0</v>
      </c>
      <c r="E54" s="68">
        <f>COUNTIFS(RangoF,"EI",RangoC,"Alta", RangoI,3)*6</f>
        <v>0</v>
      </c>
      <c r="F54" s="194"/>
      <c r="G54" s="35" t="s">
        <v>59</v>
      </c>
      <c r="H54" s="89">
        <f>FA</f>
        <v>1.02</v>
      </c>
      <c r="J54" s="113"/>
      <c r="K54" s="113"/>
      <c r="L54" s="113"/>
      <c r="M54" s="113"/>
      <c r="N54" s="113"/>
      <c r="O54" s="113"/>
      <c r="P54" s="111"/>
      <c r="Q54" s="111"/>
      <c r="R54" s="111"/>
    </row>
    <row r="55" spans="2:18" x14ac:dyDescent="0.25">
      <c r="B55" s="67" t="s">
        <v>60</v>
      </c>
      <c r="C55" s="68">
        <f>COUNTIFS(RangoF,"EO",RangoC,"Baja", RangoI,3)*4</f>
        <v>0</v>
      </c>
      <c r="D55" s="68">
        <f>COUNTIFS(RangoF,"EO",RangoC,"Media", RangoI,3)*5</f>
        <v>0</v>
      </c>
      <c r="E55" s="68">
        <f>COUNTIFS(RangoF,"EO",RangoC,"Alta", RangoI,3)*7</f>
        <v>0</v>
      </c>
      <c r="F55" s="194"/>
      <c r="G55" s="35" t="s">
        <v>61</v>
      </c>
      <c r="H55" s="77">
        <f>H53*H54</f>
        <v>0</v>
      </c>
      <c r="J55" s="113"/>
      <c r="K55" s="113"/>
      <c r="L55" s="113"/>
      <c r="M55" s="113"/>
      <c r="N55" s="113"/>
      <c r="O55" s="113"/>
      <c r="P55" s="111"/>
      <c r="Q55" s="111"/>
      <c r="R55" s="111"/>
    </row>
    <row r="56" spans="2:18" x14ac:dyDescent="0.25">
      <c r="B56" s="67" t="s">
        <v>52</v>
      </c>
      <c r="C56" s="68">
        <f>COUNTIFS(RangoF,"EQ",RangoC,"Baja", RangoI,3)*3</f>
        <v>0</v>
      </c>
      <c r="D56" s="68">
        <f>COUNTIFS(RangoF,"EQ",RangoC,"Media", RangoI,3)*4</f>
        <v>0</v>
      </c>
      <c r="E56" s="68">
        <f>COUNTIFS(RangoF,"EQ",RangoC,"Alta", RangoI,3)*6</f>
        <v>0</v>
      </c>
      <c r="F56" s="194"/>
      <c r="G56" s="51"/>
      <c r="H56" s="79"/>
      <c r="J56" s="113"/>
      <c r="K56" s="113"/>
      <c r="L56" s="113"/>
      <c r="M56" s="113"/>
      <c r="N56" s="113"/>
      <c r="O56" s="113"/>
      <c r="P56" s="111"/>
      <c r="Q56" s="111"/>
      <c r="R56" s="111"/>
    </row>
    <row r="57" spans="2:18" x14ac:dyDescent="0.25">
      <c r="B57" s="67" t="s">
        <v>53</v>
      </c>
      <c r="C57" s="68">
        <f>COUNTIFS(RangoF,"ILF",RangoC,"Baja", RangoI,3)*7*F57</f>
        <v>0</v>
      </c>
      <c r="D57" s="68">
        <f>COUNTIFS(RangoF,"ILF",RangoC,"Media", RangoI,3)*10*F57</f>
        <v>0</v>
      </c>
      <c r="E57" s="68">
        <f>COUNTIFS(RangoF,"ILF",RangoC,"Alta", RangoI,3)*15*F57</f>
        <v>0</v>
      </c>
      <c r="F57" s="82">
        <f>F33</f>
        <v>1</v>
      </c>
      <c r="G57" s="51"/>
      <c r="H57" s="79"/>
      <c r="J57" s="113"/>
      <c r="K57" s="113"/>
      <c r="L57" s="113"/>
      <c r="M57" s="113"/>
      <c r="N57" s="113"/>
      <c r="O57" s="113"/>
      <c r="P57" s="111"/>
      <c r="Q57" s="111"/>
      <c r="R57" s="111"/>
    </row>
    <row r="58" spans="2:18" x14ac:dyDescent="0.25">
      <c r="B58" s="67" t="s">
        <v>62</v>
      </c>
      <c r="C58" s="68">
        <f>COUNTIFS(RangoF,"EIF",RangoC,"Baja", RangoI,3)*5*F58</f>
        <v>0</v>
      </c>
      <c r="D58" s="68">
        <f>COUNTIFS(RangoF,"EIF",RangoC,"Media", RangoI,3)*7*F58</f>
        <v>0</v>
      </c>
      <c r="E58" s="68">
        <f>COUNTIFS(RangoF,"EIF",RangoC,"Alta", RangoI,3)*10*F58</f>
        <v>0</v>
      </c>
      <c r="F58" s="82">
        <f>F34</f>
        <v>1</v>
      </c>
      <c r="G58" s="51"/>
      <c r="H58" s="79"/>
      <c r="J58" s="113"/>
      <c r="K58" s="113"/>
      <c r="L58" s="113"/>
      <c r="M58" s="113"/>
      <c r="N58" s="113"/>
      <c r="O58" s="113"/>
      <c r="P58" s="111"/>
      <c r="Q58" s="111"/>
      <c r="R58" s="111"/>
    </row>
    <row r="59" spans="2:18" ht="15" customHeight="1" x14ac:dyDescent="0.25">
      <c r="H59" s="83"/>
      <c r="J59" s="111"/>
      <c r="K59" s="111"/>
      <c r="L59" s="111"/>
      <c r="M59" s="111"/>
      <c r="N59" s="111"/>
      <c r="O59" s="111"/>
      <c r="P59" s="111"/>
      <c r="Q59" s="111"/>
      <c r="R59" s="111"/>
    </row>
    <row r="60" spans="2:18" x14ac:dyDescent="0.25">
      <c r="B60" s="193" t="s">
        <v>206</v>
      </c>
      <c r="C60" s="193"/>
      <c r="D60" s="193"/>
      <c r="E60" s="84"/>
      <c r="F60" s="84"/>
      <c r="G60" s="84"/>
      <c r="H60" s="85"/>
      <c r="J60" s="182"/>
      <c r="K60" s="182"/>
      <c r="L60" s="182"/>
      <c r="M60" s="182"/>
      <c r="N60" s="182"/>
      <c r="O60" s="182"/>
      <c r="P60" s="111"/>
      <c r="Q60" s="111"/>
      <c r="R60" s="111"/>
    </row>
    <row r="61" spans="2:18" x14ac:dyDescent="0.25">
      <c r="C61" s="61" t="s">
        <v>54</v>
      </c>
      <c r="D61" s="61" t="s">
        <v>55</v>
      </c>
      <c r="E61" s="61" t="s">
        <v>56</v>
      </c>
      <c r="F61" s="194" t="s">
        <v>57</v>
      </c>
      <c r="G61" s="35" t="s">
        <v>58</v>
      </c>
      <c r="H61" s="87">
        <f>SUM(C62:E66)</f>
        <v>0</v>
      </c>
      <c r="J61" s="112"/>
      <c r="K61" s="112"/>
      <c r="L61" s="112"/>
      <c r="M61" s="112"/>
      <c r="N61" s="112"/>
      <c r="O61" s="112"/>
      <c r="P61" s="111"/>
      <c r="Q61" s="111"/>
      <c r="R61" s="111"/>
    </row>
    <row r="62" spans="2:18" x14ac:dyDescent="0.25">
      <c r="B62" s="67" t="s">
        <v>51</v>
      </c>
      <c r="C62" s="68">
        <f>COUNTIFS(RangoF,"EI",RangoC,"Baja", RangoI,4)*3</f>
        <v>0</v>
      </c>
      <c r="D62" s="68">
        <f>COUNTIFS(RangoF,"EI",RangoC,"Media", RangoI,4)*4</f>
        <v>0</v>
      </c>
      <c r="E62" s="68">
        <f>COUNTIFS(RangoF,"EI",RangoC,"Alta", RangoI,4)*6</f>
        <v>0</v>
      </c>
      <c r="F62" s="194"/>
      <c r="G62" s="35" t="s">
        <v>59</v>
      </c>
      <c r="H62" s="89">
        <f>FA</f>
        <v>1.02</v>
      </c>
      <c r="J62" s="113"/>
      <c r="K62" s="113"/>
      <c r="L62" s="113"/>
      <c r="M62" s="113"/>
      <c r="N62" s="113"/>
      <c r="O62" s="113"/>
      <c r="P62" s="111"/>
      <c r="Q62" s="111"/>
      <c r="R62" s="111"/>
    </row>
    <row r="63" spans="2:18" x14ac:dyDescent="0.25">
      <c r="B63" s="67" t="s">
        <v>60</v>
      </c>
      <c r="C63" s="68">
        <f>COUNTIFS(RangoF,"EO",RangoC,"Baja", RangoI,4)*4</f>
        <v>0</v>
      </c>
      <c r="D63" s="68">
        <f>COUNTIFS(RangoF,"EO",RangoC,"Media", RangoI,4)*5</f>
        <v>0</v>
      </c>
      <c r="E63" s="68">
        <f>COUNTIFS(RangoF,"EO",RangoC,"Alta", RangoI,4)*7</f>
        <v>0</v>
      </c>
      <c r="F63" s="194"/>
      <c r="G63" s="35" t="s">
        <v>61</v>
      </c>
      <c r="H63" s="77">
        <f>H61*H62</f>
        <v>0</v>
      </c>
      <c r="J63" s="113"/>
      <c r="K63" s="113"/>
      <c r="L63" s="113"/>
      <c r="M63" s="113"/>
      <c r="N63" s="113"/>
      <c r="O63" s="113"/>
      <c r="P63" s="111"/>
      <c r="Q63" s="111"/>
      <c r="R63" s="111"/>
    </row>
    <row r="64" spans="2:18" x14ac:dyDescent="0.25">
      <c r="B64" s="67" t="s">
        <v>52</v>
      </c>
      <c r="C64" s="68">
        <f>COUNTIFS(RangoF,"EQ",RangoC,"Baja", RangoI,4)*3</f>
        <v>0</v>
      </c>
      <c r="D64" s="68">
        <f>COUNTIFS(RangoF,"EQ",RangoC,"Media", RangoI,4)*4</f>
        <v>0</v>
      </c>
      <c r="E64" s="68">
        <f>COUNTIFS(RangoF,"EQ",RangoC,"Alta", RangoI,4)*6</f>
        <v>0</v>
      </c>
      <c r="F64" s="194"/>
      <c r="G64" s="51"/>
      <c r="H64" s="79"/>
      <c r="J64" s="113"/>
      <c r="K64" s="113"/>
      <c r="L64" s="113"/>
      <c r="M64" s="113"/>
      <c r="N64" s="113"/>
      <c r="O64" s="113"/>
      <c r="P64" s="111"/>
      <c r="Q64" s="111"/>
      <c r="R64" s="111"/>
    </row>
    <row r="65" spans="2:18" x14ac:dyDescent="0.25">
      <c r="B65" s="67" t="s">
        <v>53</v>
      </c>
      <c r="C65" s="68">
        <f>COUNTIFS(RangoF,"ILF",RangoC,"Baja", RangoI,4)*7*F65</f>
        <v>0</v>
      </c>
      <c r="D65" s="68">
        <f>COUNTIFS(RangoF,"ILF",RangoC,"Media", RangoI,4)*10*F65</f>
        <v>0</v>
      </c>
      <c r="E65" s="68">
        <f>COUNTIFS(RangoF,"ILF",RangoC,"Alta", RangoI,4)*15*F65</f>
        <v>0</v>
      </c>
      <c r="F65" s="82">
        <f>F33</f>
        <v>1</v>
      </c>
      <c r="G65" s="51"/>
      <c r="H65" s="79"/>
      <c r="J65" s="113"/>
      <c r="K65" s="113"/>
      <c r="L65" s="113"/>
      <c r="M65" s="113"/>
      <c r="N65" s="113"/>
      <c r="O65" s="113"/>
      <c r="P65" s="111"/>
      <c r="Q65" s="111"/>
      <c r="R65" s="111"/>
    </row>
    <row r="66" spans="2:18" x14ac:dyDescent="0.25">
      <c r="B66" s="67" t="s">
        <v>62</v>
      </c>
      <c r="C66" s="68">
        <f>COUNTIFS(RangoF,"EIF",RangoC,"Baja", RangoI,4)*5*F66</f>
        <v>0</v>
      </c>
      <c r="D66" s="68">
        <f>COUNTIFS(RangoF,"EIF",RangoC,"Media", RangoI,4)*7*F66</f>
        <v>0</v>
      </c>
      <c r="E66" s="68">
        <f>COUNTIFS(RangoF,"EIF",RangoC,"Alta", RangoI,4)*10*F66</f>
        <v>0</v>
      </c>
      <c r="F66" s="82">
        <f>F34</f>
        <v>1</v>
      </c>
      <c r="G66" s="51"/>
      <c r="H66" s="79"/>
      <c r="J66" s="113"/>
      <c r="K66" s="113"/>
      <c r="L66" s="113"/>
      <c r="M66" s="113"/>
      <c r="N66" s="113"/>
      <c r="O66" s="113"/>
      <c r="P66" s="111"/>
      <c r="Q66" s="111"/>
      <c r="R66" s="111"/>
    </row>
    <row r="67" spans="2:18" x14ac:dyDescent="0.25">
      <c r="H67" s="83"/>
      <c r="J67" s="111"/>
      <c r="K67" s="111"/>
      <c r="L67" s="111"/>
      <c r="M67" s="111"/>
      <c r="N67" s="111"/>
      <c r="O67" s="111"/>
      <c r="P67" s="111"/>
      <c r="Q67" s="111"/>
      <c r="R67" s="111"/>
    </row>
    <row r="68" spans="2:18" x14ac:dyDescent="0.25">
      <c r="B68" s="193" t="s">
        <v>207</v>
      </c>
      <c r="C68" s="193"/>
      <c r="D68" s="193"/>
      <c r="E68" s="84"/>
      <c r="F68" s="84"/>
      <c r="G68" s="84"/>
      <c r="H68" s="85"/>
      <c r="J68" s="182"/>
      <c r="K68" s="182"/>
      <c r="L68" s="182"/>
      <c r="M68" s="182"/>
      <c r="N68" s="182"/>
      <c r="O68" s="182"/>
      <c r="P68" s="111"/>
      <c r="Q68" s="111"/>
      <c r="R68" s="111"/>
    </row>
    <row r="69" spans="2:18" x14ac:dyDescent="0.25">
      <c r="C69" s="61" t="s">
        <v>54</v>
      </c>
      <c r="D69" s="61" t="s">
        <v>55</v>
      </c>
      <c r="E69" s="61" t="s">
        <v>56</v>
      </c>
      <c r="F69" s="194" t="s">
        <v>57</v>
      </c>
      <c r="G69" s="35" t="s">
        <v>58</v>
      </c>
      <c r="H69" s="87">
        <f>SUM(C70:E74)</f>
        <v>0</v>
      </c>
      <c r="J69" s="112"/>
      <c r="K69" s="112"/>
      <c r="L69" s="112"/>
      <c r="M69" s="112"/>
      <c r="N69" s="112"/>
      <c r="O69" s="112"/>
      <c r="P69" s="111"/>
      <c r="Q69" s="111"/>
      <c r="R69" s="111"/>
    </row>
    <row r="70" spans="2:18" ht="15" customHeight="1" x14ac:dyDescent="0.25">
      <c r="B70" s="67" t="s">
        <v>51</v>
      </c>
      <c r="C70" s="68">
        <f>COUNTIFS(RangoF,"EI",RangoC,"Baja", RangoI,5)*3</f>
        <v>0</v>
      </c>
      <c r="D70" s="68">
        <f>COUNTIFS(RangoF,"EI",RangoC,"Media", RangoI,5)*4</f>
        <v>0</v>
      </c>
      <c r="E70" s="68">
        <f>COUNTIFS(RangoF,"EI",RangoC,"Alta", RangoI,5)*6</f>
        <v>0</v>
      </c>
      <c r="F70" s="194"/>
      <c r="G70" s="35" t="s">
        <v>59</v>
      </c>
      <c r="H70" s="89">
        <f>FA</f>
        <v>1.02</v>
      </c>
      <c r="J70" s="113"/>
      <c r="K70" s="113"/>
      <c r="L70" s="113"/>
      <c r="M70" s="113"/>
      <c r="N70" s="113"/>
      <c r="O70" s="113"/>
      <c r="P70" s="111"/>
      <c r="Q70" s="111"/>
      <c r="R70" s="111"/>
    </row>
    <row r="71" spans="2:18" x14ac:dyDescent="0.25">
      <c r="B71" s="67" t="s">
        <v>60</v>
      </c>
      <c r="C71" s="68">
        <f>COUNTIFS(RangoF,"EO",RangoC,"Baja", RangoI,5)*4</f>
        <v>0</v>
      </c>
      <c r="D71" s="68">
        <f>COUNTIFS(RangoF,"EO",RangoC,"Media", RangoI,5)*5</f>
        <v>0</v>
      </c>
      <c r="E71" s="68">
        <f>COUNTIFS(RangoF,"EO",RangoC,"Alta", RangoI,5)*7</f>
        <v>0</v>
      </c>
      <c r="F71" s="194"/>
      <c r="G71" s="35" t="s">
        <v>61</v>
      </c>
      <c r="H71" s="77">
        <f>H69*H70</f>
        <v>0</v>
      </c>
      <c r="J71" s="113"/>
      <c r="K71" s="113"/>
      <c r="L71" s="113"/>
      <c r="M71" s="113"/>
      <c r="N71" s="113"/>
      <c r="O71" s="113"/>
      <c r="P71" s="111"/>
      <c r="Q71" s="111"/>
      <c r="R71" s="111"/>
    </row>
    <row r="72" spans="2:18" x14ac:dyDescent="0.25">
      <c r="B72" s="67" t="s">
        <v>52</v>
      </c>
      <c r="C72" s="68">
        <f>COUNTIFS(RangoF,"EQ",RangoC,"Baja", RangoI,5)*3</f>
        <v>0</v>
      </c>
      <c r="D72" s="68">
        <f>COUNTIFS(RangoF,"EQ",RangoC,"Media", RangoI,5)*4</f>
        <v>0</v>
      </c>
      <c r="E72" s="68">
        <f>COUNTIFS(RangoF,"EQ",RangoC,"Alta", RangoI,5)*6</f>
        <v>0</v>
      </c>
      <c r="F72" s="194"/>
      <c r="G72" s="51"/>
      <c r="H72" s="79"/>
      <c r="J72" s="113"/>
      <c r="K72" s="113"/>
      <c r="L72" s="113"/>
      <c r="M72" s="113"/>
      <c r="N72" s="113"/>
      <c r="O72" s="113"/>
      <c r="P72" s="111"/>
      <c r="Q72" s="111"/>
      <c r="R72" s="111"/>
    </row>
    <row r="73" spans="2:18" x14ac:dyDescent="0.25">
      <c r="B73" s="67" t="s">
        <v>53</v>
      </c>
      <c r="C73" s="68">
        <f>COUNTIFS(RangoF,"ILF",RangoC,"Baja", RangoI,5)*7*F73</f>
        <v>0</v>
      </c>
      <c r="D73" s="68">
        <f>COUNTIFS(RangoF,"ILF",RangoC,"Media", RangoI,5)*10*F73</f>
        <v>0</v>
      </c>
      <c r="E73" s="68">
        <f>COUNTIFS(RangoF,"ILF",RangoC,"Alta", RangoI,5)*15*F73</f>
        <v>0</v>
      </c>
      <c r="F73" s="82">
        <f>F33</f>
        <v>1</v>
      </c>
      <c r="G73" s="51"/>
      <c r="H73" s="79"/>
      <c r="J73" s="113"/>
      <c r="K73" s="113"/>
      <c r="L73" s="113"/>
      <c r="M73" s="113"/>
      <c r="N73" s="113"/>
      <c r="O73" s="113"/>
      <c r="P73" s="111"/>
      <c r="Q73" s="111"/>
      <c r="R73" s="111"/>
    </row>
    <row r="74" spans="2:18" x14ac:dyDescent="0.25">
      <c r="B74" s="67" t="s">
        <v>62</v>
      </c>
      <c r="C74" s="68">
        <f>COUNTIFS(RangoF,"EIF",RangoC,"Baja", RangoI,5)*5*F74</f>
        <v>0</v>
      </c>
      <c r="D74" s="68">
        <f>COUNTIFS(RangoF,"EIF",RangoC,"Media", RangoI,5)*7*F74</f>
        <v>0</v>
      </c>
      <c r="E74" s="68">
        <f>COUNTIFS(RangoF,"EIF",RangoC,"Alta", RangoI,5)*10*F74</f>
        <v>0</v>
      </c>
      <c r="F74" s="82">
        <f>F34</f>
        <v>1</v>
      </c>
      <c r="G74" s="51"/>
      <c r="H74" s="79"/>
      <c r="J74" s="113"/>
      <c r="K74" s="113"/>
      <c r="L74" s="113"/>
      <c r="M74" s="113"/>
      <c r="N74" s="113"/>
      <c r="O74" s="113"/>
      <c r="P74" s="111"/>
      <c r="Q74" s="111"/>
      <c r="R74" s="111"/>
    </row>
    <row r="75" spans="2:18" x14ac:dyDescent="0.25">
      <c r="H75" s="83"/>
      <c r="J75" s="111"/>
      <c r="K75" s="111"/>
      <c r="L75" s="111"/>
      <c r="M75" s="111"/>
      <c r="N75" s="111"/>
      <c r="O75" s="111"/>
      <c r="P75" s="111"/>
      <c r="Q75" s="111"/>
      <c r="R75" s="111"/>
    </row>
    <row r="76" spans="2:18" x14ac:dyDescent="0.25">
      <c r="B76" s="202" t="s">
        <v>210</v>
      </c>
      <c r="C76" s="202"/>
      <c r="D76" s="202"/>
      <c r="E76" s="202"/>
      <c r="F76" s="202"/>
      <c r="G76" s="202"/>
      <c r="H76" s="202"/>
    </row>
    <row r="77" spans="2:18" x14ac:dyDescent="0.25">
      <c r="B77" s="94"/>
      <c r="C77" s="94"/>
      <c r="D77" s="94"/>
      <c r="E77" s="94"/>
      <c r="F77" s="94"/>
      <c r="G77" s="94"/>
      <c r="H77" s="94"/>
    </row>
    <row r="78" spans="2:18" x14ac:dyDescent="0.25">
      <c r="B78" s="201" t="s">
        <v>211</v>
      </c>
      <c r="C78" s="201"/>
      <c r="D78" s="201"/>
      <c r="E78" s="201"/>
      <c r="F78" s="32"/>
      <c r="G78" s="32"/>
      <c r="H78" s="36"/>
      <c r="I78" s="36"/>
    </row>
    <row r="79" spans="2:18" ht="51" x14ac:dyDescent="0.25">
      <c r="B79" s="49" t="s">
        <v>69</v>
      </c>
      <c r="C79" s="203" t="s">
        <v>70</v>
      </c>
      <c r="D79" s="204"/>
      <c r="E79" s="50" t="s">
        <v>71</v>
      </c>
      <c r="F79" s="32"/>
      <c r="G79" s="32"/>
      <c r="H79" s="32"/>
    </row>
    <row r="80" spans="2:18" x14ac:dyDescent="0.25">
      <c r="B80" s="33">
        <v>1</v>
      </c>
      <c r="C80" s="68" t="s">
        <v>72</v>
      </c>
      <c r="D80" s="68"/>
      <c r="E80" s="35">
        <v>4</v>
      </c>
      <c r="F80" s="32"/>
      <c r="G80" s="32"/>
      <c r="H80" s="32"/>
    </row>
    <row r="81" spans="2:10" ht="15" customHeight="1" x14ac:dyDescent="0.25">
      <c r="B81" s="93">
        <v>2</v>
      </c>
      <c r="C81" s="34" t="s">
        <v>74</v>
      </c>
      <c r="D81" s="34"/>
      <c r="E81" s="35">
        <v>4</v>
      </c>
      <c r="F81" s="32"/>
      <c r="G81" s="32"/>
      <c r="H81" s="32"/>
    </row>
    <row r="82" spans="2:10" x14ac:dyDescent="0.25">
      <c r="B82" s="33">
        <v>3</v>
      </c>
      <c r="C82" s="68" t="s">
        <v>76</v>
      </c>
      <c r="D82" s="68"/>
      <c r="E82" s="35">
        <v>2</v>
      </c>
      <c r="F82" s="32"/>
      <c r="G82" s="32"/>
      <c r="H82" s="32"/>
    </row>
    <row r="83" spans="2:10" x14ac:dyDescent="0.25">
      <c r="B83" s="33">
        <v>4</v>
      </c>
      <c r="C83" s="34" t="s">
        <v>78</v>
      </c>
      <c r="D83" s="34"/>
      <c r="E83" s="35">
        <v>2</v>
      </c>
      <c r="F83" s="32"/>
      <c r="G83" s="32"/>
      <c r="H83" s="32"/>
    </row>
    <row r="84" spans="2:10" x14ac:dyDescent="0.25">
      <c r="B84" s="33">
        <v>5</v>
      </c>
      <c r="C84" s="34" t="s">
        <v>80</v>
      </c>
      <c r="D84" s="34"/>
      <c r="E84" s="35">
        <v>1</v>
      </c>
      <c r="F84" s="32"/>
      <c r="G84" s="32"/>
      <c r="H84" s="32"/>
    </row>
    <row r="85" spans="2:10" x14ac:dyDescent="0.25">
      <c r="B85" s="33">
        <v>6</v>
      </c>
      <c r="C85" s="34" t="s">
        <v>81</v>
      </c>
      <c r="D85" s="34"/>
      <c r="E85" s="35">
        <v>5</v>
      </c>
      <c r="F85" s="32"/>
      <c r="G85" s="32"/>
      <c r="H85" s="32"/>
    </row>
    <row r="86" spans="2:10" x14ac:dyDescent="0.25">
      <c r="B86" s="33">
        <v>7</v>
      </c>
      <c r="C86" s="68" t="s">
        <v>82</v>
      </c>
      <c r="D86" s="68"/>
      <c r="E86" s="35">
        <v>3</v>
      </c>
      <c r="F86" s="32"/>
      <c r="G86" s="32"/>
      <c r="H86" s="32"/>
    </row>
    <row r="87" spans="2:10" x14ac:dyDescent="0.25">
      <c r="B87" s="33">
        <v>8</v>
      </c>
      <c r="C87" s="68" t="s">
        <v>83</v>
      </c>
      <c r="D87" s="68"/>
      <c r="E87" s="35">
        <v>4</v>
      </c>
      <c r="F87" s="32"/>
      <c r="G87" s="32"/>
      <c r="H87" s="32"/>
    </row>
    <row r="88" spans="2:10" x14ac:dyDescent="0.25">
      <c r="B88" s="33">
        <v>9</v>
      </c>
      <c r="C88" s="68" t="s">
        <v>84</v>
      </c>
      <c r="D88" s="68"/>
      <c r="E88" s="35">
        <v>1</v>
      </c>
      <c r="F88" s="32"/>
      <c r="G88" s="32"/>
      <c r="H88" s="32"/>
    </row>
    <row r="89" spans="2:10" x14ac:dyDescent="0.25">
      <c r="B89" s="33">
        <v>10</v>
      </c>
      <c r="C89" s="68" t="s">
        <v>85</v>
      </c>
      <c r="D89" s="68"/>
      <c r="E89" s="35">
        <v>3</v>
      </c>
      <c r="F89" s="32"/>
      <c r="G89" s="32"/>
      <c r="H89" s="32"/>
    </row>
    <row r="90" spans="2:10" x14ac:dyDescent="0.25">
      <c r="B90" s="33">
        <v>11</v>
      </c>
      <c r="C90" s="68" t="s">
        <v>86</v>
      </c>
      <c r="D90" s="68"/>
      <c r="E90" s="35">
        <v>1</v>
      </c>
      <c r="F90" s="32"/>
      <c r="G90" s="32"/>
      <c r="H90" s="32"/>
    </row>
    <row r="91" spans="2:10" x14ac:dyDescent="0.25">
      <c r="B91" s="33">
        <v>12</v>
      </c>
      <c r="C91" s="68" t="s">
        <v>87</v>
      </c>
      <c r="D91" s="68"/>
      <c r="E91" s="35">
        <v>3</v>
      </c>
      <c r="F91" s="32"/>
      <c r="G91" s="32"/>
      <c r="H91" s="32"/>
    </row>
    <row r="92" spans="2:10" ht="15.75" x14ac:dyDescent="0.3">
      <c r="B92" s="33">
        <v>13</v>
      </c>
      <c r="C92" s="68" t="s">
        <v>88</v>
      </c>
      <c r="D92" s="68"/>
      <c r="E92" s="35">
        <v>2</v>
      </c>
      <c r="F92" s="37"/>
      <c r="G92" s="32"/>
      <c r="H92" s="32"/>
    </row>
    <row r="93" spans="2:10" x14ac:dyDescent="0.25">
      <c r="B93" s="33">
        <v>14</v>
      </c>
      <c r="C93" s="68" t="s">
        <v>89</v>
      </c>
      <c r="D93" s="68"/>
      <c r="E93" s="35">
        <v>2</v>
      </c>
      <c r="F93" s="199" t="s">
        <v>90</v>
      </c>
      <c r="G93" s="200"/>
      <c r="H93" s="200"/>
    </row>
    <row r="94" spans="2:10" x14ac:dyDescent="0.25">
      <c r="B94" s="203" t="s">
        <v>91</v>
      </c>
      <c r="C94" s="209"/>
      <c r="D94" s="204"/>
      <c r="E94" s="38">
        <f>SUM(E80:E93)</f>
        <v>37</v>
      </c>
      <c r="F94" s="210">
        <f>E94*0.01+0.65</f>
        <v>1.02</v>
      </c>
      <c r="G94" s="211"/>
      <c r="H94" s="212"/>
    </row>
    <row r="95" spans="2:10" ht="15" customHeight="1" x14ac:dyDescent="0.25">
      <c r="B95" s="32"/>
      <c r="C95" s="32"/>
      <c r="D95" s="32"/>
      <c r="E95" s="32"/>
      <c r="F95" s="32"/>
      <c r="G95" s="32"/>
      <c r="H95" s="36"/>
      <c r="I95" s="36"/>
    </row>
    <row r="96" spans="2:10" s="40" customFormat="1" ht="12.75" customHeight="1" x14ac:dyDescent="0.2">
      <c r="B96" s="214" t="s">
        <v>92</v>
      </c>
      <c r="C96" s="214"/>
      <c r="D96" s="214"/>
      <c r="E96" s="214"/>
      <c r="F96" s="214"/>
      <c r="G96" s="214"/>
      <c r="H96" s="214"/>
      <c r="I96" s="214"/>
      <c r="J96" s="214"/>
    </row>
    <row r="97" spans="2:10" s="40" customFormat="1" ht="12.75" customHeight="1" x14ac:dyDescent="0.2">
      <c r="B97" s="214"/>
      <c r="C97" s="214"/>
      <c r="D97" s="214"/>
      <c r="E97" s="214"/>
      <c r="F97" s="214"/>
      <c r="G97" s="214"/>
      <c r="H97" s="214"/>
      <c r="I97" s="214"/>
      <c r="J97" s="214"/>
    </row>
    <row r="98" spans="2:10" s="40" customFormat="1" ht="12.75" customHeight="1" x14ac:dyDescent="0.2">
      <c r="B98" s="214"/>
      <c r="C98" s="214"/>
      <c r="D98" s="214"/>
      <c r="E98" s="214"/>
      <c r="F98" s="214"/>
      <c r="G98" s="214"/>
      <c r="H98" s="214"/>
      <c r="I98" s="214"/>
      <c r="J98" s="214"/>
    </row>
    <row r="99" spans="2:10" s="40" customFormat="1" ht="12.75" x14ac:dyDescent="0.2">
      <c r="B99" s="214"/>
      <c r="C99" s="214"/>
      <c r="D99" s="214"/>
      <c r="E99" s="214"/>
      <c r="F99" s="214"/>
      <c r="G99" s="214"/>
      <c r="H99" s="214"/>
      <c r="I99" s="214"/>
      <c r="J99" s="214"/>
    </row>
    <row r="100" spans="2:10" s="40" customFormat="1" ht="12.75" outlineLevel="1" x14ac:dyDescent="0.2">
      <c r="B100" s="39" t="s">
        <v>93</v>
      </c>
      <c r="C100" s="39" t="s">
        <v>94</v>
      </c>
      <c r="H100" s="39"/>
      <c r="I100" s="39"/>
    </row>
    <row r="101" spans="2:10" s="40" customFormat="1" ht="12.75" outlineLevel="1" x14ac:dyDescent="0.2">
      <c r="B101" s="41">
        <v>0</v>
      </c>
      <c r="C101" s="39" t="s">
        <v>95</v>
      </c>
      <c r="H101" s="39"/>
      <c r="I101" s="39"/>
    </row>
    <row r="102" spans="2:10" s="40" customFormat="1" ht="12.75" outlineLevel="1" x14ac:dyDescent="0.2">
      <c r="B102" s="41">
        <v>1</v>
      </c>
      <c r="C102" s="39" t="s">
        <v>96</v>
      </c>
      <c r="H102" s="39"/>
      <c r="I102" s="39"/>
    </row>
    <row r="103" spans="2:10" s="40" customFormat="1" ht="12.75" customHeight="1" outlineLevel="1" x14ac:dyDescent="0.2">
      <c r="B103" s="41">
        <v>2</v>
      </c>
      <c r="C103" s="39" t="s">
        <v>97</v>
      </c>
      <c r="H103" s="39"/>
      <c r="I103" s="39"/>
    </row>
    <row r="104" spans="2:10" s="40" customFormat="1" ht="12.75" customHeight="1" outlineLevel="1" x14ac:dyDescent="0.2">
      <c r="B104" s="41">
        <v>3</v>
      </c>
      <c r="C104" s="39" t="s">
        <v>98</v>
      </c>
      <c r="H104" s="39"/>
      <c r="I104" s="39"/>
    </row>
    <row r="105" spans="2:10" s="40" customFormat="1" ht="12.75" outlineLevel="1" x14ac:dyDescent="0.2">
      <c r="B105" s="41">
        <v>4</v>
      </c>
      <c r="C105" s="39" t="s">
        <v>99</v>
      </c>
      <c r="H105" s="39"/>
      <c r="I105" s="39"/>
    </row>
    <row r="106" spans="2:10" s="40" customFormat="1" ht="12.75" customHeight="1" outlineLevel="1" x14ac:dyDescent="0.2">
      <c r="B106" s="41">
        <v>5</v>
      </c>
      <c r="C106" s="39" t="s">
        <v>100</v>
      </c>
      <c r="H106" s="39"/>
      <c r="I106" s="39"/>
    </row>
    <row r="107" spans="2:10" s="32" customFormat="1" ht="12.75" customHeight="1" x14ac:dyDescent="0.2">
      <c r="B107" s="36"/>
      <c r="C107" s="36"/>
      <c r="H107" s="36"/>
      <c r="I107" s="36"/>
    </row>
    <row r="108" spans="2:10" s="43" customFormat="1" ht="12.75" customHeight="1" x14ac:dyDescent="0.2">
      <c r="B108" s="208" t="s">
        <v>101</v>
      </c>
      <c r="C108" s="208"/>
      <c r="D108" s="208"/>
      <c r="E108" s="208"/>
      <c r="F108" s="208"/>
      <c r="G108" s="208"/>
      <c r="H108" s="208"/>
      <c r="I108" s="208"/>
      <c r="J108" s="208"/>
    </row>
    <row r="109" spans="2:10" s="43" customFormat="1" ht="12.75" customHeight="1" x14ac:dyDescent="0.2">
      <c r="B109" s="208"/>
      <c r="C109" s="208"/>
      <c r="D109" s="208"/>
      <c r="E109" s="208"/>
      <c r="F109" s="208"/>
      <c r="G109" s="208"/>
      <c r="H109" s="208"/>
      <c r="I109" s="208"/>
      <c r="J109" s="208"/>
    </row>
    <row r="110" spans="2:10" s="43" customFormat="1" ht="12.75" x14ac:dyDescent="0.2">
      <c r="B110" s="208"/>
      <c r="C110" s="208"/>
      <c r="D110" s="208"/>
      <c r="E110" s="208"/>
      <c r="F110" s="208"/>
      <c r="G110" s="208"/>
      <c r="H110" s="208"/>
      <c r="I110" s="208"/>
      <c r="J110" s="208"/>
    </row>
    <row r="111" spans="2:10" s="43" customFormat="1" ht="12.75" hidden="1" outlineLevel="1" x14ac:dyDescent="0.2">
      <c r="B111" s="42" t="s">
        <v>93</v>
      </c>
      <c r="C111" s="44" t="s">
        <v>94</v>
      </c>
      <c r="H111" s="42"/>
      <c r="I111" s="42"/>
    </row>
    <row r="112" spans="2:10" s="43" customFormat="1" ht="12.75" hidden="1" outlineLevel="1" x14ac:dyDescent="0.2">
      <c r="B112" s="45">
        <v>0</v>
      </c>
      <c r="C112" s="44" t="s">
        <v>102</v>
      </c>
      <c r="H112" s="42"/>
      <c r="I112" s="42"/>
    </row>
    <row r="113" spans="2:10" s="43" customFormat="1" ht="12.75" hidden="1" outlineLevel="1" x14ac:dyDescent="0.2">
      <c r="B113" s="45">
        <v>1</v>
      </c>
      <c r="C113" s="44" t="s">
        <v>103</v>
      </c>
      <c r="H113" s="42"/>
      <c r="I113" s="42"/>
    </row>
    <row r="114" spans="2:10" s="43" customFormat="1" ht="12.75" hidden="1" outlineLevel="1" x14ac:dyDescent="0.2">
      <c r="B114" s="45">
        <v>2</v>
      </c>
      <c r="C114" s="44" t="s">
        <v>104</v>
      </c>
      <c r="H114" s="42"/>
      <c r="I114" s="42"/>
    </row>
    <row r="115" spans="2:10" s="43" customFormat="1" ht="12.75" hidden="1" outlineLevel="1" x14ac:dyDescent="0.2">
      <c r="B115" s="45">
        <v>3</v>
      </c>
      <c r="C115" s="42" t="s">
        <v>105</v>
      </c>
      <c r="H115" s="42"/>
      <c r="I115" s="42"/>
    </row>
    <row r="116" spans="2:10" s="43" customFormat="1" ht="12.75" hidden="1" customHeight="1" outlineLevel="1" x14ac:dyDescent="0.2">
      <c r="B116" s="45">
        <v>4</v>
      </c>
      <c r="C116" s="42" t="s">
        <v>106</v>
      </c>
      <c r="H116" s="42"/>
      <c r="I116" s="42"/>
    </row>
    <row r="117" spans="2:10" s="43" customFormat="1" ht="12.75" hidden="1" customHeight="1" outlineLevel="1" x14ac:dyDescent="0.2">
      <c r="B117" s="45">
        <v>5</v>
      </c>
      <c r="C117" s="42" t="s">
        <v>107</v>
      </c>
      <c r="H117" s="42"/>
      <c r="I117" s="42"/>
    </row>
    <row r="118" spans="2:10" s="32" customFormat="1" ht="12.75" collapsed="1" x14ac:dyDescent="0.2">
      <c r="B118" s="36"/>
      <c r="C118" s="36"/>
      <c r="H118" s="36"/>
      <c r="I118" s="36"/>
    </row>
    <row r="119" spans="2:10" s="40" customFormat="1" ht="12.75" customHeight="1" x14ac:dyDescent="0.2">
      <c r="B119" s="213" t="s">
        <v>108</v>
      </c>
      <c r="C119" s="213"/>
      <c r="D119" s="213"/>
      <c r="E119" s="213"/>
      <c r="F119" s="213"/>
      <c r="G119" s="213"/>
      <c r="H119" s="213"/>
      <c r="I119" s="213"/>
      <c r="J119" s="213"/>
    </row>
    <row r="120" spans="2:10" s="40" customFormat="1" ht="12.75" customHeight="1" x14ac:dyDescent="0.2">
      <c r="B120" s="213"/>
      <c r="C120" s="213"/>
      <c r="D120" s="213"/>
      <c r="E120" s="213"/>
      <c r="F120" s="213"/>
      <c r="G120" s="213"/>
      <c r="H120" s="213"/>
      <c r="I120" s="213"/>
      <c r="J120" s="213"/>
    </row>
    <row r="121" spans="2:10" s="40" customFormat="1" ht="12.75" x14ac:dyDescent="0.2">
      <c r="B121" s="213"/>
      <c r="C121" s="213"/>
      <c r="D121" s="213"/>
      <c r="E121" s="213"/>
      <c r="F121" s="213"/>
      <c r="G121" s="213"/>
      <c r="H121" s="213"/>
      <c r="I121" s="213"/>
      <c r="J121" s="213"/>
    </row>
    <row r="122" spans="2:10" s="40" customFormat="1" ht="12.75" hidden="1" outlineLevel="1" x14ac:dyDescent="0.2">
      <c r="B122" s="39" t="s">
        <v>93</v>
      </c>
      <c r="C122" s="39" t="s">
        <v>94</v>
      </c>
      <c r="H122" s="39"/>
      <c r="I122" s="39"/>
    </row>
    <row r="123" spans="2:10" s="40" customFormat="1" ht="12.75" hidden="1" outlineLevel="1" x14ac:dyDescent="0.2">
      <c r="B123" s="41">
        <v>0</v>
      </c>
      <c r="C123" s="46" t="s">
        <v>109</v>
      </c>
      <c r="H123" s="39"/>
      <c r="I123" s="39"/>
    </row>
    <row r="124" spans="2:10" s="40" customFormat="1" ht="12.75" hidden="1" outlineLevel="1" x14ac:dyDescent="0.2">
      <c r="B124" s="41">
        <v>1</v>
      </c>
      <c r="C124" s="46" t="s">
        <v>110</v>
      </c>
      <c r="H124" s="39"/>
      <c r="I124" s="39"/>
    </row>
    <row r="125" spans="2:10" s="40" customFormat="1" ht="12.75" hidden="1" outlineLevel="1" x14ac:dyDescent="0.2">
      <c r="B125" s="41">
        <v>2</v>
      </c>
      <c r="C125" s="46" t="s">
        <v>111</v>
      </c>
      <c r="H125" s="39"/>
      <c r="I125" s="39"/>
    </row>
    <row r="126" spans="2:10" s="40" customFormat="1" ht="12.75" hidden="1" outlineLevel="1" x14ac:dyDescent="0.2">
      <c r="B126" s="41">
        <v>3</v>
      </c>
      <c r="C126" s="46" t="s">
        <v>112</v>
      </c>
      <c r="H126" s="39"/>
      <c r="I126" s="39"/>
    </row>
    <row r="127" spans="2:10" s="40" customFormat="1" ht="12.75" hidden="1" outlineLevel="1" x14ac:dyDescent="0.2">
      <c r="B127" s="41">
        <v>4</v>
      </c>
      <c r="C127" s="46" t="s">
        <v>113</v>
      </c>
      <c r="H127" s="39"/>
      <c r="I127" s="39"/>
    </row>
    <row r="128" spans="2:10" s="40" customFormat="1" ht="12.75" hidden="1" customHeight="1" outlineLevel="1" x14ac:dyDescent="0.2">
      <c r="B128" s="41">
        <v>5</v>
      </c>
      <c r="C128" s="46" t="s">
        <v>114</v>
      </c>
      <c r="H128" s="39"/>
      <c r="I128" s="39"/>
    </row>
    <row r="129" spans="2:10" s="32" customFormat="1" ht="12.75" collapsed="1" x14ac:dyDescent="0.2">
      <c r="B129" s="36"/>
      <c r="C129" s="36"/>
      <c r="H129" s="36"/>
      <c r="I129" s="36"/>
    </row>
    <row r="130" spans="2:10" s="43" customFormat="1" ht="12.75" customHeight="1" x14ac:dyDescent="0.2">
      <c r="B130" s="215" t="s">
        <v>115</v>
      </c>
      <c r="C130" s="215"/>
      <c r="D130" s="215"/>
      <c r="E130" s="215"/>
      <c r="F130" s="215"/>
      <c r="G130" s="215"/>
      <c r="H130" s="215"/>
      <c r="I130" s="215"/>
      <c r="J130" s="215"/>
    </row>
    <row r="131" spans="2:10" s="43" customFormat="1" ht="12.75" customHeight="1" x14ac:dyDescent="0.2">
      <c r="B131" s="215"/>
      <c r="C131" s="215"/>
      <c r="D131" s="215"/>
      <c r="E131" s="215"/>
      <c r="F131" s="215"/>
      <c r="G131" s="215"/>
      <c r="H131" s="215"/>
      <c r="I131" s="215"/>
      <c r="J131" s="215"/>
    </row>
    <row r="132" spans="2:10" s="43" customFormat="1" ht="12.75" x14ac:dyDescent="0.2">
      <c r="B132" s="215"/>
      <c r="C132" s="215"/>
      <c r="D132" s="215"/>
      <c r="E132" s="215"/>
      <c r="F132" s="215"/>
      <c r="G132" s="215"/>
      <c r="H132" s="215"/>
      <c r="I132" s="215"/>
      <c r="J132" s="215"/>
    </row>
    <row r="133" spans="2:10" s="43" customFormat="1" ht="12.75" hidden="1" outlineLevel="1" x14ac:dyDescent="0.2">
      <c r="B133" s="42" t="s">
        <v>93</v>
      </c>
      <c r="C133" s="42" t="s">
        <v>94</v>
      </c>
      <c r="H133" s="42"/>
      <c r="I133" s="42"/>
    </row>
    <row r="134" spans="2:10" s="43" customFormat="1" ht="12.75" hidden="1" outlineLevel="1" x14ac:dyDescent="0.2">
      <c r="B134" s="45">
        <v>0</v>
      </c>
      <c r="C134" s="44" t="s">
        <v>116</v>
      </c>
      <c r="H134" s="42"/>
      <c r="I134" s="42"/>
    </row>
    <row r="135" spans="2:10" s="43" customFormat="1" ht="12.75" hidden="1" outlineLevel="1" x14ac:dyDescent="0.2">
      <c r="B135" s="45">
        <v>1</v>
      </c>
      <c r="C135" s="44" t="s">
        <v>117</v>
      </c>
      <c r="H135" s="42"/>
      <c r="I135" s="42"/>
    </row>
    <row r="136" spans="2:10" s="43" customFormat="1" ht="12.75" hidden="1" outlineLevel="1" x14ac:dyDescent="0.2">
      <c r="B136" s="45">
        <v>2</v>
      </c>
      <c r="C136" s="44" t="s">
        <v>118</v>
      </c>
      <c r="H136" s="42"/>
      <c r="I136" s="42"/>
    </row>
    <row r="137" spans="2:10" s="43" customFormat="1" ht="12.75" hidden="1" outlineLevel="1" x14ac:dyDescent="0.2">
      <c r="B137" s="45">
        <v>3</v>
      </c>
      <c r="C137" s="44" t="s">
        <v>119</v>
      </c>
      <c r="H137" s="42"/>
      <c r="I137" s="42"/>
    </row>
    <row r="138" spans="2:10" s="43" customFormat="1" ht="12.75" hidden="1" outlineLevel="1" x14ac:dyDescent="0.2">
      <c r="B138" s="45">
        <v>4</v>
      </c>
      <c r="C138" s="44" t="s">
        <v>120</v>
      </c>
      <c r="H138" s="42"/>
      <c r="I138" s="42"/>
    </row>
    <row r="139" spans="2:10" s="43" customFormat="1" ht="12.75" hidden="1" customHeight="1" outlineLevel="1" x14ac:dyDescent="0.2">
      <c r="B139" s="45">
        <v>5</v>
      </c>
      <c r="C139" s="44" t="s">
        <v>121</v>
      </c>
      <c r="H139" s="42"/>
      <c r="I139" s="42"/>
    </row>
    <row r="140" spans="2:10" s="32" customFormat="1" ht="12.75" collapsed="1" x14ac:dyDescent="0.2">
      <c r="B140" s="36"/>
      <c r="C140" s="36"/>
      <c r="H140" s="36"/>
      <c r="I140" s="36"/>
    </row>
    <row r="141" spans="2:10" s="40" customFormat="1" ht="12.75" customHeight="1" x14ac:dyDescent="0.2">
      <c r="B141" s="216" t="s">
        <v>122</v>
      </c>
      <c r="C141" s="216"/>
      <c r="D141" s="216"/>
      <c r="E141" s="216"/>
      <c r="F141" s="216"/>
      <c r="G141" s="216"/>
      <c r="H141" s="216"/>
      <c r="I141" s="216"/>
      <c r="J141" s="216"/>
    </row>
    <row r="142" spans="2:10" s="40" customFormat="1" ht="12.75" x14ac:dyDescent="0.2">
      <c r="B142" s="216"/>
      <c r="C142" s="216"/>
      <c r="D142" s="216"/>
      <c r="E142" s="216"/>
      <c r="F142" s="216"/>
      <c r="G142" s="216"/>
      <c r="H142" s="216"/>
      <c r="I142" s="216"/>
      <c r="J142" s="216"/>
    </row>
    <row r="143" spans="2:10" s="40" customFormat="1" ht="12.75" hidden="1" outlineLevel="1" x14ac:dyDescent="0.2">
      <c r="B143" s="39" t="s">
        <v>93</v>
      </c>
      <c r="C143" s="39" t="s">
        <v>94</v>
      </c>
      <c r="H143" s="39"/>
      <c r="I143" s="39"/>
    </row>
    <row r="144" spans="2:10" s="40" customFormat="1" ht="12.75" hidden="1" outlineLevel="1" x14ac:dyDescent="0.2">
      <c r="B144" s="41">
        <v>0</v>
      </c>
      <c r="C144" s="46" t="s">
        <v>123</v>
      </c>
      <c r="H144" s="39"/>
      <c r="I144" s="39"/>
    </row>
    <row r="145" spans="2:10" s="40" customFormat="1" ht="12.75" hidden="1" outlineLevel="1" x14ac:dyDescent="0.2">
      <c r="B145" s="41">
        <v>1</v>
      </c>
      <c r="C145" s="46" t="s">
        <v>124</v>
      </c>
      <c r="H145" s="39"/>
      <c r="I145" s="39"/>
    </row>
    <row r="146" spans="2:10" s="40" customFormat="1" ht="12.75" hidden="1" outlineLevel="1" x14ac:dyDescent="0.2">
      <c r="B146" s="41">
        <v>2</v>
      </c>
      <c r="C146" s="46" t="s">
        <v>125</v>
      </c>
      <c r="H146" s="39"/>
      <c r="I146" s="39"/>
    </row>
    <row r="147" spans="2:10" s="40" customFormat="1" ht="12.75" hidden="1" outlineLevel="1" x14ac:dyDescent="0.2">
      <c r="B147" s="41">
        <v>3</v>
      </c>
      <c r="C147" s="46" t="s">
        <v>126</v>
      </c>
      <c r="H147" s="39"/>
      <c r="I147" s="39"/>
    </row>
    <row r="148" spans="2:10" s="40" customFormat="1" ht="12.75" hidden="1" outlineLevel="1" x14ac:dyDescent="0.2">
      <c r="B148" s="41">
        <v>4</v>
      </c>
      <c r="C148" s="46" t="s">
        <v>127</v>
      </c>
      <c r="H148" s="39"/>
      <c r="I148" s="39"/>
    </row>
    <row r="149" spans="2:10" s="40" customFormat="1" ht="12.75" hidden="1" customHeight="1" outlineLevel="1" x14ac:dyDescent="0.2">
      <c r="B149" s="41">
        <v>5</v>
      </c>
      <c r="C149" s="46" t="s">
        <v>128</v>
      </c>
      <c r="H149" s="39"/>
      <c r="I149" s="39"/>
    </row>
    <row r="150" spans="2:10" s="32" customFormat="1" ht="12.75" collapsed="1" x14ac:dyDescent="0.2">
      <c r="B150" s="36"/>
      <c r="C150" s="36"/>
      <c r="H150" s="36"/>
      <c r="I150" s="36"/>
    </row>
    <row r="151" spans="2:10" s="43" customFormat="1" ht="12.75" customHeight="1" x14ac:dyDescent="0.2">
      <c r="B151" s="215" t="s">
        <v>129</v>
      </c>
      <c r="C151" s="215"/>
      <c r="D151" s="215"/>
      <c r="E151" s="215"/>
      <c r="F151" s="215"/>
      <c r="G151" s="215"/>
      <c r="H151" s="215"/>
      <c r="I151" s="215"/>
      <c r="J151" s="215"/>
    </row>
    <row r="152" spans="2:10" s="43" customFormat="1" ht="15" customHeight="1" x14ac:dyDescent="0.2">
      <c r="B152" s="215"/>
      <c r="C152" s="215"/>
      <c r="D152" s="215"/>
      <c r="E152" s="215"/>
      <c r="F152" s="215"/>
      <c r="G152" s="215"/>
      <c r="H152" s="215"/>
      <c r="I152" s="215"/>
      <c r="J152" s="215"/>
    </row>
    <row r="153" spans="2:10" s="43" customFormat="1" ht="15" hidden="1" customHeight="1" outlineLevel="1" x14ac:dyDescent="0.2">
      <c r="B153" s="42" t="s">
        <v>93</v>
      </c>
      <c r="C153" s="42" t="s">
        <v>94</v>
      </c>
    </row>
    <row r="154" spans="2:10" s="43" customFormat="1" ht="15" hidden="1" customHeight="1" outlineLevel="1" x14ac:dyDescent="0.2">
      <c r="B154" s="45">
        <v>0</v>
      </c>
      <c r="C154" s="44" t="s">
        <v>130</v>
      </c>
    </row>
    <row r="155" spans="2:10" s="43" customFormat="1" ht="15" hidden="1" customHeight="1" outlineLevel="1" x14ac:dyDescent="0.2">
      <c r="B155" s="45">
        <v>1</v>
      </c>
      <c r="C155" s="44" t="s">
        <v>131</v>
      </c>
    </row>
    <row r="156" spans="2:10" s="43" customFormat="1" ht="15" hidden="1" customHeight="1" outlineLevel="1" x14ac:dyDescent="0.2">
      <c r="B156" s="45">
        <v>2</v>
      </c>
      <c r="C156" s="44" t="s">
        <v>132</v>
      </c>
    </row>
    <row r="157" spans="2:10" s="43" customFormat="1" ht="15" hidden="1" customHeight="1" outlineLevel="1" x14ac:dyDescent="0.2">
      <c r="B157" s="45">
        <v>3</v>
      </c>
      <c r="C157" s="44" t="s">
        <v>133</v>
      </c>
    </row>
    <row r="158" spans="2:10" s="43" customFormat="1" ht="15" hidden="1" customHeight="1" outlineLevel="1" x14ac:dyDescent="0.2">
      <c r="B158" s="45">
        <v>4</v>
      </c>
      <c r="C158" s="44" t="s">
        <v>134</v>
      </c>
    </row>
    <row r="159" spans="2:10" s="43" customFormat="1" ht="15" hidden="1" customHeight="1" outlineLevel="1" x14ac:dyDescent="0.2">
      <c r="B159" s="45">
        <v>5</v>
      </c>
      <c r="C159" s="44" t="s">
        <v>135</v>
      </c>
    </row>
    <row r="160" spans="2:10" s="32" customFormat="1" ht="15" customHeight="1" collapsed="1" x14ac:dyDescent="0.2">
      <c r="B160" s="36"/>
      <c r="C160" s="36"/>
    </row>
    <row r="161" spans="2:10" s="40" customFormat="1" ht="12.75" customHeight="1" x14ac:dyDescent="0.2">
      <c r="B161" s="217" t="s">
        <v>136</v>
      </c>
      <c r="C161" s="217"/>
      <c r="D161" s="217"/>
      <c r="E161" s="217"/>
      <c r="F161" s="217"/>
      <c r="G161" s="217"/>
      <c r="H161" s="217"/>
      <c r="I161" s="217"/>
      <c r="J161" s="217"/>
    </row>
    <row r="162" spans="2:10" s="40" customFormat="1" ht="12.75" x14ac:dyDescent="0.2">
      <c r="B162" s="217"/>
      <c r="C162" s="217"/>
      <c r="D162" s="217"/>
      <c r="E162" s="217"/>
      <c r="F162" s="217"/>
      <c r="G162" s="217"/>
      <c r="H162" s="217"/>
      <c r="I162" s="217"/>
      <c r="J162" s="217"/>
    </row>
    <row r="163" spans="2:10" s="40" customFormat="1" ht="12.75" customHeight="1" x14ac:dyDescent="0.2">
      <c r="B163" s="217"/>
      <c r="C163" s="217"/>
      <c r="D163" s="217"/>
      <c r="E163" s="217"/>
      <c r="F163" s="217"/>
      <c r="G163" s="217"/>
      <c r="H163" s="217"/>
      <c r="I163" s="217"/>
      <c r="J163" s="217"/>
    </row>
    <row r="164" spans="2:10" s="40" customFormat="1" ht="12.75" x14ac:dyDescent="0.2">
      <c r="B164" s="217"/>
      <c r="C164" s="217"/>
      <c r="D164" s="217"/>
      <c r="E164" s="217"/>
      <c r="F164" s="217"/>
      <c r="G164" s="217"/>
      <c r="H164" s="217"/>
      <c r="I164" s="217"/>
      <c r="J164" s="217"/>
    </row>
    <row r="165" spans="2:10" s="40" customFormat="1" ht="12.75" x14ac:dyDescent="0.2">
      <c r="B165" s="217"/>
      <c r="C165" s="217"/>
      <c r="D165" s="217"/>
      <c r="E165" s="217"/>
      <c r="F165" s="217"/>
      <c r="G165" s="217"/>
      <c r="H165" s="217"/>
      <c r="I165" s="217"/>
      <c r="J165" s="217"/>
    </row>
    <row r="166" spans="2:10" s="40" customFormat="1" ht="12.75" x14ac:dyDescent="0.2">
      <c r="B166" s="217"/>
      <c r="C166" s="217"/>
      <c r="D166" s="217"/>
      <c r="E166" s="217"/>
      <c r="F166" s="217"/>
      <c r="G166" s="217"/>
      <c r="H166" s="217"/>
      <c r="I166" s="217"/>
      <c r="J166" s="217"/>
    </row>
    <row r="167" spans="2:10" s="40" customFormat="1" ht="12.75" x14ac:dyDescent="0.2">
      <c r="B167" s="217"/>
      <c r="C167" s="217"/>
      <c r="D167" s="217"/>
      <c r="E167" s="217"/>
      <c r="F167" s="217"/>
      <c r="G167" s="217"/>
      <c r="H167" s="217"/>
      <c r="I167" s="217"/>
      <c r="J167" s="217"/>
    </row>
    <row r="168" spans="2:10" s="40" customFormat="1" ht="12.75" x14ac:dyDescent="0.2">
      <c r="B168" s="217"/>
      <c r="C168" s="217"/>
      <c r="D168" s="217"/>
      <c r="E168" s="217"/>
      <c r="F168" s="217"/>
      <c r="G168" s="217"/>
      <c r="H168" s="217"/>
      <c r="I168" s="217"/>
      <c r="J168" s="217"/>
    </row>
    <row r="169" spans="2:10" s="40" customFormat="1" ht="12.75" x14ac:dyDescent="0.2">
      <c r="B169" s="217"/>
      <c r="C169" s="217"/>
      <c r="D169" s="217"/>
      <c r="E169" s="217"/>
      <c r="F169" s="217"/>
      <c r="G169" s="217"/>
      <c r="H169" s="217"/>
      <c r="I169" s="217"/>
      <c r="J169" s="217"/>
    </row>
    <row r="170" spans="2:10" s="40" customFormat="1" ht="12.75" x14ac:dyDescent="0.2">
      <c r="B170" s="217"/>
      <c r="C170" s="217"/>
      <c r="D170" s="217"/>
      <c r="E170" s="217"/>
      <c r="F170" s="217"/>
      <c r="G170" s="217"/>
      <c r="H170" s="217"/>
      <c r="I170" s="217"/>
      <c r="J170" s="217"/>
    </row>
    <row r="171" spans="2:10" s="40" customFormat="1" ht="12.75" customHeight="1" x14ac:dyDescent="0.2">
      <c r="B171" s="217"/>
      <c r="C171" s="217"/>
      <c r="D171" s="217"/>
      <c r="E171" s="217"/>
      <c r="F171" s="217"/>
      <c r="G171" s="217"/>
      <c r="H171" s="217"/>
      <c r="I171" s="217"/>
      <c r="J171" s="217"/>
    </row>
    <row r="172" spans="2:10" s="40" customFormat="1" ht="12.75" x14ac:dyDescent="0.2">
      <c r="B172" s="217"/>
      <c r="C172" s="217"/>
      <c r="D172" s="217"/>
      <c r="E172" s="217"/>
      <c r="F172" s="217"/>
      <c r="G172" s="217"/>
      <c r="H172" s="217"/>
      <c r="I172" s="217"/>
      <c r="J172" s="217"/>
    </row>
    <row r="173" spans="2:10" s="40" customFormat="1" ht="12.75" x14ac:dyDescent="0.2">
      <c r="B173" s="217"/>
      <c r="C173" s="217"/>
      <c r="D173" s="217"/>
      <c r="E173" s="217"/>
      <c r="F173" s="217"/>
      <c r="G173" s="217"/>
      <c r="H173" s="217"/>
      <c r="I173" s="217"/>
      <c r="J173" s="217"/>
    </row>
    <row r="174" spans="2:10" s="40" customFormat="1" ht="12.75" x14ac:dyDescent="0.2">
      <c r="B174" s="217"/>
      <c r="C174" s="217"/>
      <c r="D174" s="217"/>
      <c r="E174" s="217"/>
      <c r="F174" s="217"/>
      <c r="G174" s="217"/>
      <c r="H174" s="217"/>
      <c r="I174" s="217"/>
      <c r="J174" s="217"/>
    </row>
    <row r="175" spans="2:10" s="40" customFormat="1" ht="12.75" x14ac:dyDescent="0.2">
      <c r="B175" s="217"/>
      <c r="C175" s="217"/>
      <c r="D175" s="217"/>
      <c r="E175" s="217"/>
      <c r="F175" s="217"/>
      <c r="G175" s="217"/>
      <c r="H175" s="217"/>
      <c r="I175" s="217"/>
      <c r="J175" s="217"/>
    </row>
    <row r="176" spans="2:10" s="40" customFormat="1" ht="12.75" x14ac:dyDescent="0.2">
      <c r="B176" s="217"/>
      <c r="C176" s="217"/>
      <c r="D176" s="217"/>
      <c r="E176" s="217"/>
      <c r="F176" s="217"/>
      <c r="G176" s="217"/>
      <c r="H176" s="217"/>
      <c r="I176" s="217"/>
      <c r="J176" s="217"/>
    </row>
    <row r="177" spans="2:10" s="40" customFormat="1" ht="12.75" hidden="1" outlineLevel="1" x14ac:dyDescent="0.2">
      <c r="B177" s="39" t="s">
        <v>93</v>
      </c>
      <c r="C177" s="39" t="s">
        <v>94</v>
      </c>
      <c r="H177" s="39"/>
      <c r="I177" s="39"/>
    </row>
    <row r="178" spans="2:10" s="40" customFormat="1" ht="12.75" hidden="1" outlineLevel="1" x14ac:dyDescent="0.2">
      <c r="B178" s="41">
        <v>0</v>
      </c>
      <c r="C178" s="46" t="s">
        <v>137</v>
      </c>
      <c r="H178" s="39"/>
      <c r="I178" s="39"/>
    </row>
    <row r="179" spans="2:10" s="40" customFormat="1" ht="12.75" hidden="1" outlineLevel="1" x14ac:dyDescent="0.2">
      <c r="B179" s="41">
        <v>1</v>
      </c>
      <c r="C179" s="46" t="s">
        <v>138</v>
      </c>
      <c r="H179" s="39"/>
      <c r="I179" s="39"/>
    </row>
    <row r="180" spans="2:10" s="40" customFormat="1" ht="12.75" hidden="1" outlineLevel="1" x14ac:dyDescent="0.2">
      <c r="B180" s="41">
        <v>2</v>
      </c>
      <c r="C180" s="46" t="s">
        <v>139</v>
      </c>
      <c r="H180" s="39"/>
      <c r="I180" s="39"/>
    </row>
    <row r="181" spans="2:10" s="40" customFormat="1" ht="12.75" hidden="1" outlineLevel="1" x14ac:dyDescent="0.2">
      <c r="B181" s="41">
        <v>3</v>
      </c>
      <c r="C181" s="46" t="s">
        <v>140</v>
      </c>
      <c r="H181" s="39"/>
      <c r="I181" s="39"/>
    </row>
    <row r="182" spans="2:10" s="40" customFormat="1" ht="12.75" hidden="1" outlineLevel="1" x14ac:dyDescent="0.2">
      <c r="B182" s="41">
        <v>4</v>
      </c>
      <c r="C182" s="46" t="s">
        <v>141</v>
      </c>
      <c r="H182" s="39"/>
      <c r="I182" s="39"/>
    </row>
    <row r="183" spans="2:10" s="40" customFormat="1" ht="12.75" hidden="1" outlineLevel="1" x14ac:dyDescent="0.2">
      <c r="B183" s="41">
        <v>5</v>
      </c>
      <c r="C183" s="46" t="s">
        <v>142</v>
      </c>
      <c r="H183" s="39"/>
      <c r="I183" s="39"/>
    </row>
    <row r="184" spans="2:10" s="32" customFormat="1" ht="12.75" collapsed="1" x14ac:dyDescent="0.2">
      <c r="H184" s="36"/>
      <c r="I184" s="36"/>
    </row>
    <row r="185" spans="2:10" s="43" customFormat="1" ht="12.75" customHeight="1" x14ac:dyDescent="0.2">
      <c r="B185" s="215" t="s">
        <v>143</v>
      </c>
      <c r="C185" s="215"/>
      <c r="D185" s="215"/>
      <c r="E185" s="215"/>
      <c r="F185" s="215"/>
      <c r="G185" s="215"/>
      <c r="H185" s="215"/>
      <c r="I185" s="215"/>
      <c r="J185" s="215"/>
    </row>
    <row r="186" spans="2:10" s="43" customFormat="1" ht="15" customHeight="1" x14ac:dyDescent="0.2">
      <c r="B186" s="215"/>
      <c r="C186" s="215"/>
      <c r="D186" s="215"/>
      <c r="E186" s="215"/>
      <c r="F186" s="215"/>
      <c r="G186" s="215"/>
      <c r="H186" s="215"/>
      <c r="I186" s="215"/>
      <c r="J186" s="215"/>
    </row>
    <row r="187" spans="2:10" s="43" customFormat="1" ht="15" hidden="1" customHeight="1" outlineLevel="1" x14ac:dyDescent="0.2">
      <c r="B187" s="42" t="s">
        <v>93</v>
      </c>
      <c r="C187" s="42" t="s">
        <v>94</v>
      </c>
    </row>
    <row r="188" spans="2:10" s="43" customFormat="1" ht="15" hidden="1" customHeight="1" outlineLevel="1" x14ac:dyDescent="0.2">
      <c r="B188" s="45">
        <v>0</v>
      </c>
      <c r="C188" s="44" t="s">
        <v>144</v>
      </c>
    </row>
    <row r="189" spans="2:10" s="43" customFormat="1" ht="15" hidden="1" customHeight="1" outlineLevel="1" x14ac:dyDescent="0.2">
      <c r="B189" s="45">
        <v>1</v>
      </c>
      <c r="C189" s="44" t="s">
        <v>145</v>
      </c>
    </row>
    <row r="190" spans="2:10" s="43" customFormat="1" ht="15" hidden="1" customHeight="1" outlineLevel="1" x14ac:dyDescent="0.2">
      <c r="B190" s="45">
        <v>2</v>
      </c>
      <c r="C190" s="44" t="s">
        <v>146</v>
      </c>
    </row>
    <row r="191" spans="2:10" s="43" customFormat="1" ht="15" hidden="1" customHeight="1" outlineLevel="1" x14ac:dyDescent="0.2">
      <c r="B191" s="45">
        <v>3</v>
      </c>
      <c r="C191" s="44" t="s">
        <v>147</v>
      </c>
    </row>
    <row r="192" spans="2:10" s="43" customFormat="1" ht="15" hidden="1" customHeight="1" outlineLevel="1" x14ac:dyDescent="0.2">
      <c r="B192" s="45">
        <v>4</v>
      </c>
      <c r="C192" s="44" t="s">
        <v>148</v>
      </c>
    </row>
    <row r="193" spans="2:10" s="43" customFormat="1" ht="15" hidden="1" customHeight="1" outlineLevel="1" x14ac:dyDescent="0.2">
      <c r="B193" s="45">
        <v>5</v>
      </c>
      <c r="C193" s="44" t="s">
        <v>149</v>
      </c>
    </row>
    <row r="194" spans="2:10" s="32" customFormat="1" ht="12.75" collapsed="1" x14ac:dyDescent="0.2">
      <c r="H194" s="36"/>
      <c r="I194" s="36"/>
    </row>
    <row r="195" spans="2:10" s="40" customFormat="1" ht="12.75" customHeight="1" x14ac:dyDescent="0.2">
      <c r="B195" s="213" t="s">
        <v>150</v>
      </c>
      <c r="C195" s="213"/>
      <c r="D195" s="213"/>
      <c r="E195" s="213"/>
      <c r="F195" s="213"/>
      <c r="G195" s="213"/>
      <c r="H195" s="213"/>
      <c r="I195" s="213"/>
      <c r="J195" s="213"/>
    </row>
    <row r="196" spans="2:10" s="40" customFormat="1" ht="12.75" x14ac:dyDescent="0.2">
      <c r="B196" s="213"/>
      <c r="C196" s="213"/>
      <c r="D196" s="213"/>
      <c r="E196" s="213"/>
      <c r="F196" s="213"/>
      <c r="G196" s="213"/>
      <c r="H196" s="213"/>
      <c r="I196" s="213"/>
      <c r="J196" s="213"/>
    </row>
    <row r="197" spans="2:10" s="40" customFormat="1" ht="12.75" customHeight="1" x14ac:dyDescent="0.2">
      <c r="B197" s="213"/>
      <c r="C197" s="213"/>
      <c r="D197" s="213"/>
      <c r="E197" s="213"/>
      <c r="F197" s="213"/>
      <c r="G197" s="213"/>
      <c r="H197" s="213"/>
      <c r="I197" s="213"/>
      <c r="J197" s="213"/>
    </row>
    <row r="198" spans="2:10" s="40" customFormat="1" ht="12.75" x14ac:dyDescent="0.2">
      <c r="B198" s="213"/>
      <c r="C198" s="213"/>
      <c r="D198" s="213"/>
      <c r="E198" s="213"/>
      <c r="F198" s="213"/>
      <c r="G198" s="213"/>
      <c r="H198" s="213"/>
      <c r="I198" s="213"/>
      <c r="J198" s="213"/>
    </row>
    <row r="199" spans="2:10" s="40" customFormat="1" ht="12.75" x14ac:dyDescent="0.2">
      <c r="B199" s="213"/>
      <c r="C199" s="213"/>
      <c r="D199" s="213"/>
      <c r="E199" s="213"/>
      <c r="F199" s="213"/>
      <c r="G199" s="213"/>
      <c r="H199" s="213"/>
      <c r="I199" s="213"/>
      <c r="J199" s="213"/>
    </row>
    <row r="200" spans="2:10" s="40" customFormat="1" ht="12.75" x14ac:dyDescent="0.2">
      <c r="B200" s="213"/>
      <c r="C200" s="213"/>
      <c r="D200" s="213"/>
      <c r="E200" s="213"/>
      <c r="F200" s="213"/>
      <c r="G200" s="213"/>
      <c r="H200" s="213"/>
      <c r="I200" s="213"/>
      <c r="J200" s="213"/>
    </row>
    <row r="201" spans="2:10" s="40" customFormat="1" ht="12.75" x14ac:dyDescent="0.2">
      <c r="B201" s="213"/>
      <c r="C201" s="213"/>
      <c r="D201" s="213"/>
      <c r="E201" s="213"/>
      <c r="F201" s="213"/>
      <c r="G201" s="213"/>
      <c r="H201" s="213"/>
      <c r="I201" s="213"/>
      <c r="J201" s="213"/>
    </row>
    <row r="202" spans="2:10" s="40" customFormat="1" ht="12.75" x14ac:dyDescent="0.2">
      <c r="B202" s="213"/>
      <c r="C202" s="213"/>
      <c r="D202" s="213"/>
      <c r="E202" s="213"/>
      <c r="F202" s="213"/>
      <c r="G202" s="213"/>
      <c r="H202" s="213"/>
      <c r="I202" s="213"/>
      <c r="J202" s="213"/>
    </row>
    <row r="203" spans="2:10" s="40" customFormat="1" ht="12.75" x14ac:dyDescent="0.2">
      <c r="B203" s="213"/>
      <c r="C203" s="213"/>
      <c r="D203" s="213"/>
      <c r="E203" s="213"/>
      <c r="F203" s="213"/>
      <c r="G203" s="213"/>
      <c r="H203" s="213"/>
      <c r="I203" s="213"/>
      <c r="J203" s="213"/>
    </row>
    <row r="204" spans="2:10" s="40" customFormat="1" ht="12.75" hidden="1" outlineLevel="1" x14ac:dyDescent="0.2">
      <c r="B204" s="39" t="s">
        <v>93</v>
      </c>
      <c r="C204" s="39" t="s">
        <v>94</v>
      </c>
      <c r="H204" s="39"/>
      <c r="I204" s="39"/>
    </row>
    <row r="205" spans="2:10" s="40" customFormat="1" ht="12.75" hidden="1" outlineLevel="1" x14ac:dyDescent="0.2">
      <c r="B205" s="41">
        <v>0</v>
      </c>
      <c r="C205" s="46" t="s">
        <v>151</v>
      </c>
      <c r="H205" s="39"/>
      <c r="I205" s="39"/>
    </row>
    <row r="206" spans="2:10" s="40" customFormat="1" ht="12.75" hidden="1" outlineLevel="1" x14ac:dyDescent="0.2">
      <c r="B206" s="41">
        <v>1</v>
      </c>
      <c r="C206" s="46" t="s">
        <v>152</v>
      </c>
      <c r="H206" s="39"/>
      <c r="I206" s="39"/>
    </row>
    <row r="207" spans="2:10" s="40" customFormat="1" ht="12.75" hidden="1" outlineLevel="1" x14ac:dyDescent="0.2">
      <c r="B207" s="41">
        <v>2</v>
      </c>
      <c r="C207" s="46" t="s">
        <v>153</v>
      </c>
      <c r="H207" s="39"/>
      <c r="I207" s="39"/>
    </row>
    <row r="208" spans="2:10" s="40" customFormat="1" ht="12.75" hidden="1" outlineLevel="1" x14ac:dyDescent="0.2">
      <c r="B208" s="41">
        <v>3</v>
      </c>
      <c r="C208" s="46" t="s">
        <v>154</v>
      </c>
      <c r="H208" s="39"/>
      <c r="I208" s="39"/>
    </row>
    <row r="209" spans="2:13" s="40" customFormat="1" ht="12.75" hidden="1" outlineLevel="1" x14ac:dyDescent="0.2">
      <c r="B209" s="41">
        <v>4</v>
      </c>
      <c r="C209" s="46" t="s">
        <v>155</v>
      </c>
      <c r="H209" s="39"/>
      <c r="I209" s="39"/>
    </row>
    <row r="210" spans="2:13" s="40" customFormat="1" ht="12.75" hidden="1" outlineLevel="1" x14ac:dyDescent="0.2">
      <c r="B210" s="41">
        <v>5</v>
      </c>
      <c r="C210" s="46" t="s">
        <v>156</v>
      </c>
      <c r="H210" s="39"/>
      <c r="I210" s="39"/>
    </row>
    <row r="211" spans="2:13" s="32" customFormat="1" ht="12.75" collapsed="1" x14ac:dyDescent="0.2">
      <c r="H211" s="36"/>
      <c r="I211" s="36"/>
    </row>
    <row r="212" spans="2:13" s="43" customFormat="1" ht="12.75" customHeight="1" x14ac:dyDescent="0.2">
      <c r="B212" s="215" t="s">
        <v>157</v>
      </c>
      <c r="C212" s="215"/>
      <c r="D212" s="215"/>
      <c r="E212" s="215"/>
      <c r="F212" s="215"/>
      <c r="G212" s="215"/>
      <c r="H212" s="215"/>
      <c r="I212" s="215"/>
      <c r="J212" s="215"/>
      <c r="K212" s="95"/>
    </row>
    <row r="213" spans="2:13" s="43" customFormat="1" ht="12.75" customHeight="1" x14ac:dyDescent="0.2">
      <c r="B213" s="215"/>
      <c r="C213" s="215"/>
      <c r="D213" s="215"/>
      <c r="E213" s="215"/>
      <c r="F213" s="215"/>
      <c r="G213" s="215"/>
      <c r="H213" s="215"/>
      <c r="I213" s="215"/>
      <c r="J213" s="215"/>
      <c r="K213" s="95"/>
    </row>
    <row r="214" spans="2:13" s="43" customFormat="1" ht="12.75" customHeight="1" x14ac:dyDescent="0.2">
      <c r="B214" s="215"/>
      <c r="C214" s="215"/>
      <c r="D214" s="215"/>
      <c r="E214" s="215"/>
      <c r="F214" s="215"/>
      <c r="G214" s="215"/>
      <c r="H214" s="215"/>
      <c r="I214" s="215"/>
      <c r="J214" s="215"/>
      <c r="K214" s="95"/>
    </row>
    <row r="215" spans="2:13" s="43" customFormat="1" ht="15" customHeight="1" x14ac:dyDescent="0.2">
      <c r="B215" s="95"/>
      <c r="C215" s="95"/>
      <c r="D215" s="95"/>
      <c r="E215" s="95"/>
      <c r="F215" s="95"/>
      <c r="G215" s="95"/>
      <c r="H215" s="95"/>
      <c r="I215" s="95"/>
      <c r="J215" s="95"/>
      <c r="K215" s="95"/>
    </row>
    <row r="216" spans="2:13" s="43" customFormat="1" ht="15" hidden="1" customHeight="1" outlineLevel="1" x14ac:dyDescent="0.2">
      <c r="B216" s="42" t="s">
        <v>93</v>
      </c>
      <c r="C216" s="42" t="s">
        <v>94</v>
      </c>
    </row>
    <row r="217" spans="2:13" s="43" customFormat="1" ht="15" hidden="1" customHeight="1" outlineLevel="1" x14ac:dyDescent="0.2">
      <c r="B217" s="45">
        <v>0</v>
      </c>
      <c r="C217" s="44" t="s">
        <v>158</v>
      </c>
    </row>
    <row r="218" spans="2:13" s="43" customFormat="1" ht="15" hidden="1" customHeight="1" outlineLevel="1" x14ac:dyDescent="0.2">
      <c r="B218" s="45">
        <v>1</v>
      </c>
      <c r="C218" s="44" t="s">
        <v>159</v>
      </c>
    </row>
    <row r="219" spans="2:13" s="43" customFormat="1" ht="15" hidden="1" customHeight="1" outlineLevel="1" x14ac:dyDescent="0.2">
      <c r="B219" s="45">
        <v>2</v>
      </c>
      <c r="C219" s="44" t="s">
        <v>160</v>
      </c>
    </row>
    <row r="220" spans="2:13" s="43" customFormat="1" ht="15" hidden="1" customHeight="1" outlineLevel="1" x14ac:dyDescent="0.2">
      <c r="B220" s="45">
        <v>3</v>
      </c>
      <c r="C220" s="44" t="s">
        <v>161</v>
      </c>
    </row>
    <row r="221" spans="2:13" s="43" customFormat="1" ht="15" hidden="1" customHeight="1" outlineLevel="1" x14ac:dyDescent="0.2">
      <c r="B221" s="45">
        <v>4</v>
      </c>
      <c r="C221" s="44" t="s">
        <v>162</v>
      </c>
    </row>
    <row r="222" spans="2:13" s="43" customFormat="1" ht="15" hidden="1" customHeight="1" outlineLevel="1" x14ac:dyDescent="0.2">
      <c r="B222" s="45">
        <v>5</v>
      </c>
      <c r="C222" s="44" t="s">
        <v>163</v>
      </c>
    </row>
    <row r="223" spans="2:13" s="32" customFormat="1" ht="12.75" collapsed="1" x14ac:dyDescent="0.2">
      <c r="H223" s="36"/>
      <c r="I223" s="36"/>
    </row>
    <row r="224" spans="2:13" s="40" customFormat="1" ht="12.75" customHeight="1" x14ac:dyDescent="0.2">
      <c r="B224" s="207" t="s">
        <v>164</v>
      </c>
      <c r="C224" s="207"/>
      <c r="D224" s="207"/>
      <c r="E224" s="207"/>
      <c r="F224" s="207"/>
      <c r="G224" s="207"/>
      <c r="H224" s="207"/>
      <c r="I224" s="207"/>
      <c r="J224" s="207"/>
      <c r="K224" s="207"/>
      <c r="L224" s="207"/>
      <c r="M224" s="207"/>
    </row>
    <row r="225" spans="2:14" s="40" customFormat="1" ht="12.75" customHeight="1" x14ac:dyDescent="0.2">
      <c r="B225" s="207"/>
      <c r="C225" s="207"/>
      <c r="D225" s="207"/>
      <c r="E225" s="207"/>
      <c r="F225" s="207"/>
      <c r="G225" s="207"/>
      <c r="H225" s="207"/>
      <c r="I225" s="207"/>
      <c r="J225" s="207"/>
      <c r="K225" s="207"/>
      <c r="L225" s="207"/>
      <c r="M225" s="207"/>
    </row>
    <row r="226" spans="2:14" s="40" customFormat="1" ht="12.75" x14ac:dyDescent="0.2">
      <c r="B226" s="207"/>
      <c r="C226" s="207"/>
      <c r="D226" s="207"/>
      <c r="E226" s="207"/>
      <c r="F226" s="207"/>
      <c r="G226" s="207"/>
      <c r="H226" s="207"/>
      <c r="I226" s="207"/>
      <c r="J226" s="207"/>
      <c r="K226" s="207"/>
      <c r="L226" s="207"/>
      <c r="M226" s="207"/>
    </row>
    <row r="227" spans="2:14" s="40" customFormat="1" ht="12.75" hidden="1" outlineLevel="1" x14ac:dyDescent="0.2">
      <c r="B227" s="39" t="s">
        <v>93</v>
      </c>
      <c r="C227" s="39" t="s">
        <v>94</v>
      </c>
      <c r="H227" s="39"/>
      <c r="I227" s="39"/>
    </row>
    <row r="228" spans="2:14" s="40" customFormat="1" ht="12.75" hidden="1" outlineLevel="1" x14ac:dyDescent="0.2">
      <c r="B228" s="41">
        <v>0</v>
      </c>
      <c r="C228" s="46" t="s">
        <v>165</v>
      </c>
      <c r="H228" s="39"/>
      <c r="I228" s="39"/>
    </row>
    <row r="229" spans="2:14" s="40" customFormat="1" ht="12.75" hidden="1" outlineLevel="1" x14ac:dyDescent="0.2">
      <c r="B229" s="41">
        <v>1</v>
      </c>
      <c r="C229" s="46" t="s">
        <v>166</v>
      </c>
      <c r="H229" s="39"/>
      <c r="I229" s="39"/>
    </row>
    <row r="230" spans="2:14" s="40" customFormat="1" ht="12.75" hidden="1" outlineLevel="1" x14ac:dyDescent="0.2">
      <c r="B230" s="41">
        <v>2</v>
      </c>
      <c r="C230" s="46" t="s">
        <v>167</v>
      </c>
      <c r="H230" s="39"/>
      <c r="I230" s="39"/>
    </row>
    <row r="231" spans="2:14" s="40" customFormat="1" ht="12.75" hidden="1" outlineLevel="1" x14ac:dyDescent="0.2">
      <c r="B231" s="41">
        <v>3</v>
      </c>
      <c r="C231" s="46" t="s">
        <v>168</v>
      </c>
      <c r="H231" s="39"/>
      <c r="I231" s="39"/>
    </row>
    <row r="232" spans="2:14" s="40" customFormat="1" ht="12.75" hidden="1" outlineLevel="1" x14ac:dyDescent="0.2">
      <c r="B232" s="41">
        <v>4</v>
      </c>
      <c r="C232" s="46" t="s">
        <v>169</v>
      </c>
      <c r="H232" s="39"/>
      <c r="I232" s="39"/>
    </row>
    <row r="233" spans="2:14" s="40" customFormat="1" ht="12.75" hidden="1" customHeight="1" outlineLevel="1" x14ac:dyDescent="0.2">
      <c r="B233" s="41">
        <v>5</v>
      </c>
      <c r="C233" s="46" t="s">
        <v>170</v>
      </c>
      <c r="H233" s="39"/>
      <c r="I233" s="39"/>
    </row>
    <row r="234" spans="2:14" s="32" customFormat="1" ht="12.75" collapsed="1" x14ac:dyDescent="0.2">
      <c r="H234" s="36"/>
      <c r="I234" s="36"/>
    </row>
    <row r="235" spans="2:14" s="43" customFormat="1" ht="12.75" customHeight="1" x14ac:dyDescent="0.2">
      <c r="B235" s="206" t="s">
        <v>171</v>
      </c>
      <c r="C235" s="206"/>
      <c r="D235" s="206"/>
      <c r="E235" s="206"/>
      <c r="F235" s="206"/>
      <c r="G235" s="206"/>
      <c r="H235" s="206"/>
      <c r="I235" s="206"/>
      <c r="J235" s="206"/>
      <c r="K235" s="206"/>
      <c r="L235" s="206"/>
      <c r="M235" s="206"/>
    </row>
    <row r="236" spans="2:14" s="43" customFormat="1" ht="12.75" customHeight="1" x14ac:dyDescent="0.2">
      <c r="B236" s="206"/>
      <c r="C236" s="206"/>
      <c r="D236" s="206"/>
      <c r="E236" s="206"/>
      <c r="F236" s="206"/>
      <c r="G236" s="206"/>
      <c r="H236" s="206"/>
      <c r="I236" s="206"/>
      <c r="J236" s="206"/>
      <c r="K236" s="206"/>
      <c r="L236" s="206"/>
      <c r="M236" s="206"/>
    </row>
    <row r="237" spans="2:14" s="43" customFormat="1" ht="12.75" customHeight="1" x14ac:dyDescent="0.2">
      <c r="B237" s="206"/>
      <c r="C237" s="206"/>
      <c r="D237" s="206"/>
      <c r="E237" s="206"/>
      <c r="F237" s="206"/>
      <c r="G237" s="206"/>
      <c r="H237" s="206"/>
      <c r="I237" s="206"/>
      <c r="J237" s="206"/>
      <c r="K237" s="206"/>
      <c r="L237" s="206"/>
      <c r="M237" s="206"/>
    </row>
    <row r="238" spans="2:14" s="43" customFormat="1" ht="12.75" customHeight="1" x14ac:dyDescent="0.2">
      <c r="B238" s="206"/>
      <c r="C238" s="206"/>
      <c r="D238" s="206"/>
      <c r="E238" s="206"/>
      <c r="F238" s="206"/>
      <c r="G238" s="206"/>
      <c r="H238" s="206"/>
      <c r="I238" s="206"/>
      <c r="J238" s="206"/>
      <c r="K238" s="206"/>
      <c r="L238" s="206"/>
      <c r="M238" s="206"/>
    </row>
    <row r="239" spans="2:14" s="43" customFormat="1" ht="15" customHeight="1" x14ac:dyDescent="0.2">
      <c r="B239" s="206"/>
      <c r="C239" s="206"/>
      <c r="D239" s="206"/>
      <c r="E239" s="206"/>
      <c r="F239" s="206"/>
      <c r="G239" s="206"/>
      <c r="H239" s="206"/>
      <c r="I239" s="206"/>
      <c r="J239" s="206"/>
      <c r="K239" s="206"/>
      <c r="L239" s="206"/>
      <c r="M239" s="206"/>
    </row>
    <row r="240" spans="2:14" s="43" customFormat="1" ht="15" hidden="1" customHeight="1" outlineLevel="1" x14ac:dyDescent="0.2">
      <c r="B240" s="42" t="s">
        <v>93</v>
      </c>
      <c r="C240" s="42" t="s">
        <v>94</v>
      </c>
      <c r="H240" s="96"/>
      <c r="I240" s="96"/>
      <c r="J240" s="96"/>
      <c r="K240" s="96"/>
      <c r="L240" s="96"/>
      <c r="M240" s="96"/>
      <c r="N240" s="96"/>
    </row>
    <row r="241" spans="2:14" s="43" customFormat="1" ht="15" hidden="1" customHeight="1" outlineLevel="1" x14ac:dyDescent="0.2">
      <c r="B241" s="45">
        <v>0</v>
      </c>
      <c r="C241" s="44" t="s">
        <v>172</v>
      </c>
      <c r="H241" s="96"/>
      <c r="I241" s="96"/>
      <c r="J241" s="96"/>
      <c r="K241" s="96"/>
      <c r="L241" s="96"/>
      <c r="M241" s="96"/>
      <c r="N241" s="96"/>
    </row>
    <row r="242" spans="2:14" s="43" customFormat="1" ht="15" hidden="1" customHeight="1" outlineLevel="1" x14ac:dyDescent="0.2">
      <c r="B242" s="205" t="s">
        <v>173</v>
      </c>
      <c r="C242" s="206" t="s">
        <v>174</v>
      </c>
      <c r="D242" s="206"/>
      <c r="E242" s="206"/>
      <c r="F242" s="206"/>
      <c r="G242" s="206"/>
      <c r="H242" s="206"/>
      <c r="I242" s="206"/>
      <c r="J242" s="206"/>
      <c r="K242" s="96"/>
      <c r="L242" s="96"/>
      <c r="M242" s="96"/>
      <c r="N242" s="96"/>
    </row>
    <row r="243" spans="2:14" s="43" customFormat="1" ht="15" hidden="1" customHeight="1" outlineLevel="1" x14ac:dyDescent="0.2">
      <c r="B243" s="205"/>
      <c r="C243" s="206"/>
      <c r="D243" s="206"/>
      <c r="E243" s="206"/>
      <c r="F243" s="206"/>
      <c r="G243" s="206"/>
      <c r="H243" s="206"/>
      <c r="I243" s="206"/>
      <c r="J243" s="206"/>
      <c r="K243" s="96"/>
      <c r="L243" s="96"/>
      <c r="M243" s="96"/>
      <c r="N243" s="96"/>
    </row>
    <row r="244" spans="2:14" s="43" customFormat="1" ht="15" hidden="1" customHeight="1" outlineLevel="1" x14ac:dyDescent="0.2">
      <c r="B244" s="205"/>
      <c r="C244" s="206"/>
      <c r="D244" s="206"/>
      <c r="E244" s="206"/>
      <c r="F244" s="206"/>
      <c r="G244" s="206"/>
      <c r="H244" s="206"/>
      <c r="I244" s="206"/>
      <c r="J244" s="206"/>
      <c r="K244" s="96"/>
      <c r="L244" s="96"/>
      <c r="M244" s="96"/>
      <c r="N244" s="96"/>
    </row>
    <row r="245" spans="2:14" s="43" customFormat="1" ht="15" hidden="1" customHeight="1" outlineLevel="1" x14ac:dyDescent="0.2">
      <c r="B245" s="205"/>
      <c r="C245" s="206"/>
      <c r="D245" s="206"/>
      <c r="E245" s="206"/>
      <c r="F245" s="206"/>
      <c r="G245" s="206"/>
      <c r="H245" s="206"/>
      <c r="I245" s="206"/>
      <c r="J245" s="206"/>
      <c r="K245" s="96"/>
      <c r="L245" s="96"/>
      <c r="M245" s="96"/>
      <c r="N245" s="96"/>
    </row>
    <row r="246" spans="2:14" s="43" customFormat="1" ht="15" hidden="1" customHeight="1" outlineLevel="1" x14ac:dyDescent="0.2">
      <c r="B246" s="45">
        <v>5</v>
      </c>
      <c r="C246" s="44" t="s">
        <v>175</v>
      </c>
      <c r="H246" s="96"/>
      <c r="I246" s="96"/>
      <c r="J246" s="96"/>
      <c r="K246" s="96"/>
      <c r="L246" s="96"/>
      <c r="M246" s="96"/>
      <c r="N246" s="96"/>
    </row>
    <row r="247" spans="2:14" s="32" customFormat="1" ht="12.75" collapsed="1" x14ac:dyDescent="0.2">
      <c r="H247" s="36"/>
      <c r="I247" s="36"/>
    </row>
    <row r="248" spans="2:14" s="40" customFormat="1" ht="12.75" customHeight="1" x14ac:dyDescent="0.2">
      <c r="B248" s="207" t="s">
        <v>176</v>
      </c>
      <c r="C248" s="207"/>
      <c r="D248" s="207"/>
      <c r="E248" s="207"/>
      <c r="F248" s="207"/>
      <c r="G248" s="207"/>
      <c r="H248" s="207"/>
      <c r="I248" s="207"/>
      <c r="J248" s="207"/>
    </row>
    <row r="249" spans="2:14" s="40" customFormat="1" ht="12.75" customHeight="1" x14ac:dyDescent="0.2">
      <c r="B249" s="207"/>
      <c r="C249" s="207"/>
      <c r="D249" s="207"/>
      <c r="E249" s="207"/>
      <c r="F249" s="207"/>
      <c r="G249" s="207"/>
      <c r="H249" s="207"/>
      <c r="I249" s="207"/>
      <c r="J249" s="207"/>
    </row>
    <row r="250" spans="2:14" s="40" customFormat="1" ht="12.75" x14ac:dyDescent="0.2">
      <c r="B250" s="207"/>
      <c r="C250" s="207"/>
      <c r="D250" s="207"/>
      <c r="E250" s="207"/>
      <c r="F250" s="207"/>
      <c r="G250" s="207"/>
      <c r="H250" s="207"/>
      <c r="I250" s="207"/>
      <c r="J250" s="207"/>
    </row>
    <row r="251" spans="2:14" s="40" customFormat="1" ht="12.75" hidden="1" outlineLevel="1" x14ac:dyDescent="0.2">
      <c r="B251" s="39" t="s">
        <v>93</v>
      </c>
      <c r="C251" s="39" t="s">
        <v>94</v>
      </c>
      <c r="H251" s="39"/>
      <c r="I251" s="39"/>
    </row>
    <row r="252" spans="2:14" s="40" customFormat="1" ht="12.75" hidden="1" outlineLevel="1" x14ac:dyDescent="0.2">
      <c r="B252" s="41">
        <v>0</v>
      </c>
      <c r="C252" s="46" t="s">
        <v>177</v>
      </c>
      <c r="H252" s="39"/>
      <c r="I252" s="39"/>
    </row>
    <row r="253" spans="2:14" s="40" customFormat="1" ht="12.75" hidden="1" outlineLevel="1" x14ac:dyDescent="0.2">
      <c r="B253" s="41">
        <v>1</v>
      </c>
      <c r="C253" s="46" t="s">
        <v>178</v>
      </c>
      <c r="H253" s="39"/>
      <c r="I253" s="39"/>
    </row>
    <row r="254" spans="2:14" s="40" customFormat="1" ht="12.75" hidden="1" outlineLevel="1" x14ac:dyDescent="0.2">
      <c r="B254" s="41">
        <v>2</v>
      </c>
      <c r="C254" s="46" t="s">
        <v>179</v>
      </c>
      <c r="H254" s="39"/>
      <c r="I254" s="39"/>
    </row>
    <row r="255" spans="2:14" s="40" customFormat="1" ht="12.75" hidden="1" outlineLevel="1" x14ac:dyDescent="0.2">
      <c r="B255" s="41">
        <v>3</v>
      </c>
      <c r="C255" s="46" t="s">
        <v>180</v>
      </c>
      <c r="H255" s="39"/>
      <c r="I255" s="39"/>
    </row>
    <row r="256" spans="2:14" s="40" customFormat="1" ht="12.75" hidden="1" outlineLevel="1" x14ac:dyDescent="0.2">
      <c r="B256" s="41">
        <v>4</v>
      </c>
      <c r="C256" s="46" t="s">
        <v>181</v>
      </c>
      <c r="H256" s="39"/>
      <c r="I256" s="39"/>
    </row>
    <row r="257" spans="2:10" s="40" customFormat="1" ht="12.75" hidden="1" customHeight="1" outlineLevel="1" x14ac:dyDescent="0.2">
      <c r="B257" s="41">
        <v>5</v>
      </c>
      <c r="C257" s="46" t="s">
        <v>182</v>
      </c>
      <c r="H257" s="39"/>
      <c r="I257" s="39"/>
    </row>
    <row r="258" spans="2:10" s="32" customFormat="1" ht="12.75" collapsed="1" x14ac:dyDescent="0.2">
      <c r="H258" s="36"/>
      <c r="I258" s="36"/>
    </row>
    <row r="259" spans="2:10" s="43" customFormat="1" ht="12.75" customHeight="1" x14ac:dyDescent="0.2">
      <c r="B259" s="208" t="s">
        <v>183</v>
      </c>
      <c r="C259" s="208"/>
      <c r="D259" s="208"/>
      <c r="E259" s="208"/>
      <c r="F259" s="208"/>
      <c r="G259" s="208"/>
      <c r="H259" s="208"/>
      <c r="I259" s="208"/>
      <c r="J259" s="208"/>
    </row>
    <row r="260" spans="2:10" s="43" customFormat="1" ht="12.75" customHeight="1" x14ac:dyDescent="0.2">
      <c r="B260" s="208"/>
      <c r="C260" s="208"/>
      <c r="D260" s="208"/>
      <c r="E260" s="208"/>
      <c r="F260" s="208"/>
      <c r="G260" s="208"/>
      <c r="H260" s="208"/>
      <c r="I260" s="208"/>
      <c r="J260" s="208"/>
    </row>
    <row r="261" spans="2:10" s="43" customFormat="1" ht="12.75" customHeight="1" x14ac:dyDescent="0.2">
      <c r="B261" s="208"/>
      <c r="C261" s="208"/>
      <c r="D261" s="208"/>
      <c r="E261" s="208"/>
      <c r="F261" s="208"/>
      <c r="G261" s="208"/>
      <c r="H261" s="208"/>
      <c r="I261" s="208"/>
      <c r="J261" s="208"/>
    </row>
    <row r="262" spans="2:10" s="43" customFormat="1" ht="12.75" customHeight="1" x14ac:dyDescent="0.2">
      <c r="B262" s="208"/>
      <c r="C262" s="208"/>
      <c r="D262" s="208"/>
      <c r="E262" s="208"/>
      <c r="F262" s="208"/>
      <c r="G262" s="208"/>
      <c r="H262" s="208"/>
      <c r="I262" s="208"/>
      <c r="J262" s="208"/>
    </row>
    <row r="263" spans="2:10" s="43" customFormat="1" ht="12.75" customHeight="1" x14ac:dyDescent="0.2">
      <c r="B263" s="208"/>
      <c r="C263" s="208"/>
      <c r="D263" s="208"/>
      <c r="E263" s="208"/>
      <c r="F263" s="208"/>
      <c r="G263" s="208"/>
      <c r="H263" s="208"/>
      <c r="I263" s="208"/>
      <c r="J263" s="208"/>
    </row>
    <row r="264" spans="2:10" s="43" customFormat="1" ht="12.75" customHeight="1" x14ac:dyDescent="0.2">
      <c r="B264" s="208"/>
      <c r="C264" s="208"/>
      <c r="D264" s="208"/>
      <c r="E264" s="208"/>
      <c r="F264" s="208"/>
      <c r="G264" s="208"/>
      <c r="H264" s="208"/>
      <c r="I264" s="208"/>
      <c r="J264" s="208"/>
    </row>
    <row r="265" spans="2:10" s="43" customFormat="1" ht="12.75" customHeight="1" x14ac:dyDescent="0.2">
      <c r="B265" s="208"/>
      <c r="C265" s="208"/>
      <c r="D265" s="208"/>
      <c r="E265" s="208"/>
      <c r="F265" s="208"/>
      <c r="G265" s="208"/>
      <c r="H265" s="208"/>
      <c r="I265" s="208"/>
      <c r="J265" s="208"/>
    </row>
    <row r="266" spans="2:10" s="43" customFormat="1" ht="12.75" customHeight="1" x14ac:dyDescent="0.2">
      <c r="B266" s="208"/>
      <c r="C266" s="208"/>
      <c r="D266" s="208"/>
      <c r="E266" s="208"/>
      <c r="F266" s="208"/>
      <c r="G266" s="208"/>
      <c r="H266" s="208"/>
      <c r="I266" s="208"/>
      <c r="J266" s="208"/>
    </row>
    <row r="267" spans="2:10" s="43" customFormat="1" ht="15" customHeight="1" x14ac:dyDescent="0.2">
      <c r="B267" s="208"/>
      <c r="C267" s="208"/>
      <c r="D267" s="208"/>
      <c r="E267" s="208"/>
      <c r="F267" s="208"/>
      <c r="G267" s="208"/>
      <c r="H267" s="208"/>
      <c r="I267" s="208"/>
      <c r="J267" s="208"/>
    </row>
    <row r="268" spans="2:10" s="43" customFormat="1" ht="15" hidden="1" customHeight="1" outlineLevel="1" x14ac:dyDescent="0.2">
      <c r="B268" s="42" t="s">
        <v>93</v>
      </c>
      <c r="C268" s="42" t="s">
        <v>94</v>
      </c>
    </row>
    <row r="269" spans="2:10" s="43" customFormat="1" ht="15" hidden="1" customHeight="1" outlineLevel="1" x14ac:dyDescent="0.2">
      <c r="B269" s="45">
        <v>0</v>
      </c>
      <c r="C269" s="44" t="s">
        <v>184</v>
      </c>
    </row>
    <row r="270" spans="2:10" s="43" customFormat="1" ht="15" hidden="1" customHeight="1" outlineLevel="1" x14ac:dyDescent="0.2">
      <c r="B270" s="45">
        <v>1</v>
      </c>
      <c r="C270" s="47" t="s">
        <v>152</v>
      </c>
      <c r="D270" s="48"/>
      <c r="E270" s="48"/>
      <c r="F270" s="48"/>
      <c r="G270" s="48"/>
    </row>
    <row r="271" spans="2:10" s="43" customFormat="1" ht="15" hidden="1" customHeight="1" outlineLevel="1" x14ac:dyDescent="0.2">
      <c r="B271" s="45">
        <v>2</v>
      </c>
      <c r="C271" s="47" t="s">
        <v>185</v>
      </c>
      <c r="D271" s="48"/>
      <c r="E271" s="48"/>
      <c r="F271" s="48"/>
      <c r="G271" s="48"/>
    </row>
    <row r="272" spans="2:10" s="43" customFormat="1" ht="15" hidden="1" customHeight="1" outlineLevel="1" x14ac:dyDescent="0.2">
      <c r="B272" s="45">
        <v>3</v>
      </c>
      <c r="C272" s="48" t="s">
        <v>154</v>
      </c>
      <c r="D272" s="48"/>
      <c r="E272" s="48"/>
      <c r="F272" s="48"/>
      <c r="G272" s="48"/>
    </row>
    <row r="273" spans="2:7" s="43" customFormat="1" ht="15" hidden="1" customHeight="1" outlineLevel="1" x14ac:dyDescent="0.2">
      <c r="B273" s="45">
        <v>4</v>
      </c>
      <c r="C273" s="48" t="s">
        <v>155</v>
      </c>
      <c r="D273" s="48"/>
      <c r="E273" s="48"/>
      <c r="F273" s="48"/>
      <c r="G273" s="48"/>
    </row>
    <row r="274" spans="2:7" s="43" customFormat="1" ht="15" hidden="1" customHeight="1" outlineLevel="1" x14ac:dyDescent="0.2">
      <c r="B274" s="45">
        <v>5</v>
      </c>
      <c r="C274" s="44" t="s">
        <v>186</v>
      </c>
    </row>
    <row r="275" spans="2:7" collapsed="1" x14ac:dyDescent="0.25"/>
  </sheetData>
  <mergeCells count="72">
    <mergeCell ref="B94:D94"/>
    <mergeCell ref="F94:H94"/>
    <mergeCell ref="B224:M226"/>
    <mergeCell ref="B119:J121"/>
    <mergeCell ref="B108:J110"/>
    <mergeCell ref="B96:J99"/>
    <mergeCell ref="B130:J132"/>
    <mergeCell ref="B141:J142"/>
    <mergeCell ref="B151:J152"/>
    <mergeCell ref="B161:J176"/>
    <mergeCell ref="B185:J186"/>
    <mergeCell ref="B195:J203"/>
    <mergeCell ref="B212:J214"/>
    <mergeCell ref="B242:B245"/>
    <mergeCell ref="B235:M239"/>
    <mergeCell ref="B248:J250"/>
    <mergeCell ref="B259:J267"/>
    <mergeCell ref="C242:J245"/>
    <mergeCell ref="F93:H93"/>
    <mergeCell ref="F69:F72"/>
    <mergeCell ref="B12:C12"/>
    <mergeCell ref="B13:C13"/>
    <mergeCell ref="B14:C14"/>
    <mergeCell ref="B15:C15"/>
    <mergeCell ref="B16:C16"/>
    <mergeCell ref="B44:D44"/>
    <mergeCell ref="F45:F48"/>
    <mergeCell ref="B52:D52"/>
    <mergeCell ref="F53:F56"/>
    <mergeCell ref="B60:D60"/>
    <mergeCell ref="G26:I26"/>
    <mergeCell ref="B78:E78"/>
    <mergeCell ref="B76:H76"/>
    <mergeCell ref="C79:D79"/>
    <mergeCell ref="D5:E5"/>
    <mergeCell ref="B28:H28"/>
    <mergeCell ref="F61:F64"/>
    <mergeCell ref="B68:D68"/>
    <mergeCell ref="G21:I21"/>
    <mergeCell ref="F37:F40"/>
    <mergeCell ref="B36:D36"/>
    <mergeCell ref="B9:C9"/>
    <mergeCell ref="D8:E8"/>
    <mergeCell ref="D9:E9"/>
    <mergeCell ref="F29:F32"/>
    <mergeCell ref="G8:H8"/>
    <mergeCell ref="B2:I2"/>
    <mergeCell ref="B20:I20"/>
    <mergeCell ref="F21:F26"/>
    <mergeCell ref="B11:C11"/>
    <mergeCell ref="B10:C10"/>
    <mergeCell ref="B7:I7"/>
    <mergeCell ref="B8:C8"/>
    <mergeCell ref="B3:C3"/>
    <mergeCell ref="B4:C4"/>
    <mergeCell ref="B5:C5"/>
    <mergeCell ref="D3:E3"/>
    <mergeCell ref="D4:E4"/>
    <mergeCell ref="G22:I22"/>
    <mergeCell ref="G23:I23"/>
    <mergeCell ref="G24:I24"/>
    <mergeCell ref="G25:I25"/>
    <mergeCell ref="J36:L36"/>
    <mergeCell ref="J44:L44"/>
    <mergeCell ref="J52:L52"/>
    <mergeCell ref="J60:L60"/>
    <mergeCell ref="J68:L68"/>
    <mergeCell ref="M36:O36"/>
    <mergeCell ref="M44:O44"/>
    <mergeCell ref="M52:O52"/>
    <mergeCell ref="M60:O60"/>
    <mergeCell ref="M68:O68"/>
  </mergeCells>
  <dataValidations disablePrompts="1" count="1">
    <dataValidation type="list" allowBlank="1" showInputMessage="1" showErrorMessage="1" sqref="E80:E93">
      <formula1>"0,1,2,3,4,5,"</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9"/>
  <sheetViews>
    <sheetView topLeftCell="D16" zoomScale="110" zoomScaleNormal="110" zoomScalePageLayoutView="110" workbookViewId="0">
      <selection activeCell="E9" sqref="E9"/>
    </sheetView>
  </sheetViews>
  <sheetFormatPr baseColWidth="10" defaultRowHeight="12.75" x14ac:dyDescent="0.2"/>
  <cols>
    <col min="1" max="1" width="10.85546875" style="1"/>
    <col min="2" max="2" width="10.7109375" style="1" customWidth="1"/>
    <col min="3" max="3" width="41.7109375" style="1" customWidth="1"/>
    <col min="4" max="4" width="31.140625" style="1" customWidth="1"/>
    <col min="5" max="7" width="12.28515625" style="1" customWidth="1"/>
    <col min="8" max="8" width="22" style="1" customWidth="1"/>
    <col min="9" max="11" width="16.42578125" style="1" customWidth="1"/>
    <col min="12" max="12" width="10.42578125" style="1" customWidth="1"/>
    <col min="13" max="89" width="2.7109375" style="1" customWidth="1"/>
    <col min="90" max="186" width="10.85546875" style="1"/>
    <col min="187" max="187" width="10.7109375" style="1" customWidth="1"/>
    <col min="188" max="345" width="2.7109375" style="1" customWidth="1"/>
    <col min="346" max="442" width="10.85546875" style="1"/>
    <col min="443" max="443" width="10.7109375" style="1" customWidth="1"/>
    <col min="444" max="601" width="2.7109375" style="1" customWidth="1"/>
    <col min="602" max="698" width="10.85546875" style="1"/>
    <col min="699" max="699" width="10.7109375" style="1" customWidth="1"/>
    <col min="700" max="857" width="2.7109375" style="1" customWidth="1"/>
    <col min="858" max="954" width="10.85546875" style="1"/>
    <col min="955" max="955" width="10.7109375" style="1" customWidth="1"/>
    <col min="956" max="1113" width="2.7109375" style="1" customWidth="1"/>
    <col min="1114" max="1210" width="10.85546875" style="1"/>
    <col min="1211" max="1211" width="10.7109375" style="1" customWidth="1"/>
    <col min="1212" max="1369" width="2.7109375" style="1" customWidth="1"/>
    <col min="1370" max="1466" width="10.85546875" style="1"/>
    <col min="1467" max="1467" width="10.7109375" style="1" customWidth="1"/>
    <col min="1468" max="1625" width="2.7109375" style="1" customWidth="1"/>
    <col min="1626" max="1722" width="10.85546875" style="1"/>
    <col min="1723" max="1723" width="10.7109375" style="1" customWidth="1"/>
    <col min="1724" max="1881" width="2.7109375" style="1" customWidth="1"/>
    <col min="1882" max="1978" width="10.85546875" style="1"/>
    <col min="1979" max="1979" width="10.7109375" style="1" customWidth="1"/>
    <col min="1980" max="2137" width="2.7109375" style="1" customWidth="1"/>
    <col min="2138" max="2234" width="10.85546875" style="1"/>
    <col min="2235" max="2235" width="10.7109375" style="1" customWidth="1"/>
    <col min="2236" max="2393" width="2.7109375" style="1" customWidth="1"/>
    <col min="2394" max="2490" width="10.85546875" style="1"/>
    <col min="2491" max="2491" width="10.7109375" style="1" customWidth="1"/>
    <col min="2492" max="2649" width="2.7109375" style="1" customWidth="1"/>
    <col min="2650" max="2746" width="10.85546875" style="1"/>
    <col min="2747" max="2747" width="10.7109375" style="1" customWidth="1"/>
    <col min="2748" max="2905" width="2.7109375" style="1" customWidth="1"/>
    <col min="2906" max="3002" width="10.85546875" style="1"/>
    <col min="3003" max="3003" width="10.7109375" style="1" customWidth="1"/>
    <col min="3004" max="3161" width="2.7109375" style="1" customWidth="1"/>
    <col min="3162" max="3258" width="10.85546875" style="1"/>
    <col min="3259" max="3259" width="10.7109375" style="1" customWidth="1"/>
    <col min="3260" max="3417" width="2.7109375" style="1" customWidth="1"/>
    <col min="3418" max="3514" width="10.85546875" style="1"/>
    <col min="3515" max="3515" width="10.7109375" style="1" customWidth="1"/>
    <col min="3516" max="3673" width="2.7109375" style="1" customWidth="1"/>
    <col min="3674" max="3770" width="10.85546875" style="1"/>
    <col min="3771" max="3771" width="10.7109375" style="1" customWidth="1"/>
    <col min="3772" max="3929" width="2.7109375" style="1" customWidth="1"/>
    <col min="3930" max="4026" width="10.85546875" style="1"/>
    <col min="4027" max="4027" width="10.7109375" style="1" customWidth="1"/>
    <col min="4028" max="4185" width="2.7109375" style="1" customWidth="1"/>
    <col min="4186" max="4282" width="10.85546875" style="1"/>
    <col min="4283" max="4283" width="10.7109375" style="1" customWidth="1"/>
    <col min="4284" max="4441" width="2.7109375" style="1" customWidth="1"/>
    <col min="4442" max="4538" width="10.85546875" style="1"/>
    <col min="4539" max="4539" width="10.7109375" style="1" customWidth="1"/>
    <col min="4540" max="4697" width="2.7109375" style="1" customWidth="1"/>
    <col min="4698" max="4794" width="10.85546875" style="1"/>
    <col min="4795" max="4795" width="10.7109375" style="1" customWidth="1"/>
    <col min="4796" max="4953" width="2.7109375" style="1" customWidth="1"/>
    <col min="4954" max="5050" width="10.85546875" style="1"/>
    <col min="5051" max="5051" width="10.7109375" style="1" customWidth="1"/>
    <col min="5052" max="5209" width="2.7109375" style="1" customWidth="1"/>
    <col min="5210" max="5306" width="10.85546875" style="1"/>
    <col min="5307" max="5307" width="10.7109375" style="1" customWidth="1"/>
    <col min="5308" max="5465" width="2.7109375" style="1" customWidth="1"/>
    <col min="5466" max="5562" width="10.85546875" style="1"/>
    <col min="5563" max="5563" width="10.7109375" style="1" customWidth="1"/>
    <col min="5564" max="5721" width="2.7109375" style="1" customWidth="1"/>
    <col min="5722" max="5818" width="10.85546875" style="1"/>
    <col min="5819" max="5819" width="10.7109375" style="1" customWidth="1"/>
    <col min="5820" max="5977" width="2.7109375" style="1" customWidth="1"/>
    <col min="5978" max="6074" width="10.85546875" style="1"/>
    <col min="6075" max="6075" width="10.7109375" style="1" customWidth="1"/>
    <col min="6076" max="6233" width="2.7109375" style="1" customWidth="1"/>
    <col min="6234" max="6330" width="10.85546875" style="1"/>
    <col min="6331" max="6331" width="10.7109375" style="1" customWidth="1"/>
    <col min="6332" max="6489" width="2.7109375" style="1" customWidth="1"/>
    <col min="6490" max="6586" width="10.85546875" style="1"/>
    <col min="6587" max="6587" width="10.7109375" style="1" customWidth="1"/>
    <col min="6588" max="6745" width="2.7109375" style="1" customWidth="1"/>
    <col min="6746" max="6842" width="10.85546875" style="1"/>
    <col min="6843" max="6843" width="10.7109375" style="1" customWidth="1"/>
    <col min="6844" max="7001" width="2.7109375" style="1" customWidth="1"/>
    <col min="7002" max="7098" width="10.85546875" style="1"/>
    <col min="7099" max="7099" width="10.7109375" style="1" customWidth="1"/>
    <col min="7100" max="7257" width="2.7109375" style="1" customWidth="1"/>
    <col min="7258" max="7354" width="10.85546875" style="1"/>
    <col min="7355" max="7355" width="10.7109375" style="1" customWidth="1"/>
    <col min="7356" max="7513" width="2.7109375" style="1" customWidth="1"/>
    <col min="7514" max="7610" width="10.85546875" style="1"/>
    <col min="7611" max="7611" width="10.7109375" style="1" customWidth="1"/>
    <col min="7612" max="7769" width="2.7109375" style="1" customWidth="1"/>
    <col min="7770" max="7866" width="10.85546875" style="1"/>
    <col min="7867" max="7867" width="10.7109375" style="1" customWidth="1"/>
    <col min="7868" max="8025" width="2.7109375" style="1" customWidth="1"/>
    <col min="8026" max="8122" width="10.85546875" style="1"/>
    <col min="8123" max="8123" width="10.7109375" style="1" customWidth="1"/>
    <col min="8124" max="8281" width="2.7109375" style="1" customWidth="1"/>
    <col min="8282" max="8378" width="10.85546875" style="1"/>
    <col min="8379" max="8379" width="10.7109375" style="1" customWidth="1"/>
    <col min="8380" max="8537" width="2.7109375" style="1" customWidth="1"/>
    <col min="8538" max="8634" width="10.85546875" style="1"/>
    <col min="8635" max="8635" width="10.7109375" style="1" customWidth="1"/>
    <col min="8636" max="8793" width="2.7109375" style="1" customWidth="1"/>
    <col min="8794" max="8890" width="10.85546875" style="1"/>
    <col min="8891" max="8891" width="10.7109375" style="1" customWidth="1"/>
    <col min="8892" max="9049" width="2.7109375" style="1" customWidth="1"/>
    <col min="9050" max="9146" width="10.85546875" style="1"/>
    <col min="9147" max="9147" width="10.7109375" style="1" customWidth="1"/>
    <col min="9148" max="9305" width="2.7109375" style="1" customWidth="1"/>
    <col min="9306" max="9402" width="10.85546875" style="1"/>
    <col min="9403" max="9403" width="10.7109375" style="1" customWidth="1"/>
    <col min="9404" max="9561" width="2.7109375" style="1" customWidth="1"/>
    <col min="9562" max="9658" width="10.85546875" style="1"/>
    <col min="9659" max="9659" width="10.7109375" style="1" customWidth="1"/>
    <col min="9660" max="9817" width="2.7109375" style="1" customWidth="1"/>
    <col min="9818" max="9914" width="10.85546875" style="1"/>
    <col min="9915" max="9915" width="10.7109375" style="1" customWidth="1"/>
    <col min="9916" max="10073" width="2.7109375" style="1" customWidth="1"/>
    <col min="10074" max="10170" width="10.85546875" style="1"/>
    <col min="10171" max="10171" width="10.7109375" style="1" customWidth="1"/>
    <col min="10172" max="10329" width="2.7109375" style="1" customWidth="1"/>
    <col min="10330" max="10426" width="10.85546875" style="1"/>
    <col min="10427" max="10427" width="10.7109375" style="1" customWidth="1"/>
    <col min="10428" max="10585" width="2.7109375" style="1" customWidth="1"/>
    <col min="10586" max="10682" width="10.85546875" style="1"/>
    <col min="10683" max="10683" width="10.7109375" style="1" customWidth="1"/>
    <col min="10684" max="10841" width="2.7109375" style="1" customWidth="1"/>
    <col min="10842" max="10938" width="10.85546875" style="1"/>
    <col min="10939" max="10939" width="10.7109375" style="1" customWidth="1"/>
    <col min="10940" max="11097" width="2.7109375" style="1" customWidth="1"/>
    <col min="11098" max="11194" width="10.85546875" style="1"/>
    <col min="11195" max="11195" width="10.7109375" style="1" customWidth="1"/>
    <col min="11196" max="11353" width="2.7109375" style="1" customWidth="1"/>
    <col min="11354" max="11450" width="10.85546875" style="1"/>
    <col min="11451" max="11451" width="10.7109375" style="1" customWidth="1"/>
    <col min="11452" max="11609" width="2.7109375" style="1" customWidth="1"/>
    <col min="11610" max="11706" width="10.85546875" style="1"/>
    <col min="11707" max="11707" width="10.7109375" style="1" customWidth="1"/>
    <col min="11708" max="11865" width="2.7109375" style="1" customWidth="1"/>
    <col min="11866" max="11962" width="10.85546875" style="1"/>
    <col min="11963" max="11963" width="10.7109375" style="1" customWidth="1"/>
    <col min="11964" max="12121" width="2.7109375" style="1" customWidth="1"/>
    <col min="12122" max="12218" width="10.85546875" style="1"/>
    <col min="12219" max="12219" width="10.7109375" style="1" customWidth="1"/>
    <col min="12220" max="12377" width="2.7109375" style="1" customWidth="1"/>
    <col min="12378" max="12474" width="10.85546875" style="1"/>
    <col min="12475" max="12475" width="10.7109375" style="1" customWidth="1"/>
    <col min="12476" max="12633" width="2.7109375" style="1" customWidth="1"/>
    <col min="12634" max="12730" width="10.85546875" style="1"/>
    <col min="12731" max="12731" width="10.7109375" style="1" customWidth="1"/>
    <col min="12732" max="12889" width="2.7109375" style="1" customWidth="1"/>
    <col min="12890" max="12986" width="10.85546875" style="1"/>
    <col min="12987" max="12987" width="10.7109375" style="1" customWidth="1"/>
    <col min="12988" max="13145" width="2.7109375" style="1" customWidth="1"/>
    <col min="13146" max="13242" width="10.85546875" style="1"/>
    <col min="13243" max="13243" width="10.7109375" style="1" customWidth="1"/>
    <col min="13244" max="13401" width="2.7109375" style="1" customWidth="1"/>
    <col min="13402" max="13498" width="10.85546875" style="1"/>
    <col min="13499" max="13499" width="10.7109375" style="1" customWidth="1"/>
    <col min="13500" max="13657" width="2.7109375" style="1" customWidth="1"/>
    <col min="13658" max="13754" width="10.85546875" style="1"/>
    <col min="13755" max="13755" width="10.7109375" style="1" customWidth="1"/>
    <col min="13756" max="13913" width="2.7109375" style="1" customWidth="1"/>
    <col min="13914" max="14010" width="10.85546875" style="1"/>
    <col min="14011" max="14011" width="10.7109375" style="1" customWidth="1"/>
    <col min="14012" max="14169" width="2.7109375" style="1" customWidth="1"/>
    <col min="14170" max="14266" width="10.85546875" style="1"/>
    <col min="14267" max="14267" width="10.7109375" style="1" customWidth="1"/>
    <col min="14268" max="14425" width="2.7109375" style="1" customWidth="1"/>
    <col min="14426" max="14522" width="10.85546875" style="1"/>
    <col min="14523" max="14523" width="10.7109375" style="1" customWidth="1"/>
    <col min="14524" max="14681" width="2.7109375" style="1" customWidth="1"/>
    <col min="14682" max="14778" width="10.85546875" style="1"/>
    <col min="14779" max="14779" width="10.7109375" style="1" customWidth="1"/>
    <col min="14780" max="14937" width="2.7109375" style="1" customWidth="1"/>
    <col min="14938" max="15034" width="10.85546875" style="1"/>
    <col min="15035" max="15035" width="10.7109375" style="1" customWidth="1"/>
    <col min="15036" max="15193" width="2.7109375" style="1" customWidth="1"/>
    <col min="15194" max="15290" width="10.85546875" style="1"/>
    <col min="15291" max="15291" width="10.7109375" style="1" customWidth="1"/>
    <col min="15292" max="15449" width="2.7109375" style="1" customWidth="1"/>
    <col min="15450" max="15546" width="10.85546875" style="1"/>
    <col min="15547" max="15547" width="10.7109375" style="1" customWidth="1"/>
    <col min="15548" max="15705" width="2.7109375" style="1" customWidth="1"/>
    <col min="15706" max="15802" width="10.85546875" style="1"/>
    <col min="15803" max="15803" width="10.7109375" style="1" customWidth="1"/>
    <col min="15804" max="15961" width="2.7109375" style="1" customWidth="1"/>
    <col min="15962" max="16058" width="10.85546875" style="1"/>
    <col min="16059" max="16059" width="10.7109375" style="1" customWidth="1"/>
    <col min="16060" max="16217" width="2.7109375" style="1" customWidth="1"/>
    <col min="16218" max="16384" width="10.85546875" style="1"/>
  </cols>
  <sheetData>
    <row r="1" spans="1:77" customFormat="1" ht="24.95" customHeight="1" x14ac:dyDescent="0.25">
      <c r="A1" s="179" t="s">
        <v>5</v>
      </c>
      <c r="B1" s="179"/>
      <c r="C1" s="179"/>
      <c r="D1" s="179"/>
      <c r="E1" s="179"/>
      <c r="F1" s="179"/>
      <c r="G1" s="179"/>
      <c r="H1" s="179"/>
      <c r="I1" s="179"/>
      <c r="J1" s="179"/>
      <c r="K1" s="179"/>
      <c r="L1" s="179"/>
      <c r="M1" s="179"/>
    </row>
    <row r="2" spans="1:77" customFormat="1" ht="24.95" customHeight="1" x14ac:dyDescent="0.25">
      <c r="A2" s="179"/>
      <c r="B2" s="179"/>
      <c r="C2" s="179"/>
      <c r="D2" s="179"/>
      <c r="E2" s="179"/>
      <c r="F2" s="179"/>
      <c r="G2" s="179"/>
      <c r="H2" s="179"/>
      <c r="I2" s="179"/>
      <c r="J2" s="179"/>
      <c r="K2" s="179"/>
      <c r="L2" s="179"/>
      <c r="M2" s="179"/>
    </row>
    <row r="3" spans="1:77" customFormat="1" ht="24.95" customHeight="1" x14ac:dyDescent="0.25">
      <c r="A3" s="179"/>
      <c r="B3" s="179"/>
      <c r="C3" s="179"/>
      <c r="D3" s="179"/>
      <c r="E3" s="179"/>
      <c r="F3" s="179"/>
      <c r="G3" s="179"/>
      <c r="H3" s="179"/>
      <c r="I3" s="179"/>
      <c r="J3" s="179"/>
      <c r="K3" s="179"/>
      <c r="L3" s="179"/>
      <c r="M3" s="179"/>
    </row>
    <row r="4" spans="1:77" x14ac:dyDescent="0.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row>
    <row r="5" spans="1:77" s="3" customFormat="1" ht="24.75" customHeight="1" x14ac:dyDescent="0.2">
      <c r="A5" s="219" t="s">
        <v>19</v>
      </c>
      <c r="B5" s="218" t="s">
        <v>27</v>
      </c>
      <c r="C5" s="218" t="s">
        <v>2</v>
      </c>
      <c r="D5" s="218" t="s">
        <v>0</v>
      </c>
      <c r="E5" s="218" t="s">
        <v>1</v>
      </c>
      <c r="F5" s="218" t="s">
        <v>26</v>
      </c>
      <c r="G5" s="218" t="s">
        <v>28</v>
      </c>
      <c r="H5" s="221" t="s">
        <v>3</v>
      </c>
      <c r="I5" s="222"/>
      <c r="J5" s="223"/>
      <c r="K5" s="218" t="s">
        <v>17</v>
      </c>
      <c r="L5" s="218" t="s">
        <v>20</v>
      </c>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5"/>
      <c r="BG5" s="5"/>
      <c r="BH5" s="5"/>
      <c r="BI5" s="5"/>
      <c r="BJ5" s="5"/>
      <c r="BK5" s="5"/>
      <c r="BL5" s="5"/>
      <c r="BM5" s="5"/>
      <c r="BN5" s="5"/>
      <c r="BO5" s="5"/>
      <c r="BP5" s="5"/>
      <c r="BQ5" s="5"/>
      <c r="BR5" s="5"/>
      <c r="BS5" s="5"/>
      <c r="BT5" s="5"/>
      <c r="BU5" s="5"/>
      <c r="BV5" s="5"/>
      <c r="BW5" s="5"/>
      <c r="BX5" s="5"/>
      <c r="BY5" s="5"/>
    </row>
    <row r="6" spans="1:77" s="6" customFormat="1" ht="31.5" customHeight="1" x14ac:dyDescent="0.25">
      <c r="A6" s="220"/>
      <c r="B6" s="218"/>
      <c r="C6" s="218"/>
      <c r="D6" s="218"/>
      <c r="E6" s="218"/>
      <c r="F6" s="218"/>
      <c r="G6" s="218"/>
      <c r="H6" s="20" t="s">
        <v>29</v>
      </c>
      <c r="I6" s="20" t="s">
        <v>30</v>
      </c>
      <c r="J6" s="20" t="s">
        <v>31</v>
      </c>
      <c r="K6" s="218"/>
      <c r="L6" s="218"/>
      <c r="N6" s="4"/>
      <c r="O6" s="7"/>
      <c r="P6" s="7"/>
      <c r="Q6" s="7"/>
      <c r="R6" s="7"/>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8"/>
      <c r="BG6" s="8"/>
      <c r="BH6" s="8"/>
      <c r="BI6" s="8"/>
      <c r="BJ6" s="8"/>
      <c r="BK6" s="8"/>
      <c r="BL6" s="8"/>
      <c r="BM6" s="8"/>
      <c r="BN6" s="8"/>
      <c r="BO6" s="8"/>
      <c r="BP6" s="8"/>
      <c r="BQ6" s="8"/>
      <c r="BR6" s="8"/>
      <c r="BS6" s="8"/>
      <c r="BT6" s="8"/>
      <c r="BU6" s="8"/>
      <c r="BV6" s="8"/>
      <c r="BW6" s="8"/>
      <c r="BX6" s="8"/>
      <c r="BY6" s="8"/>
    </row>
    <row r="7" spans="1:77" s="6" customFormat="1" x14ac:dyDescent="0.25">
      <c r="A7" s="18"/>
      <c r="B7" s="18"/>
      <c r="C7" s="25"/>
      <c r="D7" s="25"/>
      <c r="E7" s="18"/>
      <c r="F7" s="18"/>
      <c r="G7" s="18"/>
      <c r="H7" s="13"/>
      <c r="I7" s="13"/>
      <c r="J7" s="13"/>
      <c r="K7" s="18"/>
      <c r="L7" s="13"/>
      <c r="N7" s="4"/>
      <c r="O7" s="7"/>
      <c r="P7" s="7"/>
      <c r="Q7" s="7"/>
      <c r="R7" s="7"/>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8"/>
      <c r="BG7" s="8"/>
      <c r="BH7" s="8"/>
      <c r="BI7" s="8"/>
      <c r="BJ7" s="8"/>
      <c r="BK7" s="8"/>
      <c r="BL7" s="8"/>
      <c r="BM7" s="8"/>
      <c r="BN7" s="8"/>
      <c r="BO7" s="8"/>
      <c r="BP7" s="8"/>
      <c r="BQ7" s="8"/>
      <c r="BR7" s="8"/>
      <c r="BS7" s="8"/>
      <c r="BT7" s="8"/>
      <c r="BU7" s="8"/>
      <c r="BV7" s="8"/>
      <c r="BW7" s="8"/>
      <c r="BX7" s="8"/>
      <c r="BY7" s="8"/>
    </row>
    <row r="8" spans="1:77" s="9" customFormat="1" ht="13.5" thickBot="1" x14ac:dyDescent="0.25">
      <c r="A8" s="17"/>
      <c r="B8" s="13"/>
      <c r="C8" s="23"/>
      <c r="D8" s="23"/>
      <c r="E8" s="13"/>
      <c r="F8" s="13"/>
      <c r="G8" s="13"/>
      <c r="H8" s="13"/>
      <c r="I8" s="13"/>
      <c r="J8" s="13"/>
      <c r="K8" s="13"/>
      <c r="L8" s="13"/>
      <c r="N8" s="10"/>
      <c r="O8" s="7"/>
      <c r="P8" s="7"/>
      <c r="Q8" s="7"/>
      <c r="R8" s="7"/>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10"/>
      <c r="AZ8" s="10"/>
      <c r="BA8" s="10"/>
      <c r="BB8" s="10"/>
      <c r="BC8" s="10"/>
      <c r="BD8" s="10"/>
      <c r="BE8" s="10"/>
      <c r="BF8" s="11"/>
      <c r="BG8" s="11"/>
      <c r="BH8" s="11"/>
      <c r="BI8" s="11"/>
      <c r="BJ8" s="11"/>
      <c r="BK8" s="11"/>
      <c r="BL8" s="11"/>
      <c r="BM8" s="11"/>
      <c r="BN8" s="11"/>
      <c r="BO8" s="11"/>
      <c r="BP8" s="11"/>
      <c r="BQ8" s="11"/>
      <c r="BR8" s="11"/>
      <c r="BS8" s="11"/>
      <c r="BT8" s="11"/>
      <c r="BU8" s="11"/>
      <c r="BV8" s="11"/>
      <c r="BW8" s="11"/>
      <c r="BX8" s="11"/>
      <c r="BY8" s="11"/>
    </row>
    <row r="9" spans="1:77" x14ac:dyDescent="0.2">
      <c r="E9" s="12"/>
      <c r="F9" s="12"/>
      <c r="G9" s="12"/>
      <c r="H9" s="12"/>
      <c r="I9" s="12"/>
      <c r="J9" s="12"/>
      <c r="K9" s="12"/>
    </row>
  </sheetData>
  <sheetProtection insertRows="0"/>
  <mergeCells count="11">
    <mergeCell ref="A1:M3"/>
    <mergeCell ref="K5:K6"/>
    <mergeCell ref="L5:L6"/>
    <mergeCell ref="B5:B6"/>
    <mergeCell ref="C5:C6"/>
    <mergeCell ref="E5:E6"/>
    <mergeCell ref="F5:F6"/>
    <mergeCell ref="A5:A6"/>
    <mergeCell ref="D5:D6"/>
    <mergeCell ref="G5:G6"/>
    <mergeCell ref="H5:J5"/>
  </mergeCells>
  <dataValidations count="2">
    <dataValidation type="list" allowBlank="1" showInputMessage="1" showErrorMessage="1" sqref="L8">
      <formula1>"Aceptado, Rechazado"</formula1>
    </dataValidation>
    <dataValidation type="list" allowBlank="1" showInputMessage="1" showErrorMessage="1" sqref="L7">
      <formula1>"Registrado, Analizado, Aceptado, Rechazado"</formula1>
    </dataValidation>
  </dataValidations>
  <printOptions horizontalCentered="1"/>
  <pageMargins left="0" right="0.27559055118110237" top="0.39370078740157483" bottom="0.39370078740157483" header="0" footer="0.47244094488188981"/>
  <pageSetup paperSize="9" orientation="portrait" r:id="rId1"/>
  <headerFooter alignWithMargins="0">
    <oddFooter>&amp;R&amp;8Página &amp;P de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A115"/>
  <sheetViews>
    <sheetView topLeftCell="A19" zoomScale="130" zoomScaleNormal="130" zoomScalePageLayoutView="130" workbookViewId="0">
      <selection activeCell="D9" sqref="D9"/>
    </sheetView>
  </sheetViews>
  <sheetFormatPr baseColWidth="10" defaultRowHeight="15" x14ac:dyDescent="0.25"/>
  <cols>
    <col min="2" max="3" width="18.28515625" customWidth="1"/>
    <col min="4" max="6" width="17.7109375" customWidth="1"/>
    <col min="7" max="7" width="18.85546875" customWidth="1"/>
    <col min="8" max="8" width="23" customWidth="1"/>
    <col min="9" max="9" width="15.28515625" customWidth="1"/>
    <col min="10" max="12" width="18.28515625" customWidth="1"/>
    <col min="13" max="13" width="15.28515625" customWidth="1"/>
    <col min="14" max="16" width="18.28515625" customWidth="1"/>
    <col min="17" max="17" width="28.85546875" customWidth="1"/>
  </cols>
  <sheetData>
    <row r="2" spans="1:79" ht="15" customHeight="1" x14ac:dyDescent="0.25">
      <c r="A2" s="179" t="s">
        <v>38</v>
      </c>
      <c r="B2" s="179"/>
      <c r="C2" s="179"/>
      <c r="D2" s="179"/>
      <c r="E2" s="179"/>
      <c r="F2" s="179"/>
      <c r="G2" s="179"/>
      <c r="H2" s="179"/>
      <c r="I2" s="179"/>
      <c r="J2" s="179"/>
      <c r="K2" s="179"/>
      <c r="L2" s="179"/>
      <c r="M2" s="179"/>
      <c r="N2" s="179"/>
      <c r="O2" s="179"/>
      <c r="P2" s="179"/>
      <c r="Q2" s="179"/>
    </row>
    <row r="3" spans="1:79" x14ac:dyDescent="0.25">
      <c r="A3" s="179"/>
      <c r="B3" s="179"/>
      <c r="C3" s="179"/>
      <c r="D3" s="179"/>
      <c r="E3" s="179"/>
      <c r="F3" s="179"/>
      <c r="G3" s="179"/>
      <c r="H3" s="179"/>
      <c r="I3" s="179"/>
      <c r="J3" s="179"/>
      <c r="K3" s="179"/>
      <c r="L3" s="179"/>
      <c r="M3" s="179"/>
      <c r="N3" s="179"/>
      <c r="O3" s="179"/>
      <c r="P3" s="179"/>
      <c r="Q3" s="179"/>
    </row>
    <row r="4" spans="1:79" ht="27.75" customHeight="1" x14ac:dyDescent="0.25">
      <c r="A4" s="179"/>
      <c r="B4" s="179"/>
      <c r="C4" s="179"/>
      <c r="D4" s="179"/>
      <c r="E4" s="179"/>
      <c r="F4" s="179"/>
      <c r="G4" s="179"/>
      <c r="H4" s="179"/>
      <c r="I4" s="179"/>
      <c r="J4" s="179"/>
      <c r="K4" s="179"/>
      <c r="L4" s="179"/>
      <c r="M4" s="179"/>
      <c r="N4" s="179"/>
      <c r="O4" s="179"/>
      <c r="P4" s="179"/>
      <c r="Q4" s="179"/>
    </row>
    <row r="6" spans="1:79" ht="12.75" customHeight="1" x14ac:dyDescent="0.25">
      <c r="A6" s="224" t="s">
        <v>23</v>
      </c>
      <c r="B6" s="224" t="s">
        <v>9</v>
      </c>
      <c r="C6" s="224"/>
      <c r="D6" s="225" t="s">
        <v>33</v>
      </c>
      <c r="E6" s="227" t="s">
        <v>35</v>
      </c>
      <c r="F6" s="228"/>
      <c r="G6" s="227" t="s">
        <v>8</v>
      </c>
      <c r="H6" s="228"/>
      <c r="I6" s="227" t="s">
        <v>47</v>
      </c>
      <c r="J6" s="231"/>
      <c r="K6" s="231"/>
      <c r="L6" s="228"/>
      <c r="M6" s="227" t="s">
        <v>48</v>
      </c>
      <c r="N6" s="231"/>
      <c r="O6" s="231"/>
      <c r="P6" s="228"/>
      <c r="Q6" s="224" t="s">
        <v>7</v>
      </c>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row>
    <row r="7" spans="1:79" ht="26.25" customHeight="1" x14ac:dyDescent="0.25">
      <c r="A7" s="224"/>
      <c r="B7" s="224"/>
      <c r="C7" s="224"/>
      <c r="D7" s="226"/>
      <c r="E7" s="229"/>
      <c r="F7" s="230"/>
      <c r="G7" s="229"/>
      <c r="H7" s="230"/>
      <c r="I7" s="229"/>
      <c r="J7" s="232"/>
      <c r="K7" s="232"/>
      <c r="L7" s="230"/>
      <c r="M7" s="229"/>
      <c r="N7" s="232"/>
      <c r="O7" s="232"/>
      <c r="P7" s="230"/>
      <c r="Q7" s="224"/>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row>
    <row r="8" spans="1:79" ht="53.25" customHeight="1" x14ac:dyDescent="0.25">
      <c r="A8" s="224"/>
      <c r="B8" s="26" t="s">
        <v>39</v>
      </c>
      <c r="C8" s="21" t="s">
        <v>40</v>
      </c>
      <c r="D8" s="21" t="s">
        <v>34</v>
      </c>
      <c r="E8" s="22" t="s">
        <v>36</v>
      </c>
      <c r="F8" s="22" t="s">
        <v>37</v>
      </c>
      <c r="G8" s="21" t="s">
        <v>41</v>
      </c>
      <c r="H8" s="21" t="s">
        <v>42</v>
      </c>
      <c r="I8" s="26" t="s">
        <v>43</v>
      </c>
      <c r="J8" s="26" t="s">
        <v>44</v>
      </c>
      <c r="K8" s="26" t="s">
        <v>45</v>
      </c>
      <c r="L8" s="26" t="s">
        <v>46</v>
      </c>
      <c r="M8" s="26" t="s">
        <v>43</v>
      </c>
      <c r="N8" s="26" t="s">
        <v>44</v>
      </c>
      <c r="O8" s="26" t="s">
        <v>45</v>
      </c>
      <c r="P8" s="26" t="s">
        <v>46</v>
      </c>
      <c r="Q8" s="21" t="s">
        <v>32</v>
      </c>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row>
    <row r="9" spans="1:79" x14ac:dyDescent="0.25">
      <c r="A9" s="99" t="str">
        <f>RequerimientosCliente!A7</f>
        <v>RF01</v>
      </c>
      <c r="B9" s="99"/>
      <c r="C9" s="100"/>
      <c r="D9" s="99"/>
      <c r="E9" s="99"/>
      <c r="F9" s="101"/>
      <c r="G9" s="99"/>
      <c r="H9" s="99"/>
      <c r="I9" s="100"/>
      <c r="J9" s="99"/>
      <c r="K9" s="99"/>
      <c r="L9" s="101"/>
      <c r="M9" s="101"/>
      <c r="N9" s="101"/>
      <c r="O9" s="99"/>
      <c r="P9" s="99"/>
      <c r="Q9" s="99"/>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row>
    <row r="10" spans="1:79" x14ac:dyDescent="0.25">
      <c r="A10" s="13" t="str">
        <f>RequerimientosCliente!A8</f>
        <v>RDF01_01</v>
      </c>
      <c r="B10" s="13"/>
      <c r="C10" s="23"/>
      <c r="D10" s="13"/>
      <c r="E10" s="13"/>
      <c r="F10" s="98"/>
      <c r="G10" s="13"/>
      <c r="H10" s="13"/>
      <c r="I10" s="23"/>
      <c r="J10" s="13"/>
      <c r="K10" s="13"/>
      <c r="L10" s="98"/>
      <c r="M10" s="98"/>
      <c r="N10" s="98"/>
      <c r="O10" s="13"/>
      <c r="P10" s="13"/>
      <c r="Q10" s="13"/>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row>
    <row r="11" spans="1:79" x14ac:dyDescent="0.25">
      <c r="A11" s="99" t="str">
        <f>RequerimientosCliente!A9</f>
        <v>RDF01_02</v>
      </c>
      <c r="B11" s="99"/>
      <c r="C11" s="100"/>
      <c r="D11" s="99"/>
      <c r="E11" s="99"/>
      <c r="F11" s="101"/>
      <c r="G11" s="99"/>
      <c r="H11" s="99"/>
      <c r="I11" s="100"/>
      <c r="J11" s="99"/>
      <c r="K11" s="99"/>
      <c r="L11" s="101"/>
      <c r="M11" s="101"/>
      <c r="N11" s="101"/>
      <c r="O11" s="99"/>
      <c r="P11" s="99"/>
      <c r="Q11" s="99"/>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row>
    <row r="12" spans="1:79" x14ac:dyDescent="0.25">
      <c r="A12" s="13" t="str">
        <f>RequerimientosCliente!A10</f>
        <v>RDF01_03</v>
      </c>
      <c r="B12" s="13"/>
      <c r="C12" s="23"/>
      <c r="D12" s="13"/>
      <c r="E12" s="13"/>
      <c r="F12" s="13"/>
      <c r="G12" s="13"/>
      <c r="H12" s="13"/>
      <c r="I12" s="23"/>
      <c r="J12" s="13"/>
      <c r="K12" s="13"/>
      <c r="L12" s="13"/>
      <c r="M12" s="13"/>
      <c r="N12" s="13"/>
      <c r="O12" s="13"/>
      <c r="P12" s="13"/>
      <c r="Q12" s="105"/>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row>
    <row r="13" spans="1:79" x14ac:dyDescent="0.25">
      <c r="A13" s="13" t="str">
        <f>RequerimientosCliente!A11</f>
        <v>RDF01_04</v>
      </c>
      <c r="B13" s="13"/>
      <c r="C13" s="23"/>
      <c r="D13" s="13"/>
      <c r="E13" s="13"/>
      <c r="F13" s="13"/>
      <c r="G13" s="13"/>
      <c r="H13" s="13"/>
      <c r="I13" s="23"/>
      <c r="J13" s="13"/>
      <c r="K13" s="13"/>
      <c r="L13" s="13"/>
      <c r="M13" s="13"/>
      <c r="N13" s="13"/>
      <c r="O13" s="13"/>
      <c r="P13" s="13"/>
      <c r="Q13" s="105"/>
    </row>
    <row r="14" spans="1:79" x14ac:dyDescent="0.25">
      <c r="A14" s="13" t="str">
        <f>RequerimientosCliente!A12</f>
        <v>RF02</v>
      </c>
      <c r="B14" s="13"/>
      <c r="C14" s="23"/>
      <c r="D14" s="13"/>
      <c r="E14" s="13"/>
      <c r="F14" s="13"/>
      <c r="G14" s="13"/>
      <c r="H14" s="13"/>
      <c r="I14" s="23"/>
      <c r="J14" s="13"/>
      <c r="K14" s="13"/>
      <c r="L14" s="13"/>
      <c r="M14" s="13"/>
      <c r="N14" s="13"/>
      <c r="O14" s="13"/>
      <c r="P14" s="13"/>
      <c r="Q14" s="105"/>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row>
    <row r="15" spans="1:79" x14ac:dyDescent="0.25">
      <c r="A15" s="13">
        <f>RequerimientosCliente!A13</f>
        <v>0</v>
      </c>
      <c r="B15" s="13"/>
      <c r="C15" s="23"/>
      <c r="D15" s="13"/>
      <c r="E15" s="13"/>
      <c r="F15" s="13"/>
      <c r="G15" s="13"/>
      <c r="H15" s="13"/>
      <c r="I15" s="23"/>
      <c r="J15" s="13"/>
      <c r="K15" s="13"/>
      <c r="L15" s="13"/>
      <c r="M15" s="13"/>
      <c r="N15" s="13"/>
      <c r="O15" s="13"/>
      <c r="P15" s="13"/>
      <c r="Q15" s="105"/>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row>
    <row r="16" spans="1:79" x14ac:dyDescent="0.25">
      <c r="A16" s="99">
        <f>RequerimientosCliente!A14</f>
        <v>0</v>
      </c>
      <c r="B16" s="99"/>
      <c r="C16" s="100"/>
      <c r="D16" s="99"/>
      <c r="E16" s="99"/>
      <c r="F16" s="101"/>
      <c r="G16" s="99"/>
      <c r="H16" s="99"/>
      <c r="I16" s="100"/>
      <c r="J16" s="99"/>
      <c r="K16" s="99"/>
      <c r="L16" s="101"/>
      <c r="M16" s="101"/>
      <c r="N16" s="101"/>
      <c r="O16" s="99"/>
      <c r="P16" s="99"/>
      <c r="Q16" s="99"/>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row>
    <row r="17" spans="1:79" x14ac:dyDescent="0.25">
      <c r="A17" s="13">
        <f>RequerimientosCliente!A15</f>
        <v>0</v>
      </c>
      <c r="B17" s="13"/>
      <c r="C17" s="23"/>
      <c r="D17" s="13"/>
      <c r="E17" s="13"/>
      <c r="F17" s="13"/>
      <c r="G17" s="13"/>
      <c r="H17" s="13"/>
      <c r="I17" s="23"/>
      <c r="J17" s="13"/>
      <c r="K17" s="13"/>
      <c r="L17" s="13"/>
      <c r="M17" s="13"/>
      <c r="N17" s="13"/>
      <c r="O17" s="13"/>
      <c r="P17" s="13"/>
      <c r="Q17" s="105"/>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row>
    <row r="18" spans="1:79" x14ac:dyDescent="0.25">
      <c r="A18" s="13">
        <f>RequerimientosCliente!A16</f>
        <v>0</v>
      </c>
      <c r="B18" s="13"/>
      <c r="C18" s="23"/>
      <c r="D18" s="13"/>
      <c r="E18" s="13"/>
      <c r="F18" s="13"/>
      <c r="G18" s="13"/>
      <c r="H18" s="13"/>
      <c r="I18" s="23"/>
      <c r="J18" s="13"/>
      <c r="K18" s="13"/>
      <c r="L18" s="13"/>
      <c r="M18" s="13"/>
      <c r="N18" s="13"/>
      <c r="O18" s="13"/>
      <c r="P18" s="13"/>
      <c r="Q18" s="105"/>
    </row>
    <row r="19" spans="1:79" x14ac:dyDescent="0.25">
      <c r="A19" s="13">
        <f>RequerimientosCliente!A17</f>
        <v>0</v>
      </c>
      <c r="B19" s="13"/>
      <c r="C19" s="23"/>
      <c r="D19" s="13"/>
      <c r="E19" s="13"/>
      <c r="F19" s="13"/>
      <c r="G19" s="13"/>
      <c r="H19" s="13"/>
      <c r="I19" s="23"/>
      <c r="J19" s="13"/>
      <c r="K19" s="13"/>
      <c r="L19" s="13"/>
      <c r="M19" s="13"/>
      <c r="N19" s="13"/>
      <c r="O19" s="13"/>
      <c r="P19" s="13"/>
      <c r="Q19" s="105"/>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row>
    <row r="20" spans="1:79" x14ac:dyDescent="0.25">
      <c r="A20" s="13">
        <f>RequerimientosCliente!A18</f>
        <v>0</v>
      </c>
      <c r="B20" s="13"/>
      <c r="C20" s="23"/>
      <c r="D20" s="13"/>
      <c r="E20" s="13"/>
      <c r="F20" s="13"/>
      <c r="G20" s="13"/>
      <c r="H20" s="13"/>
      <c r="I20" s="23"/>
      <c r="J20" s="13"/>
      <c r="K20" s="13"/>
      <c r="L20" s="13"/>
      <c r="M20" s="13"/>
      <c r="N20" s="13"/>
      <c r="O20" s="13"/>
      <c r="P20" s="13"/>
      <c r="Q20" s="105"/>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row>
    <row r="21" spans="1:79" x14ac:dyDescent="0.25">
      <c r="A21" s="99">
        <f>RequerimientosCliente!A19</f>
        <v>0</v>
      </c>
      <c r="B21" s="99"/>
      <c r="C21" s="100"/>
      <c r="D21" s="99"/>
      <c r="E21" s="99"/>
      <c r="F21" s="101"/>
      <c r="G21" s="99"/>
      <c r="H21" s="99"/>
      <c r="I21" s="100"/>
      <c r="J21" s="99"/>
      <c r="K21" s="99"/>
      <c r="L21" s="101"/>
      <c r="M21" s="101"/>
      <c r="N21" s="101"/>
      <c r="O21" s="99"/>
      <c r="P21" s="99"/>
      <c r="Q21" s="99"/>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row>
    <row r="22" spans="1:79" x14ac:dyDescent="0.25">
      <c r="A22" s="13">
        <f>RequerimientosCliente!A20</f>
        <v>0</v>
      </c>
      <c r="B22" s="13"/>
      <c r="C22" s="23"/>
      <c r="D22" s="13"/>
      <c r="E22" s="13"/>
      <c r="F22" s="98"/>
      <c r="G22" s="13"/>
      <c r="H22" s="13"/>
      <c r="I22" s="23"/>
      <c r="J22" s="13"/>
      <c r="K22" s="13"/>
      <c r="L22" s="98"/>
      <c r="M22" s="98"/>
      <c r="N22" s="98"/>
      <c r="O22" s="13"/>
      <c r="P22" s="13"/>
      <c r="Q22" s="13"/>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row>
    <row r="23" spans="1:79" x14ac:dyDescent="0.25">
      <c r="A23" s="13">
        <f>RequerimientosCliente!A21</f>
        <v>0</v>
      </c>
      <c r="B23" s="13"/>
      <c r="C23" s="23"/>
      <c r="D23" s="13"/>
      <c r="E23" s="13"/>
      <c r="F23" s="98"/>
      <c r="G23" s="13"/>
      <c r="H23" s="13"/>
      <c r="I23" s="23"/>
      <c r="J23" s="13"/>
      <c r="K23" s="13"/>
      <c r="L23" s="98"/>
      <c r="M23" s="98"/>
      <c r="N23" s="98"/>
      <c r="O23" s="13"/>
      <c r="P23" s="13"/>
      <c r="Q23" s="13"/>
    </row>
    <row r="24" spans="1:79" x14ac:dyDescent="0.25">
      <c r="A24" s="13">
        <f>RequerimientosCliente!A22</f>
        <v>0</v>
      </c>
      <c r="B24" s="13"/>
      <c r="C24" s="23"/>
      <c r="D24" s="13"/>
      <c r="E24" s="13"/>
      <c r="F24" s="98"/>
      <c r="G24" s="13"/>
      <c r="H24" s="13"/>
      <c r="I24" s="23"/>
      <c r="J24" s="13"/>
      <c r="K24" s="13"/>
      <c r="L24" s="98"/>
      <c r="M24" s="98"/>
      <c r="N24" s="98"/>
      <c r="O24" s="13"/>
      <c r="P24" s="13"/>
      <c r="Q24" s="13"/>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row>
    <row r="25" spans="1:79" x14ac:dyDescent="0.25">
      <c r="A25" s="13">
        <f>RequerimientosCliente!A23</f>
        <v>0</v>
      </c>
      <c r="B25" s="13"/>
      <c r="C25" s="23"/>
      <c r="D25" s="13"/>
      <c r="E25" s="13"/>
      <c r="F25" s="98"/>
      <c r="G25" s="13"/>
      <c r="H25" s="13"/>
      <c r="I25" s="23"/>
      <c r="J25" s="13"/>
      <c r="K25" s="13"/>
      <c r="L25" s="98"/>
      <c r="M25" s="98"/>
      <c r="N25" s="98"/>
      <c r="O25" s="13"/>
      <c r="P25" s="13"/>
      <c r="Q25" s="13"/>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row>
    <row r="26" spans="1:79" x14ac:dyDescent="0.25">
      <c r="A26" s="99">
        <f>RequerimientosCliente!A24</f>
        <v>0</v>
      </c>
      <c r="B26" s="99"/>
      <c r="C26" s="100"/>
      <c r="D26" s="99"/>
      <c r="E26" s="99"/>
      <c r="F26" s="101"/>
      <c r="G26" s="99"/>
      <c r="H26" s="99"/>
      <c r="I26" s="100"/>
      <c r="J26" s="99"/>
      <c r="K26" s="99"/>
      <c r="L26" s="101"/>
      <c r="M26" s="101"/>
      <c r="N26" s="101"/>
      <c r="O26" s="99"/>
      <c r="P26" s="99"/>
      <c r="Q26" s="99"/>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row>
    <row r="27" spans="1:79" x14ac:dyDescent="0.25">
      <c r="A27" s="13">
        <f>RequerimientosCliente!A25</f>
        <v>0</v>
      </c>
      <c r="B27" s="13"/>
      <c r="C27" s="23"/>
      <c r="D27" s="13"/>
      <c r="E27" s="13"/>
      <c r="F27" s="98"/>
      <c r="G27" s="13"/>
      <c r="H27" s="13"/>
      <c r="I27" s="23"/>
      <c r="J27" s="13"/>
      <c r="K27" s="13"/>
      <c r="L27" s="98"/>
      <c r="M27" s="98"/>
      <c r="N27" s="98"/>
      <c r="O27" s="13"/>
      <c r="P27" s="13"/>
      <c r="Q27" s="13"/>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row>
    <row r="28" spans="1:79" x14ac:dyDescent="0.25">
      <c r="A28" s="13">
        <f>RequerimientosCliente!A26</f>
        <v>0</v>
      </c>
      <c r="B28" s="13"/>
      <c r="C28" s="23"/>
      <c r="D28" s="13"/>
      <c r="E28" s="13"/>
      <c r="F28" s="98"/>
      <c r="G28" s="13"/>
      <c r="H28" s="13"/>
      <c r="I28" s="23"/>
      <c r="J28" s="13"/>
      <c r="K28" s="13"/>
      <c r="L28" s="98"/>
      <c r="M28" s="98"/>
      <c r="N28" s="98"/>
      <c r="O28" s="13"/>
      <c r="P28" s="13"/>
      <c r="Q28" s="13"/>
    </row>
    <row r="29" spans="1:79" x14ac:dyDescent="0.25">
      <c r="A29" s="13">
        <f>RequerimientosCliente!A27</f>
        <v>0</v>
      </c>
      <c r="B29" s="13"/>
      <c r="C29" s="23"/>
      <c r="D29" s="13"/>
      <c r="E29" s="13"/>
      <c r="F29" s="98"/>
      <c r="G29" s="13"/>
      <c r="H29" s="13"/>
      <c r="I29" s="23"/>
      <c r="J29" s="13"/>
      <c r="K29" s="13"/>
      <c r="L29" s="98"/>
      <c r="M29" s="98"/>
      <c r="N29" s="98"/>
      <c r="O29" s="13"/>
      <c r="P29" s="13"/>
      <c r="Q29" s="13"/>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row>
    <row r="30" spans="1:79" x14ac:dyDescent="0.25">
      <c r="A30" s="13">
        <f>RequerimientosCliente!A28</f>
        <v>0</v>
      </c>
      <c r="B30" s="13"/>
      <c r="C30" s="23"/>
      <c r="D30" s="13"/>
      <c r="E30" s="13"/>
      <c r="F30" s="98"/>
      <c r="G30" s="13"/>
      <c r="H30" s="13"/>
      <c r="I30" s="23"/>
      <c r="J30" s="13"/>
      <c r="K30" s="13"/>
      <c r="L30" s="98"/>
      <c r="M30" s="98"/>
      <c r="N30" s="98"/>
      <c r="O30" s="13"/>
      <c r="P30" s="13"/>
      <c r="Q30" s="13"/>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row>
    <row r="31" spans="1:79" x14ac:dyDescent="0.25">
      <c r="A31" s="99">
        <f>RequerimientosCliente!A29</f>
        <v>0</v>
      </c>
      <c r="B31" s="99"/>
      <c r="C31" s="100"/>
      <c r="D31" s="99"/>
      <c r="E31" s="99"/>
      <c r="F31" s="101"/>
      <c r="G31" s="99"/>
      <c r="H31" s="99"/>
      <c r="I31" s="100"/>
      <c r="J31" s="99"/>
      <c r="K31" s="99"/>
      <c r="L31" s="101"/>
      <c r="M31" s="101"/>
      <c r="N31" s="101"/>
      <c r="O31" s="99"/>
      <c r="P31" s="99"/>
      <c r="Q31" s="99"/>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row>
    <row r="32" spans="1:79" x14ac:dyDescent="0.25">
      <c r="A32" s="13">
        <f>RequerimientosCliente!A30</f>
        <v>0</v>
      </c>
      <c r="B32" s="13"/>
      <c r="C32" s="23"/>
      <c r="D32" s="13"/>
      <c r="E32" s="13"/>
      <c r="F32" s="98"/>
      <c r="G32" s="13"/>
      <c r="H32" s="13"/>
      <c r="I32" s="23"/>
      <c r="J32" s="13"/>
      <c r="K32" s="13"/>
      <c r="L32" s="98"/>
      <c r="M32" s="98"/>
      <c r="N32" s="98"/>
      <c r="O32" s="13"/>
      <c r="P32" s="13"/>
      <c r="Q32" s="13"/>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row>
    <row r="33" spans="1:79" x14ac:dyDescent="0.25">
      <c r="A33" s="13">
        <f>RequerimientosCliente!A31</f>
        <v>0</v>
      </c>
      <c r="B33" s="13"/>
      <c r="C33" s="23"/>
      <c r="D33" s="13"/>
      <c r="E33" s="13"/>
      <c r="F33" s="13"/>
      <c r="G33" s="13"/>
      <c r="H33" s="13"/>
      <c r="I33" s="23"/>
      <c r="J33" s="13"/>
      <c r="K33" s="13"/>
      <c r="L33" s="13"/>
      <c r="M33" s="13"/>
      <c r="N33" s="13"/>
      <c r="O33" s="13"/>
      <c r="P33" s="13"/>
      <c r="Q33" s="105"/>
    </row>
    <row r="34" spans="1:79" x14ac:dyDescent="0.25">
      <c r="A34" s="13">
        <f>RequerimientosCliente!A32</f>
        <v>0</v>
      </c>
      <c r="B34" s="13"/>
      <c r="C34" s="23"/>
      <c r="D34" s="13"/>
      <c r="E34" s="13"/>
      <c r="F34" s="13"/>
      <c r="G34" s="13"/>
      <c r="H34" s="13"/>
      <c r="I34" s="23"/>
      <c r="J34" s="13"/>
      <c r="K34" s="13"/>
      <c r="L34" s="13"/>
      <c r="M34" s="13"/>
      <c r="N34" s="13"/>
      <c r="O34" s="13"/>
      <c r="P34" s="13"/>
      <c r="Q34" s="105"/>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row>
    <row r="35" spans="1:79" x14ac:dyDescent="0.25">
      <c r="A35" s="13">
        <f>RequerimientosCliente!A33</f>
        <v>0</v>
      </c>
      <c r="B35" s="13"/>
      <c r="C35" s="23"/>
      <c r="D35" s="13"/>
      <c r="E35" s="13"/>
      <c r="F35" s="13"/>
      <c r="G35" s="13"/>
      <c r="H35" s="13"/>
      <c r="I35" s="23"/>
      <c r="J35" s="13"/>
      <c r="K35" s="13"/>
      <c r="L35" s="13"/>
      <c r="M35" s="13"/>
      <c r="N35" s="13"/>
      <c r="O35" s="13"/>
      <c r="P35" s="13"/>
      <c r="Q35" s="105"/>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row>
    <row r="36" spans="1:79" x14ac:dyDescent="0.25">
      <c r="A36" s="99">
        <f>RequerimientosCliente!A34</f>
        <v>0</v>
      </c>
      <c r="B36" s="99"/>
      <c r="C36" s="100"/>
      <c r="D36" s="99"/>
      <c r="E36" s="99"/>
      <c r="F36" s="101"/>
      <c r="G36" s="99"/>
      <c r="H36" s="99"/>
      <c r="I36" s="100"/>
      <c r="J36" s="99"/>
      <c r="K36" s="99"/>
      <c r="L36" s="101"/>
      <c r="M36" s="101"/>
      <c r="N36" s="101"/>
      <c r="O36" s="99"/>
      <c r="P36" s="99"/>
      <c r="Q36" s="99"/>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row>
    <row r="37" spans="1:79" x14ac:dyDescent="0.25">
      <c r="A37" s="13">
        <f>RequerimientosCliente!A35</f>
        <v>0</v>
      </c>
      <c r="B37" s="13"/>
      <c r="C37" s="23"/>
      <c r="D37" s="13"/>
      <c r="E37" s="13"/>
      <c r="F37" s="98"/>
      <c r="G37" s="13"/>
      <c r="H37" s="13"/>
      <c r="I37" s="23"/>
      <c r="J37" s="13"/>
      <c r="K37" s="13"/>
      <c r="L37" s="98"/>
      <c r="M37" s="98"/>
      <c r="N37" s="98"/>
      <c r="O37" s="13"/>
      <c r="P37" s="13"/>
      <c r="Q37" s="13"/>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row>
    <row r="38" spans="1:79" x14ac:dyDescent="0.25">
      <c r="A38" s="13">
        <f>RequerimientosCliente!A36</f>
        <v>0</v>
      </c>
      <c r="B38" s="13"/>
      <c r="C38" s="23"/>
      <c r="D38" s="13"/>
      <c r="E38" s="13"/>
      <c r="F38" s="13"/>
      <c r="G38" s="13"/>
      <c r="H38" s="13"/>
      <c r="I38" s="23"/>
      <c r="J38" s="13"/>
      <c r="K38" s="13"/>
      <c r="L38" s="13"/>
      <c r="M38" s="13"/>
      <c r="N38" s="13"/>
      <c r="O38" s="13"/>
      <c r="P38" s="13"/>
      <c r="Q38" s="105"/>
    </row>
    <row r="39" spans="1:79" x14ac:dyDescent="0.25">
      <c r="A39" s="13">
        <f>RequerimientosCliente!A37</f>
        <v>0</v>
      </c>
      <c r="B39" s="13"/>
      <c r="C39" s="23"/>
      <c r="D39" s="13"/>
      <c r="E39" s="13"/>
      <c r="F39" s="13"/>
      <c r="G39" s="13"/>
      <c r="H39" s="13"/>
      <c r="I39" s="23"/>
      <c r="J39" s="13"/>
      <c r="K39" s="13"/>
      <c r="L39" s="13"/>
      <c r="M39" s="13"/>
      <c r="N39" s="13"/>
      <c r="O39" s="13"/>
      <c r="P39" s="13"/>
      <c r="Q39" s="105"/>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row>
    <row r="40" spans="1:79" x14ac:dyDescent="0.25">
      <c r="A40" s="13">
        <f>RequerimientosCliente!A38</f>
        <v>0</v>
      </c>
      <c r="B40" s="13"/>
      <c r="C40" s="23"/>
      <c r="D40" s="13"/>
      <c r="E40" s="13"/>
      <c r="F40" s="13"/>
      <c r="G40" s="13"/>
      <c r="H40" s="13"/>
      <c r="I40" s="23"/>
      <c r="J40" s="13"/>
      <c r="K40" s="13"/>
      <c r="L40" s="13"/>
      <c r="M40" s="13"/>
      <c r="N40" s="13"/>
      <c r="O40" s="13"/>
      <c r="P40" s="13"/>
      <c r="Q40" s="105"/>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row>
    <row r="41" spans="1:79" x14ac:dyDescent="0.25">
      <c r="A41" s="99">
        <f>RequerimientosCliente!A39</f>
        <v>0</v>
      </c>
      <c r="B41" s="99"/>
      <c r="C41" s="100"/>
      <c r="D41" s="99"/>
      <c r="E41" s="99"/>
      <c r="F41" s="101"/>
      <c r="G41" s="99"/>
      <c r="H41" s="99"/>
      <c r="I41" s="100"/>
      <c r="J41" s="99"/>
      <c r="K41" s="99"/>
      <c r="L41" s="101"/>
      <c r="M41" s="101"/>
      <c r="N41" s="101"/>
      <c r="O41" s="99"/>
      <c r="P41" s="99"/>
      <c r="Q41" s="99"/>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row>
    <row r="42" spans="1:79" x14ac:dyDescent="0.25">
      <c r="A42" s="13">
        <f>RequerimientosCliente!A40</f>
        <v>0</v>
      </c>
      <c r="B42" s="13"/>
      <c r="C42" s="23"/>
      <c r="D42" s="13"/>
      <c r="E42" s="13"/>
      <c r="F42" s="13"/>
      <c r="G42" s="13"/>
      <c r="H42" s="13"/>
      <c r="I42" s="23"/>
      <c r="J42" s="13"/>
      <c r="K42" s="13"/>
      <c r="L42" s="13"/>
      <c r="M42" s="13"/>
      <c r="N42" s="13"/>
      <c r="O42" s="13"/>
      <c r="P42" s="13"/>
      <c r="Q42" s="105"/>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row>
    <row r="43" spans="1:79" x14ac:dyDescent="0.25">
      <c r="A43" s="13">
        <f>RequerimientosCliente!A41</f>
        <v>0</v>
      </c>
      <c r="B43" s="13"/>
      <c r="C43" s="23"/>
      <c r="D43" s="13"/>
      <c r="E43" s="13"/>
      <c r="F43" s="13"/>
      <c r="G43" s="13"/>
      <c r="H43" s="13"/>
      <c r="I43" s="23"/>
      <c r="J43" s="13"/>
      <c r="K43" s="13"/>
      <c r="L43" s="13"/>
      <c r="M43" s="13"/>
      <c r="N43" s="13"/>
      <c r="O43" s="13"/>
      <c r="P43" s="13"/>
      <c r="Q43" s="105"/>
    </row>
    <row r="44" spans="1:79" x14ac:dyDescent="0.25">
      <c r="A44" s="13">
        <f>RequerimientosCliente!A42</f>
        <v>0</v>
      </c>
      <c r="B44" s="13"/>
      <c r="C44" s="23"/>
      <c r="D44" s="13"/>
      <c r="E44" s="13"/>
      <c r="F44" s="13"/>
      <c r="G44" s="13"/>
      <c r="H44" s="13"/>
      <c r="I44" s="23"/>
      <c r="J44" s="13"/>
      <c r="K44" s="13"/>
      <c r="L44" s="13"/>
      <c r="M44" s="13"/>
      <c r="N44" s="13"/>
      <c r="O44" s="13"/>
      <c r="P44" s="13"/>
      <c r="Q44" s="105"/>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row>
    <row r="45" spans="1:79" x14ac:dyDescent="0.25">
      <c r="A45" s="13">
        <f>RequerimientosCliente!A43</f>
        <v>0</v>
      </c>
      <c r="B45" s="13"/>
      <c r="C45" s="23"/>
      <c r="D45" s="13"/>
      <c r="E45" s="13"/>
      <c r="F45" s="13"/>
      <c r="G45" s="13"/>
      <c r="H45" s="13"/>
      <c r="I45" s="23"/>
      <c r="J45" s="13"/>
      <c r="K45" s="13"/>
      <c r="L45" s="13"/>
      <c r="M45" s="13"/>
      <c r="N45" s="13"/>
      <c r="O45" s="13"/>
      <c r="P45" s="13"/>
      <c r="Q45" s="105"/>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row>
    <row r="46" spans="1:79" x14ac:dyDescent="0.25">
      <c r="A46" s="99">
        <f>RequerimientosCliente!A44</f>
        <v>0</v>
      </c>
      <c r="B46" s="99"/>
      <c r="C46" s="100"/>
      <c r="D46" s="99"/>
      <c r="E46" s="99"/>
      <c r="F46" s="101"/>
      <c r="G46" s="99"/>
      <c r="H46" s="99"/>
      <c r="I46" s="100"/>
      <c r="J46" s="99"/>
      <c r="K46" s="99"/>
      <c r="L46" s="101"/>
      <c r="M46" s="101"/>
      <c r="N46" s="101"/>
      <c r="O46" s="99"/>
      <c r="P46" s="99"/>
      <c r="Q46" s="99"/>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row>
    <row r="47" spans="1:79" x14ac:dyDescent="0.25">
      <c r="A47" s="13">
        <f>RequerimientosCliente!A45</f>
        <v>0</v>
      </c>
      <c r="B47" s="13"/>
      <c r="C47" s="23"/>
      <c r="D47" s="13"/>
      <c r="E47" s="13"/>
      <c r="F47" s="13"/>
      <c r="G47" s="13"/>
      <c r="H47" s="13"/>
      <c r="I47" s="23"/>
      <c r="J47" s="13"/>
      <c r="K47" s="13"/>
      <c r="L47" s="13"/>
      <c r="M47" s="13"/>
      <c r="N47" s="13"/>
      <c r="O47" s="13"/>
      <c r="P47" s="13"/>
      <c r="Q47" s="105"/>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row>
    <row r="48" spans="1:79" x14ac:dyDescent="0.25">
      <c r="A48" s="13">
        <f>RequerimientosCliente!A46</f>
        <v>0</v>
      </c>
      <c r="B48" s="13"/>
      <c r="C48" s="23"/>
      <c r="D48" s="13"/>
      <c r="E48" s="13"/>
      <c r="F48" s="13"/>
      <c r="G48" s="13"/>
      <c r="H48" s="13"/>
      <c r="I48" s="23"/>
      <c r="J48" s="13"/>
      <c r="K48" s="13"/>
      <c r="L48" s="13"/>
      <c r="M48" s="13"/>
      <c r="N48" s="13"/>
      <c r="O48" s="13"/>
      <c r="P48" s="13"/>
      <c r="Q48" s="105"/>
    </row>
    <row r="49" spans="1:79" x14ac:dyDescent="0.25">
      <c r="A49" s="13">
        <f>RequerimientosCliente!A47</f>
        <v>0</v>
      </c>
      <c r="B49" s="13"/>
      <c r="C49" s="23"/>
      <c r="D49" s="13"/>
      <c r="E49" s="13"/>
      <c r="F49" s="13"/>
      <c r="G49" s="13"/>
      <c r="H49" s="13"/>
      <c r="I49" s="23"/>
      <c r="J49" s="13"/>
      <c r="K49" s="13"/>
      <c r="L49" s="13"/>
      <c r="M49" s="13"/>
      <c r="N49" s="13"/>
      <c r="O49" s="13"/>
      <c r="P49" s="13"/>
      <c r="Q49" s="105"/>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row>
    <row r="50" spans="1:79" x14ac:dyDescent="0.25">
      <c r="A50" s="13">
        <f>RequerimientosCliente!A48</f>
        <v>0</v>
      </c>
      <c r="B50" s="13"/>
      <c r="C50" s="23"/>
      <c r="D50" s="13"/>
      <c r="E50" s="13"/>
      <c r="F50" s="13"/>
      <c r="G50" s="13"/>
      <c r="H50" s="13"/>
      <c r="I50" s="23"/>
      <c r="J50" s="13"/>
      <c r="K50" s="13"/>
      <c r="L50" s="13"/>
      <c r="M50" s="13"/>
      <c r="N50" s="13"/>
      <c r="O50" s="13"/>
      <c r="P50" s="13"/>
      <c r="Q50" s="105"/>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row>
    <row r="51" spans="1:79" x14ac:dyDescent="0.25">
      <c r="A51" s="99">
        <f>RequerimientosCliente!A49</f>
        <v>0</v>
      </c>
      <c r="B51" s="99"/>
      <c r="C51" s="100"/>
      <c r="D51" s="99"/>
      <c r="E51" s="99"/>
      <c r="F51" s="101"/>
      <c r="G51" s="99"/>
      <c r="H51" s="99"/>
      <c r="I51" s="100"/>
      <c r="J51" s="99"/>
      <c r="K51" s="99"/>
      <c r="L51" s="101"/>
      <c r="M51" s="101"/>
      <c r="N51" s="101"/>
      <c r="O51" s="99"/>
      <c r="P51" s="99"/>
      <c r="Q51" s="99"/>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row>
    <row r="52" spans="1:79" x14ac:dyDescent="0.25">
      <c r="A52" s="13">
        <f>RequerimientosCliente!A50</f>
        <v>0</v>
      </c>
      <c r="B52" s="13"/>
      <c r="C52" s="23"/>
      <c r="D52" s="13"/>
      <c r="E52" s="13"/>
      <c r="F52" s="13"/>
      <c r="G52" s="13"/>
      <c r="H52" s="13"/>
      <c r="I52" s="23"/>
      <c r="J52" s="13"/>
      <c r="K52" s="13"/>
      <c r="L52" s="13"/>
      <c r="M52" s="13"/>
      <c r="N52" s="13"/>
      <c r="O52" s="13"/>
      <c r="P52" s="13"/>
      <c r="Q52" s="105"/>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row>
    <row r="53" spans="1:79" x14ac:dyDescent="0.25">
      <c r="A53" s="13">
        <f>RequerimientosCliente!A51</f>
        <v>0</v>
      </c>
      <c r="B53" s="13"/>
      <c r="C53" s="23"/>
      <c r="D53" s="13"/>
      <c r="E53" s="13"/>
      <c r="F53" s="13"/>
      <c r="G53" s="13"/>
      <c r="H53" s="13"/>
      <c r="I53" s="23"/>
      <c r="J53" s="13"/>
      <c r="K53" s="13"/>
      <c r="L53" s="13"/>
      <c r="M53" s="13"/>
      <c r="N53" s="13"/>
      <c r="O53" s="13"/>
      <c r="P53" s="13"/>
      <c r="Q53" s="105"/>
    </row>
    <row r="54" spans="1:79" x14ac:dyDescent="0.25">
      <c r="A54" s="13">
        <f>RequerimientosCliente!A52</f>
        <v>0</v>
      </c>
      <c r="B54" s="13"/>
      <c r="C54" s="23"/>
      <c r="D54" s="13"/>
      <c r="E54" s="13"/>
      <c r="F54" s="13"/>
      <c r="G54" s="13"/>
      <c r="H54" s="13"/>
      <c r="I54" s="23"/>
      <c r="J54" s="13"/>
      <c r="K54" s="13"/>
      <c r="L54" s="13"/>
      <c r="M54" s="13"/>
      <c r="N54" s="13"/>
      <c r="O54" s="13"/>
      <c r="P54" s="13"/>
      <c r="Q54" s="105"/>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row>
    <row r="55" spans="1:79" x14ac:dyDescent="0.25">
      <c r="A55" s="13">
        <f>RequerimientosCliente!A53</f>
        <v>0</v>
      </c>
      <c r="B55" s="13"/>
      <c r="C55" s="23"/>
      <c r="D55" s="13"/>
      <c r="E55" s="13"/>
      <c r="F55" s="13"/>
      <c r="G55" s="13"/>
      <c r="H55" s="13"/>
      <c r="I55" s="23"/>
      <c r="J55" s="13"/>
      <c r="K55" s="13"/>
      <c r="L55" s="13"/>
      <c r="M55" s="13"/>
      <c r="N55" s="13"/>
      <c r="O55" s="13"/>
      <c r="P55" s="13"/>
      <c r="Q55" s="105"/>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row>
    <row r="56" spans="1:79" x14ac:dyDescent="0.25">
      <c r="A56" s="99">
        <f>RequerimientosCliente!A54</f>
        <v>0</v>
      </c>
      <c r="B56" s="99"/>
      <c r="C56" s="100"/>
      <c r="D56" s="99"/>
      <c r="E56" s="99"/>
      <c r="F56" s="101"/>
      <c r="G56" s="99"/>
      <c r="H56" s="99"/>
      <c r="I56" s="100"/>
      <c r="J56" s="99"/>
      <c r="K56" s="99"/>
      <c r="L56" s="101"/>
      <c r="M56" s="101"/>
      <c r="N56" s="101"/>
      <c r="O56" s="99"/>
      <c r="P56" s="99"/>
      <c r="Q56" s="99"/>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row>
    <row r="57" spans="1:79" x14ac:dyDescent="0.25">
      <c r="A57" s="13">
        <f>RequerimientosCliente!A55</f>
        <v>0</v>
      </c>
      <c r="B57" s="13"/>
      <c r="C57" s="23"/>
      <c r="D57" s="13"/>
      <c r="E57" s="13"/>
      <c r="F57" s="13"/>
      <c r="G57" s="13"/>
      <c r="H57" s="13"/>
      <c r="I57" s="23"/>
      <c r="J57" s="13"/>
      <c r="K57" s="13"/>
      <c r="L57" s="13"/>
      <c r="M57" s="13"/>
      <c r="N57" s="13"/>
      <c r="O57" s="13"/>
      <c r="P57" s="13"/>
      <c r="Q57" s="105"/>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row>
    <row r="58" spans="1:79" x14ac:dyDescent="0.25">
      <c r="A58" s="13">
        <f>RequerimientosCliente!A56</f>
        <v>0</v>
      </c>
      <c r="B58" s="13"/>
      <c r="C58" s="23"/>
      <c r="D58" s="13"/>
      <c r="E58" s="13"/>
      <c r="F58" s="13"/>
      <c r="G58" s="13"/>
      <c r="H58" s="13"/>
      <c r="I58" s="23"/>
      <c r="J58" s="13"/>
      <c r="K58" s="13"/>
      <c r="L58" s="13"/>
      <c r="M58" s="13"/>
      <c r="N58" s="13"/>
      <c r="O58" s="13"/>
      <c r="P58" s="13"/>
      <c r="Q58" s="105"/>
    </row>
    <row r="59" spans="1:79" x14ac:dyDescent="0.25">
      <c r="A59" s="13">
        <f>RequerimientosCliente!A57</f>
        <v>0</v>
      </c>
      <c r="B59" s="13"/>
      <c r="C59" s="23"/>
      <c r="D59" s="13"/>
      <c r="E59" s="13"/>
      <c r="F59" s="13"/>
      <c r="G59" s="13"/>
      <c r="H59" s="13"/>
      <c r="I59" s="23"/>
      <c r="J59" s="13"/>
      <c r="K59" s="13"/>
      <c r="L59" s="13"/>
      <c r="M59" s="13"/>
      <c r="N59" s="13"/>
      <c r="O59" s="13"/>
      <c r="P59" s="13"/>
      <c r="Q59" s="105"/>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row>
    <row r="60" spans="1:79" x14ac:dyDescent="0.25">
      <c r="A60" s="13">
        <f>RequerimientosCliente!A58</f>
        <v>0</v>
      </c>
      <c r="B60" s="13"/>
      <c r="C60" s="23"/>
      <c r="D60" s="13"/>
      <c r="E60" s="13"/>
      <c r="F60" s="13"/>
      <c r="G60" s="13"/>
      <c r="H60" s="13"/>
      <c r="I60" s="23"/>
      <c r="J60" s="13"/>
      <c r="K60" s="13"/>
      <c r="L60" s="13"/>
      <c r="M60" s="13"/>
      <c r="N60" s="13"/>
      <c r="O60" s="13"/>
      <c r="P60" s="13"/>
      <c r="Q60" s="105"/>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row>
    <row r="61" spans="1:79" x14ac:dyDescent="0.25">
      <c r="A61" s="99">
        <f>RequerimientosCliente!A59</f>
        <v>0</v>
      </c>
      <c r="B61" s="99"/>
      <c r="C61" s="100"/>
      <c r="D61" s="99"/>
      <c r="E61" s="99"/>
      <c r="F61" s="101"/>
      <c r="G61" s="99"/>
      <c r="H61" s="99"/>
      <c r="I61" s="100"/>
      <c r="J61" s="99"/>
      <c r="K61" s="99"/>
      <c r="L61" s="101"/>
      <c r="M61" s="101"/>
      <c r="N61" s="101"/>
      <c r="O61" s="99"/>
      <c r="P61" s="99"/>
      <c r="Q61" s="99"/>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row>
    <row r="62" spans="1:79" x14ac:dyDescent="0.25">
      <c r="A62" s="99">
        <f>RequerimientosCliente!A60</f>
        <v>0</v>
      </c>
      <c r="B62" s="99"/>
      <c r="C62" s="100"/>
      <c r="D62" s="99"/>
      <c r="E62" s="99"/>
      <c r="F62" s="101"/>
      <c r="G62" s="99"/>
      <c r="H62" s="99"/>
      <c r="I62" s="100"/>
      <c r="J62" s="99"/>
      <c r="K62" s="99"/>
      <c r="L62" s="101"/>
      <c r="M62" s="101"/>
      <c r="N62" s="101"/>
      <c r="O62" s="99"/>
      <c r="P62" s="99"/>
      <c r="Q62" s="99"/>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row>
    <row r="63" spans="1:79" x14ac:dyDescent="0.25">
      <c r="A63" s="13">
        <f>RequerimientosCliente!A61</f>
        <v>0</v>
      </c>
      <c r="B63" s="13"/>
      <c r="C63" s="23"/>
      <c r="D63" s="13"/>
      <c r="E63" s="13"/>
      <c r="F63" s="13"/>
      <c r="G63" s="13"/>
      <c r="H63" s="13"/>
      <c r="I63" s="23"/>
      <c r="J63" s="13"/>
      <c r="K63" s="13"/>
      <c r="L63" s="13"/>
      <c r="M63" s="13"/>
      <c r="N63" s="13"/>
      <c r="O63" s="13"/>
      <c r="P63" s="13"/>
      <c r="Q63" s="105"/>
    </row>
    <row r="64" spans="1:79" x14ac:dyDescent="0.25">
      <c r="A64" s="13">
        <f>RequerimientosCliente!A62</f>
        <v>0</v>
      </c>
      <c r="B64" s="13"/>
      <c r="C64" s="23"/>
      <c r="D64" s="13"/>
      <c r="E64" s="13"/>
      <c r="F64" s="13"/>
      <c r="G64" s="13"/>
      <c r="H64" s="13"/>
      <c r="I64" s="23"/>
      <c r="J64" s="13"/>
      <c r="K64" s="13"/>
      <c r="L64" s="13"/>
      <c r="M64" s="13"/>
      <c r="N64" s="13"/>
      <c r="O64" s="13"/>
      <c r="P64" s="13"/>
      <c r="Q64" s="105"/>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row>
    <row r="65" spans="1:79" x14ac:dyDescent="0.25">
      <c r="A65" s="13">
        <f>RequerimientosCliente!A63</f>
        <v>0</v>
      </c>
      <c r="B65" s="13"/>
      <c r="C65" s="23"/>
      <c r="D65" s="13"/>
      <c r="E65" s="13"/>
      <c r="F65" s="13"/>
      <c r="G65" s="13"/>
      <c r="H65" s="13"/>
      <c r="I65" s="23"/>
      <c r="J65" s="13"/>
      <c r="K65" s="13"/>
      <c r="L65" s="13"/>
      <c r="M65" s="13"/>
      <c r="N65" s="13"/>
      <c r="O65" s="13"/>
      <c r="P65" s="13"/>
      <c r="Q65" s="105"/>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row>
    <row r="66" spans="1:79" x14ac:dyDescent="0.25">
      <c r="A66" s="13">
        <f>RequerimientosCliente!A64</f>
        <v>0</v>
      </c>
      <c r="B66" s="13"/>
      <c r="C66" s="23"/>
      <c r="D66" s="13"/>
      <c r="E66" s="13"/>
      <c r="F66" s="13"/>
      <c r="G66" s="13"/>
      <c r="H66" s="13"/>
      <c r="I66" s="23"/>
      <c r="J66" s="13"/>
      <c r="K66" s="13"/>
      <c r="L66" s="13"/>
      <c r="M66" s="13"/>
      <c r="N66" s="13"/>
      <c r="O66" s="13"/>
      <c r="P66" s="13"/>
      <c r="Q66" s="105"/>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row>
    <row r="67" spans="1:79" x14ac:dyDescent="0.25">
      <c r="A67" s="99">
        <f>RequerimientosCliente!A65</f>
        <v>0</v>
      </c>
      <c r="B67" s="99"/>
      <c r="C67" s="100"/>
      <c r="D67" s="99"/>
      <c r="E67" s="99"/>
      <c r="F67" s="101"/>
      <c r="G67" s="99"/>
      <c r="H67" s="99"/>
      <c r="I67" s="100"/>
      <c r="J67" s="99"/>
      <c r="K67" s="99"/>
      <c r="L67" s="101"/>
      <c r="M67" s="101"/>
      <c r="N67" s="101"/>
      <c r="O67" s="99"/>
      <c r="P67" s="99"/>
      <c r="Q67" s="99"/>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row>
    <row r="68" spans="1:79" x14ac:dyDescent="0.25">
      <c r="A68" s="13">
        <f>RequerimientosCliente!A66</f>
        <v>0</v>
      </c>
      <c r="B68" s="13"/>
      <c r="C68" s="23"/>
      <c r="D68" s="13"/>
      <c r="E68" s="13"/>
      <c r="F68" s="13"/>
      <c r="G68" s="13"/>
      <c r="H68" s="13"/>
      <c r="I68" s="23"/>
      <c r="J68" s="13"/>
      <c r="K68" s="13"/>
      <c r="L68" s="13"/>
      <c r="M68" s="13"/>
      <c r="N68" s="13"/>
      <c r="O68" s="13"/>
      <c r="P68" s="13"/>
      <c r="Q68" s="105"/>
    </row>
    <row r="69" spans="1:79" x14ac:dyDescent="0.25">
      <c r="A69" s="99">
        <f>RequerimientosCliente!A67</f>
        <v>0</v>
      </c>
      <c r="B69" s="99"/>
      <c r="C69" s="100"/>
      <c r="D69" s="99"/>
      <c r="E69" s="99"/>
      <c r="F69" s="101"/>
      <c r="G69" s="99"/>
      <c r="H69" s="99"/>
      <c r="I69" s="100"/>
      <c r="J69" s="99"/>
      <c r="K69" s="99"/>
      <c r="L69" s="101"/>
      <c r="M69" s="101"/>
      <c r="N69" s="101"/>
      <c r="O69" s="99"/>
      <c r="P69" s="99"/>
      <c r="Q69" s="99"/>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row>
    <row r="70" spans="1:79" x14ac:dyDescent="0.25">
      <c r="A70" s="13">
        <f>RequerimientosCliente!A68</f>
        <v>0</v>
      </c>
      <c r="B70" s="13"/>
      <c r="C70" s="23"/>
      <c r="D70" s="13"/>
      <c r="E70" s="13"/>
      <c r="F70" s="13"/>
      <c r="G70" s="13"/>
      <c r="H70" s="13"/>
      <c r="I70" s="23"/>
      <c r="J70" s="13"/>
      <c r="K70" s="13"/>
      <c r="L70" s="13"/>
      <c r="M70" s="13"/>
      <c r="N70" s="13"/>
      <c r="O70" s="13"/>
      <c r="P70" s="13"/>
      <c r="Q70" s="105"/>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row>
    <row r="71" spans="1:79" x14ac:dyDescent="0.25">
      <c r="A71" s="13">
        <f>RequerimientosCliente!A69</f>
        <v>0</v>
      </c>
      <c r="B71" s="13"/>
      <c r="C71" s="23"/>
      <c r="D71" s="13"/>
      <c r="E71" s="13"/>
      <c r="F71" s="13"/>
      <c r="G71" s="13"/>
      <c r="H71" s="13"/>
      <c r="I71" s="23"/>
      <c r="J71" s="13"/>
      <c r="K71" s="13"/>
      <c r="L71" s="13"/>
      <c r="M71" s="13"/>
      <c r="N71" s="13"/>
      <c r="O71" s="13"/>
      <c r="P71" s="13"/>
      <c r="Q71" s="105"/>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row>
    <row r="72" spans="1:79" x14ac:dyDescent="0.25">
      <c r="A72" s="13">
        <f>RequerimientosCliente!A70</f>
        <v>0</v>
      </c>
      <c r="B72" s="13"/>
      <c r="C72" s="23"/>
      <c r="D72" s="13"/>
      <c r="E72" s="13"/>
      <c r="F72" s="13"/>
      <c r="G72" s="13"/>
      <c r="H72" s="13"/>
      <c r="I72" s="23"/>
      <c r="J72" s="13"/>
      <c r="K72" s="13"/>
      <c r="L72" s="13"/>
      <c r="M72" s="13"/>
      <c r="N72" s="13"/>
      <c r="O72" s="13"/>
      <c r="P72" s="13"/>
      <c r="Q72" s="105"/>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row>
    <row r="73" spans="1:79" x14ac:dyDescent="0.25">
      <c r="A73" s="13">
        <f>RequerimientosCliente!A71</f>
        <v>0</v>
      </c>
      <c r="B73" s="13"/>
      <c r="C73" s="23"/>
      <c r="D73" s="13"/>
      <c r="E73" s="13"/>
      <c r="F73" s="13"/>
      <c r="G73" s="13"/>
      <c r="H73" s="13"/>
      <c r="I73" s="23"/>
      <c r="J73" s="13"/>
      <c r="K73" s="13"/>
      <c r="L73" s="13"/>
      <c r="M73" s="13"/>
      <c r="N73" s="13"/>
      <c r="O73" s="13"/>
      <c r="P73" s="13"/>
      <c r="Q73" s="105"/>
    </row>
    <row r="74" spans="1:79" x14ac:dyDescent="0.25">
      <c r="A74" s="99">
        <f>RequerimientosCliente!A72</f>
        <v>0</v>
      </c>
      <c r="B74" s="99"/>
      <c r="C74" s="100"/>
      <c r="D74" s="99"/>
      <c r="E74" s="99"/>
      <c r="F74" s="101"/>
      <c r="G74" s="99"/>
      <c r="H74" s="99"/>
      <c r="I74" s="100"/>
      <c r="J74" s="99"/>
      <c r="K74" s="99"/>
      <c r="L74" s="101"/>
      <c r="M74" s="101"/>
      <c r="N74" s="101"/>
      <c r="O74" s="99"/>
      <c r="P74" s="99"/>
      <c r="Q74" s="99"/>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row>
    <row r="75" spans="1:79" x14ac:dyDescent="0.25">
      <c r="A75" s="102">
        <f>RequerimientosCliente!A73</f>
        <v>0</v>
      </c>
      <c r="B75" s="102"/>
      <c r="C75" s="103"/>
      <c r="D75" s="102"/>
      <c r="E75" s="102"/>
      <c r="F75" s="104"/>
      <c r="G75" s="102"/>
      <c r="H75" s="102"/>
      <c r="I75" s="103"/>
      <c r="J75" s="102"/>
      <c r="K75" s="102"/>
      <c r="L75" s="104"/>
      <c r="M75" s="104"/>
      <c r="N75" s="104"/>
      <c r="O75" s="102"/>
      <c r="P75" s="102"/>
      <c r="Q75" s="102"/>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row>
    <row r="76" spans="1:79" x14ac:dyDescent="0.25">
      <c r="A76" s="13">
        <f>RequerimientosCliente!A74</f>
        <v>0</v>
      </c>
      <c r="B76" s="13"/>
      <c r="C76" s="23"/>
      <c r="D76" s="13"/>
      <c r="E76" s="13"/>
      <c r="F76" s="13"/>
      <c r="G76" s="13"/>
      <c r="H76" s="13"/>
      <c r="I76" s="23"/>
      <c r="J76" s="13"/>
      <c r="K76" s="13"/>
      <c r="L76" s="13"/>
      <c r="M76" s="13"/>
      <c r="N76" s="13"/>
      <c r="O76" s="13"/>
      <c r="P76" s="13"/>
      <c r="Q76" s="105"/>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row>
    <row r="77" spans="1:79" x14ac:dyDescent="0.25">
      <c r="A77" s="13">
        <f>RequerimientosCliente!A75</f>
        <v>0</v>
      </c>
      <c r="B77" s="13"/>
      <c r="C77" s="23"/>
      <c r="D77" s="13"/>
      <c r="E77" s="13"/>
      <c r="F77" s="13"/>
      <c r="G77" s="13"/>
      <c r="H77" s="13"/>
      <c r="I77" s="23"/>
      <c r="J77" s="13"/>
      <c r="K77" s="13"/>
      <c r="L77" s="13"/>
      <c r="M77" s="13"/>
      <c r="N77" s="13"/>
      <c r="O77" s="13"/>
      <c r="P77" s="13"/>
      <c r="Q77" s="105"/>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row>
    <row r="78" spans="1:79" x14ac:dyDescent="0.25">
      <c r="A78" s="13">
        <f>RequerimientosCliente!A76</f>
        <v>0</v>
      </c>
      <c r="B78" s="13"/>
      <c r="C78" s="23"/>
      <c r="D78" s="13"/>
      <c r="E78" s="13"/>
      <c r="F78" s="13"/>
      <c r="G78" s="13"/>
      <c r="H78" s="13"/>
      <c r="I78" s="23"/>
      <c r="J78" s="13"/>
      <c r="K78" s="13"/>
      <c r="L78" s="13"/>
      <c r="M78" s="13"/>
      <c r="N78" s="13"/>
      <c r="O78" s="13"/>
      <c r="P78" s="13"/>
      <c r="Q78" s="105"/>
    </row>
    <row r="79" spans="1:79" x14ac:dyDescent="0.25">
      <c r="A79" s="13">
        <f>RequerimientosCliente!A77</f>
        <v>0</v>
      </c>
      <c r="B79" s="13"/>
      <c r="C79" s="23"/>
      <c r="D79" s="13"/>
      <c r="E79" s="13"/>
      <c r="F79" s="13"/>
      <c r="G79" s="13"/>
      <c r="H79" s="13"/>
      <c r="I79" s="23"/>
      <c r="J79" s="13"/>
      <c r="K79" s="13"/>
      <c r="L79" s="13"/>
      <c r="M79" s="13"/>
      <c r="N79" s="13"/>
      <c r="O79" s="13"/>
      <c r="P79" s="13"/>
      <c r="Q79" s="105"/>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row>
    <row r="80" spans="1:79" x14ac:dyDescent="0.25">
      <c r="A80" s="102">
        <f>RequerimientosCliente!A78</f>
        <v>0</v>
      </c>
      <c r="B80" s="102"/>
      <c r="C80" s="103"/>
      <c r="D80" s="102"/>
      <c r="E80" s="102"/>
      <c r="F80" s="104"/>
      <c r="G80" s="102"/>
      <c r="H80" s="102"/>
      <c r="I80" s="103"/>
      <c r="J80" s="102"/>
      <c r="K80" s="102"/>
      <c r="L80" s="104"/>
      <c r="M80" s="104"/>
      <c r="N80" s="104"/>
      <c r="O80" s="102"/>
      <c r="P80" s="102"/>
      <c r="Q80" s="102"/>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row>
    <row r="81" spans="1:79" x14ac:dyDescent="0.25">
      <c r="A81" s="13">
        <f>RequerimientosCliente!A79</f>
        <v>0</v>
      </c>
      <c r="B81" s="13"/>
      <c r="C81" s="23"/>
      <c r="D81" s="13"/>
      <c r="E81" s="13"/>
      <c r="F81" s="13"/>
      <c r="G81" s="13"/>
      <c r="H81" s="13"/>
      <c r="I81" s="23"/>
      <c r="J81" s="13"/>
      <c r="K81" s="13"/>
      <c r="L81" s="13"/>
      <c r="M81" s="13"/>
      <c r="N81" s="13"/>
      <c r="O81" s="13"/>
      <c r="P81" s="13"/>
      <c r="Q81" s="105"/>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row>
    <row r="82" spans="1:79" x14ac:dyDescent="0.25">
      <c r="A82" s="13">
        <f>RequerimientosCliente!A80</f>
        <v>0</v>
      </c>
      <c r="B82" s="13"/>
      <c r="C82" s="23"/>
      <c r="D82" s="13"/>
      <c r="E82" s="13"/>
      <c r="F82" s="13"/>
      <c r="G82" s="13"/>
      <c r="H82" s="13"/>
      <c r="I82" s="23"/>
      <c r="J82" s="13"/>
      <c r="K82" s="13"/>
      <c r="L82" s="13"/>
      <c r="M82" s="13"/>
      <c r="N82" s="13"/>
      <c r="O82" s="13"/>
      <c r="P82" s="13"/>
      <c r="Q82" s="105"/>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row>
    <row r="83" spans="1:79" x14ac:dyDescent="0.25">
      <c r="A83" s="13">
        <f>RequerimientosCliente!A81</f>
        <v>0</v>
      </c>
      <c r="B83" s="13"/>
      <c r="C83" s="23"/>
      <c r="D83" s="13"/>
      <c r="E83" s="13"/>
      <c r="F83" s="13"/>
      <c r="G83" s="13"/>
      <c r="H83" s="13"/>
      <c r="I83" s="23"/>
      <c r="J83" s="13"/>
      <c r="K83" s="13"/>
      <c r="L83" s="13"/>
      <c r="M83" s="13"/>
      <c r="N83" s="13"/>
      <c r="O83" s="13"/>
      <c r="P83" s="13"/>
      <c r="Q83" s="105"/>
    </row>
    <row r="84" spans="1:79" x14ac:dyDescent="0.25">
      <c r="A84" s="13">
        <f>RequerimientosCliente!A82</f>
        <v>0</v>
      </c>
      <c r="B84" s="13"/>
      <c r="C84" s="23"/>
      <c r="D84" s="13"/>
      <c r="E84" s="13"/>
      <c r="F84" s="13"/>
      <c r="G84" s="13"/>
      <c r="H84" s="13"/>
      <c r="I84" s="23"/>
      <c r="J84" s="13"/>
      <c r="K84" s="13"/>
      <c r="L84" s="13"/>
      <c r="M84" s="13"/>
      <c r="N84" s="13"/>
      <c r="O84" s="13"/>
      <c r="P84" s="13"/>
      <c r="Q84" s="105"/>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row>
    <row r="85" spans="1:79" x14ac:dyDescent="0.25">
      <c r="A85" s="102">
        <f>RequerimientosCliente!A83</f>
        <v>0</v>
      </c>
      <c r="B85" s="102"/>
      <c r="C85" s="103"/>
      <c r="D85" s="102"/>
      <c r="E85" s="102"/>
      <c r="F85" s="104"/>
      <c r="G85" s="102"/>
      <c r="H85" s="102"/>
      <c r="I85" s="103"/>
      <c r="J85" s="102"/>
      <c r="K85" s="102"/>
      <c r="L85" s="104"/>
      <c r="M85" s="104"/>
      <c r="N85" s="104"/>
      <c r="O85" s="102"/>
      <c r="P85" s="102"/>
      <c r="Q85" s="102"/>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row>
    <row r="86" spans="1:79" x14ac:dyDescent="0.25">
      <c r="A86" s="13">
        <f>RequerimientosCliente!A84</f>
        <v>0</v>
      </c>
      <c r="B86" s="13"/>
      <c r="C86" s="23"/>
      <c r="D86" s="13"/>
      <c r="E86" s="13"/>
      <c r="F86" s="13"/>
      <c r="G86" s="13"/>
      <c r="H86" s="13"/>
      <c r="I86" s="23"/>
      <c r="J86" s="13"/>
      <c r="K86" s="13"/>
      <c r="L86" s="13"/>
      <c r="M86" s="13"/>
      <c r="N86" s="13"/>
      <c r="O86" s="13"/>
      <c r="P86" s="13"/>
      <c r="Q86" s="105"/>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row>
    <row r="87" spans="1:79" x14ac:dyDescent="0.25">
      <c r="A87" s="13">
        <f>RequerimientosCliente!A85</f>
        <v>0</v>
      </c>
      <c r="B87" s="13"/>
      <c r="C87" s="23"/>
      <c r="D87" s="13"/>
      <c r="E87" s="13"/>
      <c r="F87" s="13"/>
      <c r="G87" s="13"/>
      <c r="H87" s="13"/>
      <c r="I87" s="23"/>
      <c r="J87" s="13"/>
      <c r="K87" s="13"/>
      <c r="L87" s="13"/>
      <c r="M87" s="13"/>
      <c r="N87" s="13"/>
      <c r="O87" s="13"/>
      <c r="P87" s="13"/>
      <c r="Q87" s="105"/>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row>
    <row r="88" spans="1:79" x14ac:dyDescent="0.25">
      <c r="A88" s="13">
        <f>RequerimientosCliente!A86</f>
        <v>0</v>
      </c>
      <c r="B88" s="13"/>
      <c r="C88" s="23"/>
      <c r="D88" s="13"/>
      <c r="E88" s="13"/>
      <c r="F88" s="13"/>
      <c r="G88" s="13"/>
      <c r="H88" s="13"/>
      <c r="I88" s="23"/>
      <c r="J88" s="13"/>
      <c r="K88" s="13"/>
      <c r="L88" s="13"/>
      <c r="M88" s="13"/>
      <c r="N88" s="13"/>
      <c r="O88" s="13"/>
      <c r="P88" s="13"/>
      <c r="Q88" s="105"/>
    </row>
    <row r="89" spans="1:79" x14ac:dyDescent="0.25">
      <c r="A89" s="13">
        <f>RequerimientosCliente!A87</f>
        <v>0</v>
      </c>
      <c r="B89" s="13"/>
      <c r="C89" s="23"/>
      <c r="D89" s="13"/>
      <c r="E89" s="13"/>
      <c r="F89" s="13"/>
      <c r="G89" s="13"/>
      <c r="H89" s="13"/>
      <c r="I89" s="23"/>
      <c r="J89" s="13"/>
      <c r="K89" s="13"/>
      <c r="L89" s="13"/>
      <c r="M89" s="13"/>
      <c r="N89" s="13"/>
      <c r="O89" s="13"/>
      <c r="P89" s="13"/>
      <c r="Q89" s="105"/>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row>
    <row r="90" spans="1:79" x14ac:dyDescent="0.25">
      <c r="A90" s="102">
        <f>RequerimientosCliente!A88</f>
        <v>0</v>
      </c>
      <c r="B90" s="102"/>
      <c r="C90" s="103"/>
      <c r="D90" s="102"/>
      <c r="E90" s="102"/>
      <c r="F90" s="104"/>
      <c r="G90" s="102"/>
      <c r="H90" s="102"/>
      <c r="I90" s="103"/>
      <c r="J90" s="102"/>
      <c r="K90" s="102"/>
      <c r="L90" s="104"/>
      <c r="M90" s="104"/>
      <c r="N90" s="104"/>
      <c r="O90" s="102"/>
      <c r="P90" s="102"/>
      <c r="Q90" s="102"/>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row>
    <row r="91" spans="1:79" x14ac:dyDescent="0.25">
      <c r="A91" s="102">
        <f>RequerimientosCliente!A89</f>
        <v>0</v>
      </c>
      <c r="B91" s="102"/>
      <c r="C91" s="103"/>
      <c r="D91" s="102"/>
      <c r="E91" s="102"/>
      <c r="F91" s="104"/>
      <c r="G91" s="102"/>
      <c r="H91" s="102"/>
      <c r="I91" s="103"/>
      <c r="J91" s="102"/>
      <c r="K91" s="102"/>
      <c r="L91" s="104"/>
      <c r="M91" s="104"/>
      <c r="N91" s="104"/>
      <c r="O91" s="102"/>
      <c r="P91" s="102"/>
      <c r="Q91" s="102"/>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row>
    <row r="92" spans="1:79" x14ac:dyDescent="0.25">
      <c r="A92" s="13">
        <f>RequerimientosCliente!A90</f>
        <v>0</v>
      </c>
      <c r="B92" s="13"/>
      <c r="C92" s="23"/>
      <c r="D92" s="13"/>
      <c r="E92" s="13"/>
      <c r="F92" s="13"/>
      <c r="G92" s="13"/>
      <c r="H92" s="13"/>
      <c r="I92" s="23"/>
      <c r="J92" s="13"/>
      <c r="K92" s="13"/>
      <c r="L92" s="13"/>
      <c r="M92" s="13"/>
      <c r="N92" s="13"/>
      <c r="O92" s="13"/>
      <c r="P92" s="13"/>
      <c r="Q92" s="105"/>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row>
    <row r="93" spans="1:79" x14ac:dyDescent="0.25">
      <c r="A93" s="13">
        <f>RequerimientosCliente!A91</f>
        <v>0</v>
      </c>
      <c r="B93" s="13"/>
      <c r="C93" s="23"/>
      <c r="D93" s="13"/>
      <c r="E93" s="13"/>
      <c r="F93" s="13"/>
      <c r="G93" s="13"/>
      <c r="H93" s="13"/>
      <c r="I93" s="23"/>
      <c r="J93" s="13"/>
      <c r="K93" s="13"/>
      <c r="L93" s="13"/>
      <c r="M93" s="13"/>
      <c r="N93" s="13"/>
      <c r="O93" s="13"/>
      <c r="P93" s="13"/>
      <c r="Q93" s="105"/>
    </row>
    <row r="94" spans="1:79" x14ac:dyDescent="0.25">
      <c r="A94" s="13">
        <f>RequerimientosCliente!A92</f>
        <v>0</v>
      </c>
      <c r="B94" s="13"/>
      <c r="C94" s="23"/>
      <c r="D94" s="13"/>
      <c r="E94" s="13"/>
      <c r="F94" s="13"/>
      <c r="G94" s="13"/>
      <c r="H94" s="13"/>
      <c r="I94" s="23"/>
      <c r="J94" s="13"/>
      <c r="K94" s="13"/>
      <c r="L94" s="13"/>
      <c r="M94" s="13"/>
      <c r="N94" s="13"/>
      <c r="O94" s="13"/>
      <c r="P94" s="13"/>
      <c r="Q94" s="105"/>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row>
    <row r="95" spans="1:79" x14ac:dyDescent="0.25">
      <c r="A95" s="13">
        <f>RequerimientosCliente!A93</f>
        <v>0</v>
      </c>
      <c r="B95" s="13"/>
      <c r="C95" s="23"/>
      <c r="D95" s="13"/>
      <c r="E95" s="13"/>
      <c r="F95" s="13"/>
      <c r="G95" s="13"/>
      <c r="H95" s="13"/>
      <c r="I95" s="23"/>
      <c r="J95" s="13"/>
      <c r="K95" s="13"/>
      <c r="L95" s="13"/>
      <c r="M95" s="13"/>
      <c r="N95" s="13"/>
      <c r="O95" s="13"/>
      <c r="P95" s="13"/>
      <c r="Q95" s="105"/>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row>
    <row r="96" spans="1:79" x14ac:dyDescent="0.25">
      <c r="A96" s="102" t="e">
        <f>RequerimientosCliente!#REF!</f>
        <v>#REF!</v>
      </c>
      <c r="B96" s="102"/>
      <c r="C96" s="103"/>
      <c r="D96" s="102"/>
      <c r="E96" s="102"/>
      <c r="F96" s="104"/>
      <c r="G96" s="102"/>
      <c r="H96" s="102"/>
      <c r="I96" s="103"/>
      <c r="J96" s="102"/>
      <c r="K96" s="102"/>
      <c r="L96" s="104"/>
      <c r="M96" s="104"/>
      <c r="N96" s="104"/>
      <c r="O96" s="102"/>
      <c r="P96" s="102"/>
      <c r="Q96" s="102"/>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row>
    <row r="97" spans="1:79" x14ac:dyDescent="0.25">
      <c r="A97" s="13" t="e">
        <f>RequerimientosCliente!#REF!</f>
        <v>#REF!</v>
      </c>
      <c r="B97" s="13"/>
      <c r="C97" s="23"/>
      <c r="D97" s="13"/>
      <c r="E97" s="13"/>
      <c r="F97" s="13"/>
      <c r="G97" s="13"/>
      <c r="H97" s="13"/>
      <c r="I97" s="23"/>
      <c r="J97" s="13"/>
      <c r="K97" s="13"/>
      <c r="L97" s="13"/>
      <c r="M97" s="13"/>
      <c r="N97" s="13"/>
      <c r="O97" s="13"/>
      <c r="P97" s="13"/>
      <c r="Q97" s="105"/>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row>
    <row r="98" spans="1:79" x14ac:dyDescent="0.25">
      <c r="A98" s="13" t="e">
        <f>RequerimientosCliente!#REF!</f>
        <v>#REF!</v>
      </c>
      <c r="B98" s="13"/>
      <c r="C98" s="23"/>
      <c r="D98" s="13"/>
      <c r="E98" s="13"/>
      <c r="F98" s="13"/>
      <c r="G98" s="13"/>
      <c r="H98" s="13"/>
      <c r="I98" s="23"/>
      <c r="J98" s="13"/>
      <c r="K98" s="13"/>
      <c r="L98" s="13"/>
      <c r="M98" s="13"/>
      <c r="N98" s="13"/>
      <c r="O98" s="13"/>
      <c r="P98" s="13"/>
      <c r="Q98" s="105"/>
    </row>
    <row r="99" spans="1:79" x14ac:dyDescent="0.25">
      <c r="A99" s="13" t="e">
        <f>RequerimientosCliente!#REF!</f>
        <v>#REF!</v>
      </c>
      <c r="B99" s="13"/>
      <c r="C99" s="23"/>
      <c r="D99" s="13"/>
      <c r="E99" s="13"/>
      <c r="F99" s="13"/>
      <c r="G99" s="13"/>
      <c r="H99" s="13"/>
      <c r="I99" s="23"/>
      <c r="J99" s="13"/>
      <c r="K99" s="13"/>
      <c r="L99" s="13"/>
      <c r="M99" s="13"/>
      <c r="N99" s="13"/>
      <c r="O99" s="13"/>
      <c r="P99" s="13"/>
      <c r="Q99" s="105"/>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row>
    <row r="100" spans="1:79" x14ac:dyDescent="0.25">
      <c r="A100" s="13" t="e">
        <f>RequerimientosCliente!#REF!</f>
        <v>#REF!</v>
      </c>
      <c r="B100" s="13"/>
      <c r="C100" s="23"/>
      <c r="D100" s="13"/>
      <c r="E100" s="13"/>
      <c r="F100" s="13"/>
      <c r="G100" s="13"/>
      <c r="H100" s="13"/>
      <c r="I100" s="23"/>
      <c r="J100" s="13"/>
      <c r="K100" s="13"/>
      <c r="L100" s="13"/>
      <c r="M100" s="13"/>
      <c r="N100" s="13"/>
      <c r="O100" s="13"/>
      <c r="P100" s="13"/>
      <c r="Q100" s="105"/>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row>
    <row r="101" spans="1:79" x14ac:dyDescent="0.25">
      <c r="A101" s="102" t="e">
        <f>RequerimientosCliente!#REF!</f>
        <v>#REF!</v>
      </c>
      <c r="B101" s="102"/>
      <c r="C101" s="103"/>
      <c r="D101" s="102"/>
      <c r="E101" s="102"/>
      <c r="F101" s="104"/>
      <c r="G101" s="102"/>
      <c r="H101" s="102"/>
      <c r="I101" s="103"/>
      <c r="J101" s="102"/>
      <c r="K101" s="102"/>
      <c r="L101" s="104"/>
      <c r="M101" s="104"/>
      <c r="N101" s="104"/>
      <c r="O101" s="102"/>
      <c r="P101" s="102"/>
      <c r="Q101" s="102"/>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row>
    <row r="102" spans="1:79" x14ac:dyDescent="0.25">
      <c r="A102" s="13" t="e">
        <f>RequerimientosCliente!#REF!</f>
        <v>#REF!</v>
      </c>
      <c r="B102" s="13"/>
      <c r="C102" s="23"/>
      <c r="D102" s="13"/>
      <c r="E102" s="13"/>
      <c r="F102" s="13"/>
      <c r="G102" s="13"/>
      <c r="H102" s="13"/>
      <c r="I102" s="23"/>
      <c r="J102" s="13"/>
      <c r="K102" s="13"/>
      <c r="L102" s="13"/>
      <c r="M102" s="13"/>
      <c r="N102" s="13"/>
      <c r="O102" s="13"/>
      <c r="P102" s="13"/>
      <c r="Q102" s="105"/>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row>
    <row r="103" spans="1:79" x14ac:dyDescent="0.25">
      <c r="A103" s="13" t="e">
        <f>RequerimientosCliente!#REF!</f>
        <v>#REF!</v>
      </c>
      <c r="B103" s="13"/>
      <c r="C103" s="23"/>
      <c r="D103" s="13"/>
      <c r="E103" s="13"/>
      <c r="F103" s="13"/>
      <c r="G103" s="13"/>
      <c r="H103" s="13"/>
      <c r="I103" s="23"/>
      <c r="J103" s="13"/>
      <c r="K103" s="13"/>
      <c r="L103" s="13"/>
      <c r="M103" s="13"/>
      <c r="N103" s="13"/>
      <c r="O103" s="13"/>
      <c r="P103" s="13"/>
      <c r="Q103" s="105"/>
    </row>
    <row r="104" spans="1:79" x14ac:dyDescent="0.25">
      <c r="A104" s="13" t="e">
        <f>RequerimientosCliente!#REF!</f>
        <v>#REF!</v>
      </c>
      <c r="B104" s="13"/>
      <c r="C104" s="23"/>
      <c r="D104" s="13"/>
      <c r="E104" s="13"/>
      <c r="F104" s="13"/>
      <c r="G104" s="13"/>
      <c r="H104" s="13"/>
      <c r="I104" s="23"/>
      <c r="J104" s="13"/>
      <c r="K104" s="13"/>
      <c r="L104" s="13"/>
      <c r="M104" s="13"/>
      <c r="N104" s="13"/>
      <c r="O104" s="13"/>
      <c r="P104" s="13"/>
      <c r="Q104" s="105"/>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row>
    <row r="105" spans="1:79" x14ac:dyDescent="0.25">
      <c r="A105" s="13" t="e">
        <f>RequerimientosCliente!#REF!</f>
        <v>#REF!</v>
      </c>
      <c r="B105" s="13"/>
      <c r="C105" s="23"/>
      <c r="D105" s="13"/>
      <c r="E105" s="13"/>
      <c r="F105" s="13"/>
      <c r="G105" s="13"/>
      <c r="H105" s="13"/>
      <c r="I105" s="23"/>
      <c r="J105" s="13"/>
      <c r="K105" s="13"/>
      <c r="L105" s="13"/>
      <c r="M105" s="13"/>
      <c r="N105" s="13"/>
      <c r="O105" s="13"/>
      <c r="P105" s="13"/>
      <c r="Q105" s="105"/>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row>
    <row r="106" spans="1:79" x14ac:dyDescent="0.25">
      <c r="A106" s="102" t="e">
        <f>RequerimientosCliente!#REF!</f>
        <v>#REF!</v>
      </c>
      <c r="B106" s="102"/>
      <c r="C106" s="103"/>
      <c r="D106" s="102"/>
      <c r="E106" s="102"/>
      <c r="F106" s="104"/>
      <c r="G106" s="102"/>
      <c r="H106" s="102"/>
      <c r="I106" s="103"/>
      <c r="J106" s="102"/>
      <c r="K106" s="102"/>
      <c r="L106" s="104"/>
      <c r="M106" s="104"/>
      <c r="N106" s="104"/>
      <c r="O106" s="102"/>
      <c r="P106" s="102"/>
      <c r="Q106" s="102"/>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row>
    <row r="107" spans="1:79" x14ac:dyDescent="0.25">
      <c r="A107" s="13" t="e">
        <f>RequerimientosCliente!#REF!</f>
        <v>#REF!</v>
      </c>
      <c r="B107" s="13"/>
      <c r="C107" s="23"/>
      <c r="D107" s="13"/>
      <c r="E107" s="13"/>
      <c r="F107" s="13"/>
      <c r="G107" s="13"/>
      <c r="H107" s="13"/>
      <c r="I107" s="23"/>
      <c r="J107" s="13"/>
      <c r="K107" s="13"/>
      <c r="L107" s="13"/>
      <c r="M107" s="13"/>
      <c r="N107" s="13"/>
      <c r="O107" s="13"/>
      <c r="P107" s="13"/>
      <c r="Q107" s="105"/>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row>
    <row r="108" spans="1:79" x14ac:dyDescent="0.25">
      <c r="A108" s="13" t="e">
        <f>RequerimientosCliente!#REF!</f>
        <v>#REF!</v>
      </c>
      <c r="B108" s="13"/>
      <c r="C108" s="23"/>
      <c r="D108" s="13"/>
      <c r="E108" s="13"/>
      <c r="F108" s="13"/>
      <c r="G108" s="13"/>
      <c r="H108" s="13"/>
      <c r="I108" s="23"/>
      <c r="J108" s="13"/>
      <c r="K108" s="13"/>
      <c r="L108" s="13"/>
      <c r="M108" s="13"/>
      <c r="N108" s="13"/>
      <c r="O108" s="13"/>
      <c r="P108" s="13"/>
      <c r="Q108" s="105"/>
    </row>
    <row r="109" spans="1:79" x14ac:dyDescent="0.25">
      <c r="A109" s="13" t="e">
        <f>RequerimientosCliente!#REF!</f>
        <v>#REF!</v>
      </c>
      <c r="B109" s="13"/>
      <c r="C109" s="23"/>
      <c r="D109" s="13"/>
      <c r="E109" s="13"/>
      <c r="F109" s="13"/>
      <c r="G109" s="13"/>
      <c r="H109" s="13"/>
      <c r="I109" s="23"/>
      <c r="J109" s="13"/>
      <c r="K109" s="13"/>
      <c r="L109" s="13"/>
      <c r="M109" s="13"/>
      <c r="N109" s="13"/>
      <c r="O109" s="13"/>
      <c r="P109" s="13"/>
      <c r="Q109" s="105"/>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row>
    <row r="110" spans="1:79" x14ac:dyDescent="0.25">
      <c r="A110" s="13" t="e">
        <f>RequerimientosCliente!#REF!</f>
        <v>#REF!</v>
      </c>
      <c r="B110" s="13"/>
      <c r="C110" s="23"/>
      <c r="D110" s="13"/>
      <c r="E110" s="13"/>
      <c r="F110" s="13"/>
      <c r="G110" s="13"/>
      <c r="H110" s="13"/>
      <c r="I110" s="23"/>
      <c r="J110" s="13"/>
      <c r="K110" s="13"/>
      <c r="L110" s="13"/>
      <c r="M110" s="13"/>
      <c r="N110" s="13"/>
      <c r="O110" s="13"/>
      <c r="P110" s="13"/>
      <c r="Q110" s="105"/>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row>
    <row r="111" spans="1:79" x14ac:dyDescent="0.25">
      <c r="A111" s="102" t="e">
        <f>RequerimientosCliente!#REF!</f>
        <v>#REF!</v>
      </c>
      <c r="B111" s="102"/>
      <c r="C111" s="103"/>
      <c r="D111" s="102"/>
      <c r="E111" s="102"/>
      <c r="F111" s="104"/>
      <c r="G111" s="102"/>
      <c r="H111" s="102"/>
      <c r="I111" s="103"/>
      <c r="J111" s="102"/>
      <c r="K111" s="102"/>
      <c r="L111" s="104"/>
      <c r="M111" s="104"/>
      <c r="N111" s="104"/>
      <c r="O111" s="102"/>
      <c r="P111" s="102"/>
      <c r="Q111" s="102"/>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row>
    <row r="112" spans="1:79" x14ac:dyDescent="0.25">
      <c r="A112" s="13" t="e">
        <f>RequerimientosCliente!#REF!</f>
        <v>#REF!</v>
      </c>
      <c r="B112" s="13"/>
      <c r="C112" s="23"/>
      <c r="D112" s="13"/>
      <c r="E112" s="13"/>
      <c r="F112" s="13"/>
      <c r="G112" s="13"/>
      <c r="H112" s="13"/>
      <c r="I112" s="23"/>
      <c r="J112" s="13"/>
      <c r="K112" s="13"/>
      <c r="L112" s="13"/>
      <c r="M112" s="13"/>
      <c r="N112" s="13"/>
      <c r="O112" s="13"/>
      <c r="P112" s="13"/>
      <c r="Q112" s="105"/>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row>
    <row r="113" spans="1:17" x14ac:dyDescent="0.25">
      <c r="A113" s="13" t="e">
        <f>RequerimientosCliente!#REF!</f>
        <v>#REF!</v>
      </c>
      <c r="B113" s="13"/>
      <c r="C113" s="23"/>
      <c r="D113" s="13"/>
      <c r="E113" s="13"/>
      <c r="F113" s="13"/>
      <c r="G113" s="13"/>
      <c r="H113" s="13"/>
      <c r="I113" s="23"/>
      <c r="J113" s="13"/>
      <c r="K113" s="13"/>
      <c r="L113" s="13"/>
      <c r="M113" s="13"/>
      <c r="N113" s="13"/>
      <c r="O113" s="13"/>
      <c r="P113" s="13"/>
      <c r="Q113" s="105"/>
    </row>
    <row r="114" spans="1:17" x14ac:dyDescent="0.25">
      <c r="A114" s="13"/>
      <c r="B114" s="13"/>
      <c r="C114" s="23"/>
      <c r="D114" s="13"/>
      <c r="E114" s="13"/>
      <c r="F114" s="13"/>
      <c r="G114" s="13"/>
      <c r="H114" s="13"/>
      <c r="I114" s="23"/>
      <c r="J114" s="13"/>
      <c r="K114" s="13"/>
      <c r="L114" s="13"/>
      <c r="M114" s="13"/>
      <c r="N114" s="13"/>
      <c r="O114" s="13"/>
      <c r="P114" s="13"/>
      <c r="Q114" s="105"/>
    </row>
    <row r="115" spans="1:17" x14ac:dyDescent="0.25">
      <c r="A115" s="13"/>
      <c r="B115" s="13"/>
      <c r="C115" s="23"/>
      <c r="D115" s="13"/>
      <c r="E115" s="13"/>
      <c r="F115" s="13"/>
      <c r="G115" s="13"/>
      <c r="H115" s="13"/>
      <c r="I115" s="23"/>
      <c r="J115" s="13"/>
      <c r="K115" s="13"/>
      <c r="L115" s="13"/>
      <c r="M115" s="13"/>
      <c r="N115" s="13"/>
      <c r="O115" s="13"/>
      <c r="P115" s="13"/>
      <c r="Q115" s="105"/>
    </row>
  </sheetData>
  <protectedRanges>
    <protectedRange sqref="A6:D9 E7:F12 E6 B14:Q17 B19:Q22 B24:Q27 B29:Q32 B34:Q37 B39:Q42 B44:Q47 B49:Q52 B54:Q57 B59:Q62 B64:Q67 B69:Q72 B74:Q77 B79:Q82 B84:Q87 B89:Q92 B94:Q97 B99:Q102 B104:Q107 B109:Q112 A10:A113 B10:D12 G6:Q12" name="Rango1"/>
  </protectedRanges>
  <mergeCells count="9">
    <mergeCell ref="Q6:Q7"/>
    <mergeCell ref="D6:D7"/>
    <mergeCell ref="E6:F7"/>
    <mergeCell ref="A2:Q4"/>
    <mergeCell ref="B6:C7"/>
    <mergeCell ref="A6:A8"/>
    <mergeCell ref="G6:H7"/>
    <mergeCell ref="I6:L7"/>
    <mergeCell ref="M6:P7"/>
  </mergeCells>
  <conditionalFormatting sqref="G17">
    <cfRule type="containsText" dxfId="831" priority="1612" operator="containsText" text="EIF">
      <formula>NOT(ISERROR(SEARCH("EIF",G17)))</formula>
    </cfRule>
    <cfRule type="containsText" dxfId="830" priority="1613" operator="containsText" text="ILF">
      <formula>NOT(ISERROR(SEARCH("ILF",G17)))</formula>
    </cfRule>
    <cfRule type="containsText" dxfId="829" priority="1614" operator="containsText" text="EQ">
      <formula>NOT(ISERROR(SEARCH("EQ",G17)))</formula>
    </cfRule>
    <cfRule type="containsText" dxfId="828" priority="1615" operator="containsText" text="EO">
      <formula>NOT(ISERROR(SEARCH("EO",G17)))</formula>
    </cfRule>
    <cfRule type="containsText" dxfId="827" priority="1616" operator="containsText" text="EI">
      <formula>NOT(ISERROR(SEARCH("EI",G17)))</formula>
    </cfRule>
  </conditionalFormatting>
  <conditionalFormatting sqref="H17">
    <cfRule type="containsText" dxfId="826" priority="1609" operator="containsText" text="Alta">
      <formula>NOT(ISERROR(SEARCH("Alta",H17)))</formula>
    </cfRule>
    <cfRule type="containsText" dxfId="825" priority="1610" operator="containsText" text="MediA">
      <formula>NOT(ISERROR(SEARCH("MediA",H17)))</formula>
    </cfRule>
    <cfRule type="containsText" dxfId="824" priority="1611" operator="containsText" text="Baja">
      <formula>NOT(ISERROR(SEARCH("Baja",H17)))</formula>
    </cfRule>
  </conditionalFormatting>
  <conditionalFormatting sqref="G9">
    <cfRule type="containsText" dxfId="823" priority="1660" operator="containsText" text="EIF">
      <formula>NOT(ISERROR(SEARCH("EIF",G9)))</formula>
    </cfRule>
    <cfRule type="containsText" dxfId="822" priority="1661" operator="containsText" text="ILF">
      <formula>NOT(ISERROR(SEARCH("ILF",G9)))</formula>
    </cfRule>
    <cfRule type="containsText" dxfId="821" priority="1662" operator="containsText" text="EQ">
      <formula>NOT(ISERROR(SEARCH("EQ",G9)))</formula>
    </cfRule>
    <cfRule type="containsText" dxfId="820" priority="1663" operator="containsText" text="EO">
      <formula>NOT(ISERROR(SEARCH("EO",G9)))</formula>
    </cfRule>
    <cfRule type="containsText" dxfId="819" priority="1664" operator="containsText" text="EI">
      <formula>NOT(ISERROR(SEARCH("EI",G9)))</formula>
    </cfRule>
  </conditionalFormatting>
  <conditionalFormatting sqref="H9">
    <cfRule type="containsText" dxfId="818" priority="1657" operator="containsText" text="Alta">
      <formula>NOT(ISERROR(SEARCH("Alta",H9)))</formula>
    </cfRule>
    <cfRule type="containsText" dxfId="817" priority="1658" operator="containsText" text="MediA">
      <formula>NOT(ISERROR(SEARCH("MediA",H9)))</formula>
    </cfRule>
    <cfRule type="containsText" dxfId="816" priority="1659" operator="containsText" text="Baja">
      <formula>NOT(ISERROR(SEARCH("Baja",H9)))</formula>
    </cfRule>
  </conditionalFormatting>
  <conditionalFormatting sqref="G10">
    <cfRule type="containsText" dxfId="815" priority="1652" operator="containsText" text="EIF">
      <formula>NOT(ISERROR(SEARCH("EIF",G10)))</formula>
    </cfRule>
    <cfRule type="containsText" dxfId="814" priority="1653" operator="containsText" text="ILF">
      <formula>NOT(ISERROR(SEARCH("ILF",G10)))</formula>
    </cfRule>
    <cfRule type="containsText" dxfId="813" priority="1654" operator="containsText" text="EQ">
      <formula>NOT(ISERROR(SEARCH("EQ",G10)))</formula>
    </cfRule>
    <cfRule type="containsText" dxfId="812" priority="1655" operator="containsText" text="EO">
      <formula>NOT(ISERROR(SEARCH("EO",G10)))</formula>
    </cfRule>
    <cfRule type="containsText" dxfId="811" priority="1656" operator="containsText" text="EI">
      <formula>NOT(ISERROR(SEARCH("EI",G10)))</formula>
    </cfRule>
  </conditionalFormatting>
  <conditionalFormatting sqref="H10">
    <cfRule type="containsText" dxfId="810" priority="1649" operator="containsText" text="Alta">
      <formula>NOT(ISERROR(SEARCH("Alta",H10)))</formula>
    </cfRule>
    <cfRule type="containsText" dxfId="809" priority="1650" operator="containsText" text="MediA">
      <formula>NOT(ISERROR(SEARCH("MediA",H10)))</formula>
    </cfRule>
    <cfRule type="containsText" dxfId="808" priority="1651" operator="containsText" text="Baja">
      <formula>NOT(ISERROR(SEARCH("Baja",H10)))</formula>
    </cfRule>
  </conditionalFormatting>
  <conditionalFormatting sqref="G11">
    <cfRule type="containsText" dxfId="807" priority="1644" operator="containsText" text="EIF">
      <formula>NOT(ISERROR(SEARCH("EIF",G11)))</formula>
    </cfRule>
    <cfRule type="containsText" dxfId="806" priority="1645" operator="containsText" text="ILF">
      <formula>NOT(ISERROR(SEARCH("ILF",G11)))</formula>
    </cfRule>
    <cfRule type="containsText" dxfId="805" priority="1646" operator="containsText" text="EQ">
      <formula>NOT(ISERROR(SEARCH("EQ",G11)))</formula>
    </cfRule>
    <cfRule type="containsText" dxfId="804" priority="1647" operator="containsText" text="EO">
      <formula>NOT(ISERROR(SEARCH("EO",G11)))</formula>
    </cfRule>
    <cfRule type="containsText" dxfId="803" priority="1648" operator="containsText" text="EI">
      <formula>NOT(ISERROR(SEARCH("EI",G11)))</formula>
    </cfRule>
  </conditionalFormatting>
  <conditionalFormatting sqref="H11">
    <cfRule type="containsText" dxfId="802" priority="1641" operator="containsText" text="Alta">
      <formula>NOT(ISERROR(SEARCH("Alta",H11)))</formula>
    </cfRule>
    <cfRule type="containsText" dxfId="801" priority="1642" operator="containsText" text="MediA">
      <formula>NOT(ISERROR(SEARCH("MediA",H11)))</formula>
    </cfRule>
    <cfRule type="containsText" dxfId="800" priority="1643" operator="containsText" text="Baja">
      <formula>NOT(ISERROR(SEARCH("Baja",H11)))</formula>
    </cfRule>
  </conditionalFormatting>
  <conditionalFormatting sqref="G12">
    <cfRule type="containsText" dxfId="799" priority="1636" operator="containsText" text="EIF">
      <formula>NOT(ISERROR(SEARCH("EIF",G12)))</formula>
    </cfRule>
    <cfRule type="containsText" dxfId="798" priority="1637" operator="containsText" text="ILF">
      <formula>NOT(ISERROR(SEARCH("ILF",G12)))</formula>
    </cfRule>
    <cfRule type="containsText" dxfId="797" priority="1638" operator="containsText" text="EQ">
      <formula>NOT(ISERROR(SEARCH("EQ",G12)))</formula>
    </cfRule>
    <cfRule type="containsText" dxfId="796" priority="1639" operator="containsText" text="EO">
      <formula>NOT(ISERROR(SEARCH("EO",G12)))</formula>
    </cfRule>
    <cfRule type="containsText" dxfId="795" priority="1640" operator="containsText" text="EI">
      <formula>NOT(ISERROR(SEARCH("EI",G12)))</formula>
    </cfRule>
  </conditionalFormatting>
  <conditionalFormatting sqref="H12">
    <cfRule type="containsText" dxfId="794" priority="1633" operator="containsText" text="Alta">
      <formula>NOT(ISERROR(SEARCH("Alta",H12)))</formula>
    </cfRule>
    <cfRule type="containsText" dxfId="793" priority="1634" operator="containsText" text="MediA">
      <formula>NOT(ISERROR(SEARCH("MediA",H12)))</formula>
    </cfRule>
    <cfRule type="containsText" dxfId="792" priority="1635" operator="containsText" text="Baja">
      <formula>NOT(ISERROR(SEARCH("Baja",H12)))</formula>
    </cfRule>
  </conditionalFormatting>
  <conditionalFormatting sqref="G13">
    <cfRule type="containsText" dxfId="791" priority="1628" operator="containsText" text="EIF">
      <formula>NOT(ISERROR(SEARCH("EIF",G13)))</formula>
    </cfRule>
    <cfRule type="containsText" dxfId="790" priority="1629" operator="containsText" text="ILF">
      <formula>NOT(ISERROR(SEARCH("ILF",G13)))</formula>
    </cfRule>
    <cfRule type="containsText" dxfId="789" priority="1630" operator="containsText" text="EQ">
      <formula>NOT(ISERROR(SEARCH("EQ",G13)))</formula>
    </cfRule>
    <cfRule type="containsText" dxfId="788" priority="1631" operator="containsText" text="EO">
      <formula>NOT(ISERROR(SEARCH("EO",G13)))</formula>
    </cfRule>
    <cfRule type="containsText" dxfId="787" priority="1632" operator="containsText" text="EI">
      <formula>NOT(ISERROR(SEARCH("EI",G13)))</formula>
    </cfRule>
  </conditionalFormatting>
  <conditionalFormatting sqref="H13">
    <cfRule type="containsText" dxfId="786" priority="1625" operator="containsText" text="Alta">
      <formula>NOT(ISERROR(SEARCH("Alta",H13)))</formula>
    </cfRule>
    <cfRule type="containsText" dxfId="785" priority="1626" operator="containsText" text="MediA">
      <formula>NOT(ISERROR(SEARCH("MediA",H13)))</formula>
    </cfRule>
    <cfRule type="containsText" dxfId="784" priority="1627" operator="containsText" text="Baja">
      <formula>NOT(ISERROR(SEARCH("Baja",H13)))</formula>
    </cfRule>
  </conditionalFormatting>
  <conditionalFormatting sqref="G14">
    <cfRule type="containsText" dxfId="783" priority="1620" operator="containsText" text="EIF">
      <formula>NOT(ISERROR(SEARCH("EIF",G14)))</formula>
    </cfRule>
    <cfRule type="containsText" dxfId="782" priority="1621" operator="containsText" text="ILF">
      <formula>NOT(ISERROR(SEARCH("ILF",G14)))</formula>
    </cfRule>
    <cfRule type="containsText" dxfId="781" priority="1622" operator="containsText" text="EQ">
      <formula>NOT(ISERROR(SEARCH("EQ",G14)))</formula>
    </cfRule>
    <cfRule type="containsText" dxfId="780" priority="1623" operator="containsText" text="EO">
      <formula>NOT(ISERROR(SEARCH("EO",G14)))</formula>
    </cfRule>
    <cfRule type="containsText" dxfId="779" priority="1624" operator="containsText" text="EI">
      <formula>NOT(ISERROR(SEARCH("EI",G14)))</formula>
    </cfRule>
  </conditionalFormatting>
  <conditionalFormatting sqref="H14">
    <cfRule type="containsText" dxfId="778" priority="1617" operator="containsText" text="Alta">
      <formula>NOT(ISERROR(SEARCH("Alta",H14)))</formula>
    </cfRule>
    <cfRule type="containsText" dxfId="777" priority="1618" operator="containsText" text="MediA">
      <formula>NOT(ISERROR(SEARCH("MediA",H14)))</formula>
    </cfRule>
    <cfRule type="containsText" dxfId="776" priority="1619" operator="containsText" text="Baja">
      <formula>NOT(ISERROR(SEARCH("Baja",H14)))</formula>
    </cfRule>
  </conditionalFormatting>
  <conditionalFormatting sqref="G18">
    <cfRule type="containsText" dxfId="775" priority="1604" operator="containsText" text="EIF">
      <formula>NOT(ISERROR(SEARCH("EIF",G18)))</formula>
    </cfRule>
    <cfRule type="containsText" dxfId="774" priority="1605" operator="containsText" text="ILF">
      <formula>NOT(ISERROR(SEARCH("ILF",G18)))</formula>
    </cfRule>
    <cfRule type="containsText" dxfId="773" priority="1606" operator="containsText" text="EQ">
      <formula>NOT(ISERROR(SEARCH("EQ",G18)))</formula>
    </cfRule>
    <cfRule type="containsText" dxfId="772" priority="1607" operator="containsText" text="EO">
      <formula>NOT(ISERROR(SEARCH("EO",G18)))</formula>
    </cfRule>
    <cfRule type="containsText" dxfId="771" priority="1608" operator="containsText" text="EI">
      <formula>NOT(ISERROR(SEARCH("EI",G18)))</formula>
    </cfRule>
  </conditionalFormatting>
  <conditionalFormatting sqref="H18">
    <cfRule type="containsText" dxfId="770" priority="1601" operator="containsText" text="Alta">
      <formula>NOT(ISERROR(SEARCH("Alta",H18)))</formula>
    </cfRule>
    <cfRule type="containsText" dxfId="769" priority="1602" operator="containsText" text="MediA">
      <formula>NOT(ISERROR(SEARCH("MediA",H18)))</formula>
    </cfRule>
    <cfRule type="containsText" dxfId="768" priority="1603" operator="containsText" text="Baja">
      <formula>NOT(ISERROR(SEARCH("Baja",H18)))</formula>
    </cfRule>
  </conditionalFormatting>
  <conditionalFormatting sqref="G19">
    <cfRule type="containsText" dxfId="767" priority="1596" operator="containsText" text="EIF">
      <formula>NOT(ISERROR(SEARCH("EIF",G19)))</formula>
    </cfRule>
    <cfRule type="containsText" dxfId="766" priority="1597" operator="containsText" text="ILF">
      <formula>NOT(ISERROR(SEARCH("ILF",G19)))</formula>
    </cfRule>
    <cfRule type="containsText" dxfId="765" priority="1598" operator="containsText" text="EQ">
      <formula>NOT(ISERROR(SEARCH("EQ",G19)))</formula>
    </cfRule>
    <cfRule type="containsText" dxfId="764" priority="1599" operator="containsText" text="EO">
      <formula>NOT(ISERROR(SEARCH("EO",G19)))</formula>
    </cfRule>
    <cfRule type="containsText" dxfId="763" priority="1600" operator="containsText" text="EI">
      <formula>NOT(ISERROR(SEARCH("EI",G19)))</formula>
    </cfRule>
  </conditionalFormatting>
  <conditionalFormatting sqref="H19">
    <cfRule type="containsText" dxfId="762" priority="1593" operator="containsText" text="Alta">
      <formula>NOT(ISERROR(SEARCH("Alta",H19)))</formula>
    </cfRule>
    <cfRule type="containsText" dxfId="761" priority="1594" operator="containsText" text="MediA">
      <formula>NOT(ISERROR(SEARCH("MediA",H19)))</formula>
    </cfRule>
    <cfRule type="containsText" dxfId="760" priority="1595" operator="containsText" text="Baja">
      <formula>NOT(ISERROR(SEARCH("Baja",H19)))</formula>
    </cfRule>
  </conditionalFormatting>
  <conditionalFormatting sqref="G20">
    <cfRule type="containsText" dxfId="759" priority="1588" operator="containsText" text="EIF">
      <formula>NOT(ISERROR(SEARCH("EIF",G20)))</formula>
    </cfRule>
    <cfRule type="containsText" dxfId="758" priority="1589" operator="containsText" text="ILF">
      <formula>NOT(ISERROR(SEARCH("ILF",G20)))</formula>
    </cfRule>
    <cfRule type="containsText" dxfId="757" priority="1590" operator="containsText" text="EQ">
      <formula>NOT(ISERROR(SEARCH("EQ",G20)))</formula>
    </cfRule>
    <cfRule type="containsText" dxfId="756" priority="1591" operator="containsText" text="EO">
      <formula>NOT(ISERROR(SEARCH("EO",G20)))</formula>
    </cfRule>
    <cfRule type="containsText" dxfId="755" priority="1592" operator="containsText" text="EI">
      <formula>NOT(ISERROR(SEARCH("EI",G20)))</formula>
    </cfRule>
  </conditionalFormatting>
  <conditionalFormatting sqref="H20">
    <cfRule type="containsText" dxfId="754" priority="1585" operator="containsText" text="Alta">
      <formula>NOT(ISERROR(SEARCH("Alta",H20)))</formula>
    </cfRule>
    <cfRule type="containsText" dxfId="753" priority="1586" operator="containsText" text="MediA">
      <formula>NOT(ISERROR(SEARCH("MediA",H20)))</formula>
    </cfRule>
    <cfRule type="containsText" dxfId="752" priority="1587" operator="containsText" text="Baja">
      <formula>NOT(ISERROR(SEARCH("Baja",H20)))</formula>
    </cfRule>
  </conditionalFormatting>
  <conditionalFormatting sqref="G15">
    <cfRule type="containsText" dxfId="751" priority="1580" operator="containsText" text="EIF">
      <formula>NOT(ISERROR(SEARCH("EIF",G15)))</formula>
    </cfRule>
    <cfRule type="containsText" dxfId="750" priority="1581" operator="containsText" text="ILF">
      <formula>NOT(ISERROR(SEARCH("ILF",G15)))</formula>
    </cfRule>
    <cfRule type="containsText" dxfId="749" priority="1582" operator="containsText" text="EQ">
      <formula>NOT(ISERROR(SEARCH("EQ",G15)))</formula>
    </cfRule>
    <cfRule type="containsText" dxfId="748" priority="1583" operator="containsText" text="EO">
      <formula>NOT(ISERROR(SEARCH("EO",G15)))</formula>
    </cfRule>
    <cfRule type="containsText" dxfId="747" priority="1584" operator="containsText" text="EI">
      <formula>NOT(ISERROR(SEARCH("EI",G15)))</formula>
    </cfRule>
  </conditionalFormatting>
  <conditionalFormatting sqref="H15">
    <cfRule type="containsText" dxfId="746" priority="1577" operator="containsText" text="Alta">
      <formula>NOT(ISERROR(SEARCH("Alta",H15)))</formula>
    </cfRule>
    <cfRule type="containsText" dxfId="745" priority="1578" operator="containsText" text="MediA">
      <formula>NOT(ISERROR(SEARCH("MediA",H15)))</formula>
    </cfRule>
    <cfRule type="containsText" dxfId="744" priority="1579" operator="containsText" text="Baja">
      <formula>NOT(ISERROR(SEARCH("Baja",H15)))</formula>
    </cfRule>
  </conditionalFormatting>
  <conditionalFormatting sqref="G21">
    <cfRule type="containsText" dxfId="743" priority="1572" operator="containsText" text="EIF">
      <formula>NOT(ISERROR(SEARCH("EIF",G21)))</formula>
    </cfRule>
    <cfRule type="containsText" dxfId="742" priority="1573" operator="containsText" text="ILF">
      <formula>NOT(ISERROR(SEARCH("ILF",G21)))</formula>
    </cfRule>
    <cfRule type="containsText" dxfId="741" priority="1574" operator="containsText" text="EQ">
      <formula>NOT(ISERROR(SEARCH("EQ",G21)))</formula>
    </cfRule>
    <cfRule type="containsText" dxfId="740" priority="1575" operator="containsText" text="EO">
      <formula>NOT(ISERROR(SEARCH("EO",G21)))</formula>
    </cfRule>
    <cfRule type="containsText" dxfId="739" priority="1576" operator="containsText" text="EI">
      <formula>NOT(ISERROR(SEARCH("EI",G21)))</formula>
    </cfRule>
  </conditionalFormatting>
  <conditionalFormatting sqref="H21">
    <cfRule type="containsText" dxfId="738" priority="1569" operator="containsText" text="Alta">
      <formula>NOT(ISERROR(SEARCH("Alta",H21)))</formula>
    </cfRule>
    <cfRule type="containsText" dxfId="737" priority="1570" operator="containsText" text="MediA">
      <formula>NOT(ISERROR(SEARCH("MediA",H21)))</formula>
    </cfRule>
    <cfRule type="containsText" dxfId="736" priority="1571" operator="containsText" text="Baja">
      <formula>NOT(ISERROR(SEARCH("Baja",H21)))</formula>
    </cfRule>
  </conditionalFormatting>
  <conditionalFormatting sqref="G22">
    <cfRule type="containsText" dxfId="735" priority="1564" operator="containsText" text="EIF">
      <formula>NOT(ISERROR(SEARCH("EIF",G22)))</formula>
    </cfRule>
    <cfRule type="containsText" dxfId="734" priority="1565" operator="containsText" text="ILF">
      <formula>NOT(ISERROR(SEARCH("ILF",G22)))</formula>
    </cfRule>
    <cfRule type="containsText" dxfId="733" priority="1566" operator="containsText" text="EQ">
      <formula>NOT(ISERROR(SEARCH("EQ",G22)))</formula>
    </cfRule>
    <cfRule type="containsText" dxfId="732" priority="1567" operator="containsText" text="EO">
      <formula>NOT(ISERROR(SEARCH("EO",G22)))</formula>
    </cfRule>
    <cfRule type="containsText" dxfId="731" priority="1568" operator="containsText" text="EI">
      <formula>NOT(ISERROR(SEARCH("EI",G22)))</formula>
    </cfRule>
  </conditionalFormatting>
  <conditionalFormatting sqref="H22">
    <cfRule type="containsText" dxfId="730" priority="1561" operator="containsText" text="Alta">
      <formula>NOT(ISERROR(SEARCH("Alta",H22)))</formula>
    </cfRule>
    <cfRule type="containsText" dxfId="729" priority="1562" operator="containsText" text="MediA">
      <formula>NOT(ISERROR(SEARCH("MediA",H22)))</formula>
    </cfRule>
    <cfRule type="containsText" dxfId="728" priority="1563" operator="containsText" text="Baja">
      <formula>NOT(ISERROR(SEARCH("Baja",H22)))</formula>
    </cfRule>
  </conditionalFormatting>
  <conditionalFormatting sqref="G23">
    <cfRule type="containsText" dxfId="727" priority="1556" operator="containsText" text="EIF">
      <formula>NOT(ISERROR(SEARCH("EIF",G23)))</formula>
    </cfRule>
    <cfRule type="containsText" dxfId="726" priority="1557" operator="containsText" text="ILF">
      <formula>NOT(ISERROR(SEARCH("ILF",G23)))</formula>
    </cfRule>
    <cfRule type="containsText" dxfId="725" priority="1558" operator="containsText" text="EQ">
      <formula>NOT(ISERROR(SEARCH("EQ",G23)))</formula>
    </cfRule>
    <cfRule type="containsText" dxfId="724" priority="1559" operator="containsText" text="EO">
      <formula>NOT(ISERROR(SEARCH("EO",G23)))</formula>
    </cfRule>
    <cfRule type="containsText" dxfId="723" priority="1560" operator="containsText" text="EI">
      <formula>NOT(ISERROR(SEARCH("EI",G23)))</formula>
    </cfRule>
  </conditionalFormatting>
  <conditionalFormatting sqref="H23">
    <cfRule type="containsText" dxfId="722" priority="1553" operator="containsText" text="Alta">
      <formula>NOT(ISERROR(SEARCH("Alta",H23)))</formula>
    </cfRule>
    <cfRule type="containsText" dxfId="721" priority="1554" operator="containsText" text="MediA">
      <formula>NOT(ISERROR(SEARCH("MediA",H23)))</formula>
    </cfRule>
    <cfRule type="containsText" dxfId="720" priority="1555" operator="containsText" text="Baja">
      <formula>NOT(ISERROR(SEARCH("Baja",H23)))</formula>
    </cfRule>
  </conditionalFormatting>
  <conditionalFormatting sqref="G24">
    <cfRule type="containsText" dxfId="719" priority="1548" operator="containsText" text="EIF">
      <formula>NOT(ISERROR(SEARCH("EIF",G24)))</formula>
    </cfRule>
    <cfRule type="containsText" dxfId="718" priority="1549" operator="containsText" text="ILF">
      <formula>NOT(ISERROR(SEARCH("ILF",G24)))</formula>
    </cfRule>
    <cfRule type="containsText" dxfId="717" priority="1550" operator="containsText" text="EQ">
      <formula>NOT(ISERROR(SEARCH("EQ",G24)))</formula>
    </cfRule>
    <cfRule type="containsText" dxfId="716" priority="1551" operator="containsText" text="EO">
      <formula>NOT(ISERROR(SEARCH("EO",G24)))</formula>
    </cfRule>
    <cfRule type="containsText" dxfId="715" priority="1552" operator="containsText" text="EI">
      <formula>NOT(ISERROR(SEARCH("EI",G24)))</formula>
    </cfRule>
  </conditionalFormatting>
  <conditionalFormatting sqref="H24">
    <cfRule type="containsText" dxfId="714" priority="1545" operator="containsText" text="Alta">
      <formula>NOT(ISERROR(SEARCH("Alta",H24)))</formula>
    </cfRule>
    <cfRule type="containsText" dxfId="713" priority="1546" operator="containsText" text="MediA">
      <formula>NOT(ISERROR(SEARCH("MediA",H24)))</formula>
    </cfRule>
    <cfRule type="containsText" dxfId="712" priority="1547" operator="containsText" text="Baja">
      <formula>NOT(ISERROR(SEARCH("Baja",H24)))</formula>
    </cfRule>
  </conditionalFormatting>
  <conditionalFormatting sqref="G25">
    <cfRule type="containsText" dxfId="711" priority="1540" operator="containsText" text="EIF">
      <formula>NOT(ISERROR(SEARCH("EIF",G25)))</formula>
    </cfRule>
    <cfRule type="containsText" dxfId="710" priority="1541" operator="containsText" text="ILF">
      <formula>NOT(ISERROR(SEARCH("ILF",G25)))</formula>
    </cfRule>
    <cfRule type="containsText" dxfId="709" priority="1542" operator="containsText" text="EQ">
      <formula>NOT(ISERROR(SEARCH("EQ",G25)))</formula>
    </cfRule>
    <cfRule type="containsText" dxfId="708" priority="1543" operator="containsText" text="EO">
      <formula>NOT(ISERROR(SEARCH("EO",G25)))</formula>
    </cfRule>
    <cfRule type="containsText" dxfId="707" priority="1544" operator="containsText" text="EI">
      <formula>NOT(ISERROR(SEARCH("EI",G25)))</formula>
    </cfRule>
  </conditionalFormatting>
  <conditionalFormatting sqref="H25">
    <cfRule type="containsText" dxfId="706" priority="1537" operator="containsText" text="Alta">
      <formula>NOT(ISERROR(SEARCH("Alta",H25)))</formula>
    </cfRule>
    <cfRule type="containsText" dxfId="705" priority="1538" operator="containsText" text="MediA">
      <formula>NOT(ISERROR(SEARCH("MediA",H25)))</formula>
    </cfRule>
    <cfRule type="containsText" dxfId="704" priority="1539" operator="containsText" text="Baja">
      <formula>NOT(ISERROR(SEARCH("Baja",H25)))</formula>
    </cfRule>
  </conditionalFormatting>
  <conditionalFormatting sqref="G27">
    <cfRule type="containsText" dxfId="703" priority="1532" operator="containsText" text="EIF">
      <formula>NOT(ISERROR(SEARCH("EIF",G27)))</formula>
    </cfRule>
    <cfRule type="containsText" dxfId="702" priority="1533" operator="containsText" text="ILF">
      <formula>NOT(ISERROR(SEARCH("ILF",G27)))</formula>
    </cfRule>
    <cfRule type="containsText" dxfId="701" priority="1534" operator="containsText" text="EQ">
      <formula>NOT(ISERROR(SEARCH("EQ",G27)))</formula>
    </cfRule>
    <cfRule type="containsText" dxfId="700" priority="1535" operator="containsText" text="EO">
      <formula>NOT(ISERROR(SEARCH("EO",G27)))</formula>
    </cfRule>
    <cfRule type="containsText" dxfId="699" priority="1536" operator="containsText" text="EI">
      <formula>NOT(ISERROR(SEARCH("EI",G27)))</formula>
    </cfRule>
  </conditionalFormatting>
  <conditionalFormatting sqref="H27">
    <cfRule type="containsText" dxfId="698" priority="1529" operator="containsText" text="Alta">
      <formula>NOT(ISERROR(SEARCH("Alta",H27)))</formula>
    </cfRule>
    <cfRule type="containsText" dxfId="697" priority="1530" operator="containsText" text="MediA">
      <formula>NOT(ISERROR(SEARCH("MediA",H27)))</formula>
    </cfRule>
    <cfRule type="containsText" dxfId="696" priority="1531" operator="containsText" text="Baja">
      <formula>NOT(ISERROR(SEARCH("Baja",H27)))</formula>
    </cfRule>
  </conditionalFormatting>
  <conditionalFormatting sqref="G28">
    <cfRule type="containsText" dxfId="695" priority="1524" operator="containsText" text="EIF">
      <formula>NOT(ISERROR(SEARCH("EIF",G28)))</formula>
    </cfRule>
    <cfRule type="containsText" dxfId="694" priority="1525" operator="containsText" text="ILF">
      <formula>NOT(ISERROR(SEARCH("ILF",G28)))</formula>
    </cfRule>
    <cfRule type="containsText" dxfId="693" priority="1526" operator="containsText" text="EQ">
      <formula>NOT(ISERROR(SEARCH("EQ",G28)))</formula>
    </cfRule>
    <cfRule type="containsText" dxfId="692" priority="1527" operator="containsText" text="EO">
      <formula>NOT(ISERROR(SEARCH("EO",G28)))</formula>
    </cfRule>
    <cfRule type="containsText" dxfId="691" priority="1528" operator="containsText" text="EI">
      <formula>NOT(ISERROR(SEARCH("EI",G28)))</formula>
    </cfRule>
  </conditionalFormatting>
  <conditionalFormatting sqref="H28">
    <cfRule type="containsText" dxfId="690" priority="1521" operator="containsText" text="Alta">
      <formula>NOT(ISERROR(SEARCH("Alta",H28)))</formula>
    </cfRule>
    <cfRule type="containsText" dxfId="689" priority="1522" operator="containsText" text="MediA">
      <formula>NOT(ISERROR(SEARCH("MediA",H28)))</formula>
    </cfRule>
    <cfRule type="containsText" dxfId="688" priority="1523" operator="containsText" text="Baja">
      <formula>NOT(ISERROR(SEARCH("Baja",H28)))</formula>
    </cfRule>
  </conditionalFormatting>
  <conditionalFormatting sqref="G29">
    <cfRule type="containsText" dxfId="687" priority="1516" operator="containsText" text="EIF">
      <formula>NOT(ISERROR(SEARCH("EIF",G29)))</formula>
    </cfRule>
    <cfRule type="containsText" dxfId="686" priority="1517" operator="containsText" text="ILF">
      <formula>NOT(ISERROR(SEARCH("ILF",G29)))</formula>
    </cfRule>
    <cfRule type="containsText" dxfId="685" priority="1518" operator="containsText" text="EQ">
      <formula>NOT(ISERROR(SEARCH("EQ",G29)))</formula>
    </cfRule>
    <cfRule type="containsText" dxfId="684" priority="1519" operator="containsText" text="EO">
      <formula>NOT(ISERROR(SEARCH("EO",G29)))</formula>
    </cfRule>
    <cfRule type="containsText" dxfId="683" priority="1520" operator="containsText" text="EI">
      <formula>NOT(ISERROR(SEARCH("EI",G29)))</formula>
    </cfRule>
  </conditionalFormatting>
  <conditionalFormatting sqref="H29">
    <cfRule type="containsText" dxfId="682" priority="1513" operator="containsText" text="Alta">
      <formula>NOT(ISERROR(SEARCH("Alta",H29)))</formula>
    </cfRule>
    <cfRule type="containsText" dxfId="681" priority="1514" operator="containsText" text="MediA">
      <formula>NOT(ISERROR(SEARCH("MediA",H29)))</formula>
    </cfRule>
    <cfRule type="containsText" dxfId="680" priority="1515" operator="containsText" text="Baja">
      <formula>NOT(ISERROR(SEARCH("Baja",H29)))</formula>
    </cfRule>
  </conditionalFormatting>
  <conditionalFormatting sqref="G30">
    <cfRule type="containsText" dxfId="679" priority="1508" operator="containsText" text="EIF">
      <formula>NOT(ISERROR(SEARCH("EIF",G30)))</formula>
    </cfRule>
    <cfRule type="containsText" dxfId="678" priority="1509" operator="containsText" text="ILF">
      <formula>NOT(ISERROR(SEARCH("ILF",G30)))</formula>
    </cfRule>
    <cfRule type="containsText" dxfId="677" priority="1510" operator="containsText" text="EQ">
      <formula>NOT(ISERROR(SEARCH("EQ",G30)))</formula>
    </cfRule>
    <cfRule type="containsText" dxfId="676" priority="1511" operator="containsText" text="EO">
      <formula>NOT(ISERROR(SEARCH("EO",G30)))</formula>
    </cfRule>
    <cfRule type="containsText" dxfId="675" priority="1512" operator="containsText" text="EI">
      <formula>NOT(ISERROR(SEARCH("EI",G30)))</formula>
    </cfRule>
  </conditionalFormatting>
  <conditionalFormatting sqref="H30">
    <cfRule type="containsText" dxfId="674" priority="1505" operator="containsText" text="Alta">
      <formula>NOT(ISERROR(SEARCH("Alta",H30)))</formula>
    </cfRule>
    <cfRule type="containsText" dxfId="673" priority="1506" operator="containsText" text="MediA">
      <formula>NOT(ISERROR(SEARCH("MediA",H30)))</formula>
    </cfRule>
    <cfRule type="containsText" dxfId="672" priority="1507" operator="containsText" text="Baja">
      <formula>NOT(ISERROR(SEARCH("Baja",H30)))</formula>
    </cfRule>
  </conditionalFormatting>
  <conditionalFormatting sqref="G31">
    <cfRule type="containsText" dxfId="671" priority="1500" operator="containsText" text="EIF">
      <formula>NOT(ISERROR(SEARCH("EIF",G31)))</formula>
    </cfRule>
    <cfRule type="containsText" dxfId="670" priority="1501" operator="containsText" text="ILF">
      <formula>NOT(ISERROR(SEARCH("ILF",G31)))</formula>
    </cfRule>
    <cfRule type="containsText" dxfId="669" priority="1502" operator="containsText" text="EQ">
      <formula>NOT(ISERROR(SEARCH("EQ",G31)))</formula>
    </cfRule>
    <cfRule type="containsText" dxfId="668" priority="1503" operator="containsText" text="EO">
      <formula>NOT(ISERROR(SEARCH("EO",G31)))</formula>
    </cfRule>
    <cfRule type="containsText" dxfId="667" priority="1504" operator="containsText" text="EI">
      <formula>NOT(ISERROR(SEARCH("EI",G31)))</formula>
    </cfRule>
  </conditionalFormatting>
  <conditionalFormatting sqref="H31">
    <cfRule type="containsText" dxfId="666" priority="1497" operator="containsText" text="Alta">
      <formula>NOT(ISERROR(SEARCH("Alta",H31)))</formula>
    </cfRule>
    <cfRule type="containsText" dxfId="665" priority="1498" operator="containsText" text="MediA">
      <formula>NOT(ISERROR(SEARCH("MediA",H31)))</formula>
    </cfRule>
    <cfRule type="containsText" dxfId="664" priority="1499" operator="containsText" text="Baja">
      <formula>NOT(ISERROR(SEARCH("Baja",H31)))</formula>
    </cfRule>
  </conditionalFormatting>
  <conditionalFormatting sqref="G32">
    <cfRule type="containsText" dxfId="663" priority="1492" operator="containsText" text="EIF">
      <formula>NOT(ISERROR(SEARCH("EIF",G32)))</formula>
    </cfRule>
    <cfRule type="containsText" dxfId="662" priority="1493" operator="containsText" text="ILF">
      <formula>NOT(ISERROR(SEARCH("ILF",G32)))</formula>
    </cfRule>
    <cfRule type="containsText" dxfId="661" priority="1494" operator="containsText" text="EQ">
      <formula>NOT(ISERROR(SEARCH("EQ",G32)))</formula>
    </cfRule>
    <cfRule type="containsText" dxfId="660" priority="1495" operator="containsText" text="EO">
      <formula>NOT(ISERROR(SEARCH("EO",G32)))</formula>
    </cfRule>
    <cfRule type="containsText" dxfId="659" priority="1496" operator="containsText" text="EI">
      <formula>NOT(ISERROR(SEARCH("EI",G32)))</formula>
    </cfRule>
  </conditionalFormatting>
  <conditionalFormatting sqref="H32">
    <cfRule type="containsText" dxfId="658" priority="1489" operator="containsText" text="Alta">
      <formula>NOT(ISERROR(SEARCH("Alta",H32)))</formula>
    </cfRule>
    <cfRule type="containsText" dxfId="657" priority="1490" operator="containsText" text="MediA">
      <formula>NOT(ISERROR(SEARCH("MediA",H32)))</formula>
    </cfRule>
    <cfRule type="containsText" dxfId="656" priority="1491" operator="containsText" text="Baja">
      <formula>NOT(ISERROR(SEARCH("Baja",H32)))</formula>
    </cfRule>
  </conditionalFormatting>
  <conditionalFormatting sqref="G33">
    <cfRule type="containsText" dxfId="655" priority="1484" operator="containsText" text="EIF">
      <formula>NOT(ISERROR(SEARCH("EIF",G33)))</formula>
    </cfRule>
    <cfRule type="containsText" dxfId="654" priority="1485" operator="containsText" text="ILF">
      <formula>NOT(ISERROR(SEARCH("ILF",G33)))</formula>
    </cfRule>
    <cfRule type="containsText" dxfId="653" priority="1486" operator="containsText" text="EQ">
      <formula>NOT(ISERROR(SEARCH("EQ",G33)))</formula>
    </cfRule>
    <cfRule type="containsText" dxfId="652" priority="1487" operator="containsText" text="EO">
      <formula>NOT(ISERROR(SEARCH("EO",G33)))</formula>
    </cfRule>
    <cfRule type="containsText" dxfId="651" priority="1488" operator="containsText" text="EI">
      <formula>NOT(ISERROR(SEARCH("EI",G33)))</formula>
    </cfRule>
  </conditionalFormatting>
  <conditionalFormatting sqref="H33">
    <cfRule type="containsText" dxfId="650" priority="1481" operator="containsText" text="Alta">
      <formula>NOT(ISERROR(SEARCH("Alta",H33)))</formula>
    </cfRule>
    <cfRule type="containsText" dxfId="649" priority="1482" operator="containsText" text="MediA">
      <formula>NOT(ISERROR(SEARCH("MediA",H33)))</formula>
    </cfRule>
    <cfRule type="containsText" dxfId="648" priority="1483" operator="containsText" text="Baja">
      <formula>NOT(ISERROR(SEARCH("Baja",H33)))</formula>
    </cfRule>
  </conditionalFormatting>
  <conditionalFormatting sqref="G34">
    <cfRule type="containsText" dxfId="647" priority="1476" operator="containsText" text="EIF">
      <formula>NOT(ISERROR(SEARCH("EIF",G34)))</formula>
    </cfRule>
    <cfRule type="containsText" dxfId="646" priority="1477" operator="containsText" text="ILF">
      <formula>NOT(ISERROR(SEARCH("ILF",G34)))</formula>
    </cfRule>
    <cfRule type="containsText" dxfId="645" priority="1478" operator="containsText" text="EQ">
      <formula>NOT(ISERROR(SEARCH("EQ",G34)))</formula>
    </cfRule>
    <cfRule type="containsText" dxfId="644" priority="1479" operator="containsText" text="EO">
      <formula>NOT(ISERROR(SEARCH("EO",G34)))</formula>
    </cfRule>
    <cfRule type="containsText" dxfId="643" priority="1480" operator="containsText" text="EI">
      <formula>NOT(ISERROR(SEARCH("EI",G34)))</formula>
    </cfRule>
  </conditionalFormatting>
  <conditionalFormatting sqref="H34">
    <cfRule type="containsText" dxfId="642" priority="1473" operator="containsText" text="Alta">
      <formula>NOT(ISERROR(SEARCH("Alta",H34)))</formula>
    </cfRule>
    <cfRule type="containsText" dxfId="641" priority="1474" operator="containsText" text="MediA">
      <formula>NOT(ISERROR(SEARCH("MediA",H34)))</formula>
    </cfRule>
    <cfRule type="containsText" dxfId="640" priority="1475" operator="containsText" text="Baja">
      <formula>NOT(ISERROR(SEARCH("Baja",H34)))</formula>
    </cfRule>
  </conditionalFormatting>
  <conditionalFormatting sqref="G35">
    <cfRule type="containsText" dxfId="639" priority="1468" operator="containsText" text="EIF">
      <formula>NOT(ISERROR(SEARCH("EIF",G35)))</formula>
    </cfRule>
    <cfRule type="containsText" dxfId="638" priority="1469" operator="containsText" text="ILF">
      <formula>NOT(ISERROR(SEARCH("ILF",G35)))</formula>
    </cfRule>
    <cfRule type="containsText" dxfId="637" priority="1470" operator="containsText" text="EQ">
      <formula>NOT(ISERROR(SEARCH("EQ",G35)))</formula>
    </cfRule>
    <cfRule type="containsText" dxfId="636" priority="1471" operator="containsText" text="EO">
      <formula>NOT(ISERROR(SEARCH("EO",G35)))</formula>
    </cfRule>
    <cfRule type="containsText" dxfId="635" priority="1472" operator="containsText" text="EI">
      <formula>NOT(ISERROR(SEARCH("EI",G35)))</formula>
    </cfRule>
  </conditionalFormatting>
  <conditionalFormatting sqref="H35">
    <cfRule type="containsText" dxfId="634" priority="1465" operator="containsText" text="Alta">
      <formula>NOT(ISERROR(SEARCH("Alta",H35)))</formula>
    </cfRule>
    <cfRule type="containsText" dxfId="633" priority="1466" operator="containsText" text="MediA">
      <formula>NOT(ISERROR(SEARCH("MediA",H35)))</formula>
    </cfRule>
    <cfRule type="containsText" dxfId="632" priority="1467" operator="containsText" text="Baja">
      <formula>NOT(ISERROR(SEARCH("Baja",H35)))</formula>
    </cfRule>
  </conditionalFormatting>
  <conditionalFormatting sqref="G91">
    <cfRule type="containsText" dxfId="631" priority="908" operator="containsText" text="EIF">
      <formula>NOT(ISERROR(SEARCH("EIF",G91)))</formula>
    </cfRule>
    <cfRule type="containsText" dxfId="630" priority="909" operator="containsText" text="ILF">
      <formula>NOT(ISERROR(SEARCH("ILF",G91)))</formula>
    </cfRule>
    <cfRule type="containsText" dxfId="629" priority="910" operator="containsText" text="EQ">
      <formula>NOT(ISERROR(SEARCH("EQ",G91)))</formula>
    </cfRule>
    <cfRule type="containsText" dxfId="628" priority="911" operator="containsText" text="EO">
      <formula>NOT(ISERROR(SEARCH("EO",G91)))</formula>
    </cfRule>
    <cfRule type="containsText" dxfId="627" priority="912" operator="containsText" text="EI">
      <formula>NOT(ISERROR(SEARCH("EI",G91)))</formula>
    </cfRule>
  </conditionalFormatting>
  <conditionalFormatting sqref="H91">
    <cfRule type="containsText" dxfId="626" priority="905" operator="containsText" text="Alta">
      <formula>NOT(ISERROR(SEARCH("Alta",H91)))</formula>
    </cfRule>
    <cfRule type="containsText" dxfId="625" priority="906" operator="containsText" text="MediA">
      <formula>NOT(ISERROR(SEARCH("MediA",H91)))</formula>
    </cfRule>
    <cfRule type="containsText" dxfId="624" priority="907" operator="containsText" text="Baja">
      <formula>NOT(ISERROR(SEARCH("Baja",H91)))</formula>
    </cfRule>
  </conditionalFormatting>
  <conditionalFormatting sqref="G101">
    <cfRule type="containsText" dxfId="623" priority="900" operator="containsText" text="EIF">
      <formula>NOT(ISERROR(SEARCH("EIF",G101)))</formula>
    </cfRule>
    <cfRule type="containsText" dxfId="622" priority="901" operator="containsText" text="ILF">
      <formula>NOT(ISERROR(SEARCH("ILF",G101)))</formula>
    </cfRule>
    <cfRule type="containsText" dxfId="621" priority="902" operator="containsText" text="EQ">
      <formula>NOT(ISERROR(SEARCH("EQ",G101)))</formula>
    </cfRule>
    <cfRule type="containsText" dxfId="620" priority="903" operator="containsText" text="EO">
      <formula>NOT(ISERROR(SEARCH("EO",G101)))</formula>
    </cfRule>
    <cfRule type="containsText" dxfId="619" priority="904" operator="containsText" text="EI">
      <formula>NOT(ISERROR(SEARCH("EI",G101)))</formula>
    </cfRule>
  </conditionalFormatting>
  <conditionalFormatting sqref="H101">
    <cfRule type="containsText" dxfId="618" priority="897" operator="containsText" text="Alta">
      <formula>NOT(ISERROR(SEARCH("Alta",H101)))</formula>
    </cfRule>
    <cfRule type="containsText" dxfId="617" priority="898" operator="containsText" text="MediA">
      <formula>NOT(ISERROR(SEARCH("MediA",H101)))</formula>
    </cfRule>
    <cfRule type="containsText" dxfId="616" priority="899" operator="containsText" text="Baja">
      <formula>NOT(ISERROR(SEARCH("Baja",H101)))</formula>
    </cfRule>
  </conditionalFormatting>
  <conditionalFormatting sqref="G106">
    <cfRule type="containsText" dxfId="615" priority="892" operator="containsText" text="EIF">
      <formula>NOT(ISERROR(SEARCH("EIF",G106)))</formula>
    </cfRule>
    <cfRule type="containsText" dxfId="614" priority="893" operator="containsText" text="ILF">
      <formula>NOT(ISERROR(SEARCH("ILF",G106)))</formula>
    </cfRule>
    <cfRule type="containsText" dxfId="613" priority="894" operator="containsText" text="EQ">
      <formula>NOT(ISERROR(SEARCH("EQ",G106)))</formula>
    </cfRule>
    <cfRule type="containsText" dxfId="612" priority="895" operator="containsText" text="EO">
      <formula>NOT(ISERROR(SEARCH("EO",G106)))</formula>
    </cfRule>
    <cfRule type="containsText" dxfId="611" priority="896" operator="containsText" text="EI">
      <formula>NOT(ISERROR(SEARCH("EI",G106)))</formula>
    </cfRule>
  </conditionalFormatting>
  <conditionalFormatting sqref="H106">
    <cfRule type="containsText" dxfId="610" priority="889" operator="containsText" text="Alta">
      <formula>NOT(ISERROR(SEARCH("Alta",H106)))</formula>
    </cfRule>
    <cfRule type="containsText" dxfId="609" priority="890" operator="containsText" text="MediA">
      <formula>NOT(ISERROR(SEARCH("MediA",H106)))</formula>
    </cfRule>
    <cfRule type="containsText" dxfId="608" priority="891" operator="containsText" text="Baja">
      <formula>NOT(ISERROR(SEARCH("Baja",H106)))</formula>
    </cfRule>
  </conditionalFormatting>
  <conditionalFormatting sqref="G111">
    <cfRule type="containsText" dxfId="607" priority="884" operator="containsText" text="EIF">
      <formula>NOT(ISERROR(SEARCH("EIF",G111)))</formula>
    </cfRule>
    <cfRule type="containsText" dxfId="606" priority="885" operator="containsText" text="ILF">
      <formula>NOT(ISERROR(SEARCH("ILF",G111)))</formula>
    </cfRule>
    <cfRule type="containsText" dxfId="605" priority="886" operator="containsText" text="EQ">
      <formula>NOT(ISERROR(SEARCH("EQ",G111)))</formula>
    </cfRule>
    <cfRule type="containsText" dxfId="604" priority="887" operator="containsText" text="EO">
      <formula>NOT(ISERROR(SEARCH("EO",G111)))</formula>
    </cfRule>
    <cfRule type="containsText" dxfId="603" priority="888" operator="containsText" text="EI">
      <formula>NOT(ISERROR(SEARCH("EI",G111)))</formula>
    </cfRule>
  </conditionalFormatting>
  <conditionalFormatting sqref="H111">
    <cfRule type="containsText" dxfId="602" priority="881" operator="containsText" text="Alta">
      <formula>NOT(ISERROR(SEARCH("Alta",H111)))</formula>
    </cfRule>
    <cfRule type="containsText" dxfId="601" priority="882" operator="containsText" text="MediA">
      <formula>NOT(ISERROR(SEARCH("MediA",H111)))</formula>
    </cfRule>
    <cfRule type="containsText" dxfId="600" priority="883" operator="containsText" text="Baja">
      <formula>NOT(ISERROR(SEARCH("Baja",H111)))</formula>
    </cfRule>
  </conditionalFormatting>
  <conditionalFormatting sqref="G44">
    <cfRule type="containsText" dxfId="599" priority="1420" operator="containsText" text="EIF">
      <formula>NOT(ISERROR(SEARCH("EIF",G44)))</formula>
    </cfRule>
    <cfRule type="containsText" dxfId="598" priority="1421" operator="containsText" text="ILF">
      <formula>NOT(ISERROR(SEARCH("ILF",G44)))</formula>
    </cfRule>
    <cfRule type="containsText" dxfId="597" priority="1422" operator="containsText" text="EQ">
      <formula>NOT(ISERROR(SEARCH("EQ",G44)))</formula>
    </cfRule>
    <cfRule type="containsText" dxfId="596" priority="1423" operator="containsText" text="EO">
      <formula>NOT(ISERROR(SEARCH("EO",G44)))</formula>
    </cfRule>
    <cfRule type="containsText" dxfId="595" priority="1424" operator="containsText" text="EI">
      <formula>NOT(ISERROR(SEARCH("EI",G44)))</formula>
    </cfRule>
  </conditionalFormatting>
  <conditionalFormatting sqref="H44">
    <cfRule type="containsText" dxfId="594" priority="1417" operator="containsText" text="Alta">
      <formula>NOT(ISERROR(SEARCH("Alta",H44)))</formula>
    </cfRule>
    <cfRule type="containsText" dxfId="593" priority="1418" operator="containsText" text="MediA">
      <formula>NOT(ISERROR(SEARCH("MediA",H44)))</formula>
    </cfRule>
    <cfRule type="containsText" dxfId="592" priority="1419" operator="containsText" text="Baja">
      <formula>NOT(ISERROR(SEARCH("Baja",H44)))</formula>
    </cfRule>
  </conditionalFormatting>
  <conditionalFormatting sqref="G36">
    <cfRule type="containsText" dxfId="591" priority="1460" operator="containsText" text="EIF">
      <formula>NOT(ISERROR(SEARCH("EIF",G36)))</formula>
    </cfRule>
    <cfRule type="containsText" dxfId="590" priority="1461" operator="containsText" text="ILF">
      <formula>NOT(ISERROR(SEARCH("ILF",G36)))</formula>
    </cfRule>
    <cfRule type="containsText" dxfId="589" priority="1462" operator="containsText" text="EQ">
      <formula>NOT(ISERROR(SEARCH("EQ",G36)))</formula>
    </cfRule>
    <cfRule type="containsText" dxfId="588" priority="1463" operator="containsText" text="EO">
      <formula>NOT(ISERROR(SEARCH("EO",G36)))</formula>
    </cfRule>
    <cfRule type="containsText" dxfId="587" priority="1464" operator="containsText" text="EI">
      <formula>NOT(ISERROR(SEARCH("EI",G36)))</formula>
    </cfRule>
  </conditionalFormatting>
  <conditionalFormatting sqref="H36">
    <cfRule type="containsText" dxfId="586" priority="1457" operator="containsText" text="Alta">
      <formula>NOT(ISERROR(SEARCH("Alta",H36)))</formula>
    </cfRule>
    <cfRule type="containsText" dxfId="585" priority="1458" operator="containsText" text="MediA">
      <formula>NOT(ISERROR(SEARCH("MediA",H36)))</formula>
    </cfRule>
    <cfRule type="containsText" dxfId="584" priority="1459" operator="containsText" text="Baja">
      <formula>NOT(ISERROR(SEARCH("Baja",H36)))</formula>
    </cfRule>
  </conditionalFormatting>
  <conditionalFormatting sqref="G37">
    <cfRule type="containsText" dxfId="583" priority="1452" operator="containsText" text="EIF">
      <formula>NOT(ISERROR(SEARCH("EIF",G37)))</formula>
    </cfRule>
    <cfRule type="containsText" dxfId="582" priority="1453" operator="containsText" text="ILF">
      <formula>NOT(ISERROR(SEARCH("ILF",G37)))</formula>
    </cfRule>
    <cfRule type="containsText" dxfId="581" priority="1454" operator="containsText" text="EQ">
      <formula>NOT(ISERROR(SEARCH("EQ",G37)))</formula>
    </cfRule>
    <cfRule type="containsText" dxfId="580" priority="1455" operator="containsText" text="EO">
      <formula>NOT(ISERROR(SEARCH("EO",G37)))</formula>
    </cfRule>
    <cfRule type="containsText" dxfId="579" priority="1456" operator="containsText" text="EI">
      <formula>NOT(ISERROR(SEARCH("EI",G37)))</formula>
    </cfRule>
  </conditionalFormatting>
  <conditionalFormatting sqref="H37">
    <cfRule type="containsText" dxfId="578" priority="1449" operator="containsText" text="Alta">
      <formula>NOT(ISERROR(SEARCH("Alta",H37)))</formula>
    </cfRule>
    <cfRule type="containsText" dxfId="577" priority="1450" operator="containsText" text="MediA">
      <formula>NOT(ISERROR(SEARCH("MediA",H37)))</formula>
    </cfRule>
    <cfRule type="containsText" dxfId="576" priority="1451" operator="containsText" text="Baja">
      <formula>NOT(ISERROR(SEARCH("Baja",H37)))</formula>
    </cfRule>
  </conditionalFormatting>
  <conditionalFormatting sqref="G38">
    <cfRule type="containsText" dxfId="575" priority="1444" operator="containsText" text="EIF">
      <formula>NOT(ISERROR(SEARCH("EIF",G38)))</formula>
    </cfRule>
    <cfRule type="containsText" dxfId="574" priority="1445" operator="containsText" text="ILF">
      <formula>NOT(ISERROR(SEARCH("ILF",G38)))</formula>
    </cfRule>
    <cfRule type="containsText" dxfId="573" priority="1446" operator="containsText" text="EQ">
      <formula>NOT(ISERROR(SEARCH("EQ",G38)))</formula>
    </cfRule>
    <cfRule type="containsText" dxfId="572" priority="1447" operator="containsText" text="EO">
      <formula>NOT(ISERROR(SEARCH("EO",G38)))</formula>
    </cfRule>
    <cfRule type="containsText" dxfId="571" priority="1448" operator="containsText" text="EI">
      <formula>NOT(ISERROR(SEARCH("EI",G38)))</formula>
    </cfRule>
  </conditionalFormatting>
  <conditionalFormatting sqref="H38">
    <cfRule type="containsText" dxfId="570" priority="1441" operator="containsText" text="Alta">
      <formula>NOT(ISERROR(SEARCH("Alta",H38)))</formula>
    </cfRule>
    <cfRule type="containsText" dxfId="569" priority="1442" operator="containsText" text="MediA">
      <formula>NOT(ISERROR(SEARCH("MediA",H38)))</formula>
    </cfRule>
    <cfRule type="containsText" dxfId="568" priority="1443" operator="containsText" text="Baja">
      <formula>NOT(ISERROR(SEARCH("Baja",H38)))</formula>
    </cfRule>
  </conditionalFormatting>
  <conditionalFormatting sqref="G39">
    <cfRule type="containsText" dxfId="567" priority="1436" operator="containsText" text="EIF">
      <formula>NOT(ISERROR(SEARCH("EIF",G39)))</formula>
    </cfRule>
    <cfRule type="containsText" dxfId="566" priority="1437" operator="containsText" text="ILF">
      <formula>NOT(ISERROR(SEARCH("ILF",G39)))</formula>
    </cfRule>
    <cfRule type="containsText" dxfId="565" priority="1438" operator="containsText" text="EQ">
      <formula>NOT(ISERROR(SEARCH("EQ",G39)))</formula>
    </cfRule>
    <cfRule type="containsText" dxfId="564" priority="1439" operator="containsText" text="EO">
      <formula>NOT(ISERROR(SEARCH("EO",G39)))</formula>
    </cfRule>
    <cfRule type="containsText" dxfId="563" priority="1440" operator="containsText" text="EI">
      <formula>NOT(ISERROR(SEARCH("EI",G39)))</formula>
    </cfRule>
  </conditionalFormatting>
  <conditionalFormatting sqref="H39">
    <cfRule type="containsText" dxfId="562" priority="1433" operator="containsText" text="Alta">
      <formula>NOT(ISERROR(SEARCH("Alta",H39)))</formula>
    </cfRule>
    <cfRule type="containsText" dxfId="561" priority="1434" operator="containsText" text="MediA">
      <formula>NOT(ISERROR(SEARCH("MediA",H39)))</formula>
    </cfRule>
    <cfRule type="containsText" dxfId="560" priority="1435" operator="containsText" text="Baja">
      <formula>NOT(ISERROR(SEARCH("Baja",H39)))</formula>
    </cfRule>
  </conditionalFormatting>
  <conditionalFormatting sqref="G40">
    <cfRule type="containsText" dxfId="559" priority="1428" operator="containsText" text="EIF">
      <formula>NOT(ISERROR(SEARCH("EIF",G40)))</formula>
    </cfRule>
    <cfRule type="containsText" dxfId="558" priority="1429" operator="containsText" text="ILF">
      <formula>NOT(ISERROR(SEARCH("ILF",G40)))</formula>
    </cfRule>
    <cfRule type="containsText" dxfId="557" priority="1430" operator="containsText" text="EQ">
      <formula>NOT(ISERROR(SEARCH("EQ",G40)))</formula>
    </cfRule>
    <cfRule type="containsText" dxfId="556" priority="1431" operator="containsText" text="EO">
      <formula>NOT(ISERROR(SEARCH("EO",G40)))</formula>
    </cfRule>
    <cfRule type="containsText" dxfId="555" priority="1432" operator="containsText" text="EI">
      <formula>NOT(ISERROR(SEARCH("EI",G40)))</formula>
    </cfRule>
  </conditionalFormatting>
  <conditionalFormatting sqref="H40">
    <cfRule type="containsText" dxfId="554" priority="1425" operator="containsText" text="Alta">
      <formula>NOT(ISERROR(SEARCH("Alta",H40)))</formula>
    </cfRule>
    <cfRule type="containsText" dxfId="553" priority="1426" operator="containsText" text="MediA">
      <formula>NOT(ISERROR(SEARCH("MediA",H40)))</formula>
    </cfRule>
    <cfRule type="containsText" dxfId="552" priority="1427" operator="containsText" text="Baja">
      <formula>NOT(ISERROR(SEARCH("Baja",H40)))</formula>
    </cfRule>
  </conditionalFormatting>
  <conditionalFormatting sqref="G45">
    <cfRule type="containsText" dxfId="551" priority="1412" operator="containsText" text="EIF">
      <formula>NOT(ISERROR(SEARCH("EIF",G45)))</formula>
    </cfRule>
    <cfRule type="containsText" dxfId="550" priority="1413" operator="containsText" text="ILF">
      <formula>NOT(ISERROR(SEARCH("ILF",G45)))</formula>
    </cfRule>
    <cfRule type="containsText" dxfId="549" priority="1414" operator="containsText" text="EQ">
      <formula>NOT(ISERROR(SEARCH("EQ",G45)))</formula>
    </cfRule>
    <cfRule type="containsText" dxfId="548" priority="1415" operator="containsText" text="EO">
      <formula>NOT(ISERROR(SEARCH("EO",G45)))</formula>
    </cfRule>
    <cfRule type="containsText" dxfId="547" priority="1416" operator="containsText" text="EI">
      <formula>NOT(ISERROR(SEARCH("EI",G45)))</formula>
    </cfRule>
  </conditionalFormatting>
  <conditionalFormatting sqref="H45">
    <cfRule type="containsText" dxfId="546" priority="1409" operator="containsText" text="Alta">
      <formula>NOT(ISERROR(SEARCH("Alta",H45)))</formula>
    </cfRule>
    <cfRule type="containsText" dxfId="545" priority="1410" operator="containsText" text="MediA">
      <formula>NOT(ISERROR(SEARCH("MediA",H45)))</formula>
    </cfRule>
    <cfRule type="containsText" dxfId="544" priority="1411" operator="containsText" text="Baja">
      <formula>NOT(ISERROR(SEARCH("Baja",H45)))</formula>
    </cfRule>
  </conditionalFormatting>
  <conditionalFormatting sqref="G47">
    <cfRule type="containsText" dxfId="543" priority="1404" operator="containsText" text="EIF">
      <formula>NOT(ISERROR(SEARCH("EIF",G47)))</formula>
    </cfRule>
    <cfRule type="containsText" dxfId="542" priority="1405" operator="containsText" text="ILF">
      <formula>NOT(ISERROR(SEARCH("ILF",G47)))</formula>
    </cfRule>
    <cfRule type="containsText" dxfId="541" priority="1406" operator="containsText" text="EQ">
      <formula>NOT(ISERROR(SEARCH("EQ",G47)))</formula>
    </cfRule>
    <cfRule type="containsText" dxfId="540" priority="1407" operator="containsText" text="EO">
      <formula>NOT(ISERROR(SEARCH("EO",G47)))</formula>
    </cfRule>
    <cfRule type="containsText" dxfId="539" priority="1408" operator="containsText" text="EI">
      <formula>NOT(ISERROR(SEARCH("EI",G47)))</formula>
    </cfRule>
  </conditionalFormatting>
  <conditionalFormatting sqref="H47">
    <cfRule type="containsText" dxfId="538" priority="1401" operator="containsText" text="Alta">
      <formula>NOT(ISERROR(SEARCH("Alta",H47)))</formula>
    </cfRule>
    <cfRule type="containsText" dxfId="537" priority="1402" operator="containsText" text="MediA">
      <formula>NOT(ISERROR(SEARCH("MediA",H47)))</formula>
    </cfRule>
    <cfRule type="containsText" dxfId="536" priority="1403" operator="containsText" text="Baja">
      <formula>NOT(ISERROR(SEARCH("Baja",H47)))</formula>
    </cfRule>
  </conditionalFormatting>
  <conditionalFormatting sqref="G42">
    <cfRule type="containsText" dxfId="535" priority="1396" operator="containsText" text="EIF">
      <formula>NOT(ISERROR(SEARCH("EIF",G42)))</formula>
    </cfRule>
    <cfRule type="containsText" dxfId="534" priority="1397" operator="containsText" text="ILF">
      <formula>NOT(ISERROR(SEARCH("ILF",G42)))</formula>
    </cfRule>
    <cfRule type="containsText" dxfId="533" priority="1398" operator="containsText" text="EQ">
      <formula>NOT(ISERROR(SEARCH("EQ",G42)))</formula>
    </cfRule>
    <cfRule type="containsText" dxfId="532" priority="1399" operator="containsText" text="EO">
      <formula>NOT(ISERROR(SEARCH("EO",G42)))</formula>
    </cfRule>
    <cfRule type="containsText" dxfId="531" priority="1400" operator="containsText" text="EI">
      <formula>NOT(ISERROR(SEARCH("EI",G42)))</formula>
    </cfRule>
  </conditionalFormatting>
  <conditionalFormatting sqref="H42">
    <cfRule type="containsText" dxfId="530" priority="1393" operator="containsText" text="Alta">
      <formula>NOT(ISERROR(SEARCH("Alta",H42)))</formula>
    </cfRule>
    <cfRule type="containsText" dxfId="529" priority="1394" operator="containsText" text="MediA">
      <formula>NOT(ISERROR(SEARCH("MediA",H42)))</formula>
    </cfRule>
    <cfRule type="containsText" dxfId="528" priority="1395" operator="containsText" text="Baja">
      <formula>NOT(ISERROR(SEARCH("Baja",H42)))</formula>
    </cfRule>
  </conditionalFormatting>
  <conditionalFormatting sqref="G43">
    <cfRule type="containsText" dxfId="527" priority="1388" operator="containsText" text="EIF">
      <formula>NOT(ISERROR(SEARCH("EIF",G43)))</formula>
    </cfRule>
    <cfRule type="containsText" dxfId="526" priority="1389" operator="containsText" text="ILF">
      <formula>NOT(ISERROR(SEARCH("ILF",G43)))</formula>
    </cfRule>
    <cfRule type="containsText" dxfId="525" priority="1390" operator="containsText" text="EQ">
      <formula>NOT(ISERROR(SEARCH("EQ",G43)))</formula>
    </cfRule>
    <cfRule type="containsText" dxfId="524" priority="1391" operator="containsText" text="EO">
      <formula>NOT(ISERROR(SEARCH("EO",G43)))</formula>
    </cfRule>
    <cfRule type="containsText" dxfId="523" priority="1392" operator="containsText" text="EI">
      <formula>NOT(ISERROR(SEARCH("EI",G43)))</formula>
    </cfRule>
  </conditionalFormatting>
  <conditionalFormatting sqref="H43">
    <cfRule type="containsText" dxfId="522" priority="1385" operator="containsText" text="Alta">
      <formula>NOT(ISERROR(SEARCH("Alta",H43)))</formula>
    </cfRule>
    <cfRule type="containsText" dxfId="521" priority="1386" operator="containsText" text="MediA">
      <formula>NOT(ISERROR(SEARCH("MediA",H43)))</formula>
    </cfRule>
    <cfRule type="containsText" dxfId="520" priority="1387" operator="containsText" text="Baja">
      <formula>NOT(ISERROR(SEARCH("Baja",H43)))</formula>
    </cfRule>
  </conditionalFormatting>
  <conditionalFormatting sqref="G48">
    <cfRule type="containsText" dxfId="519" priority="1380" operator="containsText" text="EIF">
      <formula>NOT(ISERROR(SEARCH("EIF",G48)))</formula>
    </cfRule>
    <cfRule type="containsText" dxfId="518" priority="1381" operator="containsText" text="ILF">
      <formula>NOT(ISERROR(SEARCH("ILF",G48)))</formula>
    </cfRule>
    <cfRule type="containsText" dxfId="517" priority="1382" operator="containsText" text="EQ">
      <formula>NOT(ISERROR(SEARCH("EQ",G48)))</formula>
    </cfRule>
    <cfRule type="containsText" dxfId="516" priority="1383" operator="containsText" text="EO">
      <formula>NOT(ISERROR(SEARCH("EO",G48)))</formula>
    </cfRule>
    <cfRule type="containsText" dxfId="515" priority="1384" operator="containsText" text="EI">
      <formula>NOT(ISERROR(SEARCH("EI",G48)))</formula>
    </cfRule>
  </conditionalFormatting>
  <conditionalFormatting sqref="H48">
    <cfRule type="containsText" dxfId="514" priority="1377" operator="containsText" text="Alta">
      <formula>NOT(ISERROR(SEARCH("Alta",H48)))</formula>
    </cfRule>
    <cfRule type="containsText" dxfId="513" priority="1378" operator="containsText" text="MediA">
      <formula>NOT(ISERROR(SEARCH("MediA",H48)))</formula>
    </cfRule>
    <cfRule type="containsText" dxfId="512" priority="1379" operator="containsText" text="Baja">
      <formula>NOT(ISERROR(SEARCH("Baja",H48)))</formula>
    </cfRule>
  </conditionalFormatting>
  <conditionalFormatting sqref="G49">
    <cfRule type="containsText" dxfId="511" priority="1372" operator="containsText" text="EIF">
      <formula>NOT(ISERROR(SEARCH("EIF",G49)))</formula>
    </cfRule>
    <cfRule type="containsText" dxfId="510" priority="1373" operator="containsText" text="ILF">
      <formula>NOT(ISERROR(SEARCH("ILF",G49)))</formula>
    </cfRule>
    <cfRule type="containsText" dxfId="509" priority="1374" operator="containsText" text="EQ">
      <formula>NOT(ISERROR(SEARCH("EQ",G49)))</formula>
    </cfRule>
    <cfRule type="containsText" dxfId="508" priority="1375" operator="containsText" text="EO">
      <formula>NOT(ISERROR(SEARCH("EO",G49)))</formula>
    </cfRule>
    <cfRule type="containsText" dxfId="507" priority="1376" operator="containsText" text="EI">
      <formula>NOT(ISERROR(SEARCH("EI",G49)))</formula>
    </cfRule>
  </conditionalFormatting>
  <conditionalFormatting sqref="H49">
    <cfRule type="containsText" dxfId="506" priority="1369" operator="containsText" text="Alta">
      <formula>NOT(ISERROR(SEARCH("Alta",H49)))</formula>
    </cfRule>
    <cfRule type="containsText" dxfId="505" priority="1370" operator="containsText" text="MediA">
      <formula>NOT(ISERROR(SEARCH("MediA",H49)))</formula>
    </cfRule>
    <cfRule type="containsText" dxfId="504" priority="1371" operator="containsText" text="Baja">
      <formula>NOT(ISERROR(SEARCH("Baja",H49)))</formula>
    </cfRule>
  </conditionalFormatting>
  <conditionalFormatting sqref="G50">
    <cfRule type="containsText" dxfId="503" priority="1364" operator="containsText" text="EIF">
      <formula>NOT(ISERROR(SEARCH("EIF",G50)))</formula>
    </cfRule>
    <cfRule type="containsText" dxfId="502" priority="1365" operator="containsText" text="ILF">
      <formula>NOT(ISERROR(SEARCH("ILF",G50)))</formula>
    </cfRule>
    <cfRule type="containsText" dxfId="501" priority="1366" operator="containsText" text="EQ">
      <formula>NOT(ISERROR(SEARCH("EQ",G50)))</formula>
    </cfRule>
    <cfRule type="containsText" dxfId="500" priority="1367" operator="containsText" text="EO">
      <formula>NOT(ISERROR(SEARCH("EO",G50)))</formula>
    </cfRule>
    <cfRule type="containsText" dxfId="499" priority="1368" operator="containsText" text="EI">
      <formula>NOT(ISERROR(SEARCH("EI",G50)))</formula>
    </cfRule>
  </conditionalFormatting>
  <conditionalFormatting sqref="H50">
    <cfRule type="containsText" dxfId="498" priority="1361" operator="containsText" text="Alta">
      <formula>NOT(ISERROR(SEARCH("Alta",H50)))</formula>
    </cfRule>
    <cfRule type="containsText" dxfId="497" priority="1362" operator="containsText" text="MediA">
      <formula>NOT(ISERROR(SEARCH("MediA",H50)))</formula>
    </cfRule>
    <cfRule type="containsText" dxfId="496" priority="1363" operator="containsText" text="Baja">
      <formula>NOT(ISERROR(SEARCH("Baja",H50)))</formula>
    </cfRule>
  </conditionalFormatting>
  <conditionalFormatting sqref="G52">
    <cfRule type="containsText" dxfId="495" priority="1356" operator="containsText" text="EIF">
      <formula>NOT(ISERROR(SEARCH("EIF",G52)))</formula>
    </cfRule>
    <cfRule type="containsText" dxfId="494" priority="1357" operator="containsText" text="ILF">
      <formula>NOT(ISERROR(SEARCH("ILF",G52)))</formula>
    </cfRule>
    <cfRule type="containsText" dxfId="493" priority="1358" operator="containsText" text="EQ">
      <formula>NOT(ISERROR(SEARCH("EQ",G52)))</formula>
    </cfRule>
    <cfRule type="containsText" dxfId="492" priority="1359" operator="containsText" text="EO">
      <formula>NOT(ISERROR(SEARCH("EO",G52)))</formula>
    </cfRule>
    <cfRule type="containsText" dxfId="491" priority="1360" operator="containsText" text="EI">
      <formula>NOT(ISERROR(SEARCH("EI",G52)))</formula>
    </cfRule>
  </conditionalFormatting>
  <conditionalFormatting sqref="H52">
    <cfRule type="containsText" dxfId="490" priority="1353" operator="containsText" text="Alta">
      <formula>NOT(ISERROR(SEARCH("Alta",H52)))</formula>
    </cfRule>
    <cfRule type="containsText" dxfId="489" priority="1354" operator="containsText" text="MediA">
      <formula>NOT(ISERROR(SEARCH("MediA",H52)))</formula>
    </cfRule>
    <cfRule type="containsText" dxfId="488" priority="1355" operator="containsText" text="Baja">
      <formula>NOT(ISERROR(SEARCH("Baja",H52)))</formula>
    </cfRule>
  </conditionalFormatting>
  <conditionalFormatting sqref="G53">
    <cfRule type="containsText" dxfId="487" priority="1348" operator="containsText" text="EIF">
      <formula>NOT(ISERROR(SEARCH("EIF",G53)))</formula>
    </cfRule>
    <cfRule type="containsText" dxfId="486" priority="1349" operator="containsText" text="ILF">
      <formula>NOT(ISERROR(SEARCH("ILF",G53)))</formula>
    </cfRule>
    <cfRule type="containsText" dxfId="485" priority="1350" operator="containsText" text="EQ">
      <formula>NOT(ISERROR(SEARCH("EQ",G53)))</formula>
    </cfRule>
    <cfRule type="containsText" dxfId="484" priority="1351" operator="containsText" text="EO">
      <formula>NOT(ISERROR(SEARCH("EO",G53)))</formula>
    </cfRule>
    <cfRule type="containsText" dxfId="483" priority="1352" operator="containsText" text="EI">
      <formula>NOT(ISERROR(SEARCH("EI",G53)))</formula>
    </cfRule>
  </conditionalFormatting>
  <conditionalFormatting sqref="H53">
    <cfRule type="containsText" dxfId="482" priority="1345" operator="containsText" text="Alta">
      <formula>NOT(ISERROR(SEARCH("Alta",H53)))</formula>
    </cfRule>
    <cfRule type="containsText" dxfId="481" priority="1346" operator="containsText" text="MediA">
      <formula>NOT(ISERROR(SEARCH("MediA",H53)))</formula>
    </cfRule>
    <cfRule type="containsText" dxfId="480" priority="1347" operator="containsText" text="Baja">
      <formula>NOT(ISERROR(SEARCH("Baja",H53)))</formula>
    </cfRule>
  </conditionalFormatting>
  <conditionalFormatting sqref="G54">
    <cfRule type="containsText" dxfId="479" priority="1340" operator="containsText" text="EIF">
      <formula>NOT(ISERROR(SEARCH("EIF",G54)))</formula>
    </cfRule>
    <cfRule type="containsText" dxfId="478" priority="1341" operator="containsText" text="ILF">
      <formula>NOT(ISERROR(SEARCH("ILF",G54)))</formula>
    </cfRule>
    <cfRule type="containsText" dxfId="477" priority="1342" operator="containsText" text="EQ">
      <formula>NOT(ISERROR(SEARCH("EQ",G54)))</formula>
    </cfRule>
    <cfRule type="containsText" dxfId="476" priority="1343" operator="containsText" text="EO">
      <formula>NOT(ISERROR(SEARCH("EO",G54)))</formula>
    </cfRule>
    <cfRule type="containsText" dxfId="475" priority="1344" operator="containsText" text="EI">
      <formula>NOT(ISERROR(SEARCH("EI",G54)))</formula>
    </cfRule>
  </conditionalFormatting>
  <conditionalFormatting sqref="H54">
    <cfRule type="containsText" dxfId="474" priority="1337" operator="containsText" text="Alta">
      <formula>NOT(ISERROR(SEARCH("Alta",H54)))</formula>
    </cfRule>
    <cfRule type="containsText" dxfId="473" priority="1338" operator="containsText" text="MediA">
      <formula>NOT(ISERROR(SEARCH("MediA",H54)))</formula>
    </cfRule>
    <cfRule type="containsText" dxfId="472" priority="1339" operator="containsText" text="Baja">
      <formula>NOT(ISERROR(SEARCH("Baja",H54)))</formula>
    </cfRule>
  </conditionalFormatting>
  <conditionalFormatting sqref="G55">
    <cfRule type="containsText" dxfId="471" priority="1332" operator="containsText" text="EIF">
      <formula>NOT(ISERROR(SEARCH("EIF",G55)))</formula>
    </cfRule>
    <cfRule type="containsText" dxfId="470" priority="1333" operator="containsText" text="ILF">
      <formula>NOT(ISERROR(SEARCH("ILF",G55)))</formula>
    </cfRule>
    <cfRule type="containsText" dxfId="469" priority="1334" operator="containsText" text="EQ">
      <formula>NOT(ISERROR(SEARCH("EQ",G55)))</formula>
    </cfRule>
    <cfRule type="containsText" dxfId="468" priority="1335" operator="containsText" text="EO">
      <formula>NOT(ISERROR(SEARCH("EO",G55)))</formula>
    </cfRule>
    <cfRule type="containsText" dxfId="467" priority="1336" operator="containsText" text="EI">
      <formula>NOT(ISERROR(SEARCH("EI",G55)))</formula>
    </cfRule>
  </conditionalFormatting>
  <conditionalFormatting sqref="H55">
    <cfRule type="containsText" dxfId="466" priority="1329" operator="containsText" text="Alta">
      <formula>NOT(ISERROR(SEARCH("Alta",H55)))</formula>
    </cfRule>
    <cfRule type="containsText" dxfId="465" priority="1330" operator="containsText" text="MediA">
      <formula>NOT(ISERROR(SEARCH("MediA",H55)))</formula>
    </cfRule>
    <cfRule type="containsText" dxfId="464" priority="1331" operator="containsText" text="Baja">
      <formula>NOT(ISERROR(SEARCH("Baja",H55)))</formula>
    </cfRule>
  </conditionalFormatting>
  <conditionalFormatting sqref="G57">
    <cfRule type="containsText" dxfId="463" priority="1324" operator="containsText" text="EIF">
      <formula>NOT(ISERROR(SEARCH("EIF",G57)))</formula>
    </cfRule>
    <cfRule type="containsText" dxfId="462" priority="1325" operator="containsText" text="ILF">
      <formula>NOT(ISERROR(SEARCH("ILF",G57)))</formula>
    </cfRule>
    <cfRule type="containsText" dxfId="461" priority="1326" operator="containsText" text="EQ">
      <formula>NOT(ISERROR(SEARCH("EQ",G57)))</formula>
    </cfRule>
    <cfRule type="containsText" dxfId="460" priority="1327" operator="containsText" text="EO">
      <formula>NOT(ISERROR(SEARCH("EO",G57)))</formula>
    </cfRule>
    <cfRule type="containsText" dxfId="459" priority="1328" operator="containsText" text="EI">
      <formula>NOT(ISERROR(SEARCH("EI",G57)))</formula>
    </cfRule>
  </conditionalFormatting>
  <conditionalFormatting sqref="H57">
    <cfRule type="containsText" dxfId="458" priority="1321" operator="containsText" text="Alta">
      <formula>NOT(ISERROR(SEARCH("Alta",H57)))</formula>
    </cfRule>
    <cfRule type="containsText" dxfId="457" priority="1322" operator="containsText" text="MediA">
      <formula>NOT(ISERROR(SEARCH("MediA",H57)))</formula>
    </cfRule>
    <cfRule type="containsText" dxfId="456" priority="1323" operator="containsText" text="Baja">
      <formula>NOT(ISERROR(SEARCH("Baja",H57)))</formula>
    </cfRule>
  </conditionalFormatting>
  <conditionalFormatting sqref="G58">
    <cfRule type="containsText" dxfId="455" priority="1316" operator="containsText" text="EIF">
      <formula>NOT(ISERROR(SEARCH("EIF",G58)))</formula>
    </cfRule>
    <cfRule type="containsText" dxfId="454" priority="1317" operator="containsText" text="ILF">
      <formula>NOT(ISERROR(SEARCH("ILF",G58)))</formula>
    </cfRule>
    <cfRule type="containsText" dxfId="453" priority="1318" operator="containsText" text="EQ">
      <formula>NOT(ISERROR(SEARCH("EQ",G58)))</formula>
    </cfRule>
    <cfRule type="containsText" dxfId="452" priority="1319" operator="containsText" text="EO">
      <formula>NOT(ISERROR(SEARCH("EO",G58)))</formula>
    </cfRule>
    <cfRule type="containsText" dxfId="451" priority="1320" operator="containsText" text="EI">
      <formula>NOT(ISERROR(SEARCH("EI",G58)))</formula>
    </cfRule>
  </conditionalFormatting>
  <conditionalFormatting sqref="H58">
    <cfRule type="containsText" dxfId="450" priority="1313" operator="containsText" text="Alta">
      <formula>NOT(ISERROR(SEARCH("Alta",H58)))</formula>
    </cfRule>
    <cfRule type="containsText" dxfId="449" priority="1314" operator="containsText" text="MediA">
      <formula>NOT(ISERROR(SEARCH("MediA",H58)))</formula>
    </cfRule>
    <cfRule type="containsText" dxfId="448" priority="1315" operator="containsText" text="Baja">
      <formula>NOT(ISERROR(SEARCH("Baja",H58)))</formula>
    </cfRule>
  </conditionalFormatting>
  <conditionalFormatting sqref="G59">
    <cfRule type="containsText" dxfId="447" priority="1308" operator="containsText" text="EIF">
      <formula>NOT(ISERROR(SEARCH("EIF",G59)))</formula>
    </cfRule>
    <cfRule type="containsText" dxfId="446" priority="1309" operator="containsText" text="ILF">
      <formula>NOT(ISERROR(SEARCH("ILF",G59)))</formula>
    </cfRule>
    <cfRule type="containsText" dxfId="445" priority="1310" operator="containsText" text="EQ">
      <formula>NOT(ISERROR(SEARCH("EQ",G59)))</formula>
    </cfRule>
    <cfRule type="containsText" dxfId="444" priority="1311" operator="containsText" text="EO">
      <formula>NOT(ISERROR(SEARCH("EO",G59)))</formula>
    </cfRule>
    <cfRule type="containsText" dxfId="443" priority="1312" operator="containsText" text="EI">
      <formula>NOT(ISERROR(SEARCH("EI",G59)))</formula>
    </cfRule>
  </conditionalFormatting>
  <conditionalFormatting sqref="H59">
    <cfRule type="containsText" dxfId="442" priority="1305" operator="containsText" text="Alta">
      <formula>NOT(ISERROR(SEARCH("Alta",H59)))</formula>
    </cfRule>
    <cfRule type="containsText" dxfId="441" priority="1306" operator="containsText" text="MediA">
      <formula>NOT(ISERROR(SEARCH("MediA",H59)))</formula>
    </cfRule>
    <cfRule type="containsText" dxfId="440" priority="1307" operator="containsText" text="Baja">
      <formula>NOT(ISERROR(SEARCH("Baja",H59)))</formula>
    </cfRule>
  </conditionalFormatting>
  <conditionalFormatting sqref="G60">
    <cfRule type="containsText" dxfId="439" priority="1300" operator="containsText" text="EIF">
      <formula>NOT(ISERROR(SEARCH("EIF",G60)))</formula>
    </cfRule>
    <cfRule type="containsText" dxfId="438" priority="1301" operator="containsText" text="ILF">
      <formula>NOT(ISERROR(SEARCH("ILF",G60)))</formula>
    </cfRule>
    <cfRule type="containsText" dxfId="437" priority="1302" operator="containsText" text="EQ">
      <formula>NOT(ISERROR(SEARCH("EQ",G60)))</formula>
    </cfRule>
    <cfRule type="containsText" dxfId="436" priority="1303" operator="containsText" text="EO">
      <formula>NOT(ISERROR(SEARCH("EO",G60)))</formula>
    </cfRule>
    <cfRule type="containsText" dxfId="435" priority="1304" operator="containsText" text="EI">
      <formula>NOT(ISERROR(SEARCH("EI",G60)))</formula>
    </cfRule>
  </conditionalFormatting>
  <conditionalFormatting sqref="H60">
    <cfRule type="containsText" dxfId="434" priority="1297" operator="containsText" text="Alta">
      <formula>NOT(ISERROR(SEARCH("Alta",H60)))</formula>
    </cfRule>
    <cfRule type="containsText" dxfId="433" priority="1298" operator="containsText" text="MediA">
      <formula>NOT(ISERROR(SEARCH("MediA",H60)))</formula>
    </cfRule>
    <cfRule type="containsText" dxfId="432" priority="1299" operator="containsText" text="Baja">
      <formula>NOT(ISERROR(SEARCH("Baja",H60)))</formula>
    </cfRule>
  </conditionalFormatting>
  <conditionalFormatting sqref="H69">
    <cfRule type="containsText" dxfId="431" priority="1254" operator="containsText" text="Alta">
      <formula>NOT(ISERROR(SEARCH("Alta",H69)))</formula>
    </cfRule>
    <cfRule type="containsText" dxfId="430" priority="1255" operator="containsText" text="MediA">
      <formula>NOT(ISERROR(SEARCH("MediA",H69)))</formula>
    </cfRule>
    <cfRule type="containsText" dxfId="429" priority="1256" operator="containsText" text="Baja">
      <formula>NOT(ISERROR(SEARCH("Baja",H69)))</formula>
    </cfRule>
  </conditionalFormatting>
  <conditionalFormatting sqref="G61">
    <cfRule type="containsText" dxfId="428" priority="1292" operator="containsText" text="EIF">
      <formula>NOT(ISERROR(SEARCH("EIF",G61)))</formula>
    </cfRule>
    <cfRule type="containsText" dxfId="427" priority="1293" operator="containsText" text="ILF">
      <formula>NOT(ISERROR(SEARCH("ILF",G61)))</formula>
    </cfRule>
    <cfRule type="containsText" dxfId="426" priority="1294" operator="containsText" text="EQ">
      <formula>NOT(ISERROR(SEARCH("EQ",G61)))</formula>
    </cfRule>
    <cfRule type="containsText" dxfId="425" priority="1295" operator="containsText" text="EO">
      <formula>NOT(ISERROR(SEARCH("EO",G61)))</formula>
    </cfRule>
    <cfRule type="containsText" dxfId="424" priority="1296" operator="containsText" text="EI">
      <formula>NOT(ISERROR(SEARCH("EI",G61)))</formula>
    </cfRule>
  </conditionalFormatting>
  <conditionalFormatting sqref="H61">
    <cfRule type="containsText" dxfId="423" priority="1289" operator="containsText" text="Alta">
      <formula>NOT(ISERROR(SEARCH("Alta",H61)))</formula>
    </cfRule>
    <cfRule type="containsText" dxfId="422" priority="1290" operator="containsText" text="MediA">
      <formula>NOT(ISERROR(SEARCH("MediA",H61)))</formula>
    </cfRule>
    <cfRule type="containsText" dxfId="421" priority="1291" operator="containsText" text="Baja">
      <formula>NOT(ISERROR(SEARCH("Baja",H61)))</formula>
    </cfRule>
  </conditionalFormatting>
  <conditionalFormatting sqref="G63">
    <cfRule type="containsText" dxfId="420" priority="1284" operator="containsText" text="EIF">
      <formula>NOT(ISERROR(SEARCH("EIF",G63)))</formula>
    </cfRule>
    <cfRule type="containsText" dxfId="419" priority="1285" operator="containsText" text="ILF">
      <formula>NOT(ISERROR(SEARCH("ILF",G63)))</formula>
    </cfRule>
    <cfRule type="containsText" dxfId="418" priority="1286" operator="containsText" text="EQ">
      <formula>NOT(ISERROR(SEARCH("EQ",G63)))</formula>
    </cfRule>
    <cfRule type="containsText" dxfId="417" priority="1287" operator="containsText" text="EO">
      <formula>NOT(ISERROR(SEARCH("EO",G63)))</formula>
    </cfRule>
    <cfRule type="containsText" dxfId="416" priority="1288" operator="containsText" text="EI">
      <formula>NOT(ISERROR(SEARCH("EI",G63)))</formula>
    </cfRule>
  </conditionalFormatting>
  <conditionalFormatting sqref="H63">
    <cfRule type="containsText" dxfId="415" priority="1281" operator="containsText" text="Alta">
      <formula>NOT(ISERROR(SEARCH("Alta",H63)))</formula>
    </cfRule>
    <cfRule type="containsText" dxfId="414" priority="1282" operator="containsText" text="MediA">
      <formula>NOT(ISERROR(SEARCH("MediA",H63)))</formula>
    </cfRule>
    <cfRule type="containsText" dxfId="413" priority="1283" operator="containsText" text="Baja">
      <formula>NOT(ISERROR(SEARCH("Baja",H63)))</formula>
    </cfRule>
  </conditionalFormatting>
  <conditionalFormatting sqref="G64">
    <cfRule type="containsText" dxfId="412" priority="1276" operator="containsText" text="EIF">
      <formula>NOT(ISERROR(SEARCH("EIF",G64)))</formula>
    </cfRule>
    <cfRule type="containsText" dxfId="411" priority="1277" operator="containsText" text="ILF">
      <formula>NOT(ISERROR(SEARCH("ILF",G64)))</formula>
    </cfRule>
    <cfRule type="containsText" dxfId="410" priority="1278" operator="containsText" text="EQ">
      <formula>NOT(ISERROR(SEARCH("EQ",G64)))</formula>
    </cfRule>
    <cfRule type="containsText" dxfId="409" priority="1279" operator="containsText" text="EO">
      <formula>NOT(ISERROR(SEARCH("EO",G64)))</formula>
    </cfRule>
    <cfRule type="containsText" dxfId="408" priority="1280" operator="containsText" text="EI">
      <formula>NOT(ISERROR(SEARCH("EI",G64)))</formula>
    </cfRule>
  </conditionalFormatting>
  <conditionalFormatting sqref="H64">
    <cfRule type="containsText" dxfId="407" priority="1273" operator="containsText" text="Alta">
      <formula>NOT(ISERROR(SEARCH("Alta",H64)))</formula>
    </cfRule>
    <cfRule type="containsText" dxfId="406" priority="1274" operator="containsText" text="MediA">
      <formula>NOT(ISERROR(SEARCH("MediA",H64)))</formula>
    </cfRule>
    <cfRule type="containsText" dxfId="405" priority="1275" operator="containsText" text="Baja">
      <formula>NOT(ISERROR(SEARCH("Baja",H64)))</formula>
    </cfRule>
  </conditionalFormatting>
  <conditionalFormatting sqref="G65">
    <cfRule type="containsText" dxfId="404" priority="1268" operator="containsText" text="EIF">
      <formula>NOT(ISERROR(SEARCH("EIF",G65)))</formula>
    </cfRule>
    <cfRule type="containsText" dxfId="403" priority="1269" operator="containsText" text="ILF">
      <formula>NOT(ISERROR(SEARCH("ILF",G65)))</formula>
    </cfRule>
    <cfRule type="containsText" dxfId="402" priority="1270" operator="containsText" text="EQ">
      <formula>NOT(ISERROR(SEARCH("EQ",G65)))</formula>
    </cfRule>
    <cfRule type="containsText" dxfId="401" priority="1271" operator="containsText" text="EO">
      <formula>NOT(ISERROR(SEARCH("EO",G65)))</formula>
    </cfRule>
    <cfRule type="containsText" dxfId="400" priority="1272" operator="containsText" text="EI">
      <formula>NOT(ISERROR(SEARCH("EI",G65)))</formula>
    </cfRule>
  </conditionalFormatting>
  <conditionalFormatting sqref="H65">
    <cfRule type="containsText" dxfId="399" priority="1265" operator="containsText" text="Alta">
      <formula>NOT(ISERROR(SEARCH("Alta",H65)))</formula>
    </cfRule>
    <cfRule type="containsText" dxfId="398" priority="1266" operator="containsText" text="MediA">
      <formula>NOT(ISERROR(SEARCH("MediA",H65)))</formula>
    </cfRule>
    <cfRule type="containsText" dxfId="397" priority="1267" operator="containsText" text="Baja">
      <formula>NOT(ISERROR(SEARCH("Baja",H65)))</formula>
    </cfRule>
  </conditionalFormatting>
  <conditionalFormatting sqref="G66">
    <cfRule type="containsText" dxfId="396" priority="1260" operator="containsText" text="EIF">
      <formula>NOT(ISERROR(SEARCH("EIF",G66)))</formula>
    </cfRule>
    <cfRule type="containsText" dxfId="395" priority="1261" operator="containsText" text="ILF">
      <formula>NOT(ISERROR(SEARCH("ILF",G66)))</formula>
    </cfRule>
    <cfRule type="containsText" dxfId="394" priority="1262" operator="containsText" text="EQ">
      <formula>NOT(ISERROR(SEARCH("EQ",G66)))</formula>
    </cfRule>
    <cfRule type="containsText" dxfId="393" priority="1263" operator="containsText" text="EO">
      <formula>NOT(ISERROR(SEARCH("EO",G66)))</formula>
    </cfRule>
    <cfRule type="containsText" dxfId="392" priority="1264" operator="containsText" text="EI">
      <formula>NOT(ISERROR(SEARCH("EI",G66)))</formula>
    </cfRule>
  </conditionalFormatting>
  <conditionalFormatting sqref="H66">
    <cfRule type="containsText" dxfId="391" priority="1257" operator="containsText" text="Alta">
      <formula>NOT(ISERROR(SEARCH("Alta",H66)))</formula>
    </cfRule>
    <cfRule type="containsText" dxfId="390" priority="1258" operator="containsText" text="MediA">
      <formula>NOT(ISERROR(SEARCH("MediA",H66)))</formula>
    </cfRule>
    <cfRule type="containsText" dxfId="389" priority="1259" operator="containsText" text="Baja">
      <formula>NOT(ISERROR(SEARCH("Baja",H66)))</formula>
    </cfRule>
  </conditionalFormatting>
  <conditionalFormatting sqref="G70">
    <cfRule type="containsText" dxfId="388" priority="1249" operator="containsText" text="EIF">
      <formula>NOT(ISERROR(SEARCH("EIF",G70)))</formula>
    </cfRule>
    <cfRule type="containsText" dxfId="387" priority="1250" operator="containsText" text="ILF">
      <formula>NOT(ISERROR(SEARCH("ILF",G70)))</formula>
    </cfRule>
    <cfRule type="containsText" dxfId="386" priority="1251" operator="containsText" text="EQ">
      <formula>NOT(ISERROR(SEARCH("EQ",G70)))</formula>
    </cfRule>
    <cfRule type="containsText" dxfId="385" priority="1252" operator="containsText" text="EO">
      <formula>NOT(ISERROR(SEARCH("EO",G70)))</formula>
    </cfRule>
    <cfRule type="containsText" dxfId="384" priority="1253" operator="containsText" text="EI">
      <formula>NOT(ISERROR(SEARCH("EI",G70)))</formula>
    </cfRule>
  </conditionalFormatting>
  <conditionalFormatting sqref="H70">
    <cfRule type="containsText" dxfId="383" priority="1246" operator="containsText" text="Alta">
      <formula>NOT(ISERROR(SEARCH("Alta",H70)))</formula>
    </cfRule>
    <cfRule type="containsText" dxfId="382" priority="1247" operator="containsText" text="MediA">
      <formula>NOT(ISERROR(SEARCH("MediA",H70)))</formula>
    </cfRule>
    <cfRule type="containsText" dxfId="381" priority="1248" operator="containsText" text="Baja">
      <formula>NOT(ISERROR(SEARCH("Baja",H70)))</formula>
    </cfRule>
  </conditionalFormatting>
  <conditionalFormatting sqref="G71">
    <cfRule type="containsText" dxfId="380" priority="1241" operator="containsText" text="EIF">
      <formula>NOT(ISERROR(SEARCH("EIF",G71)))</formula>
    </cfRule>
    <cfRule type="containsText" dxfId="379" priority="1242" operator="containsText" text="ILF">
      <formula>NOT(ISERROR(SEARCH("ILF",G71)))</formula>
    </cfRule>
    <cfRule type="containsText" dxfId="378" priority="1243" operator="containsText" text="EQ">
      <formula>NOT(ISERROR(SEARCH("EQ",G71)))</formula>
    </cfRule>
    <cfRule type="containsText" dxfId="377" priority="1244" operator="containsText" text="EO">
      <formula>NOT(ISERROR(SEARCH("EO",G71)))</formula>
    </cfRule>
    <cfRule type="containsText" dxfId="376" priority="1245" operator="containsText" text="EI">
      <formula>NOT(ISERROR(SEARCH("EI",G71)))</formula>
    </cfRule>
  </conditionalFormatting>
  <conditionalFormatting sqref="H71">
    <cfRule type="containsText" dxfId="375" priority="1238" operator="containsText" text="Alta">
      <formula>NOT(ISERROR(SEARCH("Alta",H71)))</formula>
    </cfRule>
    <cfRule type="containsText" dxfId="374" priority="1239" operator="containsText" text="MediA">
      <formula>NOT(ISERROR(SEARCH("MediA",H71)))</formula>
    </cfRule>
    <cfRule type="containsText" dxfId="373" priority="1240" operator="containsText" text="Baja">
      <formula>NOT(ISERROR(SEARCH("Baja",H71)))</formula>
    </cfRule>
  </conditionalFormatting>
  <conditionalFormatting sqref="G72">
    <cfRule type="containsText" dxfId="372" priority="1233" operator="containsText" text="EIF">
      <formula>NOT(ISERROR(SEARCH("EIF",G72)))</formula>
    </cfRule>
    <cfRule type="containsText" dxfId="371" priority="1234" operator="containsText" text="ILF">
      <formula>NOT(ISERROR(SEARCH("ILF",G72)))</formula>
    </cfRule>
    <cfRule type="containsText" dxfId="370" priority="1235" operator="containsText" text="EQ">
      <formula>NOT(ISERROR(SEARCH("EQ",G72)))</formula>
    </cfRule>
    <cfRule type="containsText" dxfId="369" priority="1236" operator="containsText" text="EO">
      <formula>NOT(ISERROR(SEARCH("EO",G72)))</formula>
    </cfRule>
    <cfRule type="containsText" dxfId="368" priority="1237" operator="containsText" text="EI">
      <formula>NOT(ISERROR(SEARCH("EI",G72)))</formula>
    </cfRule>
  </conditionalFormatting>
  <conditionalFormatting sqref="H72">
    <cfRule type="containsText" dxfId="367" priority="1230" operator="containsText" text="Alta">
      <formula>NOT(ISERROR(SEARCH("Alta",H72)))</formula>
    </cfRule>
    <cfRule type="containsText" dxfId="366" priority="1231" operator="containsText" text="MediA">
      <formula>NOT(ISERROR(SEARCH("MediA",H72)))</formula>
    </cfRule>
    <cfRule type="containsText" dxfId="365" priority="1232" operator="containsText" text="Baja">
      <formula>NOT(ISERROR(SEARCH("Baja",H72)))</formula>
    </cfRule>
  </conditionalFormatting>
  <conditionalFormatting sqref="H67">
    <cfRule type="containsText" dxfId="364" priority="1227" operator="containsText" text="Alta">
      <formula>NOT(ISERROR(SEARCH("Alta",H67)))</formula>
    </cfRule>
    <cfRule type="containsText" dxfId="363" priority="1228" operator="containsText" text="MediA">
      <formula>NOT(ISERROR(SEARCH("MediA",H67)))</formula>
    </cfRule>
    <cfRule type="containsText" dxfId="362" priority="1229" operator="containsText" text="Baja">
      <formula>NOT(ISERROR(SEARCH("Baja",H67)))</formula>
    </cfRule>
  </conditionalFormatting>
  <conditionalFormatting sqref="G68">
    <cfRule type="containsText" dxfId="361" priority="1222" operator="containsText" text="EIF">
      <formula>NOT(ISERROR(SEARCH("EIF",G68)))</formula>
    </cfRule>
    <cfRule type="containsText" dxfId="360" priority="1223" operator="containsText" text="ILF">
      <formula>NOT(ISERROR(SEARCH("ILF",G68)))</formula>
    </cfRule>
    <cfRule type="containsText" dxfId="359" priority="1224" operator="containsText" text="EQ">
      <formula>NOT(ISERROR(SEARCH("EQ",G68)))</formula>
    </cfRule>
    <cfRule type="containsText" dxfId="358" priority="1225" operator="containsText" text="EO">
      <formula>NOT(ISERROR(SEARCH("EO",G68)))</formula>
    </cfRule>
    <cfRule type="containsText" dxfId="357" priority="1226" operator="containsText" text="EI">
      <formula>NOT(ISERROR(SEARCH("EI",G68)))</formula>
    </cfRule>
  </conditionalFormatting>
  <conditionalFormatting sqref="H68">
    <cfRule type="containsText" dxfId="356" priority="1219" operator="containsText" text="Alta">
      <formula>NOT(ISERROR(SEARCH("Alta",H68)))</formula>
    </cfRule>
    <cfRule type="containsText" dxfId="355" priority="1220" operator="containsText" text="MediA">
      <formula>NOT(ISERROR(SEARCH("MediA",H68)))</formula>
    </cfRule>
    <cfRule type="containsText" dxfId="354" priority="1221" operator="containsText" text="Baja">
      <formula>NOT(ISERROR(SEARCH("Baja",H68)))</formula>
    </cfRule>
  </conditionalFormatting>
  <conditionalFormatting sqref="G73">
    <cfRule type="containsText" dxfId="353" priority="1214" operator="containsText" text="EIF">
      <formula>NOT(ISERROR(SEARCH("EIF",G73)))</formula>
    </cfRule>
    <cfRule type="containsText" dxfId="352" priority="1215" operator="containsText" text="ILF">
      <formula>NOT(ISERROR(SEARCH("ILF",G73)))</formula>
    </cfRule>
    <cfRule type="containsText" dxfId="351" priority="1216" operator="containsText" text="EQ">
      <formula>NOT(ISERROR(SEARCH("EQ",G73)))</formula>
    </cfRule>
    <cfRule type="containsText" dxfId="350" priority="1217" operator="containsText" text="EO">
      <formula>NOT(ISERROR(SEARCH("EO",G73)))</formula>
    </cfRule>
    <cfRule type="containsText" dxfId="349" priority="1218" operator="containsText" text="EI">
      <formula>NOT(ISERROR(SEARCH("EI",G73)))</formula>
    </cfRule>
  </conditionalFormatting>
  <conditionalFormatting sqref="H73">
    <cfRule type="containsText" dxfId="348" priority="1211" operator="containsText" text="Alta">
      <formula>NOT(ISERROR(SEARCH("Alta",H73)))</formula>
    </cfRule>
    <cfRule type="containsText" dxfId="347" priority="1212" operator="containsText" text="MediA">
      <formula>NOT(ISERROR(SEARCH("MediA",H73)))</formula>
    </cfRule>
    <cfRule type="containsText" dxfId="346" priority="1213" operator="containsText" text="Baja">
      <formula>NOT(ISERROR(SEARCH("Baja",H73)))</formula>
    </cfRule>
  </conditionalFormatting>
  <conditionalFormatting sqref="G83">
    <cfRule type="containsText" dxfId="345" priority="1158" operator="containsText" text="EIF">
      <formula>NOT(ISERROR(SEARCH("EIF",G83)))</formula>
    </cfRule>
    <cfRule type="containsText" dxfId="344" priority="1159" operator="containsText" text="ILF">
      <formula>NOT(ISERROR(SEARCH("ILF",G83)))</formula>
    </cfRule>
    <cfRule type="containsText" dxfId="343" priority="1160" operator="containsText" text="EQ">
      <formula>NOT(ISERROR(SEARCH("EQ",G83)))</formula>
    </cfRule>
    <cfRule type="containsText" dxfId="342" priority="1161" operator="containsText" text="EO">
      <formula>NOT(ISERROR(SEARCH("EO",G83)))</formula>
    </cfRule>
    <cfRule type="containsText" dxfId="341" priority="1162" operator="containsText" text="EI">
      <formula>NOT(ISERROR(SEARCH("EI",G83)))</formula>
    </cfRule>
  </conditionalFormatting>
  <conditionalFormatting sqref="H83">
    <cfRule type="containsText" dxfId="340" priority="1155" operator="containsText" text="Alta">
      <formula>NOT(ISERROR(SEARCH("Alta",H83)))</formula>
    </cfRule>
    <cfRule type="containsText" dxfId="339" priority="1156" operator="containsText" text="MediA">
      <formula>NOT(ISERROR(SEARCH("MediA",H83)))</formula>
    </cfRule>
    <cfRule type="containsText" dxfId="338" priority="1157" operator="containsText" text="Baja">
      <formula>NOT(ISERROR(SEARCH("Baja",H83)))</formula>
    </cfRule>
  </conditionalFormatting>
  <conditionalFormatting sqref="G76">
    <cfRule type="containsText" dxfId="337" priority="1206" operator="containsText" text="EIF">
      <formula>NOT(ISERROR(SEARCH("EIF",G76)))</formula>
    </cfRule>
    <cfRule type="containsText" dxfId="336" priority="1207" operator="containsText" text="ILF">
      <formula>NOT(ISERROR(SEARCH("ILF",G76)))</formula>
    </cfRule>
    <cfRule type="containsText" dxfId="335" priority="1208" operator="containsText" text="EQ">
      <formula>NOT(ISERROR(SEARCH("EQ",G76)))</formula>
    </cfRule>
    <cfRule type="containsText" dxfId="334" priority="1209" operator="containsText" text="EO">
      <formula>NOT(ISERROR(SEARCH("EO",G76)))</formula>
    </cfRule>
    <cfRule type="containsText" dxfId="333" priority="1210" operator="containsText" text="EI">
      <formula>NOT(ISERROR(SEARCH("EI",G76)))</formula>
    </cfRule>
  </conditionalFormatting>
  <conditionalFormatting sqref="H76">
    <cfRule type="containsText" dxfId="332" priority="1203" operator="containsText" text="Alta">
      <formula>NOT(ISERROR(SEARCH("Alta",H76)))</formula>
    </cfRule>
    <cfRule type="containsText" dxfId="331" priority="1204" operator="containsText" text="MediA">
      <formula>NOT(ISERROR(SEARCH("MediA",H76)))</formula>
    </cfRule>
    <cfRule type="containsText" dxfId="330" priority="1205" operator="containsText" text="Baja">
      <formula>NOT(ISERROR(SEARCH("Baja",H76)))</formula>
    </cfRule>
  </conditionalFormatting>
  <conditionalFormatting sqref="G77">
    <cfRule type="containsText" dxfId="329" priority="1198" operator="containsText" text="EIF">
      <formula>NOT(ISERROR(SEARCH("EIF",G77)))</formula>
    </cfRule>
    <cfRule type="containsText" dxfId="328" priority="1199" operator="containsText" text="ILF">
      <formula>NOT(ISERROR(SEARCH("ILF",G77)))</formula>
    </cfRule>
    <cfRule type="containsText" dxfId="327" priority="1200" operator="containsText" text="EQ">
      <formula>NOT(ISERROR(SEARCH("EQ",G77)))</formula>
    </cfRule>
    <cfRule type="containsText" dxfId="326" priority="1201" operator="containsText" text="EO">
      <formula>NOT(ISERROR(SEARCH("EO",G77)))</formula>
    </cfRule>
    <cfRule type="containsText" dxfId="325" priority="1202" operator="containsText" text="EI">
      <formula>NOT(ISERROR(SEARCH("EI",G77)))</formula>
    </cfRule>
  </conditionalFormatting>
  <conditionalFormatting sqref="H77">
    <cfRule type="containsText" dxfId="324" priority="1195" operator="containsText" text="Alta">
      <formula>NOT(ISERROR(SEARCH("Alta",H77)))</formula>
    </cfRule>
    <cfRule type="containsText" dxfId="323" priority="1196" operator="containsText" text="MediA">
      <formula>NOT(ISERROR(SEARCH("MediA",H77)))</formula>
    </cfRule>
    <cfRule type="containsText" dxfId="322" priority="1197" operator="containsText" text="Baja">
      <formula>NOT(ISERROR(SEARCH("Baja",H77)))</formula>
    </cfRule>
  </conditionalFormatting>
  <conditionalFormatting sqref="G78">
    <cfRule type="containsText" dxfId="321" priority="1190" operator="containsText" text="EIF">
      <formula>NOT(ISERROR(SEARCH("EIF",G78)))</formula>
    </cfRule>
    <cfRule type="containsText" dxfId="320" priority="1191" operator="containsText" text="ILF">
      <formula>NOT(ISERROR(SEARCH("ILF",G78)))</formula>
    </cfRule>
    <cfRule type="containsText" dxfId="319" priority="1192" operator="containsText" text="EQ">
      <formula>NOT(ISERROR(SEARCH("EQ",G78)))</formula>
    </cfRule>
    <cfRule type="containsText" dxfId="318" priority="1193" operator="containsText" text="EO">
      <formula>NOT(ISERROR(SEARCH("EO",G78)))</formula>
    </cfRule>
    <cfRule type="containsText" dxfId="317" priority="1194" operator="containsText" text="EI">
      <formula>NOT(ISERROR(SEARCH("EI",G78)))</formula>
    </cfRule>
  </conditionalFormatting>
  <conditionalFormatting sqref="H78">
    <cfRule type="containsText" dxfId="316" priority="1187" operator="containsText" text="Alta">
      <formula>NOT(ISERROR(SEARCH("Alta",H78)))</formula>
    </cfRule>
    <cfRule type="containsText" dxfId="315" priority="1188" operator="containsText" text="MediA">
      <formula>NOT(ISERROR(SEARCH("MediA",H78)))</formula>
    </cfRule>
    <cfRule type="containsText" dxfId="314" priority="1189" operator="containsText" text="Baja">
      <formula>NOT(ISERROR(SEARCH("Baja",H78)))</formula>
    </cfRule>
  </conditionalFormatting>
  <conditionalFormatting sqref="G79">
    <cfRule type="containsText" dxfId="313" priority="1182" operator="containsText" text="EIF">
      <formula>NOT(ISERROR(SEARCH("EIF",G79)))</formula>
    </cfRule>
    <cfRule type="containsText" dxfId="312" priority="1183" operator="containsText" text="ILF">
      <formula>NOT(ISERROR(SEARCH("ILF",G79)))</formula>
    </cfRule>
    <cfRule type="containsText" dxfId="311" priority="1184" operator="containsText" text="EQ">
      <formula>NOT(ISERROR(SEARCH("EQ",G79)))</formula>
    </cfRule>
    <cfRule type="containsText" dxfId="310" priority="1185" operator="containsText" text="EO">
      <formula>NOT(ISERROR(SEARCH("EO",G79)))</formula>
    </cfRule>
    <cfRule type="containsText" dxfId="309" priority="1186" operator="containsText" text="EI">
      <formula>NOT(ISERROR(SEARCH("EI",G79)))</formula>
    </cfRule>
  </conditionalFormatting>
  <conditionalFormatting sqref="H79">
    <cfRule type="containsText" dxfId="308" priority="1179" operator="containsText" text="Alta">
      <formula>NOT(ISERROR(SEARCH("Alta",H79)))</formula>
    </cfRule>
    <cfRule type="containsText" dxfId="307" priority="1180" operator="containsText" text="MediA">
      <formula>NOT(ISERROR(SEARCH("MediA",H79)))</formula>
    </cfRule>
    <cfRule type="containsText" dxfId="306" priority="1181" operator="containsText" text="Baja">
      <formula>NOT(ISERROR(SEARCH("Baja",H79)))</formula>
    </cfRule>
  </conditionalFormatting>
  <conditionalFormatting sqref="G86">
    <cfRule type="containsText" dxfId="305" priority="1142" operator="containsText" text="EIF">
      <formula>NOT(ISERROR(SEARCH("EIF",G86)))</formula>
    </cfRule>
    <cfRule type="containsText" dxfId="304" priority="1143" operator="containsText" text="ILF">
      <formula>NOT(ISERROR(SEARCH("ILF",G86)))</formula>
    </cfRule>
    <cfRule type="containsText" dxfId="303" priority="1144" operator="containsText" text="EQ">
      <formula>NOT(ISERROR(SEARCH("EQ",G86)))</formula>
    </cfRule>
    <cfRule type="containsText" dxfId="302" priority="1145" operator="containsText" text="EO">
      <formula>NOT(ISERROR(SEARCH("EO",G86)))</formula>
    </cfRule>
    <cfRule type="containsText" dxfId="301" priority="1146" operator="containsText" text="EI">
      <formula>NOT(ISERROR(SEARCH("EI",G86)))</formula>
    </cfRule>
  </conditionalFormatting>
  <conditionalFormatting sqref="H86">
    <cfRule type="containsText" dxfId="300" priority="1139" operator="containsText" text="Alta">
      <formula>NOT(ISERROR(SEARCH("Alta",H86)))</formula>
    </cfRule>
    <cfRule type="containsText" dxfId="299" priority="1140" operator="containsText" text="MediA">
      <formula>NOT(ISERROR(SEARCH("MediA",H86)))</formula>
    </cfRule>
    <cfRule type="containsText" dxfId="298" priority="1141" operator="containsText" text="Baja">
      <formula>NOT(ISERROR(SEARCH("Baja",H86)))</formula>
    </cfRule>
  </conditionalFormatting>
  <conditionalFormatting sqref="G81">
    <cfRule type="containsText" dxfId="297" priority="1174" operator="containsText" text="EIF">
      <formula>NOT(ISERROR(SEARCH("EIF",G81)))</formula>
    </cfRule>
    <cfRule type="containsText" dxfId="296" priority="1175" operator="containsText" text="ILF">
      <formula>NOT(ISERROR(SEARCH("ILF",G81)))</formula>
    </cfRule>
    <cfRule type="containsText" dxfId="295" priority="1176" operator="containsText" text="EQ">
      <formula>NOT(ISERROR(SEARCH("EQ",G81)))</formula>
    </cfRule>
    <cfRule type="containsText" dxfId="294" priority="1177" operator="containsText" text="EO">
      <formula>NOT(ISERROR(SEARCH("EO",G81)))</formula>
    </cfRule>
    <cfRule type="containsText" dxfId="293" priority="1178" operator="containsText" text="EI">
      <formula>NOT(ISERROR(SEARCH("EI",G81)))</formula>
    </cfRule>
  </conditionalFormatting>
  <conditionalFormatting sqref="H81">
    <cfRule type="containsText" dxfId="292" priority="1171" operator="containsText" text="Alta">
      <formula>NOT(ISERROR(SEARCH("Alta",H81)))</formula>
    </cfRule>
    <cfRule type="containsText" dxfId="291" priority="1172" operator="containsText" text="MediA">
      <formula>NOT(ISERROR(SEARCH("MediA",H81)))</formula>
    </cfRule>
    <cfRule type="containsText" dxfId="290" priority="1173" operator="containsText" text="Baja">
      <formula>NOT(ISERROR(SEARCH("Baja",H81)))</formula>
    </cfRule>
  </conditionalFormatting>
  <conditionalFormatting sqref="G82">
    <cfRule type="containsText" dxfId="289" priority="1166" operator="containsText" text="EIF">
      <formula>NOT(ISERROR(SEARCH("EIF",G82)))</formula>
    </cfRule>
    <cfRule type="containsText" dxfId="288" priority="1167" operator="containsText" text="ILF">
      <formula>NOT(ISERROR(SEARCH("ILF",G82)))</formula>
    </cfRule>
    <cfRule type="containsText" dxfId="287" priority="1168" operator="containsText" text="EQ">
      <formula>NOT(ISERROR(SEARCH("EQ",G82)))</formula>
    </cfRule>
    <cfRule type="containsText" dxfId="286" priority="1169" operator="containsText" text="EO">
      <formula>NOT(ISERROR(SEARCH("EO",G82)))</formula>
    </cfRule>
    <cfRule type="containsText" dxfId="285" priority="1170" operator="containsText" text="EI">
      <formula>NOT(ISERROR(SEARCH("EI",G82)))</formula>
    </cfRule>
  </conditionalFormatting>
  <conditionalFormatting sqref="H82">
    <cfRule type="containsText" dxfId="284" priority="1163" operator="containsText" text="Alta">
      <formula>NOT(ISERROR(SEARCH("Alta",H82)))</formula>
    </cfRule>
    <cfRule type="containsText" dxfId="283" priority="1164" operator="containsText" text="MediA">
      <formula>NOT(ISERROR(SEARCH("MediA",H82)))</formula>
    </cfRule>
    <cfRule type="containsText" dxfId="282" priority="1165" operator="containsText" text="Baja">
      <formula>NOT(ISERROR(SEARCH("Baja",H82)))</formula>
    </cfRule>
  </conditionalFormatting>
  <conditionalFormatting sqref="G84">
    <cfRule type="containsText" dxfId="281" priority="1150" operator="containsText" text="EIF">
      <formula>NOT(ISERROR(SEARCH("EIF",G84)))</formula>
    </cfRule>
    <cfRule type="containsText" dxfId="280" priority="1151" operator="containsText" text="ILF">
      <formula>NOT(ISERROR(SEARCH("ILF",G84)))</formula>
    </cfRule>
    <cfRule type="containsText" dxfId="279" priority="1152" operator="containsText" text="EQ">
      <formula>NOT(ISERROR(SEARCH("EQ",G84)))</formula>
    </cfRule>
    <cfRule type="containsText" dxfId="278" priority="1153" operator="containsText" text="EO">
      <formula>NOT(ISERROR(SEARCH("EO",G84)))</formula>
    </cfRule>
    <cfRule type="containsText" dxfId="277" priority="1154" operator="containsText" text="EI">
      <formula>NOT(ISERROR(SEARCH("EI",G84)))</formula>
    </cfRule>
  </conditionalFormatting>
  <conditionalFormatting sqref="H84">
    <cfRule type="containsText" dxfId="276" priority="1147" operator="containsText" text="Alta">
      <formula>NOT(ISERROR(SEARCH("Alta",H84)))</formula>
    </cfRule>
    <cfRule type="containsText" dxfId="275" priority="1148" operator="containsText" text="MediA">
      <formula>NOT(ISERROR(SEARCH("MediA",H84)))</formula>
    </cfRule>
    <cfRule type="containsText" dxfId="274" priority="1149" operator="containsText" text="Baja">
      <formula>NOT(ISERROR(SEARCH("Baja",H84)))</formula>
    </cfRule>
  </conditionalFormatting>
  <conditionalFormatting sqref="G90">
    <cfRule type="containsText" dxfId="273" priority="1126" operator="containsText" text="EIF">
      <formula>NOT(ISERROR(SEARCH("EIF",G90)))</formula>
    </cfRule>
    <cfRule type="containsText" dxfId="272" priority="1127" operator="containsText" text="ILF">
      <formula>NOT(ISERROR(SEARCH("ILF",G90)))</formula>
    </cfRule>
    <cfRule type="containsText" dxfId="271" priority="1128" operator="containsText" text="EQ">
      <formula>NOT(ISERROR(SEARCH("EQ",G90)))</formula>
    </cfRule>
    <cfRule type="containsText" dxfId="270" priority="1129" operator="containsText" text="EO">
      <formula>NOT(ISERROR(SEARCH("EO",G90)))</formula>
    </cfRule>
    <cfRule type="containsText" dxfId="269" priority="1130" operator="containsText" text="EI">
      <formula>NOT(ISERROR(SEARCH("EI",G90)))</formula>
    </cfRule>
  </conditionalFormatting>
  <conditionalFormatting sqref="H90">
    <cfRule type="containsText" dxfId="268" priority="1123" operator="containsText" text="Alta">
      <formula>NOT(ISERROR(SEARCH("Alta",H90)))</formula>
    </cfRule>
    <cfRule type="containsText" dxfId="267" priority="1124" operator="containsText" text="MediA">
      <formula>NOT(ISERROR(SEARCH("MediA",H90)))</formula>
    </cfRule>
    <cfRule type="containsText" dxfId="266" priority="1125" operator="containsText" text="Baja">
      <formula>NOT(ISERROR(SEARCH("Baja",H90)))</formula>
    </cfRule>
  </conditionalFormatting>
  <conditionalFormatting sqref="G87">
    <cfRule type="containsText" dxfId="265" priority="1134" operator="containsText" text="EIF">
      <formula>NOT(ISERROR(SEARCH("EIF",G87)))</formula>
    </cfRule>
    <cfRule type="containsText" dxfId="264" priority="1135" operator="containsText" text="ILF">
      <formula>NOT(ISERROR(SEARCH("ILF",G87)))</formula>
    </cfRule>
    <cfRule type="containsText" dxfId="263" priority="1136" operator="containsText" text="EQ">
      <formula>NOT(ISERROR(SEARCH("EQ",G87)))</formula>
    </cfRule>
    <cfRule type="containsText" dxfId="262" priority="1137" operator="containsText" text="EO">
      <formula>NOT(ISERROR(SEARCH("EO",G87)))</formula>
    </cfRule>
    <cfRule type="containsText" dxfId="261" priority="1138" operator="containsText" text="EI">
      <formula>NOT(ISERROR(SEARCH("EI",G87)))</formula>
    </cfRule>
  </conditionalFormatting>
  <conditionalFormatting sqref="H87">
    <cfRule type="containsText" dxfId="260" priority="1131" operator="containsText" text="Alta">
      <formula>NOT(ISERROR(SEARCH("Alta",H87)))</formula>
    </cfRule>
    <cfRule type="containsText" dxfId="259" priority="1132" operator="containsText" text="MediA">
      <formula>NOT(ISERROR(SEARCH("MediA",H87)))</formula>
    </cfRule>
    <cfRule type="containsText" dxfId="258" priority="1133" operator="containsText" text="Baja">
      <formula>NOT(ISERROR(SEARCH("Baja",H87)))</formula>
    </cfRule>
  </conditionalFormatting>
  <conditionalFormatting sqref="G96">
    <cfRule type="containsText" dxfId="257" priority="1118" operator="containsText" text="EIF">
      <formula>NOT(ISERROR(SEARCH("EIF",G96)))</formula>
    </cfRule>
    <cfRule type="containsText" dxfId="256" priority="1119" operator="containsText" text="ILF">
      <formula>NOT(ISERROR(SEARCH("ILF",G96)))</formula>
    </cfRule>
    <cfRule type="containsText" dxfId="255" priority="1120" operator="containsText" text="EQ">
      <formula>NOT(ISERROR(SEARCH("EQ",G96)))</formula>
    </cfRule>
    <cfRule type="containsText" dxfId="254" priority="1121" operator="containsText" text="EO">
      <formula>NOT(ISERROR(SEARCH("EO",G96)))</formula>
    </cfRule>
    <cfRule type="containsText" dxfId="253" priority="1122" operator="containsText" text="EI">
      <formula>NOT(ISERROR(SEARCH("EI",G96)))</formula>
    </cfRule>
  </conditionalFormatting>
  <conditionalFormatting sqref="H96">
    <cfRule type="containsText" dxfId="252" priority="1115" operator="containsText" text="Alta">
      <formula>NOT(ISERROR(SEARCH("Alta",H96)))</formula>
    </cfRule>
    <cfRule type="containsText" dxfId="251" priority="1116" operator="containsText" text="MediA">
      <formula>NOT(ISERROR(SEARCH("MediA",H96)))</formula>
    </cfRule>
    <cfRule type="containsText" dxfId="250" priority="1117" operator="containsText" text="Baja">
      <formula>NOT(ISERROR(SEARCH("Baja",H96)))</formula>
    </cfRule>
  </conditionalFormatting>
  <conditionalFormatting sqref="G89">
    <cfRule type="containsText" dxfId="249" priority="1094" operator="containsText" text="EIF">
      <formula>NOT(ISERROR(SEARCH("EIF",G89)))</formula>
    </cfRule>
    <cfRule type="containsText" dxfId="248" priority="1095" operator="containsText" text="ILF">
      <formula>NOT(ISERROR(SEARCH("ILF",G89)))</formula>
    </cfRule>
    <cfRule type="containsText" dxfId="247" priority="1096" operator="containsText" text="EQ">
      <formula>NOT(ISERROR(SEARCH("EQ",G89)))</formula>
    </cfRule>
    <cfRule type="containsText" dxfId="246" priority="1097" operator="containsText" text="EO">
      <formula>NOT(ISERROR(SEARCH("EO",G89)))</formula>
    </cfRule>
    <cfRule type="containsText" dxfId="245" priority="1098" operator="containsText" text="EI">
      <formula>NOT(ISERROR(SEARCH("EI",G89)))</formula>
    </cfRule>
  </conditionalFormatting>
  <conditionalFormatting sqref="H89">
    <cfRule type="containsText" dxfId="244" priority="1091" operator="containsText" text="Alta">
      <formula>NOT(ISERROR(SEARCH("Alta",H89)))</formula>
    </cfRule>
    <cfRule type="containsText" dxfId="243" priority="1092" operator="containsText" text="MediA">
      <formula>NOT(ISERROR(SEARCH("MediA",H89)))</formula>
    </cfRule>
    <cfRule type="containsText" dxfId="242" priority="1093" operator="containsText" text="Baja">
      <formula>NOT(ISERROR(SEARCH("Baja",H89)))</formula>
    </cfRule>
  </conditionalFormatting>
  <conditionalFormatting sqref="G98">
    <cfRule type="containsText" dxfId="241" priority="1086" operator="containsText" text="EIF">
      <formula>NOT(ISERROR(SEARCH("EIF",G98)))</formula>
    </cfRule>
    <cfRule type="containsText" dxfId="240" priority="1087" operator="containsText" text="ILF">
      <formula>NOT(ISERROR(SEARCH("ILF",G98)))</formula>
    </cfRule>
    <cfRule type="containsText" dxfId="239" priority="1088" operator="containsText" text="EQ">
      <formula>NOT(ISERROR(SEARCH("EQ",G98)))</formula>
    </cfRule>
    <cfRule type="containsText" dxfId="238" priority="1089" operator="containsText" text="EO">
      <formula>NOT(ISERROR(SEARCH("EO",G98)))</formula>
    </cfRule>
    <cfRule type="containsText" dxfId="237" priority="1090" operator="containsText" text="EI">
      <formula>NOT(ISERROR(SEARCH("EI",G98)))</formula>
    </cfRule>
  </conditionalFormatting>
  <conditionalFormatting sqref="H98">
    <cfRule type="containsText" dxfId="236" priority="1083" operator="containsText" text="Alta">
      <formula>NOT(ISERROR(SEARCH("Alta",H98)))</formula>
    </cfRule>
    <cfRule type="containsText" dxfId="235" priority="1084" operator="containsText" text="MediA">
      <formula>NOT(ISERROR(SEARCH("MediA",H98)))</formula>
    </cfRule>
    <cfRule type="containsText" dxfId="234" priority="1085" operator="containsText" text="Baja">
      <formula>NOT(ISERROR(SEARCH("Baja",H98)))</formula>
    </cfRule>
  </conditionalFormatting>
  <conditionalFormatting sqref="G97">
    <cfRule type="containsText" dxfId="233" priority="1110" operator="containsText" text="EIF">
      <formula>NOT(ISERROR(SEARCH("EIF",G97)))</formula>
    </cfRule>
    <cfRule type="containsText" dxfId="232" priority="1111" operator="containsText" text="ILF">
      <formula>NOT(ISERROR(SEARCH("ILF",G97)))</formula>
    </cfRule>
    <cfRule type="containsText" dxfId="231" priority="1112" operator="containsText" text="EQ">
      <formula>NOT(ISERROR(SEARCH("EQ",G97)))</formula>
    </cfRule>
    <cfRule type="containsText" dxfId="230" priority="1113" operator="containsText" text="EO">
      <formula>NOT(ISERROR(SEARCH("EO",G97)))</formula>
    </cfRule>
    <cfRule type="containsText" dxfId="229" priority="1114" operator="containsText" text="EI">
      <formula>NOT(ISERROR(SEARCH("EI",G97)))</formula>
    </cfRule>
  </conditionalFormatting>
  <conditionalFormatting sqref="H97">
    <cfRule type="containsText" dxfId="228" priority="1107" operator="containsText" text="Alta">
      <formula>NOT(ISERROR(SEARCH("Alta",H97)))</formula>
    </cfRule>
    <cfRule type="containsText" dxfId="227" priority="1108" operator="containsText" text="MediA">
      <formula>NOT(ISERROR(SEARCH("MediA",H97)))</formula>
    </cfRule>
    <cfRule type="containsText" dxfId="226" priority="1109" operator="containsText" text="Baja">
      <formula>NOT(ISERROR(SEARCH("Baja",H97)))</formula>
    </cfRule>
  </conditionalFormatting>
  <conditionalFormatting sqref="G88">
    <cfRule type="containsText" dxfId="225" priority="1102" operator="containsText" text="EIF">
      <formula>NOT(ISERROR(SEARCH("EIF",G88)))</formula>
    </cfRule>
    <cfRule type="containsText" dxfId="224" priority="1103" operator="containsText" text="ILF">
      <formula>NOT(ISERROR(SEARCH("ILF",G88)))</formula>
    </cfRule>
    <cfRule type="containsText" dxfId="223" priority="1104" operator="containsText" text="EQ">
      <formula>NOT(ISERROR(SEARCH("EQ",G88)))</formula>
    </cfRule>
    <cfRule type="containsText" dxfId="222" priority="1105" operator="containsText" text="EO">
      <formula>NOT(ISERROR(SEARCH("EO",G88)))</formula>
    </cfRule>
    <cfRule type="containsText" dxfId="221" priority="1106" operator="containsText" text="EI">
      <formula>NOT(ISERROR(SEARCH("EI",G88)))</formula>
    </cfRule>
  </conditionalFormatting>
  <conditionalFormatting sqref="H88">
    <cfRule type="containsText" dxfId="220" priority="1099" operator="containsText" text="Alta">
      <formula>NOT(ISERROR(SEARCH("Alta",H88)))</formula>
    </cfRule>
    <cfRule type="containsText" dxfId="219" priority="1100" operator="containsText" text="MediA">
      <formula>NOT(ISERROR(SEARCH("MediA",H88)))</formula>
    </cfRule>
    <cfRule type="containsText" dxfId="218" priority="1101" operator="containsText" text="Baja">
      <formula>NOT(ISERROR(SEARCH("Baja",H88)))</formula>
    </cfRule>
  </conditionalFormatting>
  <conditionalFormatting sqref="G99">
    <cfRule type="containsText" dxfId="217" priority="1078" operator="containsText" text="EIF">
      <formula>NOT(ISERROR(SEARCH("EIF",G99)))</formula>
    </cfRule>
    <cfRule type="containsText" dxfId="216" priority="1079" operator="containsText" text="ILF">
      <formula>NOT(ISERROR(SEARCH("ILF",G99)))</formula>
    </cfRule>
    <cfRule type="containsText" dxfId="215" priority="1080" operator="containsText" text="EQ">
      <formula>NOT(ISERROR(SEARCH("EQ",G99)))</formula>
    </cfRule>
    <cfRule type="containsText" dxfId="214" priority="1081" operator="containsText" text="EO">
      <formula>NOT(ISERROR(SEARCH("EO",G99)))</formula>
    </cfRule>
    <cfRule type="containsText" dxfId="213" priority="1082" operator="containsText" text="EI">
      <formula>NOT(ISERROR(SEARCH("EI",G99)))</formula>
    </cfRule>
  </conditionalFormatting>
  <conditionalFormatting sqref="H99">
    <cfRule type="containsText" dxfId="212" priority="1075" operator="containsText" text="Alta">
      <formula>NOT(ISERROR(SEARCH("Alta",H99)))</formula>
    </cfRule>
    <cfRule type="containsText" dxfId="211" priority="1076" operator="containsText" text="MediA">
      <formula>NOT(ISERROR(SEARCH("MediA",H99)))</formula>
    </cfRule>
    <cfRule type="containsText" dxfId="210" priority="1077" operator="containsText" text="Baja">
      <formula>NOT(ISERROR(SEARCH("Baja",H99)))</formula>
    </cfRule>
  </conditionalFormatting>
  <conditionalFormatting sqref="G100">
    <cfRule type="containsText" dxfId="209" priority="1070" operator="containsText" text="EIF">
      <formula>NOT(ISERROR(SEARCH("EIF",G100)))</formula>
    </cfRule>
    <cfRule type="containsText" dxfId="208" priority="1071" operator="containsText" text="ILF">
      <formula>NOT(ISERROR(SEARCH("ILF",G100)))</formula>
    </cfRule>
    <cfRule type="containsText" dxfId="207" priority="1072" operator="containsText" text="EQ">
      <formula>NOT(ISERROR(SEARCH("EQ",G100)))</formula>
    </cfRule>
    <cfRule type="containsText" dxfId="206" priority="1073" operator="containsText" text="EO">
      <formula>NOT(ISERROR(SEARCH("EO",G100)))</formula>
    </cfRule>
    <cfRule type="containsText" dxfId="205" priority="1074" operator="containsText" text="EI">
      <formula>NOT(ISERROR(SEARCH("EI",G100)))</formula>
    </cfRule>
  </conditionalFormatting>
  <conditionalFormatting sqref="H100">
    <cfRule type="containsText" dxfId="204" priority="1067" operator="containsText" text="Alta">
      <formula>NOT(ISERROR(SEARCH("Alta",H100)))</formula>
    </cfRule>
    <cfRule type="containsText" dxfId="203" priority="1068" operator="containsText" text="MediA">
      <formula>NOT(ISERROR(SEARCH("MediA",H100)))</formula>
    </cfRule>
    <cfRule type="containsText" dxfId="202" priority="1069" operator="containsText" text="Baja">
      <formula>NOT(ISERROR(SEARCH("Baja",H100)))</formula>
    </cfRule>
  </conditionalFormatting>
  <conditionalFormatting sqref="G104">
    <cfRule type="containsText" dxfId="201" priority="1046" operator="containsText" text="EIF">
      <formula>NOT(ISERROR(SEARCH("EIF",G104)))</formula>
    </cfRule>
    <cfRule type="containsText" dxfId="200" priority="1047" operator="containsText" text="ILF">
      <formula>NOT(ISERROR(SEARCH("ILF",G104)))</formula>
    </cfRule>
    <cfRule type="containsText" dxfId="199" priority="1048" operator="containsText" text="EQ">
      <formula>NOT(ISERROR(SEARCH("EQ",G104)))</formula>
    </cfRule>
    <cfRule type="containsText" dxfId="198" priority="1049" operator="containsText" text="EO">
      <formula>NOT(ISERROR(SEARCH("EO",G104)))</formula>
    </cfRule>
    <cfRule type="containsText" dxfId="197" priority="1050" operator="containsText" text="EI">
      <formula>NOT(ISERROR(SEARCH("EI",G104)))</formula>
    </cfRule>
  </conditionalFormatting>
  <conditionalFormatting sqref="H104">
    <cfRule type="containsText" dxfId="196" priority="1043" operator="containsText" text="Alta">
      <formula>NOT(ISERROR(SEARCH("Alta",H104)))</formula>
    </cfRule>
    <cfRule type="containsText" dxfId="195" priority="1044" operator="containsText" text="MediA">
      <formula>NOT(ISERROR(SEARCH("MediA",H104)))</formula>
    </cfRule>
    <cfRule type="containsText" dxfId="194" priority="1045" operator="containsText" text="Baja">
      <formula>NOT(ISERROR(SEARCH("Baja",H104)))</formula>
    </cfRule>
  </conditionalFormatting>
  <conditionalFormatting sqref="G102">
    <cfRule type="containsText" dxfId="193" priority="1062" operator="containsText" text="EIF">
      <formula>NOT(ISERROR(SEARCH("EIF",G102)))</formula>
    </cfRule>
    <cfRule type="containsText" dxfId="192" priority="1063" operator="containsText" text="ILF">
      <formula>NOT(ISERROR(SEARCH("ILF",G102)))</formula>
    </cfRule>
    <cfRule type="containsText" dxfId="191" priority="1064" operator="containsText" text="EQ">
      <formula>NOT(ISERROR(SEARCH("EQ",G102)))</formula>
    </cfRule>
    <cfRule type="containsText" dxfId="190" priority="1065" operator="containsText" text="EO">
      <formula>NOT(ISERROR(SEARCH("EO",G102)))</formula>
    </cfRule>
    <cfRule type="containsText" dxfId="189" priority="1066" operator="containsText" text="EI">
      <formula>NOT(ISERROR(SEARCH("EI",G102)))</formula>
    </cfRule>
  </conditionalFormatting>
  <conditionalFormatting sqref="H102">
    <cfRule type="containsText" dxfId="188" priority="1059" operator="containsText" text="Alta">
      <formula>NOT(ISERROR(SEARCH("Alta",H102)))</formula>
    </cfRule>
    <cfRule type="containsText" dxfId="187" priority="1060" operator="containsText" text="MediA">
      <formula>NOT(ISERROR(SEARCH("MediA",H102)))</formula>
    </cfRule>
    <cfRule type="containsText" dxfId="186" priority="1061" operator="containsText" text="Baja">
      <formula>NOT(ISERROR(SEARCH("Baja",H102)))</formula>
    </cfRule>
  </conditionalFormatting>
  <conditionalFormatting sqref="G103">
    <cfRule type="containsText" dxfId="185" priority="1054" operator="containsText" text="EIF">
      <formula>NOT(ISERROR(SEARCH("EIF",G103)))</formula>
    </cfRule>
    <cfRule type="containsText" dxfId="184" priority="1055" operator="containsText" text="ILF">
      <formula>NOT(ISERROR(SEARCH("ILF",G103)))</formula>
    </cfRule>
    <cfRule type="containsText" dxfId="183" priority="1056" operator="containsText" text="EQ">
      <formula>NOT(ISERROR(SEARCH("EQ",G103)))</formula>
    </cfRule>
    <cfRule type="containsText" dxfId="182" priority="1057" operator="containsText" text="EO">
      <formula>NOT(ISERROR(SEARCH("EO",G103)))</formula>
    </cfRule>
    <cfRule type="containsText" dxfId="181" priority="1058" operator="containsText" text="EI">
      <formula>NOT(ISERROR(SEARCH("EI",G103)))</formula>
    </cfRule>
  </conditionalFormatting>
  <conditionalFormatting sqref="H103">
    <cfRule type="containsText" dxfId="180" priority="1051" operator="containsText" text="Alta">
      <formula>NOT(ISERROR(SEARCH("Alta",H103)))</formula>
    </cfRule>
    <cfRule type="containsText" dxfId="179" priority="1052" operator="containsText" text="MediA">
      <formula>NOT(ISERROR(SEARCH("MediA",H103)))</formula>
    </cfRule>
    <cfRule type="containsText" dxfId="178" priority="1053" operator="containsText" text="Baja">
      <formula>NOT(ISERROR(SEARCH("Baja",H103)))</formula>
    </cfRule>
  </conditionalFormatting>
  <conditionalFormatting sqref="G108">
    <cfRule type="containsText" dxfId="177" priority="1022" operator="containsText" text="EIF">
      <formula>NOT(ISERROR(SEARCH("EIF",G108)))</formula>
    </cfRule>
    <cfRule type="containsText" dxfId="176" priority="1023" operator="containsText" text="ILF">
      <formula>NOT(ISERROR(SEARCH("ILF",G108)))</formula>
    </cfRule>
    <cfRule type="containsText" dxfId="175" priority="1024" operator="containsText" text="EQ">
      <formula>NOT(ISERROR(SEARCH("EQ",G108)))</formula>
    </cfRule>
    <cfRule type="containsText" dxfId="174" priority="1025" operator="containsText" text="EO">
      <formula>NOT(ISERROR(SEARCH("EO",G108)))</formula>
    </cfRule>
    <cfRule type="containsText" dxfId="173" priority="1026" operator="containsText" text="EI">
      <formula>NOT(ISERROR(SEARCH("EI",G108)))</formula>
    </cfRule>
  </conditionalFormatting>
  <conditionalFormatting sqref="H108">
    <cfRule type="containsText" dxfId="172" priority="1019" operator="containsText" text="Alta">
      <formula>NOT(ISERROR(SEARCH("Alta",H108)))</formula>
    </cfRule>
    <cfRule type="containsText" dxfId="171" priority="1020" operator="containsText" text="MediA">
      <formula>NOT(ISERROR(SEARCH("MediA",H108)))</formula>
    </cfRule>
    <cfRule type="containsText" dxfId="170" priority="1021" operator="containsText" text="Baja">
      <formula>NOT(ISERROR(SEARCH("Baja",H108)))</formula>
    </cfRule>
  </conditionalFormatting>
  <conditionalFormatting sqref="G105">
    <cfRule type="containsText" dxfId="169" priority="1038" operator="containsText" text="EIF">
      <formula>NOT(ISERROR(SEARCH("EIF",G105)))</formula>
    </cfRule>
    <cfRule type="containsText" dxfId="168" priority="1039" operator="containsText" text="ILF">
      <formula>NOT(ISERROR(SEARCH("ILF",G105)))</formula>
    </cfRule>
    <cfRule type="containsText" dxfId="167" priority="1040" operator="containsText" text="EQ">
      <formula>NOT(ISERROR(SEARCH("EQ",G105)))</formula>
    </cfRule>
    <cfRule type="containsText" dxfId="166" priority="1041" operator="containsText" text="EO">
      <formula>NOT(ISERROR(SEARCH("EO",G105)))</formula>
    </cfRule>
    <cfRule type="containsText" dxfId="165" priority="1042" operator="containsText" text="EI">
      <formula>NOT(ISERROR(SEARCH("EI",G105)))</formula>
    </cfRule>
  </conditionalFormatting>
  <conditionalFormatting sqref="H105">
    <cfRule type="containsText" dxfId="164" priority="1035" operator="containsText" text="Alta">
      <formula>NOT(ISERROR(SEARCH("Alta",H105)))</formula>
    </cfRule>
    <cfRule type="containsText" dxfId="163" priority="1036" operator="containsText" text="MediA">
      <formula>NOT(ISERROR(SEARCH("MediA",H105)))</formula>
    </cfRule>
    <cfRule type="containsText" dxfId="162" priority="1037" operator="containsText" text="Baja">
      <formula>NOT(ISERROR(SEARCH("Baja",H105)))</formula>
    </cfRule>
  </conditionalFormatting>
  <conditionalFormatting sqref="G107">
    <cfRule type="containsText" dxfId="161" priority="1030" operator="containsText" text="EIF">
      <formula>NOT(ISERROR(SEARCH("EIF",G107)))</formula>
    </cfRule>
    <cfRule type="containsText" dxfId="160" priority="1031" operator="containsText" text="ILF">
      <formula>NOT(ISERROR(SEARCH("ILF",G107)))</formula>
    </cfRule>
    <cfRule type="containsText" dxfId="159" priority="1032" operator="containsText" text="EQ">
      <formula>NOT(ISERROR(SEARCH("EQ",G107)))</formula>
    </cfRule>
    <cfRule type="containsText" dxfId="158" priority="1033" operator="containsText" text="EO">
      <formula>NOT(ISERROR(SEARCH("EO",G107)))</formula>
    </cfRule>
    <cfRule type="containsText" dxfId="157" priority="1034" operator="containsText" text="EI">
      <formula>NOT(ISERROR(SEARCH("EI",G107)))</formula>
    </cfRule>
  </conditionalFormatting>
  <conditionalFormatting sqref="H107">
    <cfRule type="containsText" dxfId="156" priority="1027" operator="containsText" text="Alta">
      <formula>NOT(ISERROR(SEARCH("Alta",H107)))</formula>
    </cfRule>
    <cfRule type="containsText" dxfId="155" priority="1028" operator="containsText" text="MediA">
      <formula>NOT(ISERROR(SEARCH("MediA",H107)))</formula>
    </cfRule>
    <cfRule type="containsText" dxfId="154" priority="1029" operator="containsText" text="Baja">
      <formula>NOT(ISERROR(SEARCH("Baja",H107)))</formula>
    </cfRule>
  </conditionalFormatting>
  <conditionalFormatting sqref="G16">
    <cfRule type="containsText" dxfId="153" priority="990" operator="containsText" text="EIF">
      <formula>NOT(ISERROR(SEARCH("EIF",G16)))</formula>
    </cfRule>
    <cfRule type="containsText" dxfId="152" priority="991" operator="containsText" text="ILF">
      <formula>NOT(ISERROR(SEARCH("ILF",G16)))</formula>
    </cfRule>
    <cfRule type="containsText" dxfId="151" priority="992" operator="containsText" text="EQ">
      <formula>NOT(ISERROR(SEARCH("EQ",G16)))</formula>
    </cfRule>
    <cfRule type="containsText" dxfId="150" priority="993" operator="containsText" text="EO">
      <formula>NOT(ISERROR(SEARCH("EO",G16)))</formula>
    </cfRule>
    <cfRule type="containsText" dxfId="149" priority="994" operator="containsText" text="EI">
      <formula>NOT(ISERROR(SEARCH("EI",G16)))</formula>
    </cfRule>
  </conditionalFormatting>
  <conditionalFormatting sqref="H16">
    <cfRule type="containsText" dxfId="148" priority="987" operator="containsText" text="Alta">
      <formula>NOT(ISERROR(SEARCH("Alta",H16)))</formula>
    </cfRule>
    <cfRule type="containsText" dxfId="147" priority="988" operator="containsText" text="MediA">
      <formula>NOT(ISERROR(SEARCH("MediA",H16)))</formula>
    </cfRule>
    <cfRule type="containsText" dxfId="146" priority="989" operator="containsText" text="Baja">
      <formula>NOT(ISERROR(SEARCH("Baja",H16)))</formula>
    </cfRule>
  </conditionalFormatting>
  <conditionalFormatting sqref="G109">
    <cfRule type="containsText" dxfId="145" priority="1014" operator="containsText" text="EIF">
      <formula>NOT(ISERROR(SEARCH("EIF",G109)))</formula>
    </cfRule>
    <cfRule type="containsText" dxfId="144" priority="1015" operator="containsText" text="ILF">
      <formula>NOT(ISERROR(SEARCH("ILF",G109)))</formula>
    </cfRule>
    <cfRule type="containsText" dxfId="143" priority="1016" operator="containsText" text="EQ">
      <formula>NOT(ISERROR(SEARCH("EQ",G109)))</formula>
    </cfRule>
    <cfRule type="containsText" dxfId="142" priority="1017" operator="containsText" text="EO">
      <formula>NOT(ISERROR(SEARCH("EO",G109)))</formula>
    </cfRule>
    <cfRule type="containsText" dxfId="141" priority="1018" operator="containsText" text="EI">
      <formula>NOT(ISERROR(SEARCH("EI",G109)))</formula>
    </cfRule>
  </conditionalFormatting>
  <conditionalFormatting sqref="H109">
    <cfRule type="containsText" dxfId="140" priority="1011" operator="containsText" text="Alta">
      <formula>NOT(ISERROR(SEARCH("Alta",H109)))</formula>
    </cfRule>
    <cfRule type="containsText" dxfId="139" priority="1012" operator="containsText" text="MediA">
      <formula>NOT(ISERROR(SEARCH("MediA",H109)))</formula>
    </cfRule>
    <cfRule type="containsText" dxfId="138" priority="1013" operator="containsText" text="Baja">
      <formula>NOT(ISERROR(SEARCH("Baja",H109)))</formula>
    </cfRule>
  </conditionalFormatting>
  <conditionalFormatting sqref="G110">
    <cfRule type="containsText" dxfId="137" priority="1006" operator="containsText" text="EIF">
      <formula>NOT(ISERROR(SEARCH("EIF",G110)))</formula>
    </cfRule>
    <cfRule type="containsText" dxfId="136" priority="1007" operator="containsText" text="ILF">
      <formula>NOT(ISERROR(SEARCH("ILF",G110)))</formula>
    </cfRule>
    <cfRule type="containsText" dxfId="135" priority="1008" operator="containsText" text="EQ">
      <formula>NOT(ISERROR(SEARCH("EQ",G110)))</formula>
    </cfRule>
    <cfRule type="containsText" dxfId="134" priority="1009" operator="containsText" text="EO">
      <formula>NOT(ISERROR(SEARCH("EO",G110)))</formula>
    </cfRule>
    <cfRule type="containsText" dxfId="133" priority="1010" operator="containsText" text="EI">
      <formula>NOT(ISERROR(SEARCH("EI",G110)))</formula>
    </cfRule>
  </conditionalFormatting>
  <conditionalFormatting sqref="H110">
    <cfRule type="containsText" dxfId="132" priority="1003" operator="containsText" text="Alta">
      <formula>NOT(ISERROR(SEARCH("Alta",H110)))</formula>
    </cfRule>
    <cfRule type="containsText" dxfId="131" priority="1004" operator="containsText" text="MediA">
      <formula>NOT(ISERROR(SEARCH("MediA",H110)))</formula>
    </cfRule>
    <cfRule type="containsText" dxfId="130" priority="1005" operator="containsText" text="Baja">
      <formula>NOT(ISERROR(SEARCH("Baja",H110)))</formula>
    </cfRule>
  </conditionalFormatting>
  <conditionalFormatting sqref="G112:G115">
    <cfRule type="containsText" dxfId="129" priority="998" operator="containsText" text="EIF">
      <formula>NOT(ISERROR(SEARCH("EIF",G112)))</formula>
    </cfRule>
    <cfRule type="containsText" dxfId="128" priority="999" operator="containsText" text="ILF">
      <formula>NOT(ISERROR(SEARCH("ILF",G112)))</formula>
    </cfRule>
    <cfRule type="containsText" dxfId="127" priority="1000" operator="containsText" text="EQ">
      <formula>NOT(ISERROR(SEARCH("EQ",G112)))</formula>
    </cfRule>
    <cfRule type="containsText" dxfId="126" priority="1001" operator="containsText" text="EO">
      <formula>NOT(ISERROR(SEARCH("EO",G112)))</formula>
    </cfRule>
    <cfRule type="containsText" dxfId="125" priority="1002" operator="containsText" text="EI">
      <formula>NOT(ISERROR(SEARCH("EI",G112)))</formula>
    </cfRule>
  </conditionalFormatting>
  <conditionalFormatting sqref="H112:H115">
    <cfRule type="containsText" dxfId="124" priority="995" operator="containsText" text="Alta">
      <formula>NOT(ISERROR(SEARCH("Alta",H112)))</formula>
    </cfRule>
    <cfRule type="containsText" dxfId="123" priority="996" operator="containsText" text="MediA">
      <formula>NOT(ISERROR(SEARCH("MediA",H112)))</formula>
    </cfRule>
    <cfRule type="containsText" dxfId="122" priority="997" operator="containsText" text="Baja">
      <formula>NOT(ISERROR(SEARCH("Baja",H112)))</formula>
    </cfRule>
  </conditionalFormatting>
  <conditionalFormatting sqref="G26">
    <cfRule type="containsText" dxfId="121" priority="982" operator="containsText" text="EIF">
      <formula>NOT(ISERROR(SEARCH("EIF",G26)))</formula>
    </cfRule>
    <cfRule type="containsText" dxfId="120" priority="983" operator="containsText" text="ILF">
      <formula>NOT(ISERROR(SEARCH("ILF",G26)))</formula>
    </cfRule>
    <cfRule type="containsText" dxfId="119" priority="984" operator="containsText" text="EQ">
      <formula>NOT(ISERROR(SEARCH("EQ",G26)))</formula>
    </cfRule>
    <cfRule type="containsText" dxfId="118" priority="985" operator="containsText" text="EO">
      <formula>NOT(ISERROR(SEARCH("EO",G26)))</formula>
    </cfRule>
    <cfRule type="containsText" dxfId="117" priority="986" operator="containsText" text="EI">
      <formula>NOT(ISERROR(SEARCH("EI",G26)))</formula>
    </cfRule>
  </conditionalFormatting>
  <conditionalFormatting sqref="H26">
    <cfRule type="containsText" dxfId="116" priority="979" operator="containsText" text="Alta">
      <formula>NOT(ISERROR(SEARCH("Alta",H26)))</formula>
    </cfRule>
    <cfRule type="containsText" dxfId="115" priority="980" operator="containsText" text="MediA">
      <formula>NOT(ISERROR(SEARCH("MediA",H26)))</formula>
    </cfRule>
    <cfRule type="containsText" dxfId="114" priority="981" operator="containsText" text="Baja">
      <formula>NOT(ISERROR(SEARCH("Baja",H26)))</formula>
    </cfRule>
  </conditionalFormatting>
  <conditionalFormatting sqref="G41">
    <cfRule type="containsText" dxfId="113" priority="974" operator="containsText" text="EIF">
      <formula>NOT(ISERROR(SEARCH("EIF",G41)))</formula>
    </cfRule>
    <cfRule type="containsText" dxfId="112" priority="975" operator="containsText" text="ILF">
      <formula>NOT(ISERROR(SEARCH("ILF",G41)))</formula>
    </cfRule>
    <cfRule type="containsText" dxfId="111" priority="976" operator="containsText" text="EQ">
      <formula>NOT(ISERROR(SEARCH("EQ",G41)))</formula>
    </cfRule>
    <cfRule type="containsText" dxfId="110" priority="977" operator="containsText" text="EO">
      <formula>NOT(ISERROR(SEARCH("EO",G41)))</formula>
    </cfRule>
    <cfRule type="containsText" dxfId="109" priority="978" operator="containsText" text="EI">
      <formula>NOT(ISERROR(SEARCH("EI",G41)))</formula>
    </cfRule>
  </conditionalFormatting>
  <conditionalFormatting sqref="H41">
    <cfRule type="containsText" dxfId="108" priority="971" operator="containsText" text="Alta">
      <formula>NOT(ISERROR(SEARCH("Alta",H41)))</formula>
    </cfRule>
    <cfRule type="containsText" dxfId="107" priority="972" operator="containsText" text="MediA">
      <formula>NOT(ISERROR(SEARCH("MediA",H41)))</formula>
    </cfRule>
    <cfRule type="containsText" dxfId="106" priority="973" operator="containsText" text="Baja">
      <formula>NOT(ISERROR(SEARCH("Baja",H41)))</formula>
    </cfRule>
  </conditionalFormatting>
  <conditionalFormatting sqref="G46">
    <cfRule type="containsText" dxfId="105" priority="966" operator="containsText" text="EIF">
      <formula>NOT(ISERROR(SEARCH("EIF",G46)))</formula>
    </cfRule>
    <cfRule type="containsText" dxfId="104" priority="967" operator="containsText" text="ILF">
      <formula>NOT(ISERROR(SEARCH("ILF",G46)))</formula>
    </cfRule>
    <cfRule type="containsText" dxfId="103" priority="968" operator="containsText" text="EQ">
      <formula>NOT(ISERROR(SEARCH("EQ",G46)))</formula>
    </cfRule>
    <cfRule type="containsText" dxfId="102" priority="969" operator="containsText" text="EO">
      <formula>NOT(ISERROR(SEARCH("EO",G46)))</formula>
    </cfRule>
    <cfRule type="containsText" dxfId="101" priority="970" operator="containsText" text="EI">
      <formula>NOT(ISERROR(SEARCH("EI",G46)))</formula>
    </cfRule>
  </conditionalFormatting>
  <conditionalFormatting sqref="H46">
    <cfRule type="containsText" dxfId="100" priority="963" operator="containsText" text="Alta">
      <formula>NOT(ISERROR(SEARCH("Alta",H46)))</formula>
    </cfRule>
    <cfRule type="containsText" dxfId="99" priority="964" operator="containsText" text="MediA">
      <formula>NOT(ISERROR(SEARCH("MediA",H46)))</formula>
    </cfRule>
    <cfRule type="containsText" dxfId="98" priority="965" operator="containsText" text="Baja">
      <formula>NOT(ISERROR(SEARCH("Baja",H46)))</formula>
    </cfRule>
  </conditionalFormatting>
  <conditionalFormatting sqref="G51">
    <cfRule type="containsText" dxfId="97" priority="958" operator="containsText" text="EIF">
      <formula>NOT(ISERROR(SEARCH("EIF",G51)))</formula>
    </cfRule>
    <cfRule type="containsText" dxfId="96" priority="959" operator="containsText" text="ILF">
      <formula>NOT(ISERROR(SEARCH("ILF",G51)))</formula>
    </cfRule>
    <cfRule type="containsText" dxfId="95" priority="960" operator="containsText" text="EQ">
      <formula>NOT(ISERROR(SEARCH("EQ",G51)))</formula>
    </cfRule>
    <cfRule type="containsText" dxfId="94" priority="961" operator="containsText" text="EO">
      <formula>NOT(ISERROR(SEARCH("EO",G51)))</formula>
    </cfRule>
    <cfRule type="containsText" dxfId="93" priority="962" operator="containsText" text="EI">
      <formula>NOT(ISERROR(SEARCH("EI",G51)))</formula>
    </cfRule>
  </conditionalFormatting>
  <conditionalFormatting sqref="H51">
    <cfRule type="containsText" dxfId="92" priority="955" operator="containsText" text="Alta">
      <formula>NOT(ISERROR(SEARCH("Alta",H51)))</formula>
    </cfRule>
    <cfRule type="containsText" dxfId="91" priority="956" operator="containsText" text="MediA">
      <formula>NOT(ISERROR(SEARCH("MediA",H51)))</formula>
    </cfRule>
    <cfRule type="containsText" dxfId="90" priority="957" operator="containsText" text="Baja">
      <formula>NOT(ISERROR(SEARCH("Baja",H51)))</formula>
    </cfRule>
  </conditionalFormatting>
  <conditionalFormatting sqref="G56">
    <cfRule type="containsText" dxfId="89" priority="950" operator="containsText" text="EIF">
      <formula>NOT(ISERROR(SEARCH("EIF",G56)))</formula>
    </cfRule>
    <cfRule type="containsText" dxfId="88" priority="951" operator="containsText" text="ILF">
      <formula>NOT(ISERROR(SEARCH("ILF",G56)))</formula>
    </cfRule>
    <cfRule type="containsText" dxfId="87" priority="952" operator="containsText" text="EQ">
      <formula>NOT(ISERROR(SEARCH("EQ",G56)))</formula>
    </cfRule>
    <cfRule type="containsText" dxfId="86" priority="953" operator="containsText" text="EO">
      <formula>NOT(ISERROR(SEARCH("EO",G56)))</formula>
    </cfRule>
    <cfRule type="containsText" dxfId="85" priority="954" operator="containsText" text="EI">
      <formula>NOT(ISERROR(SEARCH("EI",G56)))</formula>
    </cfRule>
  </conditionalFormatting>
  <conditionalFormatting sqref="H56">
    <cfRule type="containsText" dxfId="84" priority="947" operator="containsText" text="Alta">
      <formula>NOT(ISERROR(SEARCH("Alta",H56)))</formula>
    </cfRule>
    <cfRule type="containsText" dxfId="83" priority="948" operator="containsText" text="MediA">
      <formula>NOT(ISERROR(SEARCH("MediA",H56)))</formula>
    </cfRule>
    <cfRule type="containsText" dxfId="82" priority="949" operator="containsText" text="Baja">
      <formula>NOT(ISERROR(SEARCH("Baja",H56)))</formula>
    </cfRule>
  </conditionalFormatting>
  <conditionalFormatting sqref="G62">
    <cfRule type="containsText" dxfId="81" priority="942" operator="containsText" text="EIF">
      <formula>NOT(ISERROR(SEARCH("EIF",G62)))</formula>
    </cfRule>
    <cfRule type="containsText" dxfId="80" priority="943" operator="containsText" text="ILF">
      <formula>NOT(ISERROR(SEARCH("ILF",G62)))</formula>
    </cfRule>
    <cfRule type="containsText" dxfId="79" priority="944" operator="containsText" text="EQ">
      <formula>NOT(ISERROR(SEARCH("EQ",G62)))</formula>
    </cfRule>
    <cfRule type="containsText" dxfId="78" priority="945" operator="containsText" text="EO">
      <formula>NOT(ISERROR(SEARCH("EO",G62)))</formula>
    </cfRule>
    <cfRule type="containsText" dxfId="77" priority="946" operator="containsText" text="EI">
      <formula>NOT(ISERROR(SEARCH("EI",G62)))</formula>
    </cfRule>
  </conditionalFormatting>
  <conditionalFormatting sqref="H62">
    <cfRule type="containsText" dxfId="76" priority="939" operator="containsText" text="Alta">
      <formula>NOT(ISERROR(SEARCH("Alta",H62)))</formula>
    </cfRule>
    <cfRule type="containsText" dxfId="75" priority="940" operator="containsText" text="MediA">
      <formula>NOT(ISERROR(SEARCH("MediA",H62)))</formula>
    </cfRule>
    <cfRule type="containsText" dxfId="74" priority="941" operator="containsText" text="Baja">
      <formula>NOT(ISERROR(SEARCH("Baja",H62)))</formula>
    </cfRule>
  </conditionalFormatting>
  <conditionalFormatting sqref="G67">
    <cfRule type="containsText" dxfId="73" priority="934" operator="containsText" text="EIF">
      <formula>NOT(ISERROR(SEARCH("EIF",G67)))</formula>
    </cfRule>
    <cfRule type="containsText" dxfId="72" priority="935" operator="containsText" text="ILF">
      <formula>NOT(ISERROR(SEARCH("ILF",G67)))</formula>
    </cfRule>
    <cfRule type="containsText" dxfId="71" priority="936" operator="containsText" text="EQ">
      <formula>NOT(ISERROR(SEARCH("EQ",G67)))</formula>
    </cfRule>
    <cfRule type="containsText" dxfId="70" priority="937" operator="containsText" text="EO">
      <formula>NOT(ISERROR(SEARCH("EO",G67)))</formula>
    </cfRule>
    <cfRule type="containsText" dxfId="69" priority="938" operator="containsText" text="EI">
      <formula>NOT(ISERROR(SEARCH("EI",G67)))</formula>
    </cfRule>
  </conditionalFormatting>
  <conditionalFormatting sqref="G69">
    <cfRule type="containsText" dxfId="68" priority="929" operator="containsText" text="EIF">
      <formula>NOT(ISERROR(SEARCH("EIF",G69)))</formula>
    </cfRule>
    <cfRule type="containsText" dxfId="67" priority="930" operator="containsText" text="ILF">
      <formula>NOT(ISERROR(SEARCH("ILF",G69)))</formula>
    </cfRule>
    <cfRule type="containsText" dxfId="66" priority="931" operator="containsText" text="EQ">
      <formula>NOT(ISERROR(SEARCH("EQ",G69)))</formula>
    </cfRule>
    <cfRule type="containsText" dxfId="65" priority="932" operator="containsText" text="EO">
      <formula>NOT(ISERROR(SEARCH("EO",G69)))</formula>
    </cfRule>
    <cfRule type="containsText" dxfId="64" priority="933" operator="containsText" text="EI">
      <formula>NOT(ISERROR(SEARCH("EI",G69)))</formula>
    </cfRule>
  </conditionalFormatting>
  <conditionalFormatting sqref="H74">
    <cfRule type="containsText" dxfId="63" priority="926" operator="containsText" text="Alta">
      <formula>NOT(ISERROR(SEARCH("Alta",H74)))</formula>
    </cfRule>
    <cfRule type="containsText" dxfId="62" priority="927" operator="containsText" text="MediA">
      <formula>NOT(ISERROR(SEARCH("MediA",H74)))</formula>
    </cfRule>
    <cfRule type="containsText" dxfId="61" priority="928" operator="containsText" text="Baja">
      <formula>NOT(ISERROR(SEARCH("Baja",H74)))</formula>
    </cfRule>
  </conditionalFormatting>
  <conditionalFormatting sqref="G74">
    <cfRule type="containsText" dxfId="60" priority="921" operator="containsText" text="EIF">
      <formula>NOT(ISERROR(SEARCH("EIF",G74)))</formula>
    </cfRule>
    <cfRule type="containsText" dxfId="59" priority="922" operator="containsText" text="ILF">
      <formula>NOT(ISERROR(SEARCH("ILF",G74)))</formula>
    </cfRule>
    <cfRule type="containsText" dxfId="58" priority="923" operator="containsText" text="EQ">
      <formula>NOT(ISERROR(SEARCH("EQ",G74)))</formula>
    </cfRule>
    <cfRule type="containsText" dxfId="57" priority="924" operator="containsText" text="EO">
      <formula>NOT(ISERROR(SEARCH("EO",G74)))</formula>
    </cfRule>
    <cfRule type="containsText" dxfId="56" priority="925" operator="containsText" text="EI">
      <formula>NOT(ISERROR(SEARCH("EI",G74)))</formula>
    </cfRule>
  </conditionalFormatting>
  <conditionalFormatting sqref="H85">
    <cfRule type="containsText" dxfId="55" priority="918" operator="containsText" text="Alta">
      <formula>NOT(ISERROR(SEARCH("Alta",H85)))</formula>
    </cfRule>
    <cfRule type="containsText" dxfId="54" priority="919" operator="containsText" text="MediA">
      <formula>NOT(ISERROR(SEARCH("MediA",H85)))</formula>
    </cfRule>
    <cfRule type="containsText" dxfId="53" priority="920" operator="containsText" text="Baja">
      <formula>NOT(ISERROR(SEARCH("Baja",H85)))</formula>
    </cfRule>
  </conditionalFormatting>
  <conditionalFormatting sqref="G85">
    <cfRule type="containsText" dxfId="52" priority="913" operator="containsText" text="EIF">
      <formula>NOT(ISERROR(SEARCH("EIF",G85)))</formula>
    </cfRule>
    <cfRule type="containsText" dxfId="51" priority="914" operator="containsText" text="ILF">
      <formula>NOT(ISERROR(SEARCH("ILF",G85)))</formula>
    </cfRule>
    <cfRule type="containsText" dxfId="50" priority="915" operator="containsText" text="EQ">
      <formula>NOT(ISERROR(SEARCH("EQ",G85)))</formula>
    </cfRule>
    <cfRule type="containsText" dxfId="49" priority="916" operator="containsText" text="EO">
      <formula>NOT(ISERROR(SEARCH("EO",G85)))</formula>
    </cfRule>
    <cfRule type="containsText" dxfId="48" priority="917" operator="containsText" text="EI">
      <formula>NOT(ISERROR(SEARCH("EI",G85)))</formula>
    </cfRule>
  </conditionalFormatting>
  <conditionalFormatting sqref="G92">
    <cfRule type="containsText" dxfId="47" priority="876" operator="containsText" text="EIF">
      <formula>NOT(ISERROR(SEARCH("EIF",G92)))</formula>
    </cfRule>
    <cfRule type="containsText" dxfId="46" priority="877" operator="containsText" text="ILF">
      <formula>NOT(ISERROR(SEARCH("ILF",G92)))</formula>
    </cfRule>
    <cfRule type="containsText" dxfId="45" priority="878" operator="containsText" text="EQ">
      <formula>NOT(ISERROR(SEARCH("EQ",G92)))</formula>
    </cfRule>
    <cfRule type="containsText" dxfId="44" priority="879" operator="containsText" text="EO">
      <formula>NOT(ISERROR(SEARCH("EO",G92)))</formula>
    </cfRule>
    <cfRule type="containsText" dxfId="43" priority="880" operator="containsText" text="EI">
      <formula>NOT(ISERROR(SEARCH("EI",G92)))</formula>
    </cfRule>
  </conditionalFormatting>
  <conditionalFormatting sqref="H92">
    <cfRule type="containsText" dxfId="42" priority="873" operator="containsText" text="Alta">
      <formula>NOT(ISERROR(SEARCH("Alta",H92)))</formula>
    </cfRule>
    <cfRule type="containsText" dxfId="41" priority="874" operator="containsText" text="MediA">
      <formula>NOT(ISERROR(SEARCH("MediA",H92)))</formula>
    </cfRule>
    <cfRule type="containsText" dxfId="40" priority="875" operator="containsText" text="Baja">
      <formula>NOT(ISERROR(SEARCH("Baja",H92)))</formula>
    </cfRule>
  </conditionalFormatting>
  <conditionalFormatting sqref="G93">
    <cfRule type="containsText" dxfId="39" priority="868" operator="containsText" text="EIF">
      <formula>NOT(ISERROR(SEARCH("EIF",G93)))</formula>
    </cfRule>
    <cfRule type="containsText" dxfId="38" priority="869" operator="containsText" text="ILF">
      <formula>NOT(ISERROR(SEARCH("ILF",G93)))</formula>
    </cfRule>
    <cfRule type="containsText" dxfId="37" priority="870" operator="containsText" text="EQ">
      <formula>NOT(ISERROR(SEARCH("EQ",G93)))</formula>
    </cfRule>
    <cfRule type="containsText" dxfId="36" priority="871" operator="containsText" text="EO">
      <formula>NOT(ISERROR(SEARCH("EO",G93)))</formula>
    </cfRule>
    <cfRule type="containsText" dxfId="35" priority="872" operator="containsText" text="EI">
      <formula>NOT(ISERROR(SEARCH("EI",G93)))</formula>
    </cfRule>
  </conditionalFormatting>
  <conditionalFormatting sqref="H93">
    <cfRule type="containsText" dxfId="34" priority="865" operator="containsText" text="Alta">
      <formula>NOT(ISERROR(SEARCH("Alta",H93)))</formula>
    </cfRule>
    <cfRule type="containsText" dxfId="33" priority="866" operator="containsText" text="MediA">
      <formula>NOT(ISERROR(SEARCH("MediA",H93)))</formula>
    </cfRule>
    <cfRule type="containsText" dxfId="32" priority="867" operator="containsText" text="Baja">
      <formula>NOT(ISERROR(SEARCH("Baja",H93)))</formula>
    </cfRule>
  </conditionalFormatting>
  <conditionalFormatting sqref="G94">
    <cfRule type="containsText" dxfId="31" priority="860" operator="containsText" text="EIF">
      <formula>NOT(ISERROR(SEARCH("EIF",G94)))</formula>
    </cfRule>
    <cfRule type="containsText" dxfId="30" priority="861" operator="containsText" text="ILF">
      <formula>NOT(ISERROR(SEARCH("ILF",G94)))</formula>
    </cfRule>
    <cfRule type="containsText" dxfId="29" priority="862" operator="containsText" text="EQ">
      <formula>NOT(ISERROR(SEARCH("EQ",G94)))</formula>
    </cfRule>
    <cfRule type="containsText" dxfId="28" priority="863" operator="containsText" text="EO">
      <formula>NOT(ISERROR(SEARCH("EO",G94)))</formula>
    </cfRule>
    <cfRule type="containsText" dxfId="27" priority="864" operator="containsText" text="EI">
      <formula>NOT(ISERROR(SEARCH("EI",G94)))</formula>
    </cfRule>
  </conditionalFormatting>
  <conditionalFormatting sqref="H94">
    <cfRule type="containsText" dxfId="26" priority="857" operator="containsText" text="Alta">
      <formula>NOT(ISERROR(SEARCH("Alta",H94)))</formula>
    </cfRule>
    <cfRule type="containsText" dxfId="25" priority="858" operator="containsText" text="MediA">
      <formula>NOT(ISERROR(SEARCH("MediA",H94)))</formula>
    </cfRule>
    <cfRule type="containsText" dxfId="24" priority="859" operator="containsText" text="Baja">
      <formula>NOT(ISERROR(SEARCH("Baja",H94)))</formula>
    </cfRule>
  </conditionalFormatting>
  <conditionalFormatting sqref="G95">
    <cfRule type="containsText" dxfId="23" priority="852" operator="containsText" text="EIF">
      <formula>NOT(ISERROR(SEARCH("EIF",G95)))</formula>
    </cfRule>
    <cfRule type="containsText" dxfId="22" priority="853" operator="containsText" text="ILF">
      <formula>NOT(ISERROR(SEARCH("ILF",G95)))</formula>
    </cfRule>
    <cfRule type="containsText" dxfId="21" priority="854" operator="containsText" text="EQ">
      <formula>NOT(ISERROR(SEARCH("EQ",G95)))</formula>
    </cfRule>
    <cfRule type="containsText" dxfId="20" priority="855" operator="containsText" text="EO">
      <formula>NOT(ISERROR(SEARCH("EO",G95)))</formula>
    </cfRule>
    <cfRule type="containsText" dxfId="19" priority="856" operator="containsText" text="EI">
      <formula>NOT(ISERROR(SEARCH("EI",G95)))</formula>
    </cfRule>
  </conditionalFormatting>
  <conditionalFormatting sqref="H95">
    <cfRule type="containsText" dxfId="18" priority="849" operator="containsText" text="Alta">
      <formula>NOT(ISERROR(SEARCH("Alta",H95)))</formula>
    </cfRule>
    <cfRule type="containsText" dxfId="17" priority="850" operator="containsText" text="MediA">
      <formula>NOT(ISERROR(SEARCH("MediA",H95)))</formula>
    </cfRule>
    <cfRule type="containsText" dxfId="16" priority="851" operator="containsText" text="Baja">
      <formula>NOT(ISERROR(SEARCH("Baja",H95)))</formula>
    </cfRule>
  </conditionalFormatting>
  <conditionalFormatting sqref="H80">
    <cfRule type="containsText" dxfId="15" priority="846" operator="containsText" text="Alta">
      <formula>NOT(ISERROR(SEARCH("Alta",H80)))</formula>
    </cfRule>
    <cfRule type="containsText" dxfId="14" priority="847" operator="containsText" text="MediA">
      <formula>NOT(ISERROR(SEARCH("MediA",H80)))</formula>
    </cfRule>
    <cfRule type="containsText" dxfId="13" priority="848" operator="containsText" text="Baja">
      <formula>NOT(ISERROR(SEARCH("Baja",H80)))</formula>
    </cfRule>
  </conditionalFormatting>
  <conditionalFormatting sqref="G80">
    <cfRule type="containsText" dxfId="12" priority="841" operator="containsText" text="EIF">
      <formula>NOT(ISERROR(SEARCH("EIF",G80)))</formula>
    </cfRule>
    <cfRule type="containsText" dxfId="11" priority="842" operator="containsText" text="ILF">
      <formula>NOT(ISERROR(SEARCH("ILF",G80)))</formula>
    </cfRule>
    <cfRule type="containsText" dxfId="10" priority="843" operator="containsText" text="EQ">
      <formula>NOT(ISERROR(SEARCH("EQ",G80)))</formula>
    </cfRule>
    <cfRule type="containsText" dxfId="9" priority="844" operator="containsText" text="EO">
      <formula>NOT(ISERROR(SEARCH("EO",G80)))</formula>
    </cfRule>
    <cfRule type="containsText" dxfId="8" priority="845" operator="containsText" text="EI">
      <formula>NOT(ISERROR(SEARCH("EI",G80)))</formula>
    </cfRule>
  </conditionalFormatting>
  <conditionalFormatting sqref="H75">
    <cfRule type="containsText" dxfId="7" priority="838" operator="containsText" text="Alta">
      <formula>NOT(ISERROR(SEARCH("Alta",H75)))</formula>
    </cfRule>
    <cfRule type="containsText" dxfId="6" priority="839" operator="containsText" text="MediA">
      <formula>NOT(ISERROR(SEARCH("MediA",H75)))</formula>
    </cfRule>
    <cfRule type="containsText" dxfId="5" priority="840" operator="containsText" text="Baja">
      <formula>NOT(ISERROR(SEARCH("Baja",H75)))</formula>
    </cfRule>
  </conditionalFormatting>
  <conditionalFormatting sqref="G75">
    <cfRule type="containsText" dxfId="4" priority="833" operator="containsText" text="EIF">
      <formula>NOT(ISERROR(SEARCH("EIF",G75)))</formula>
    </cfRule>
    <cfRule type="containsText" dxfId="3" priority="834" operator="containsText" text="ILF">
      <formula>NOT(ISERROR(SEARCH("ILF",G75)))</formula>
    </cfRule>
    <cfRule type="containsText" dxfId="2" priority="835" operator="containsText" text="EQ">
      <formula>NOT(ISERROR(SEARCH("EQ",G75)))</formula>
    </cfRule>
    <cfRule type="containsText" dxfId="1" priority="836" operator="containsText" text="EO">
      <formula>NOT(ISERROR(SEARCH("EO",G75)))</formula>
    </cfRule>
    <cfRule type="containsText" dxfId="0" priority="837" operator="containsText" text="EI">
      <formula>NOT(ISERROR(SEARCH("EI",G75)))</formula>
    </cfRule>
  </conditionalFormatting>
  <pageMargins left="0.7" right="0.7" top="0.75" bottom="0.75" header="0.3" footer="0.3"/>
  <pageSetup orientation="portrait"/>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2D219275D74CE47B1974BAB465C0BA5" ma:contentTypeVersion="0" ma:contentTypeDescription="Crear nuevo documento." ma:contentTypeScope="" ma:versionID="1d40241d439ba48316f7cb33622d4ebc">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760672-C328-42EA-99A7-FE3B52D0BF95}"/>
</file>

<file path=customXml/itemProps2.xml><?xml version="1.0" encoding="utf-8"?>
<ds:datastoreItem xmlns:ds="http://schemas.openxmlformats.org/officeDocument/2006/customXml" ds:itemID="{DA0DBD92-F301-45B7-B792-7AFC834E60EA}"/>
</file>

<file path=customXml/itemProps3.xml><?xml version="1.0" encoding="utf-8"?>
<ds:datastoreItem xmlns:ds="http://schemas.openxmlformats.org/officeDocument/2006/customXml" ds:itemID="{3B56E3FE-758E-451F-8F1C-4E8CEDAD9B1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20</vt:i4>
      </vt:variant>
    </vt:vector>
  </HeadingPairs>
  <TitlesOfParts>
    <vt:vector size="24" baseType="lpstr">
      <vt:lpstr>RequerimientosCliente</vt:lpstr>
      <vt:lpstr>Estimación_PFA</vt:lpstr>
      <vt:lpstr>RequerimientosClienteCambios</vt:lpstr>
      <vt:lpstr>MatrizRastreo</vt:lpstr>
      <vt:lpstr>FA</vt:lpstr>
      <vt:lpstr>HRS</vt:lpstr>
      <vt:lpstr>I1_PFA</vt:lpstr>
      <vt:lpstr>I1_programadores</vt:lpstr>
      <vt:lpstr>I2_PFA</vt:lpstr>
      <vt:lpstr>I2_programadores</vt:lpstr>
      <vt:lpstr>I3_PFA</vt:lpstr>
      <vt:lpstr>I3_programadores</vt:lpstr>
      <vt:lpstr>I4_PFA</vt:lpstr>
      <vt:lpstr>I4_programadores</vt:lpstr>
      <vt:lpstr>I5_PFA</vt:lpstr>
      <vt:lpstr>I5_programadores</vt:lpstr>
      <vt:lpstr>Interfaces</vt:lpstr>
      <vt:lpstr>NumI</vt:lpstr>
      <vt:lpstr>PFA</vt:lpstr>
      <vt:lpstr>Programadores</vt:lpstr>
      <vt:lpstr>RangoC</vt:lpstr>
      <vt:lpstr>RangoF</vt:lpstr>
      <vt:lpstr>RangoI</vt:lpstr>
      <vt:lpstr>Tablas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VAIO</dc:creator>
  <cp:lastModifiedBy>Myriam Soria García</cp:lastModifiedBy>
  <cp:lastPrinted>2015-03-11T19:03:46Z</cp:lastPrinted>
  <dcterms:created xsi:type="dcterms:W3CDTF">2014-08-12T14:20:12Z</dcterms:created>
  <dcterms:modified xsi:type="dcterms:W3CDTF">2017-12-04T15:01:34Z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0x010100B2D219275D74CE47B1974BAB465C0BA5</vt:lpwstr>
  </property>
  <property fmtid="{D5CDD505-2E9C-101B-9397-08002B2CF9AE}" pid="3" name="_dlc_DocIdItemGuid">
    <vt:lpwstr>ad9ece64-a918-49b8-8240-9471b363547e</vt:lpwstr>
  </property>
  <property fmtid="{D5CDD505-2E9C-101B-9397-08002B2CF9AE}" pid="4" name="WorkbookGuid">
    <vt:lpwstr>f8b50ab5-f7fd-4268-be48-ef218fb62fe3</vt:lpwstr>
  </property>
</Properties>
</file>