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10800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</sheets>
  <definedNames>
    <definedName name="PD">DATA!$J$4:$J$29</definedName>
    <definedName name="TIME">DATA!$A$2:$A$25</definedName>
  </definedNames>
  <calcPr calcId="124519"/>
</workbook>
</file>

<file path=xl/calcChain.xml><?xml version="1.0" encoding="utf-8"?>
<calcChain xmlns="http://schemas.openxmlformats.org/spreadsheetml/2006/main">
  <c r="G25" i="1"/>
  <c r="G24" l="1"/>
  <c r="G23"/>
  <c r="G19"/>
  <c r="G18"/>
  <c r="G17"/>
  <c r="C13" l="1"/>
  <c r="G13" s="1"/>
  <c r="C12"/>
  <c r="G12" s="1"/>
  <c r="C7"/>
  <c r="C11"/>
  <c r="G11" s="1"/>
  <c r="C5"/>
  <c r="G5" s="1"/>
  <c r="C10"/>
  <c r="G10" s="1"/>
  <c r="C9"/>
  <c r="G9" s="1"/>
  <c r="C8"/>
  <c r="G8" s="1"/>
  <c r="G7"/>
  <c r="C6"/>
  <c r="G6" s="1"/>
  <c r="Q3" i="2"/>
  <c r="F14" i="1" l="1"/>
  <c r="F20"/>
  <c r="B27"/>
  <c r="C26"/>
  <c r="D23" i="6"/>
  <c r="E23"/>
  <c r="F23"/>
  <c r="G23"/>
  <c r="H23"/>
  <c r="I23"/>
  <c r="J23"/>
  <c r="K23"/>
  <c r="L23"/>
  <c r="M23"/>
  <c r="N23"/>
  <c r="O23"/>
  <c r="P23"/>
  <c r="C23"/>
  <c r="Q14"/>
  <c r="Q13"/>
  <c r="Q12"/>
  <c r="Q11"/>
  <c r="G6"/>
  <c r="G5"/>
  <c r="G6" i="5"/>
  <c r="G5"/>
  <c r="Q11"/>
  <c r="Q14"/>
  <c r="Q12"/>
  <c r="Q13"/>
  <c r="B25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F30" i="1" l="1"/>
  <c r="C14"/>
  <c r="B26" s="1"/>
  <c r="F26" s="1"/>
  <c r="C27" i="6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C10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C27" i="1" l="1"/>
  <c r="G27" s="1"/>
  <c r="F28"/>
  <c r="F31" s="1"/>
</calcChain>
</file>

<file path=xl/sharedStrings.xml><?xml version="1.0" encoding="utf-8"?>
<sst xmlns="http://schemas.openxmlformats.org/spreadsheetml/2006/main" count="479" uniqueCount="196">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</sst>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>
  <numFmts count="7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</numFmts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169" fontId="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9" fontId="19" fillId="0" borderId="0" xfId="0" applyNumberFormat="1" applyFont="1" applyAlignment="1">
      <alignment horizontal="left" vertical="center"/>
    </xf>
    <xf numFmtId="169" fontId="15" fillId="0" borderId="0" xfId="0" applyNumberFormat="1" applyFont="1" applyAlignment="1">
      <alignment horizontal="righ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F26" sqref="F26:G26"/>
    </sheetView>
  </sheetViews>
  <sheetFormatPr defaultRowHeight="12.75"/>
  <cols>
    <col min="1" max="1" width="2.7109375" style="83" customWidth="1"/>
    <col min="2" max="2" width="6.7109375" style="93" customWidth="1"/>
    <col min="3" max="3" width="6.7109375" style="95" customWidth="1"/>
    <col min="4" max="4" width="3.5703125" style="2" customWidth="1"/>
    <col min="5" max="5" width="18.4257812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15">
      <c r="A1" s="85"/>
      <c r="B1" s="93"/>
      <c r="C1" s="95"/>
      <c r="F1" s="1"/>
      <c r="G1" s="5"/>
    </row>
    <row r="2" spans="1:8" s="92" customFormat="1" ht="15">
      <c r="A2" s="91"/>
      <c r="B2" s="93"/>
      <c r="C2" s="95"/>
      <c r="D2" s="103" t="s">
        <v>180</v>
      </c>
      <c r="E2" s="103"/>
      <c r="F2" s="102">
        <v>14000</v>
      </c>
      <c r="G2" s="102"/>
      <c r="H2" s="91"/>
    </row>
    <row r="3" spans="1:8" ht="9.9499999999999993" customHeight="1"/>
    <row r="4" spans="1:8">
      <c r="D4" s="107" t="s">
        <v>42</v>
      </c>
      <c r="E4" s="107"/>
      <c r="F4" s="98" t="s">
        <v>176</v>
      </c>
      <c r="G4" s="99"/>
    </row>
    <row r="5" spans="1:8">
      <c r="C5" s="94">
        <f>F2*12/26/10/8</f>
        <v>80.769230769230774</v>
      </c>
      <c r="E5" s="88" t="s">
        <v>184</v>
      </c>
      <c r="F5" s="82">
        <v>80</v>
      </c>
      <c r="G5" s="97">
        <f t="shared" ref="G5:G11" si="0">F5*C5</f>
        <v>6461.5384615384619</v>
      </c>
    </row>
    <row r="6" spans="1:8">
      <c r="C6" s="94">
        <f>F2*12/26/10/8*20%</f>
        <v>16.153846153846157</v>
      </c>
      <c r="E6" s="88" t="s">
        <v>185</v>
      </c>
      <c r="F6" s="82">
        <v>50</v>
      </c>
      <c r="G6" s="97">
        <f t="shared" si="0"/>
        <v>807.69230769230785</v>
      </c>
    </row>
    <row r="7" spans="1:8">
      <c r="C7" s="94">
        <f>F2*12/26/10/8*200%</f>
        <v>161.53846153846155</v>
      </c>
      <c r="E7" s="88" t="s">
        <v>166</v>
      </c>
      <c r="F7" s="82"/>
      <c r="G7" s="97">
        <f t="shared" si="0"/>
        <v>0</v>
      </c>
    </row>
    <row r="8" spans="1:8">
      <c r="C8" s="94">
        <f>F2*12/26/10/8*40%</f>
        <v>32.307692307692314</v>
      </c>
      <c r="E8" s="88" t="s">
        <v>172</v>
      </c>
      <c r="F8" s="82"/>
      <c r="G8" s="97">
        <f t="shared" si="0"/>
        <v>0</v>
      </c>
    </row>
    <row r="9" spans="1:8">
      <c r="C9" s="94">
        <f>F2*12/26/10/8*130%</f>
        <v>105.00000000000001</v>
      </c>
      <c r="E9" s="88" t="s">
        <v>167</v>
      </c>
      <c r="F9" s="82"/>
      <c r="G9" s="97">
        <f t="shared" si="0"/>
        <v>0</v>
      </c>
    </row>
    <row r="10" spans="1:8">
      <c r="C10" s="94">
        <f>F2*12/26/10/8*26%</f>
        <v>21.000000000000004</v>
      </c>
      <c r="E10" s="88" t="s">
        <v>173</v>
      </c>
      <c r="F10" s="82"/>
      <c r="G10" s="97">
        <f t="shared" si="0"/>
        <v>0</v>
      </c>
    </row>
    <row r="11" spans="1:8">
      <c r="C11" s="94">
        <f>F2*12/26/10/8</f>
        <v>80.769230769230774</v>
      </c>
      <c r="E11" s="88" t="s">
        <v>191</v>
      </c>
      <c r="F11" s="82"/>
      <c r="G11" s="97">
        <f t="shared" si="0"/>
        <v>0</v>
      </c>
    </row>
    <row r="12" spans="1:8">
      <c r="C12" s="94">
        <f>F2*12/26/10/8*130%</f>
        <v>105.00000000000001</v>
      </c>
      <c r="E12" s="88" t="s">
        <v>192</v>
      </c>
      <c r="F12" s="82"/>
      <c r="G12" s="97">
        <f t="shared" ref="G12" si="1">F12*C12</f>
        <v>0</v>
      </c>
    </row>
    <row r="13" spans="1:8">
      <c r="C13" s="94">
        <f>F2*12/26/10/8*26%</f>
        <v>21.000000000000004</v>
      </c>
      <c r="E13" s="88" t="s">
        <v>193</v>
      </c>
      <c r="F13" s="82"/>
      <c r="G13" s="97">
        <f>F13*C13</f>
        <v>0</v>
      </c>
    </row>
    <row r="14" spans="1:8" ht="14.1" customHeight="1">
      <c r="C14" s="94">
        <f>IFERROR(VLOOKUP(F14,DATA!T9:W14,4,TRUE),0)</f>
        <v>0</v>
      </c>
      <c r="E14" s="86" t="s">
        <v>177</v>
      </c>
      <c r="F14" s="105">
        <f>SUM(G5:G13)</f>
        <v>7269.2307692307695</v>
      </c>
      <c r="G14" s="105"/>
    </row>
    <row r="15" spans="1:8" ht="5.0999999999999996" customHeight="1"/>
    <row r="16" spans="1:8">
      <c r="D16" s="106" t="s">
        <v>168</v>
      </c>
      <c r="E16" s="106"/>
      <c r="F16" s="100"/>
      <c r="G16" s="99"/>
    </row>
    <row r="17" spans="1:7">
      <c r="E17" s="87" t="s">
        <v>169</v>
      </c>
      <c r="F17" s="90" t="s">
        <v>175</v>
      </c>
      <c r="G17" s="89">
        <f>IF(F5&gt;0,1500*12/26,0)</f>
        <v>692.30769230769226</v>
      </c>
    </row>
    <row r="18" spans="1:7">
      <c r="E18" s="87" t="s">
        <v>170</v>
      </c>
      <c r="G18" s="89">
        <f>IF(F5&gt;0,1000*12/26/2,0)</f>
        <v>230.76923076923077</v>
      </c>
    </row>
    <row r="19" spans="1:7">
      <c r="E19" s="87" t="s">
        <v>171</v>
      </c>
      <c r="G19" s="89">
        <f>IF(F5&gt;0,1000*12/26/2,0)</f>
        <v>230.76923076923077</v>
      </c>
    </row>
    <row r="20" spans="1:7" ht="14.1" customHeight="1">
      <c r="E20" s="86" t="s">
        <v>178</v>
      </c>
      <c r="F20" s="105">
        <f>SUM(G17:G19)</f>
        <v>1153.8461538461538</v>
      </c>
      <c r="G20" s="105"/>
    </row>
    <row r="21" spans="1:7" ht="5.0999999999999996" customHeight="1"/>
    <row r="22" spans="1:7">
      <c r="D22" s="106" t="s">
        <v>174</v>
      </c>
      <c r="E22" s="106"/>
      <c r="F22" s="101"/>
      <c r="G22" s="99"/>
    </row>
    <row r="23" spans="1:7">
      <c r="E23" s="87" t="s">
        <v>188</v>
      </c>
      <c r="F23" s="90" t="s">
        <v>175</v>
      </c>
      <c r="G23" s="89">
        <f>IFERROR(VLOOKUP(F14,DATA!N3:P24,3,TRUE),0)</f>
        <v>272.5</v>
      </c>
    </row>
    <row r="24" spans="1:7">
      <c r="E24" s="87" t="s">
        <v>189</v>
      </c>
      <c r="G24" s="89">
        <f>IF(F14=0,0,100)</f>
        <v>100</v>
      </c>
    </row>
    <row r="25" spans="1:7">
      <c r="E25" s="87" t="s">
        <v>190</v>
      </c>
      <c r="G25" s="89">
        <f>IFERROR(F14*2.75%/2,0)</f>
        <v>99.95192307692308</v>
      </c>
    </row>
    <row r="26" spans="1:7">
      <c r="B26" s="95">
        <f>IF(C14&gt;0,F14,0)</f>
        <v>0</v>
      </c>
      <c r="C26" s="95">
        <f>IFERROR(VLOOKUP(F14,DATA!T9:T14,1,TRUE),0)</f>
        <v>0</v>
      </c>
      <c r="E26" s="2" t="s">
        <v>186</v>
      </c>
      <c r="F26" s="104">
        <f>B26-C26</f>
        <v>0</v>
      </c>
      <c r="G26" s="104"/>
    </row>
    <row r="27" spans="1:7">
      <c r="B27" s="93">
        <f>IFERROR(VLOOKUP(F14,DATA!T9:W14,3,TRUE),0)</f>
        <v>0</v>
      </c>
      <c r="C27" s="95">
        <f>G26*C14</f>
        <v>0</v>
      </c>
      <c r="E27" s="96" t="s">
        <v>187</v>
      </c>
      <c r="G27" s="89">
        <f>B27+C27</f>
        <v>0</v>
      </c>
    </row>
    <row r="28" spans="1:7" ht="14.1" customHeight="1">
      <c r="E28" s="86" t="s">
        <v>179</v>
      </c>
      <c r="F28" s="105">
        <f>SUM(G23:G27)</f>
        <v>472.45192307692309</v>
      </c>
      <c r="G28" s="105"/>
    </row>
    <row r="29" spans="1:7" ht="5.0999999999999996" customHeight="1"/>
    <row r="30" spans="1:7" s="57" customFormat="1" ht="15" customHeight="1" thickBot="1">
      <c r="A30" s="84"/>
      <c r="D30" s="112" t="s">
        <v>194</v>
      </c>
      <c r="E30" s="112"/>
      <c r="F30" s="108">
        <f>F14+F20</f>
        <v>8423.0769230769238</v>
      </c>
      <c r="G30" s="108"/>
    </row>
    <row r="31" spans="1:7" ht="13.5" thickBot="1">
      <c r="B31" s="2"/>
      <c r="C31" s="2"/>
      <c r="D31" s="110" t="s">
        <v>195</v>
      </c>
      <c r="E31" s="111"/>
      <c r="F31" s="109">
        <f>F30-F28</f>
        <v>7950.6250000000009</v>
      </c>
      <c r="G31" s="109"/>
    </row>
  </sheetData>
  <mergeCells count="13">
    <mergeCell ref="F30:G30"/>
    <mergeCell ref="F31:G31"/>
    <mergeCell ref="D31:E31"/>
    <mergeCell ref="D30:E30"/>
    <mergeCell ref="F28:G28"/>
    <mergeCell ref="F2:G2"/>
    <mergeCell ref="D2:E2"/>
    <mergeCell ref="F26:G26"/>
    <mergeCell ref="F14:G14"/>
    <mergeCell ref="F20:G20"/>
    <mergeCell ref="D16:E16"/>
    <mergeCell ref="D22:E2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9"/>
  <sheetViews>
    <sheetView topLeftCell="H7" workbookViewId="0">
      <selection activeCell="K4" sqref="K4"/>
    </sheetView>
  </sheetViews>
  <sheetFormatPr defaultRowHeight="12.75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16384" width="9.140625" style="2"/>
  </cols>
  <sheetData>
    <row r="1" spans="1:33">
      <c r="A1" s="113" t="s">
        <v>0</v>
      </c>
      <c r="B1" s="113"/>
      <c r="D1" s="113" t="s">
        <v>161</v>
      </c>
      <c r="E1" s="113"/>
      <c r="F1" s="113"/>
      <c r="I1" s="113" t="s">
        <v>81</v>
      </c>
      <c r="J1" s="113"/>
      <c r="K1" s="113"/>
      <c r="L1" s="113"/>
      <c r="N1" s="113" t="s">
        <v>5</v>
      </c>
      <c r="O1" s="113"/>
      <c r="P1" s="113"/>
      <c r="Q1" s="113"/>
      <c r="R1" s="113"/>
      <c r="T1" s="113" t="s">
        <v>165</v>
      </c>
      <c r="U1" s="113"/>
      <c r="V1" s="113"/>
      <c r="W1" s="113"/>
      <c r="Y1" s="113" t="s">
        <v>6</v>
      </c>
      <c r="Z1" s="113"/>
      <c r="AA1" s="113"/>
      <c r="AB1" s="113"/>
      <c r="AD1" s="113" t="s">
        <v>117</v>
      </c>
      <c r="AE1" s="113"/>
      <c r="AF1" s="113"/>
      <c r="AG1" s="113"/>
    </row>
    <row r="2" spans="1:33">
      <c r="A2" s="3">
        <v>0</v>
      </c>
      <c r="B2" s="58">
        <f>A2</f>
        <v>0</v>
      </c>
      <c r="C2" s="58"/>
      <c r="D2" s="115" t="s">
        <v>160</v>
      </c>
      <c r="E2" s="115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13" t="s">
        <v>9</v>
      </c>
      <c r="L2" s="113"/>
      <c r="N2" s="114" t="s">
        <v>119</v>
      </c>
      <c r="O2" s="114"/>
      <c r="P2" s="57" t="s">
        <v>4</v>
      </c>
      <c r="Q2" s="57" t="s">
        <v>145</v>
      </c>
      <c r="R2" s="59" t="s">
        <v>3</v>
      </c>
      <c r="T2" s="113" t="s">
        <v>163</v>
      </c>
      <c r="U2" s="113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</row>
    <row r="3" spans="1:33">
      <c r="A3" s="3">
        <v>4.1666666666666699E-2</v>
      </c>
      <c r="B3" s="58">
        <f t="shared" ref="B3:B24" si="0">A3</f>
        <v>4.1666666666666699E-2</v>
      </c>
      <c r="C3" s="58"/>
      <c r="D3" s="81">
        <v>0.625</v>
      </c>
      <c r="E3" s="81">
        <v>0</v>
      </c>
      <c r="F3" s="82">
        <v>2</v>
      </c>
      <c r="G3" s="81"/>
      <c r="H3" s="115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</row>
    <row r="4" spans="1:33">
      <c r="A4" s="3">
        <v>8.3333333333333301E-2</v>
      </c>
      <c r="B4" s="58">
        <f t="shared" si="0"/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15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</row>
    <row r="5" spans="1:33">
      <c r="A5" s="3">
        <v>0.125</v>
      </c>
      <c r="B5" s="58">
        <f t="shared" si="0"/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15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3">
      <c r="A6" s="3">
        <v>0.16666666666666699</v>
      </c>
      <c r="B6" s="58">
        <f t="shared" si="0"/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15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3">
      <c r="A7" s="3">
        <v>0.20833333333333301</v>
      </c>
      <c r="B7" s="58">
        <f t="shared" si="0"/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15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14" t="s">
        <v>159</v>
      </c>
      <c r="U7" s="114"/>
      <c r="V7" s="114"/>
      <c r="W7" s="114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3">
      <c r="A8" s="3">
        <v>0.25</v>
      </c>
      <c r="B8" s="58">
        <f t="shared" si="0"/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15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13" t="s">
        <v>119</v>
      </c>
      <c r="U8" s="113"/>
      <c r="V8" s="113" t="s">
        <v>118</v>
      </c>
      <c r="W8" s="113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3">
      <c r="A9" s="3">
        <v>0.29166666666666702</v>
      </c>
      <c r="B9" s="58">
        <f t="shared" si="0"/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15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3">
      <c r="A10" s="3">
        <v>0.33333333333333298</v>
      </c>
      <c r="B10" s="58">
        <f t="shared" si="0"/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15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3">
      <c r="A11" s="3">
        <v>0.375</v>
      </c>
      <c r="B11" s="58">
        <f t="shared" si="0"/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15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3">
      <c r="A12" s="3">
        <v>0.41666666666666702</v>
      </c>
      <c r="B12" s="58">
        <f t="shared" si="0"/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15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3">
      <c r="A13" s="3">
        <v>0.45833333333333298</v>
      </c>
      <c r="B13" s="58">
        <f t="shared" si="0"/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15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3">
      <c r="A14" s="3">
        <v>0.5</v>
      </c>
      <c r="B14" s="58">
        <f t="shared" si="0"/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15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3">
      <c r="A15" s="3">
        <v>0.54166666666666696</v>
      </c>
      <c r="B15" s="58">
        <f t="shared" si="0"/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15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3">
      <c r="A16" s="3">
        <v>0.58333333333333304</v>
      </c>
      <c r="B16" s="58">
        <f t="shared" si="0"/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15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>
      <c r="A17" s="3">
        <v>0.625</v>
      </c>
      <c r="B17" s="58">
        <f t="shared" si="0"/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15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15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15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15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15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15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15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15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15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>
      <c r="A26" s="3"/>
      <c r="B26" s="58"/>
      <c r="H26" s="115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>
      <c r="A27" s="3"/>
      <c r="H27" s="115"/>
      <c r="I27" s="4">
        <v>25</v>
      </c>
      <c r="J27" s="79">
        <v>43434</v>
      </c>
      <c r="K27" s="78">
        <v>43415</v>
      </c>
      <c r="L27" s="78">
        <v>43428</v>
      </c>
    </row>
    <row r="28" spans="1:33">
      <c r="H28" s="113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>
      <c r="H29" s="113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T8:U8"/>
    <mergeCell ref="V8:W8"/>
    <mergeCell ref="T7:W7"/>
    <mergeCell ref="H23:H24"/>
    <mergeCell ref="H25:H27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AD1:AG1"/>
    <mergeCell ref="T2:U2"/>
    <mergeCell ref="N2:O2"/>
    <mergeCell ref="T1:W1"/>
    <mergeCell ref="N1:R1"/>
    <mergeCell ref="Y1:AB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5" sqref="B5"/>
    </sheetView>
  </sheetViews>
  <sheetFormatPr defaultRowHeight="15"/>
  <sheetData>
    <row r="2" spans="2:2">
      <c r="B2" t="s">
        <v>139</v>
      </c>
    </row>
    <row r="3" spans="2:2">
      <c r="B3" t="s">
        <v>140</v>
      </c>
    </row>
    <row r="4" spans="2:2"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33"/>
  <sheetViews>
    <sheetView topLeftCell="A16" workbookViewId="0">
      <selection activeCell="D28" sqref="D28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/>
    <row r="4" spans="1:17" ht="12.75" customHeight="1" thickBot="1">
      <c r="A4" s="119" t="s">
        <v>24</v>
      </c>
      <c r="B4" s="119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24" t="s">
        <v>144</v>
      </c>
      <c r="O4" s="124"/>
      <c r="P4" s="123">
        <v>43280</v>
      </c>
      <c r="Q4" s="123"/>
    </row>
    <row r="5" spans="1:17">
      <c r="A5" s="119" t="s">
        <v>30</v>
      </c>
      <c r="B5" s="119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>
      <c r="A6" s="119" t="s">
        <v>31</v>
      </c>
      <c r="B6" s="119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/>
    <row r="8" spans="1:17" ht="16.5" thickBot="1">
      <c r="A8" s="116" t="s">
        <v>42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>
      <c r="A9" s="120" t="s">
        <v>43</v>
      </c>
      <c r="B9" s="120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1" t="s">
        <v>3</v>
      </c>
    </row>
    <row r="10" spans="1:17">
      <c r="A10" s="119" t="s">
        <v>51</v>
      </c>
      <c r="B10" s="119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22"/>
    </row>
    <row r="11" spans="1:17">
      <c r="A11" s="119" t="s">
        <v>52</v>
      </c>
      <c r="B11" s="11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19" t="s">
        <v>53</v>
      </c>
      <c r="B12" s="11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>
      <c r="A13" s="119" t="s">
        <v>54</v>
      </c>
      <c r="B13" s="11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>
      <c r="A14" s="119" t="s">
        <v>56</v>
      </c>
      <c r="B14" s="11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16" t="s">
        <v>143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/>
    <row r="25" spans="2:17" ht="16.5" thickBot="1">
      <c r="B25" s="116" t="s">
        <v>142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2:17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D70"/>
  <sheetViews>
    <sheetView topLeftCell="A13" zoomScale="85" zoomScaleNormal="85" workbookViewId="0">
      <selection activeCell="D56" sqref="D56"/>
    </sheetView>
  </sheetViews>
  <sheetFormatPr defaultColWidth="0" defaultRowHeight="1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>
      <c r="A1" s="51" t="s">
        <v>10</v>
      </c>
      <c r="B1" s="141" t="s">
        <v>11</v>
      </c>
      <c r="C1" s="142"/>
      <c r="D1" s="141" t="s">
        <v>12</v>
      </c>
      <c r="E1" s="142"/>
      <c r="F1" s="142"/>
      <c r="G1" s="10" t="s">
        <v>13</v>
      </c>
      <c r="H1" s="141" t="s">
        <v>14</v>
      </c>
      <c r="I1" s="142"/>
      <c r="J1" s="141" t="s">
        <v>15</v>
      </c>
      <c r="K1" s="145"/>
      <c r="L1" s="141" t="s">
        <v>16</v>
      </c>
      <c r="M1" s="145"/>
      <c r="N1" s="141" t="s">
        <v>17</v>
      </c>
      <c r="O1" s="145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>
      <c r="A2" s="52" t="s">
        <v>18</v>
      </c>
      <c r="B2" s="143">
        <v>4615652</v>
      </c>
      <c r="C2" s="144"/>
      <c r="D2" s="143" t="s">
        <v>19</v>
      </c>
      <c r="E2" s="144"/>
      <c r="F2" s="144"/>
      <c r="G2" s="11" t="s">
        <v>20</v>
      </c>
      <c r="H2" s="143" t="s">
        <v>21</v>
      </c>
      <c r="I2" s="144"/>
      <c r="J2" s="143" t="s">
        <v>22</v>
      </c>
      <c r="K2" s="146"/>
      <c r="L2" s="147">
        <v>43274</v>
      </c>
      <c r="M2" s="148"/>
      <c r="N2" s="143" t="s">
        <v>23</v>
      </c>
      <c r="O2" s="146"/>
      <c r="P2" s="11"/>
      <c r="AD2" s="32"/>
    </row>
    <row r="3" spans="1:30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27"/>
      <c r="J5" s="127"/>
      <c r="K5" s="127"/>
      <c r="L5" s="15" t="s">
        <v>35</v>
      </c>
      <c r="M5" s="16">
        <v>43276.295925925922</v>
      </c>
      <c r="AD5" s="32"/>
    </row>
    <row r="6" spans="1:30" ht="15.75" thickBot="1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27"/>
      <c r="J6" s="127"/>
      <c r="K6" s="127"/>
      <c r="L6" s="15" t="s">
        <v>36</v>
      </c>
      <c r="M6" s="16">
        <v>43276.295925925922</v>
      </c>
      <c r="AD6" s="32"/>
    </row>
    <row r="7" spans="1:30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27"/>
      <c r="J7" s="127"/>
      <c r="K7" s="127"/>
      <c r="L7" s="128"/>
      <c r="M7" s="128"/>
      <c r="N7" s="128"/>
      <c r="O7" s="128"/>
      <c r="P7" s="128"/>
      <c r="AD7" s="32"/>
    </row>
    <row r="8" spans="1:30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27"/>
      <c r="H10" s="127"/>
      <c r="I10" s="127"/>
      <c r="J10" s="127"/>
      <c r="K10" s="129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27"/>
      <c r="H11" s="127"/>
      <c r="I11" s="127"/>
      <c r="J11" s="127"/>
      <c r="K11" s="129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27"/>
      <c r="H12" s="127"/>
      <c r="I12" s="127"/>
      <c r="J12" s="127"/>
      <c r="K12" s="129"/>
      <c r="L12" s="17" t="s">
        <v>41</v>
      </c>
      <c r="M12" s="12">
        <v>0</v>
      </c>
      <c r="N12" s="127"/>
      <c r="O12" s="127"/>
      <c r="P12" s="127"/>
      <c r="AD12" s="32"/>
    </row>
    <row r="13" spans="1:30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>
      <c r="A15" s="133" t="s">
        <v>42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>
      <c r="A33" s="21" t="s">
        <v>65</v>
      </c>
      <c r="B33" s="125" t="s">
        <v>66</v>
      </c>
      <c r="C33" s="125" t="s">
        <v>66</v>
      </c>
      <c r="D33" s="125" t="s">
        <v>66</v>
      </c>
      <c r="E33" s="125" t="s">
        <v>66</v>
      </c>
      <c r="F33" s="125" t="s">
        <v>66</v>
      </c>
      <c r="G33" s="125" t="s">
        <v>66</v>
      </c>
      <c r="H33" s="125" t="s">
        <v>66</v>
      </c>
      <c r="I33" s="125" t="s">
        <v>66</v>
      </c>
      <c r="J33" s="125" t="s">
        <v>66</v>
      </c>
      <c r="K33" s="125" t="s">
        <v>66</v>
      </c>
      <c r="L33" s="125" t="s">
        <v>66</v>
      </c>
      <c r="M33" s="125" t="s">
        <v>66</v>
      </c>
      <c r="N33" s="125" t="s">
        <v>66</v>
      </c>
      <c r="O33" s="125" t="s">
        <v>66</v>
      </c>
      <c r="P33" s="130"/>
    </row>
    <row r="34" spans="1:30" ht="15.75" thickBot="1">
      <c r="A34" s="22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30"/>
    </row>
    <row r="35" spans="1:30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>
      <c r="A37" s="131" t="s">
        <v>67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>
      <c r="A45" s="21" t="s">
        <v>71</v>
      </c>
      <c r="B45" s="33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9"/>
    </row>
    <row r="46" spans="1:30" ht="15.75" thickBot="1">
      <c r="A46" s="22" t="s">
        <v>72</v>
      </c>
      <c r="B46" s="33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9"/>
    </row>
    <row r="47" spans="1:30" ht="15.75" thickBot="1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>
      <c r="A53" s="131" t="s">
        <v>77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>
      <c r="A56" s="23" t="s">
        <v>78</v>
      </c>
      <c r="B56" s="135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38"/>
      <c r="I56" s="135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38"/>
      <c r="AD56" s="32"/>
    </row>
    <row r="57" spans="1:30" ht="15.75" thickBot="1">
      <c r="A57" s="23" t="s">
        <v>79</v>
      </c>
      <c r="B57" s="136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39"/>
      <c r="I57" s="136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39"/>
      <c r="AD57" s="32"/>
    </row>
    <row r="58" spans="1:30" ht="15.75" thickBot="1">
      <c r="A58" s="23" t="s">
        <v>78</v>
      </c>
      <c r="B58" s="136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39"/>
      <c r="I58" s="136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39"/>
      <c r="AD58" s="32"/>
    </row>
    <row r="59" spans="1:30" ht="15.75" thickBot="1">
      <c r="A59" s="23" t="s">
        <v>79</v>
      </c>
      <c r="B59" s="136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39"/>
      <c r="I59" s="136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39"/>
      <c r="AD59" s="32"/>
    </row>
    <row r="60" spans="1:30" ht="15.75" thickBot="1">
      <c r="A60" s="23" t="s">
        <v>78</v>
      </c>
      <c r="B60" s="136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39"/>
      <c r="I60" s="136"/>
      <c r="J60" s="27"/>
      <c r="K60" s="27"/>
      <c r="L60" s="27"/>
      <c r="M60" s="27"/>
      <c r="N60" s="27"/>
      <c r="O60" s="139"/>
      <c r="AD60" s="32"/>
    </row>
    <row r="61" spans="1:30" ht="15.75" thickBot="1">
      <c r="A61" s="23" t="s">
        <v>79</v>
      </c>
      <c r="B61" s="137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40"/>
      <c r="I61" s="137"/>
      <c r="J61" s="28"/>
      <c r="K61" s="28"/>
      <c r="L61" s="28"/>
      <c r="M61" s="28"/>
      <c r="N61" s="28"/>
      <c r="O61" s="140"/>
      <c r="AD61" s="32"/>
    </row>
    <row r="62" spans="1:30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>
      <c r="A64" s="131" t="s">
        <v>80</v>
      </c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J1:K1"/>
    <mergeCell ref="J2:K2"/>
    <mergeCell ref="L1:M1"/>
    <mergeCell ref="L2:M2"/>
    <mergeCell ref="N1:O1"/>
    <mergeCell ref="N2:O2"/>
    <mergeCell ref="B1:C1"/>
    <mergeCell ref="B2:C2"/>
    <mergeCell ref="D1:F1"/>
    <mergeCell ref="D2:F2"/>
    <mergeCell ref="H1:I1"/>
    <mergeCell ref="H2:I2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I45:I46"/>
    <mergeCell ref="J45:J46"/>
    <mergeCell ref="K45:K46"/>
    <mergeCell ref="C45:C46"/>
    <mergeCell ref="D45:D46"/>
    <mergeCell ref="E45:E46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B33:B34"/>
    <mergeCell ref="H33:H34"/>
    <mergeCell ref="I5:K5"/>
    <mergeCell ref="I6:K6"/>
    <mergeCell ref="I7:K7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Q34"/>
  <sheetViews>
    <sheetView workbookViewId="0">
      <selection activeCell="C10" sqref="C10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>
      <c r="A4" s="149" t="s">
        <v>24</v>
      </c>
      <c r="B4" s="149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>
      <c r="A5" s="149" t="s">
        <v>30</v>
      </c>
      <c r="B5" s="149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>
      <c r="A6" s="149" t="s">
        <v>31</v>
      </c>
      <c r="B6" s="149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/>
    <row r="8" spans="1:17" ht="16.5" thickBot="1">
      <c r="A8" s="116" t="s">
        <v>42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>
      <c r="A9" s="120" t="s">
        <v>43</v>
      </c>
      <c r="B9" s="120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1" t="s">
        <v>3</v>
      </c>
    </row>
    <row r="10" spans="1:17">
      <c r="A10" s="119" t="s">
        <v>51</v>
      </c>
      <c r="B10" s="119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22"/>
    </row>
    <row r="11" spans="1:17">
      <c r="A11" s="119" t="s">
        <v>52</v>
      </c>
      <c r="B11" s="11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19" t="s">
        <v>53</v>
      </c>
      <c r="B12" s="11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>
      <c r="A13" s="119" t="s">
        <v>54</v>
      </c>
      <c r="B13" s="11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>
      <c r="A14" s="119" t="s">
        <v>56</v>
      </c>
      <c r="B14" s="11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16" t="s">
        <v>143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/>
    <row r="26" spans="2:17" ht="16.5" thickBot="1">
      <c r="B26" s="116" t="s">
        <v>142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8"/>
    </row>
    <row r="27" spans="2:17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A8:Q8"/>
    <mergeCell ref="B16:Q16"/>
    <mergeCell ref="A4:B4"/>
    <mergeCell ref="A5:B5"/>
    <mergeCell ref="A6:B6"/>
    <mergeCell ref="A9:B9"/>
    <mergeCell ref="A10:B10"/>
    <mergeCell ref="A11:B11"/>
    <mergeCell ref="B26:Q26"/>
    <mergeCell ref="A12:B12"/>
    <mergeCell ref="A13:B13"/>
    <mergeCell ref="A14:B14"/>
    <mergeCell ref="Q9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Comp</vt:lpstr>
      <vt:lpstr>06-23</vt:lpstr>
      <vt:lpstr>06.23</vt:lpstr>
      <vt:lpstr>Template</vt:lpstr>
      <vt:lpstr>PD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br004615652</cp:lastModifiedBy>
  <dcterms:created xsi:type="dcterms:W3CDTF">2018-06-29T09:31:44Z</dcterms:created>
  <dcterms:modified xsi:type="dcterms:W3CDTF">2018-07-02T16:12:18Z</dcterms:modified>
</cp:coreProperties>
</file>