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文档\项目文件\海洋强国\201801验收版本\20180201\项目\"/>
    </mc:Choice>
  </mc:AlternateContent>
  <bookViews>
    <workbookView xWindow="0" yWindow="465" windowWidth="25605" windowHeight="15465" tabRatio="500"/>
  </bookViews>
  <sheets>
    <sheet name="最终" sheetId="2"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220" i="2" l="1"/>
  <c r="R220" i="2"/>
  <c r="Q216" i="2"/>
  <c r="S207" i="2"/>
  <c r="R207" i="2"/>
  <c r="Q207" i="2"/>
  <c r="P207" i="2"/>
  <c r="P206" i="2"/>
  <c r="O206" i="2"/>
  <c r="N206" i="2"/>
  <c r="P205" i="2"/>
  <c r="O205" i="2"/>
  <c r="N199" i="2"/>
  <c r="R198" i="2"/>
  <c r="P198" i="2"/>
  <c r="O198" i="2"/>
  <c r="N198" i="2"/>
  <c r="R193" i="2"/>
  <c r="Q193" i="2"/>
  <c r="P193" i="2"/>
  <c r="O193" i="2"/>
  <c r="S184" i="2"/>
  <c r="R183" i="2"/>
  <c r="Q183" i="2"/>
  <c r="P183" i="2"/>
  <c r="O183" i="2"/>
  <c r="N183" i="2"/>
  <c r="R177" i="2"/>
  <c r="R176" i="2"/>
  <c r="R173" i="2"/>
  <c r="Q173" i="2"/>
  <c r="P173" i="2"/>
  <c r="O173" i="2"/>
  <c r="N173" i="2"/>
  <c r="R172" i="2"/>
  <c r="N172" i="2"/>
  <c r="S164" i="2"/>
  <c r="R164" i="2"/>
  <c r="Q164" i="2"/>
  <c r="P164" i="2"/>
  <c r="O164" i="2"/>
  <c r="N164" i="2"/>
  <c r="M164" i="2"/>
  <c r="L164" i="2"/>
  <c r="K164" i="2"/>
  <c r="J164" i="2"/>
  <c r="I164" i="2"/>
  <c r="S162" i="2"/>
  <c r="R162" i="2"/>
  <c r="Q162" i="2"/>
  <c r="P162" i="2"/>
  <c r="O162" i="2"/>
  <c r="N162" i="2"/>
  <c r="M162" i="2"/>
  <c r="L162" i="2"/>
  <c r="K162" i="2"/>
  <c r="J162" i="2"/>
  <c r="I162" i="2"/>
  <c r="T45" i="2"/>
  <c r="T44" i="2"/>
  <c r="T43" i="2"/>
  <c r="T42" i="2"/>
  <c r="T41" i="2"/>
  <c r="T40" i="2"/>
  <c r="T39" i="2"/>
  <c r="J1" i="2"/>
  <c r="K1" i="2" s="1"/>
  <c r="L1" i="2" s="1"/>
  <c r="M1" i="2" s="1"/>
  <c r="N1" i="2" s="1"/>
  <c r="O1" i="2" s="1"/>
  <c r="P1" i="2" s="1"/>
  <c r="Q1" i="2" s="1"/>
  <c r="R1" i="2" s="1"/>
  <c r="S1" i="2" s="1"/>
</calcChain>
</file>

<file path=xl/sharedStrings.xml><?xml version="1.0" encoding="utf-8"?>
<sst xmlns="http://schemas.openxmlformats.org/spreadsheetml/2006/main" count="1020" uniqueCount="468">
  <si>
    <t>二级指标</t>
  </si>
  <si>
    <t>重要度</t>
    <phoneticPr fontId="4" type="noConversion"/>
  </si>
  <si>
    <t>三级指标</t>
  </si>
  <si>
    <t>四级指标</t>
  </si>
  <si>
    <t>海洋科技发展基础水平</t>
    <phoneticPr fontId="4" type="noConversion"/>
  </si>
  <si>
    <t>A</t>
    <phoneticPr fontId="4" type="noConversion"/>
  </si>
  <si>
    <t>海洋科技教育基础水平</t>
    <phoneticPr fontId="4" type="noConversion"/>
  </si>
  <si>
    <t>海洋类高校数量</t>
    <phoneticPr fontId="4" type="noConversion"/>
  </si>
  <si>
    <t>个</t>
    <phoneticPr fontId="4" type="noConversion"/>
  </si>
  <si>
    <t>海洋领域国家重点学科数</t>
    <phoneticPr fontId="4" type="noConversion"/>
  </si>
  <si>
    <t>海洋类专业数量</t>
    <phoneticPr fontId="4" type="noConversion"/>
  </si>
  <si>
    <t>海洋类专业高级职称教师数</t>
  </si>
  <si>
    <t>B</t>
    <phoneticPr fontId="4" type="noConversion"/>
  </si>
  <si>
    <t>人</t>
    <phoneticPr fontId="4" type="noConversion"/>
  </si>
  <si>
    <t>海洋专业博士在校生人数</t>
  </si>
  <si>
    <t>海洋专业硕士在校生人数</t>
  </si>
  <si>
    <t>海洋专业本科在校生人数</t>
    <phoneticPr fontId="4" type="noConversion"/>
  </si>
  <si>
    <t>海洋科技科研基础水平</t>
    <phoneticPr fontId="4" type="noConversion"/>
  </si>
  <si>
    <t>海洋创新团队数量</t>
    <phoneticPr fontId="4" type="noConversion"/>
  </si>
  <si>
    <t>海洋领域省级重点实验室（工程中心）</t>
    <phoneticPr fontId="4" type="noConversion"/>
  </si>
  <si>
    <t>海洋类科研机构（中心）数量</t>
    <phoneticPr fontId="4" type="noConversion"/>
  </si>
  <si>
    <t>海洋领域高层次人才基础水平</t>
    <phoneticPr fontId="4" type="noConversion"/>
  </si>
  <si>
    <t>海洋领域“千人计划”科研人员数</t>
  </si>
  <si>
    <t>海洋领域“长江学者”科研人员</t>
  </si>
  <si>
    <t>海洋领域“国家杰青”“国务院特贴”科研人员数</t>
  </si>
  <si>
    <t>海洋科技企业基础水平</t>
    <phoneticPr fontId="4" type="noConversion"/>
  </si>
  <si>
    <t>C</t>
    <phoneticPr fontId="4" type="noConversion"/>
  </si>
  <si>
    <t>海洋企业从业人员博士研究生人数</t>
  </si>
  <si>
    <t>海洋企业从业人员硕士研究生人数</t>
  </si>
  <si>
    <t>海洋企业从业人员本科人数</t>
  </si>
  <si>
    <t>海洋企业高级职称就业人员数</t>
  </si>
  <si>
    <t>海洋科技投入水平</t>
  </si>
  <si>
    <t>海洋科技经费投入强度</t>
  </si>
  <si>
    <t>海洋企业研发经费</t>
    <phoneticPr fontId="4" type="noConversion"/>
  </si>
  <si>
    <t>万元</t>
    <phoneticPr fontId="4" type="noConversion"/>
  </si>
  <si>
    <t>海洋高等院校研发经费</t>
    <phoneticPr fontId="4" type="noConversion"/>
  </si>
  <si>
    <t>海洋研究机构研发经费</t>
    <phoneticPr fontId="4" type="noConversion"/>
  </si>
  <si>
    <t>海洋科技经费中省政府投入比重</t>
    <phoneticPr fontId="4" type="noConversion"/>
  </si>
  <si>
    <t>海洋科技研发环境</t>
    <phoneticPr fontId="4" type="noConversion"/>
  </si>
  <si>
    <t>海洋领域科研课题数</t>
    <phoneticPr fontId="4" type="noConversion"/>
  </si>
  <si>
    <t>海洋领域研发人员人数</t>
  </si>
  <si>
    <t>海洋环境监测(预报）中心数</t>
    <phoneticPr fontId="4" type="noConversion"/>
  </si>
  <si>
    <t>海洋产业研发总投入</t>
  </si>
  <si>
    <t>海洋传统产业研发总经费</t>
  </si>
  <si>
    <t>山东省海洋渔业局科技科</t>
    <phoneticPr fontId="4" type="noConversion"/>
  </si>
  <si>
    <t>海洋新兴产业研发总经费</t>
  </si>
  <si>
    <t>海洋服务业研发总经费</t>
  </si>
  <si>
    <t>海洋高技术产业研发总经费</t>
  </si>
  <si>
    <t>海洋主要产业研发总经费</t>
  </si>
  <si>
    <t>海洋相关产业研发总经费</t>
  </si>
  <si>
    <t>海洋教育科研等服务类产业研发总经费</t>
  </si>
  <si>
    <t>海洋科技产出水平</t>
  </si>
  <si>
    <t>海洋领域知识创造能力</t>
  </si>
  <si>
    <t>海洋领域科研论文国内发表数量</t>
    <phoneticPr fontId="4" type="noConversion"/>
  </si>
  <si>
    <t>篇</t>
    <phoneticPr fontId="4" type="noConversion"/>
  </si>
  <si>
    <t>海洋领域科研论文国际合作发表数量</t>
    <phoneticPr fontId="4" type="noConversion"/>
  </si>
  <si>
    <t>海洋领域科技创造能力</t>
  </si>
  <si>
    <t>海洋领域国内科技专利授予量</t>
  </si>
  <si>
    <t>海洋领域分类标准数量</t>
  </si>
  <si>
    <t>海洋领域科技专利申请受理数</t>
  </si>
  <si>
    <t>海洋领域科技成果水平</t>
  </si>
  <si>
    <t>海洋领域国家最高科学技术奖获奖数</t>
  </si>
  <si>
    <t>海洋领域国家自然科学奖获奖数</t>
  </si>
  <si>
    <t>海洋领域国家技术发明奖获奖数</t>
  </si>
  <si>
    <t>海洋领域国家科学技术进步奖获奖数</t>
  </si>
  <si>
    <t>海洋领域中国国际科学技术合作奖获奖数</t>
  </si>
  <si>
    <t>高新技术产业化水平</t>
  </si>
  <si>
    <t>海洋高技术产业产值</t>
  </si>
  <si>
    <t>万元</t>
    <phoneticPr fontId="4" type="noConversion"/>
  </si>
  <si>
    <t>海洋领域高技术产业出口产值</t>
  </si>
  <si>
    <t>海洋科技转化水平</t>
  </si>
  <si>
    <t>海洋科技成果市场化水平</t>
  </si>
  <si>
    <t>海洋领域科技产品商标数</t>
  </si>
  <si>
    <t>海洋领域技术市场合同成交额</t>
    <phoneticPr fontId="4" type="noConversion"/>
  </si>
  <si>
    <t>海洋科技转化支持能力</t>
    <phoneticPr fontId="4" type="noConversion"/>
  </si>
  <si>
    <t>海洋领域高技术企业数</t>
    <phoneticPr fontId="4" type="noConversion"/>
  </si>
  <si>
    <t>海洋领域高技术企业投资额</t>
    <phoneticPr fontId="4" type="noConversion"/>
  </si>
  <si>
    <t>海洋领域科技新产品销售收入</t>
    <phoneticPr fontId="4" type="noConversion"/>
  </si>
  <si>
    <t>一级指标</t>
    <rPh sb="0" eb="1">
      <t>yi'ji</t>
    </rPh>
    <rPh sb="2" eb="3">
      <t>zhi'b</t>
    </rPh>
    <phoneticPr fontId="3" type="noConversion"/>
  </si>
  <si>
    <t>海洋科技发展水平</t>
    <rPh sb="0" eb="1">
      <t>hai'y</t>
    </rPh>
    <rPh sb="2" eb="3">
      <t>ke'ji</t>
    </rPh>
    <rPh sb="4" eb="5">
      <t>fa'z</t>
    </rPh>
    <rPh sb="6" eb="7">
      <t>shui'p</t>
    </rPh>
    <phoneticPr fontId="3" type="noConversion"/>
  </si>
  <si>
    <t>海洋文化建设水平</t>
    <rPh sb="0" eb="1">
      <t>hai y</t>
    </rPh>
    <rPh sb="2" eb="3">
      <t>wen hua</t>
    </rPh>
    <rPh sb="4" eb="5">
      <t>jian s</t>
    </rPh>
    <rPh sb="6" eb="7">
      <t>shui p</t>
    </rPh>
    <phoneticPr fontId="10" type="noConversion"/>
  </si>
  <si>
    <t>海洋物质文化建设水平</t>
  </si>
  <si>
    <t xml:space="preserve">     B</t>
    <phoneticPr fontId="3" type="noConversion"/>
  </si>
  <si>
    <t>海洋类遗迹遗址保护及探查能力</t>
    <phoneticPr fontId="3" type="noConversion"/>
  </si>
  <si>
    <t>A</t>
    <phoneticPr fontId="3" type="noConversion"/>
  </si>
  <si>
    <t>航海遗迹遗址</t>
    <phoneticPr fontId="3" type="noConversion"/>
  </si>
  <si>
    <t>个</t>
    <rPh sb="0" eb="1">
      <t>ge</t>
    </rPh>
    <phoneticPr fontId="4" type="noConversion"/>
  </si>
  <si>
    <t>B</t>
  </si>
  <si>
    <t>根据曲金良教授主持课题的调研资料及所著《中国海洋文化发展报告》整理得</t>
    <rPh sb="0" eb="1">
      <t>gen ju</t>
    </rPh>
    <rPh sb="2" eb="3">
      <t>qu</t>
    </rPh>
    <rPh sb="3" eb="4">
      <t>jin</t>
    </rPh>
    <rPh sb="4" eb="5">
      <t>liang</t>
    </rPh>
    <rPh sb="5" eb="6">
      <t>jiao shou</t>
    </rPh>
    <rPh sb="7" eb="8">
      <t>zhu chi</t>
    </rPh>
    <rPh sb="9" eb="10">
      <t>ke ti</t>
    </rPh>
    <rPh sb="11" eb="12">
      <t>de</t>
    </rPh>
    <rPh sb="12" eb="13">
      <t>diao yan</t>
    </rPh>
    <rPh sb="14" eb="15">
      <t>zi liao</t>
    </rPh>
    <rPh sb="16" eb="17">
      <t>ji</t>
    </rPh>
    <rPh sb="17" eb="18">
      <t>suo</t>
    </rPh>
    <rPh sb="18" eb="19">
      <t>zhu</t>
    </rPh>
    <rPh sb="20" eb="21">
      <t>zhong g</t>
    </rPh>
    <rPh sb="22" eb="23">
      <t>hai y</t>
    </rPh>
    <rPh sb="24" eb="25">
      <t>wen hua</t>
    </rPh>
    <rPh sb="26" eb="27">
      <t>fa zhan</t>
    </rPh>
    <rPh sb="28" eb="29">
      <t>bao gao</t>
    </rPh>
    <rPh sb="31" eb="32">
      <t>zheng ki</t>
    </rPh>
    <rPh sb="33" eb="34">
      <t>dei</t>
    </rPh>
    <phoneticPr fontId="4" type="noConversion"/>
  </si>
  <si>
    <t>海防遗迹遗址</t>
  </si>
  <si>
    <t>海洋部落遗址(原始部落)</t>
  </si>
  <si>
    <t>海洋类建筑规模</t>
    <phoneticPr fontId="4" type="noConversion"/>
  </si>
  <si>
    <t>A</t>
  </si>
  <si>
    <t>涉海博物馆数</t>
    <rPh sb="0" eb="1">
      <t>she hai</t>
    </rPh>
    <rPh sb="5" eb="6">
      <t>shu</t>
    </rPh>
    <phoneticPr fontId="4" type="noConversion"/>
  </si>
  <si>
    <t>座</t>
    <rPh sb="0" eb="1">
      <t>zuo</t>
    </rPh>
    <phoneticPr fontId="4" type="noConversion"/>
  </si>
  <si>
    <t>A</t>
    <phoneticPr fontId="4" type="noConversion"/>
  </si>
  <si>
    <t>古代海洋景观类建筑数</t>
    <rPh sb="9" eb="10">
      <t>shu</t>
    </rPh>
    <phoneticPr fontId="4" type="noConversion"/>
  </si>
  <si>
    <t>现代海洋景观类建筑数</t>
    <rPh sb="9" eb="10">
      <t>shu</t>
    </rPh>
    <phoneticPr fontId="4" type="noConversion"/>
  </si>
  <si>
    <t>海洋物质文化遗产保护能力</t>
    <rPh sb="2" eb="3">
      <t>wu'zhi</t>
    </rPh>
    <phoneticPr fontId="4" type="noConversion"/>
  </si>
  <si>
    <t>国家级海洋物质文化遗产数（遗迹遗址类）</t>
    <rPh sb="0" eb="1">
      <t>guo jia</t>
    </rPh>
    <rPh sb="2" eb="3">
      <t>ji</t>
    </rPh>
    <rPh sb="13" eb="14">
      <t>yi ji yi zhi</t>
    </rPh>
    <rPh sb="17" eb="18">
      <t>lei</t>
    </rPh>
    <phoneticPr fontId="4" type="noConversion"/>
  </si>
  <si>
    <t>处</t>
    <rPh sb="0" eb="1">
      <t>chu</t>
    </rPh>
    <phoneticPr fontId="4" type="noConversion"/>
  </si>
  <si>
    <t>海洋精神文化建设水平</t>
  </si>
  <si>
    <t>海洋非物质文化遗产保护能力</t>
    <rPh sb="2" eb="3">
      <t>fei'wu'zhi</t>
    </rPh>
    <phoneticPr fontId="4" type="noConversion"/>
  </si>
  <si>
    <t>国家级海洋非物质文化遗产数</t>
    <rPh sb="0" eb="1">
      <t>guo jia ji</t>
    </rPh>
    <rPh sb="5" eb="6">
      <t>fei</t>
    </rPh>
    <phoneticPr fontId="4" type="noConversion"/>
  </si>
  <si>
    <t>非物质文化遗产网站整理</t>
    <rPh sb="0" eb="1">
      <t>fei wu zhi</t>
    </rPh>
    <rPh sb="3" eb="4">
      <t>wen hua</t>
    </rPh>
    <rPh sb="5" eb="6">
      <t>yi chan</t>
    </rPh>
    <rPh sb="7" eb="8">
      <t>wang zhan</t>
    </rPh>
    <rPh sb="9" eb="10">
      <t>zheng li</t>
    </rPh>
    <phoneticPr fontId="4" type="noConversion"/>
  </si>
  <si>
    <t>海洋教育及人才培养</t>
  </si>
  <si>
    <t>海洋知识普及率</t>
  </si>
  <si>
    <t>国民海洋海洋意识发展指数</t>
    <rPh sb="0" eb="1">
      <t>guo min</t>
    </rPh>
    <rPh sb="2" eb="3">
      <t>hai y</t>
    </rPh>
    <rPh sb="4" eb="5">
      <t>hai y</t>
    </rPh>
    <rPh sb="6" eb="7">
      <t>yi shi</t>
    </rPh>
    <rPh sb="8" eb="9">
      <t>fa zhan</t>
    </rPh>
    <rPh sb="10" eb="11">
      <t>zhi shu</t>
    </rPh>
    <phoneticPr fontId="4" type="noConversion"/>
  </si>
  <si>
    <t>北京大学－国民海洋意识发展指数</t>
    <rPh sb="0" eb="1">
      <t>bei jign</t>
    </rPh>
    <rPh sb="2" eb="3">
      <t>da x</t>
    </rPh>
    <rPh sb="5" eb="6">
      <t>guo min</t>
    </rPh>
    <rPh sb="7" eb="8">
      <t>hai y</t>
    </rPh>
    <rPh sb="9" eb="10">
      <t>yi shi</t>
    </rPh>
    <rPh sb="11" eb="12">
      <t>fa zhan</t>
    </rPh>
    <rPh sb="13" eb="14">
      <t>zhi shu</t>
    </rPh>
    <phoneticPr fontId="4" type="noConversion"/>
  </si>
  <si>
    <t>C</t>
  </si>
  <si>
    <t>传统民俗、节庆发展水平</t>
    <rPh sb="0" eb="1">
      <t>chuan tong</t>
    </rPh>
    <rPh sb="2" eb="3">
      <t>min su</t>
    </rPh>
    <rPh sb="5" eb="6">
      <t>jie qing</t>
    </rPh>
    <rPh sb="7" eb="8">
      <t>fa zhan</t>
    </rPh>
    <rPh sb="9" eb="10">
      <t>shui p</t>
    </rPh>
    <phoneticPr fontId="4" type="noConversion"/>
  </si>
  <si>
    <t>传统海洋节庆数</t>
  </si>
  <si>
    <t>传统海洋节庆参与人数</t>
  </si>
  <si>
    <t>人</t>
    <rPh sb="0" eb="1">
      <t>ren</t>
    </rPh>
    <phoneticPr fontId="4" type="noConversion"/>
  </si>
  <si>
    <t>海洋祭祀仪式</t>
    <rPh sb="0" eb="1">
      <t>hai y</t>
    </rPh>
    <rPh sb="2" eb="3">
      <t>ji si</t>
    </rPh>
    <rPh sb="4" eb="5">
      <t>yi shi</t>
    </rPh>
    <phoneticPr fontId="4" type="noConversion"/>
  </si>
  <si>
    <t>种</t>
    <rPh sb="0" eb="1">
      <t>zhong</t>
    </rPh>
    <phoneticPr fontId="4" type="noConversion"/>
  </si>
  <si>
    <t>海洋祭祀仪式参与人数</t>
    <rPh sb="0" eb="1">
      <t>hai y</t>
    </rPh>
    <rPh sb="2" eb="3">
      <t>ji si</t>
    </rPh>
    <rPh sb="4" eb="5">
      <t>yi shi</t>
    </rPh>
    <rPh sb="6" eb="7">
      <t>cna yu</t>
    </rPh>
    <rPh sb="8" eb="9">
      <t>ren shu</t>
    </rPh>
    <phoneticPr fontId="4" type="noConversion"/>
  </si>
  <si>
    <t>海洋民俗园区</t>
  </si>
  <si>
    <t>个</t>
    <phoneticPr fontId="4" type="noConversion"/>
  </si>
  <si>
    <t>C*</t>
    <phoneticPr fontId="3" type="noConversion"/>
  </si>
  <si>
    <t>海洋产业文化发展水平</t>
  </si>
  <si>
    <t>C</t>
    <phoneticPr fontId="3" type="noConversion"/>
  </si>
  <si>
    <t>C</t>
    <phoneticPr fontId="4" type="noConversion"/>
  </si>
  <si>
    <t>海洋旅游及休闲产业水平</t>
  </si>
  <si>
    <t>　B</t>
  </si>
  <si>
    <t>滨海三A级以上海洋风景名胜区个数</t>
  </si>
  <si>
    <t>国内旅游人数</t>
    <phoneticPr fontId="3" type="noConversion"/>
  </si>
  <si>
    <t>万人</t>
    <rPh sb="0" eb="1">
      <t>wan</t>
    </rPh>
    <rPh sb="1" eb="2">
      <t>ren</t>
    </rPh>
    <phoneticPr fontId="4" type="noConversion"/>
  </si>
  <si>
    <t>知网统计数据库</t>
    <rPh sb="0" eb="1">
      <t>zhi wang</t>
    </rPh>
    <rPh sb="2" eb="3">
      <t>tong ji</t>
    </rPh>
    <rPh sb="4" eb="5">
      <t>shu ju</t>
    </rPh>
    <rPh sb="6" eb="7">
      <t>ku</t>
    </rPh>
    <phoneticPr fontId="4" type="noConversion"/>
  </si>
  <si>
    <t>接待入境旅游人数</t>
    <rPh sb="4" eb="5">
      <t>lü you</t>
    </rPh>
    <phoneticPr fontId="3" type="noConversion"/>
  </si>
  <si>
    <t>海洋体育活动</t>
  </si>
  <si>
    <t>类</t>
    <rPh sb="0" eb="1">
      <t>lei</t>
    </rPh>
    <phoneticPr fontId="4" type="noConversion"/>
  </si>
  <si>
    <t>海洋休闲度假区</t>
  </si>
  <si>
    <t>海洋文艺、动漫产业发展水平</t>
  </si>
  <si>
    <t>海洋生产生活风俗与技艺</t>
  </si>
  <si>
    <t>D</t>
    <phoneticPr fontId="3" type="noConversion"/>
  </si>
  <si>
    <t>海洋文学</t>
    <rPh sb="0" eb="1">
      <t>hai y</t>
    </rPh>
    <rPh sb="2" eb="3">
      <t>wen xue</t>
    </rPh>
    <phoneticPr fontId="4" type="noConversion"/>
  </si>
  <si>
    <t>部</t>
    <rPh sb="0" eb="1">
      <t>bu</t>
    </rPh>
    <phoneticPr fontId="4" type="noConversion"/>
  </si>
  <si>
    <t>C</t>
    <phoneticPr fontId="3" type="noConversion"/>
  </si>
  <si>
    <t>海洋艺术</t>
    <rPh sb="0" eb="1">
      <t>hai y</t>
    </rPh>
    <rPh sb="2" eb="3">
      <t>yi shu</t>
    </rPh>
    <phoneticPr fontId="4" type="noConversion"/>
  </si>
  <si>
    <t>C*</t>
    <phoneticPr fontId="3" type="noConversion"/>
  </si>
  <si>
    <t>海洋资源与环境发展水平</t>
    <phoneticPr fontId="4" type="noConversion"/>
  </si>
  <si>
    <t>海洋资源储备水平</t>
    <phoneticPr fontId="4" type="noConversion"/>
  </si>
  <si>
    <t>海洋生物资源水平</t>
    <phoneticPr fontId="4" type="noConversion"/>
  </si>
  <si>
    <t>海洋渔业资源量</t>
  </si>
  <si>
    <t>（万吨）</t>
  </si>
  <si>
    <t>海水养殖资源量</t>
  </si>
  <si>
    <t>海洋生物药用资源量</t>
  </si>
  <si>
    <t>（类）</t>
  </si>
  <si>
    <t>D</t>
  </si>
  <si>
    <t>海洋生物新材料资源量</t>
  </si>
  <si>
    <t>（万吨）</t>
    <phoneticPr fontId="4" type="noConversion"/>
  </si>
  <si>
    <t>海洋能资源水平</t>
    <phoneticPr fontId="4" type="noConversion"/>
  </si>
  <si>
    <t>B</t>
    <phoneticPr fontId="4" type="noConversion"/>
  </si>
  <si>
    <t>潮汐能蕴藏量</t>
  </si>
  <si>
    <t>（万千瓦时）</t>
  </si>
  <si>
    <t>潮流能蕴藏量</t>
  </si>
  <si>
    <t>波浪能蕴藏量</t>
  </si>
  <si>
    <t>海洋风能蕴藏量</t>
  </si>
  <si>
    <t>海洋化学资源水平</t>
    <phoneticPr fontId="4" type="noConversion"/>
  </si>
  <si>
    <t>海盐元素总量</t>
  </si>
  <si>
    <t>海水营养元素总量</t>
  </si>
  <si>
    <t>海水微量元素总量</t>
  </si>
  <si>
    <t>海洋空间资源水平</t>
    <phoneticPr fontId="4" type="noConversion"/>
  </si>
  <si>
    <t>辖区海域面积</t>
  </si>
  <si>
    <t>（万平方公里）</t>
    <rPh sb="4" eb="5">
      <t>gong li</t>
    </rPh>
    <phoneticPr fontId="4" type="noConversion"/>
  </si>
  <si>
    <t>沿海湿地面积</t>
  </si>
  <si>
    <t>（公顷）</t>
  </si>
  <si>
    <t>海岛个数</t>
  </si>
  <si>
    <t>（个）</t>
  </si>
  <si>
    <t>海岸线长度</t>
  </si>
  <si>
    <t>（公里）</t>
  </si>
  <si>
    <t>沿海规模以上港口码头岸线总长度</t>
  </si>
  <si>
    <t>沿海规模以上港口生产用码头泊位</t>
  </si>
  <si>
    <t>海运航线条数</t>
  </si>
  <si>
    <t>（条）</t>
  </si>
  <si>
    <t>海洋资源可持续发展能力</t>
    <phoneticPr fontId="4" type="noConversion"/>
  </si>
  <si>
    <t>海洋不可再生资源开采状况</t>
    <phoneticPr fontId="4" type="noConversion"/>
  </si>
  <si>
    <t>海水产品产量年增长率</t>
  </si>
  <si>
    <t>（%）</t>
  </si>
  <si>
    <t>海洋原油产量年增长率</t>
  </si>
  <si>
    <t>海洋天然气产量年增长率</t>
  </si>
  <si>
    <t>海洋矿业产量年增长率</t>
  </si>
  <si>
    <t>海洋可再生资源利用状况</t>
    <phoneticPr fontId="4" type="noConversion"/>
  </si>
  <si>
    <t>潮汐能资源发电量年增长率</t>
  </si>
  <si>
    <t>海流能资源发电量年增长率</t>
  </si>
  <si>
    <t>波浪能资源发电量年增长率</t>
  </si>
  <si>
    <t>海洋风能资源发电量年增长率</t>
  </si>
  <si>
    <t>海洋环境可持续发展能力</t>
    <phoneticPr fontId="4" type="noConversion"/>
  </si>
  <si>
    <t>海洋环境状况</t>
    <phoneticPr fontId="4" type="noConversion"/>
  </si>
  <si>
    <t>第四类及劣于第四类海水水质标准的海域面积</t>
  </si>
  <si>
    <t>（平方公里）</t>
  </si>
  <si>
    <t xml:space="preserve"> 富营养化海域面积</t>
  </si>
  <si>
    <t>近岸沉积物综合质量较差的站位比例</t>
  </si>
  <si>
    <t>放射性核素含量高于本底水平的监测点</t>
  </si>
  <si>
    <t>海陆污染指数</t>
    <phoneticPr fontId="4" type="noConversion"/>
  </si>
  <si>
    <t>陆源入海排污口数量</t>
  </si>
  <si>
    <t>主要河流入海断面劣V类水质河流占比</t>
  </si>
  <si>
    <t>沿海地区工业废水直排入海总量</t>
  </si>
  <si>
    <t>沿海地区一般工业固体废物倾倒丢弃量</t>
  </si>
  <si>
    <t>沿海地区工业废气排放量</t>
  </si>
  <si>
    <t>（亿立方米）</t>
  </si>
  <si>
    <t>船舶排污量</t>
  </si>
  <si>
    <t>（万吨）</t>
    <phoneticPr fontId="4" type="noConversion"/>
  </si>
  <si>
    <t>海洋倾倒区倾倒量</t>
  </si>
  <si>
    <t>（万立方米）</t>
  </si>
  <si>
    <t>综合环境质量较差等级海水增养殖区占比</t>
  </si>
  <si>
    <t>海洋污染造成的估算经济损失</t>
  </si>
  <si>
    <t>（亿元）</t>
  </si>
  <si>
    <t>海洋灾害压力</t>
    <phoneticPr fontId="4" type="noConversion"/>
  </si>
  <si>
    <t>主要海洋灾害类型</t>
  </si>
  <si>
    <t>海洋灾害发生次数</t>
  </si>
  <si>
    <t>（次）</t>
  </si>
  <si>
    <t>海洋灾害受灾面积</t>
  </si>
  <si>
    <t>（千公顷）</t>
  </si>
  <si>
    <t>海洋灾害受灾人口</t>
  </si>
  <si>
    <t>（万人）</t>
    <rPh sb="1" eb="2">
      <t>wan</t>
    </rPh>
    <phoneticPr fontId="4" type="noConversion"/>
  </si>
  <si>
    <t>海洋灾害死亡（含失踪）人口</t>
  </si>
  <si>
    <t>（人）</t>
  </si>
  <si>
    <t>海洋灾害造成的直接经济损失</t>
  </si>
  <si>
    <t>海洋环境治理能力</t>
    <phoneticPr fontId="4" type="noConversion"/>
  </si>
  <si>
    <t>沿海地区一般工业固体废弃物处理量</t>
  </si>
  <si>
    <t>（亿吨）</t>
    <rPh sb="1" eb="2">
      <t>yi</t>
    </rPh>
    <phoneticPr fontId="4" type="noConversion"/>
  </si>
  <si>
    <t>沿海地区一般工业固体废弃物综合利用量</t>
  </si>
  <si>
    <t>沿海地区工业废水处理量</t>
  </si>
  <si>
    <t>沿海地区当年开工污染治理项目数</t>
  </si>
  <si>
    <t>沿海地区当年竣工污染治理项目数</t>
  </si>
  <si>
    <t>海洋生态可持续发展能力</t>
    <phoneticPr fontId="4" type="noConversion"/>
  </si>
  <si>
    <t>海洋生态状况</t>
    <phoneticPr fontId="4" type="noConversion"/>
  </si>
  <si>
    <t>海洋生物物种多样性</t>
  </si>
  <si>
    <t>浮游植物多样性指数</t>
  </si>
  <si>
    <t>浮游动物多样性指数</t>
  </si>
  <si>
    <t>大型底栖生物多样性指数</t>
  </si>
  <si>
    <t>不健康等级近岸典型海洋生态系统占比</t>
    <phoneticPr fontId="4" type="noConversion"/>
  </si>
  <si>
    <t>海洋生态调节能力</t>
    <phoneticPr fontId="4" type="noConversion"/>
  </si>
  <si>
    <t>生物自净服务价值</t>
  </si>
  <si>
    <t>（万元）</t>
  </si>
  <si>
    <t>物理自净服务价值</t>
  </si>
  <si>
    <t>气候调节服务价值</t>
  </si>
  <si>
    <t>气体调节服务价值</t>
  </si>
  <si>
    <t>海洋生态保护水平</t>
    <phoneticPr fontId="4" type="noConversion"/>
  </si>
  <si>
    <t>海洋保护区数量</t>
  </si>
  <si>
    <t>海洋保护区面积</t>
  </si>
  <si>
    <t>海洋保护区总面积占海域总面积的百分比</t>
  </si>
  <si>
    <t>海洋生态监控区数量</t>
  </si>
  <si>
    <t>海洋生态监控区面积</t>
  </si>
  <si>
    <t>人工鱼礁规模</t>
  </si>
  <si>
    <t>（万空方）</t>
    <rPh sb="1" eb="2">
      <t>wan</t>
    </rPh>
    <phoneticPr fontId="4" type="noConversion"/>
  </si>
  <si>
    <t>海洋增殖放流量</t>
  </si>
  <si>
    <t>（亿单位）</t>
  </si>
  <si>
    <t>A</t>
    <phoneticPr fontId="4" type="noConversion"/>
  </si>
  <si>
    <t>A</t>
    <phoneticPr fontId="3" type="noConversion"/>
  </si>
  <si>
    <t>A*</t>
    <phoneticPr fontId="3" type="noConversion"/>
  </si>
  <si>
    <t>A</t>
    <phoneticPr fontId="3" type="noConversion"/>
  </si>
  <si>
    <t>海洋类思想库数</t>
    <phoneticPr fontId="3" type="noConversion"/>
  </si>
  <si>
    <t>A</t>
    <phoneticPr fontId="4" type="noConversion"/>
  </si>
  <si>
    <t>人</t>
    <phoneticPr fontId="4" type="noConversion"/>
  </si>
  <si>
    <t>海洋行政管理能力</t>
  </si>
  <si>
    <t>海洋政策法规完备水平</t>
  </si>
  <si>
    <t>海洋政策完备水平</t>
  </si>
  <si>
    <t>已出台海洋规范性文件数</t>
  </si>
  <si>
    <t>个</t>
  </si>
  <si>
    <t>海洋政策解读数量</t>
  </si>
  <si>
    <t>海洋智库数量</t>
  </si>
  <si>
    <t>海洋法律法规完备水平</t>
  </si>
  <si>
    <t>已出台地方性海洋法规数量</t>
  </si>
  <si>
    <t>已出台地方性海洋规章数量</t>
  </si>
  <si>
    <t>海洋执法监察能力</t>
  </si>
  <si>
    <t>行政司法能力</t>
  </si>
  <si>
    <t>海洋行政复议数量</t>
  </si>
  <si>
    <t>次</t>
  </si>
  <si>
    <t>海洋行政调解数量</t>
  </si>
  <si>
    <t>海洋行政裁决数量</t>
  </si>
  <si>
    <t>海上执法能力</t>
  </si>
  <si>
    <t>海洋执法检查项目数</t>
    <phoneticPr fontId="13" type="noConversion"/>
  </si>
  <si>
    <t>海洋执法检查次数</t>
  </si>
  <si>
    <t>海洋执法人员教育培训次数</t>
  </si>
  <si>
    <t>派出海洋执法船舶数量</t>
  </si>
  <si>
    <t>艘</t>
  </si>
  <si>
    <t>派出海洋执法车辆数量</t>
  </si>
  <si>
    <t>辆</t>
  </si>
  <si>
    <t>海洋公益服务能力</t>
  </si>
  <si>
    <t>海洋信息服务能力</t>
  </si>
  <si>
    <t>海洋信息数据库总数</t>
  </si>
  <si>
    <t>网站信息访问量</t>
  </si>
  <si>
    <t>万次</t>
  </si>
  <si>
    <t>海洋咨询服务次数</t>
  </si>
  <si>
    <t>海洋测绘持证单位数</t>
  </si>
  <si>
    <t>海洋测绘专业技术人员数量</t>
  </si>
  <si>
    <t>人</t>
  </si>
  <si>
    <t>海上搜救次数</t>
  </si>
  <si>
    <t>海上获救人数</t>
  </si>
  <si>
    <t>海洋监测预报能力</t>
  </si>
  <si>
    <t>布设海洋监测站位数量</t>
  </si>
  <si>
    <t>海洋环境监测数据总量</t>
  </si>
  <si>
    <t>万组</t>
  </si>
  <si>
    <t>海洋环境监测种类</t>
  </si>
  <si>
    <t>类</t>
  </si>
  <si>
    <t>海洋环境检测机构数量</t>
  </si>
  <si>
    <t>处</t>
  </si>
  <si>
    <t>海洋灾害监测项目数</t>
  </si>
  <si>
    <t>海洋应急管理机构数量</t>
  </si>
  <si>
    <t>海洋资源服务能力</t>
  </si>
  <si>
    <t>海洋调查项目总数</t>
  </si>
  <si>
    <t>远洋渔船数量</t>
  </si>
  <si>
    <t>海滨观测台站数量</t>
  </si>
  <si>
    <t>海岛整治修复项目数</t>
  </si>
  <si>
    <t>海洋经济发展规模</t>
  </si>
  <si>
    <t>海洋生产规模</t>
  </si>
  <si>
    <t>人均海洋生产总值</t>
  </si>
  <si>
    <t>（元/人）</t>
  </si>
  <si>
    <t>海洋传统产业生产总值（估算）</t>
  </si>
  <si>
    <t>海洋新兴产业生产总值</t>
  </si>
  <si>
    <t>海洋高技术产业生产总值</t>
  </si>
  <si>
    <t>海洋产业增加值</t>
  </si>
  <si>
    <t>主要海洋产业增加值</t>
  </si>
  <si>
    <t>海洋科研教育管理服务业增加值</t>
  </si>
  <si>
    <t>海洋相关产业增加值</t>
  </si>
  <si>
    <t>海洋第一产业生产总值</t>
  </si>
  <si>
    <t>B</t>
    <phoneticPr fontId="3" type="noConversion"/>
  </si>
  <si>
    <t>海洋第二产业生产总值</t>
  </si>
  <si>
    <t>海洋第三产业生产总值</t>
  </si>
  <si>
    <t>海洋产业就业水平</t>
  </si>
  <si>
    <t>涉海就业人数（万人）</t>
  </si>
  <si>
    <t>（万人）</t>
  </si>
  <si>
    <t>海洋传统产业就业人数</t>
  </si>
  <si>
    <t>海洋新兴产业就业人数</t>
  </si>
  <si>
    <t>海洋高技术产业就业人数</t>
  </si>
  <si>
    <t>海洋就业人数</t>
  </si>
  <si>
    <t>主要海洋产业就业人数</t>
    <phoneticPr fontId="3" type="noConversion"/>
  </si>
  <si>
    <t>海洋科研教育管理服务业就业人数</t>
  </si>
  <si>
    <t>海洋相关产业就业人数</t>
  </si>
  <si>
    <t>海洋产业投资规模</t>
  </si>
  <si>
    <t>海洋投资总额</t>
  </si>
  <si>
    <t>人均海洋投资额</t>
  </si>
  <si>
    <t>海洋传统产业投资总额</t>
  </si>
  <si>
    <t>海洋新兴产业投资总额</t>
  </si>
  <si>
    <t>海洋高技术产业投资总额</t>
  </si>
  <si>
    <t>海洋产业投资总额</t>
  </si>
  <si>
    <t>主要海洋产业投资总额</t>
  </si>
  <si>
    <t>海洋教育科研等服务投资总额</t>
  </si>
  <si>
    <t>海洋相关产业投资总额</t>
  </si>
  <si>
    <r>
      <t>海洋产业税收规模</t>
    </r>
    <r>
      <rPr>
        <sz val="11"/>
        <color rgb="FFFF0000"/>
        <rFont val="宋体"/>
        <family val="3"/>
        <charset val="134"/>
      </rPr>
      <t xml:space="preserve">               </t>
    </r>
  </si>
  <si>
    <t>海洋税收总额</t>
  </si>
  <si>
    <t>人均海洋税收总额</t>
  </si>
  <si>
    <t>海洋传统产业税收总额</t>
  </si>
  <si>
    <t>海洋新兴产业税收总额</t>
  </si>
  <si>
    <t>海洋高技术产业税收总额</t>
  </si>
  <si>
    <t>海洋产业税收总额</t>
  </si>
  <si>
    <t>主要海洋产业税收总额</t>
  </si>
  <si>
    <t>海洋教育科研等服务税收总额</t>
  </si>
  <si>
    <t>海洋相关产业税收总额</t>
  </si>
  <si>
    <t>海洋经济结构化水平</t>
  </si>
  <si>
    <t>海洋三次产业结构</t>
  </si>
  <si>
    <t>海洋第一产业生产总值占海洋生产总值的比重</t>
  </si>
  <si>
    <t>%</t>
  </si>
  <si>
    <t>海洋第二产业生产总值占海洋生产总值的比重</t>
  </si>
  <si>
    <t>海洋第三产业生产总值占海洋生产总值的比重</t>
  </si>
  <si>
    <t>海洋资源密集度结构</t>
  </si>
  <si>
    <t>海洋劳动密集型产业产值占海洋生产总值的比重</t>
  </si>
  <si>
    <t>海洋资本密集型产业产值占海洋生产总值的比重</t>
  </si>
  <si>
    <t>海洋技术密集型产业产值占海洋生产总值的比重</t>
  </si>
  <si>
    <t>海洋第二产业结构水平</t>
  </si>
  <si>
    <t>海洋工业增加值占海洋生产总值的比重</t>
    <phoneticPr fontId="3" type="noConversion"/>
  </si>
  <si>
    <t>海洋工业制成品出口额占总海洋出口额的比重</t>
  </si>
  <si>
    <t>霍夫曼系数</t>
  </si>
  <si>
    <t>海洋经济发展质量水平</t>
  </si>
  <si>
    <t>海洋经济增长质量</t>
  </si>
  <si>
    <t xml:space="preserve">沿海地区单位 GOP 能耗 </t>
  </si>
  <si>
    <t>万吨标准煤/亿元</t>
  </si>
  <si>
    <t xml:space="preserve">沿海地区单位 GOP 电耗 </t>
  </si>
  <si>
    <t>千瓦小时/元</t>
  </si>
  <si>
    <t>B</t>
    <phoneticPr fontId="3" type="noConversion"/>
  </si>
  <si>
    <t>沿海地区单位海域使用面积经济产出</t>
  </si>
  <si>
    <t>亿元/公顷</t>
  </si>
  <si>
    <t>海洋投资产出率</t>
  </si>
  <si>
    <t>海洋经济稳健性</t>
  </si>
  <si>
    <t>GOP 增长波动率</t>
  </si>
  <si>
    <t>沿海地区的CPI指数</t>
  </si>
  <si>
    <t>沿海地区城镇登记失业率</t>
  </si>
  <si>
    <t>沿海地区民生质量</t>
  </si>
  <si>
    <t>沿海地区人均可支配收入</t>
  </si>
  <si>
    <t>（元）</t>
  </si>
  <si>
    <t>沿海地区卫生总费用</t>
  </si>
  <si>
    <t>沿海地区卫生机构数</t>
  </si>
  <si>
    <t>沿海地区技术市场成交额</t>
  </si>
  <si>
    <t>沿海地区社会捐赠款物合计</t>
  </si>
  <si>
    <t>沿海地区社区服务设施数</t>
  </si>
  <si>
    <t>沿海地区社会服务类单位数量</t>
  </si>
  <si>
    <t>贸易国际化水平</t>
    <phoneticPr fontId="3" type="noConversion"/>
  </si>
  <si>
    <t>海洋主要产业贸易总额占海洋生产总值的比重</t>
  </si>
  <si>
    <t>海洋传统产业贸易总额占海洋生产总值的比重</t>
  </si>
  <si>
    <t>海洋新兴产业贸易总额占海洋生产总值的比重</t>
  </si>
  <si>
    <t>C</t>
    <phoneticPr fontId="3" type="noConversion"/>
  </si>
  <si>
    <t>海洋高技术产业贸易总额占海洋生产总值的比重</t>
  </si>
  <si>
    <t>海洋科研教育服务贸易总额占海洋生产总值的比重</t>
  </si>
  <si>
    <t>海洋相关产业贸易总额占海洋生产总值的比重</t>
  </si>
  <si>
    <t>海洋类产品及服务贸易总额占海洋生产总值的比重</t>
  </si>
  <si>
    <t>投融资国际化水平</t>
  </si>
  <si>
    <t>海洋企业引进外资的FDI现金流占总FDI的比重</t>
  </si>
  <si>
    <t>海洋企业对外直接投资的FDI现金流占总FDI的比重</t>
  </si>
  <si>
    <t>海洋企业引进外资的FDI占海洋企业投资总额的比重</t>
  </si>
  <si>
    <t>海洋企业对外直接投资的FDI占海洋企业投资总额的比重</t>
  </si>
  <si>
    <t>生产国际化水平</t>
  </si>
  <si>
    <t>外商独资海洋企业数量占全球海洋企业数量比重</t>
  </si>
  <si>
    <t>D</t>
    <phoneticPr fontId="3" type="noConversion"/>
  </si>
  <si>
    <t>中外合资海洋企业数量占全球海洋企业数量比重</t>
  </si>
  <si>
    <t>大型海洋企业数量占全球海洋企业数量比重</t>
  </si>
  <si>
    <t>海洋企业产品国际市场占有率</t>
  </si>
  <si>
    <t>本国海洋跨国公司在国外设立分支机构数量占全球海洋公司在国外设立的分支机构数量比重</t>
  </si>
  <si>
    <t>本国海洋企业对外收益与外国海洋企业在本国收益占本国海洋生产总值比重</t>
  </si>
  <si>
    <t>海洋企业跨国并购总额占全球海洋企业跨国并购总额比重</t>
  </si>
  <si>
    <t>技术国际化水平</t>
  </si>
  <si>
    <t>海洋技术国外购买费用支出占海洋生产总值的比重</t>
  </si>
  <si>
    <t>海洋技术国外购买费占海洋领域研发总经费的比重</t>
  </si>
  <si>
    <t>海洋技术国外转让费用占海洋生产总值的比重</t>
  </si>
  <si>
    <t>海洋技术国际转让费占海洋领域研发总经费的比重</t>
  </si>
  <si>
    <t>海洋跨国公司境外科研人员数占海洋领域科研人员数的比重</t>
  </si>
  <si>
    <t>海洋跨国公司国内研发费用占本公司总研发费用的比重</t>
  </si>
  <si>
    <t>海洋跨国公司国内科研人员数占本公司总研究人员数量的比重</t>
  </si>
  <si>
    <t>海洋高科技产品出口占全球海洋高科技产品出口的比重</t>
  </si>
  <si>
    <t>海洋高科技产品进口占全球海洋高科技产品进口的比重</t>
  </si>
  <si>
    <t>海洋经济发展支持能力</t>
    <phoneticPr fontId="3" type="noConversion"/>
  </si>
  <si>
    <t>金融支持能力</t>
    <phoneticPr fontId="3" type="noConversion"/>
  </si>
  <si>
    <t xml:space="preserve">  金融机构法人机构数</t>
  </si>
  <si>
    <t>（家）</t>
  </si>
  <si>
    <t>沿海地区金融机构年存款余额</t>
  </si>
  <si>
    <t>沿海地区金融机构年贷款余额</t>
  </si>
  <si>
    <t>沿海地区城乡居民储蓄存款余额</t>
  </si>
  <si>
    <t>沿海地区保险深度</t>
  </si>
  <si>
    <t>沿海地区保险密度</t>
  </si>
  <si>
    <t>民生支持能力</t>
  </si>
  <si>
    <t xml:space="preserve">沿海地区人均GDP </t>
  </si>
  <si>
    <t>沿海地区人均消费性支出</t>
  </si>
  <si>
    <t>元/人</t>
  </si>
  <si>
    <t>沿海地区万人私家轿车拥有量</t>
  </si>
  <si>
    <t>（辆/百户）</t>
  </si>
  <si>
    <t>沿海地区社会消费品零售总额</t>
  </si>
  <si>
    <t>人均受教育年限</t>
    <phoneticPr fontId="3" type="noConversion"/>
  </si>
  <si>
    <t>(年）</t>
  </si>
  <si>
    <t>基础设施支持能力</t>
  </si>
  <si>
    <t>基础设施投资额</t>
  </si>
  <si>
    <t>港口吞吐量</t>
  </si>
  <si>
    <t>（万标准箱）</t>
  </si>
  <si>
    <t>1899</t>
  </si>
  <si>
    <t>2076</t>
  </si>
  <si>
    <t>2256</t>
  </si>
  <si>
    <t>沿海地区社会固定资产投资</t>
  </si>
  <si>
    <t>15435.9284</t>
  </si>
  <si>
    <t>19034.5274</t>
  </si>
  <si>
    <t>26749.7</t>
  </si>
  <si>
    <t>31256.0</t>
  </si>
  <si>
    <t>36789.1</t>
  </si>
  <si>
    <t>42495.5</t>
  </si>
  <si>
    <t>沿海地区移动电话交换机容量</t>
  </si>
  <si>
    <t>（万户）</t>
  </si>
  <si>
    <t>沿海地区人均公共绿地面积</t>
  </si>
  <si>
    <t>（平方米/人）</t>
  </si>
  <si>
    <t>公路密度</t>
  </si>
  <si>
    <t>（公里/百平方公里）</t>
  </si>
  <si>
    <t>沿海地区国家铁路主要车站旅客发送量</t>
  </si>
  <si>
    <t>沿海地区国家铁路主要车站货物发送量</t>
  </si>
  <si>
    <t>数据来源</t>
    <rPh sb="0" eb="1">
      <t>shu'ju</t>
    </rPh>
    <rPh sb="2" eb="3">
      <t>lai'yuan</t>
    </rPh>
    <phoneticPr fontId="3" type="noConversion"/>
  </si>
  <si>
    <t>单位</t>
    <rPh sb="0" eb="1">
      <t>dan'wei</t>
    </rPh>
    <phoneticPr fontId="3" type="noConversion"/>
  </si>
  <si>
    <t>重要程度</t>
    <rPh sb="0" eb="1">
      <t>zhong'yao'cheng'du</t>
    </rPh>
    <phoneticPr fontId="4" type="noConversion"/>
  </si>
  <si>
    <t>海洋经济发展水平</t>
    <phoneticPr fontId="3" type="noConversion"/>
  </si>
  <si>
    <t>海洋生产总值</t>
    <phoneticPr fontId="3" type="noConversion"/>
  </si>
  <si>
    <t>海洋经济国际化水平</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</si>
</sst>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
    <numFmt numFmtId="177" formatCode="0_ "/>
    <numFmt numFmtId="178" formatCode="0.00_ "/>
    <numFmt numFmtId="179" formatCode="0.0000_ "/>
  </numFmts>
  <fonts count="18">
    <font>
      <sz val="12"/>
      <color theme="1"/>
      <name val="SimSun"/>
      <family val="2"/>
      <charset val="134"/>
    </font>
    <font>
      <sz val="12"/>
      <color theme="1"/>
      <name val="SimSun"/>
      <family val="2"/>
      <charset val="134"/>
    </font>
    <font>
      <sz val="11"/>
      <color rgb="FF000000"/>
      <name val="DengXian"/>
      <family val="3"/>
      <charset val="134"/>
      <scheme val="minor"/>
    </font>
    <font>
      <sz val="9"/>
      <name val="SimSun"/>
      <family val="2"/>
      <charset val="134"/>
    </font>
    <font>
      <sz val="9"/>
      <name val="DengXian"/>
      <family val="2"/>
      <charset val="134"/>
      <scheme val="minor"/>
    </font>
    <font>
      <sz val="11"/>
      <color theme="1"/>
      <name val="DengXian"/>
      <family val="3"/>
      <charset val="134"/>
      <scheme val="minor"/>
    </font>
    <font>
      <sz val="10"/>
      <color theme="1"/>
      <name val="FZSSK--GBK1-0"/>
      <family val="1"/>
    </font>
    <font>
      <sz val="11"/>
      <color rgb="FF424242"/>
      <name val="DengXian"/>
      <family val="3"/>
      <charset val="134"/>
      <scheme val="minor"/>
    </font>
    <font>
      <sz val="11"/>
      <color rgb="FFFF0000"/>
      <name val="DengXian"/>
      <family val="3"/>
      <charset val="134"/>
      <scheme val="minor"/>
    </font>
    <font>
      <sz val="11"/>
      <color theme="1"/>
      <name val="宋体"/>
      <family val="3"/>
      <charset val="134"/>
    </font>
    <font>
      <b/>
      <sz val="12"/>
      <color theme="1"/>
      <name val="宋体"/>
      <family val="3"/>
      <charset val="134"/>
    </font>
    <font>
      <sz val="11"/>
      <name val="宋体"/>
      <family val="3"/>
      <charset val="134"/>
    </font>
    <font>
      <sz val="11"/>
      <color indexed="8"/>
      <name val="宋体"/>
      <family val="3"/>
      <charset val="134"/>
    </font>
    <font>
      <sz val="9"/>
      <name val="Tahoma"/>
      <family val="2"/>
      <charset val="134"/>
    </font>
    <font>
      <sz val="12"/>
      <color theme="1"/>
      <name val="DengXian"/>
      <family val="2"/>
      <scheme val="minor"/>
    </font>
    <font>
      <sz val="11"/>
      <color rgb="FFFF0000"/>
      <name val="宋体"/>
      <family val="3"/>
      <charset val="134"/>
    </font>
    <font>
      <sz val="11"/>
      <color theme="3" tint="-0.499984740745262"/>
      <name val="宋体"/>
      <family val="3"/>
      <charset val="134"/>
    </font>
    <font>
      <sz val="12"/>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2065187536243"/>
        <bgColor indexed="64"/>
      </patternFill>
    </fill>
    <fill>
      <patternFill patternType="solid">
        <fgColor theme="4"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xf numFmtId="0" fontId="1" fillId="0" borderId="0"/>
    <xf numFmtId="0" fontId="14" fillId="0" borderId="0"/>
    <xf numFmtId="0" fontId="17" fillId="0" borderId="0">
      <alignment vertical="center"/>
    </xf>
  </cellStyleXfs>
  <cellXfs count="86">
    <xf numFmtId="0" fontId="0" fillId="0" borderId="0" xfId="0"/>
    <xf numFmtId="0" fontId="2" fillId="0" borderId="1" xfId="0" applyFont="1" applyFill="1" applyBorder="1"/>
    <xf numFmtId="0" fontId="2" fillId="0" borderId="1" xfId="0" applyFont="1" applyFill="1" applyBorder="1" applyAlignment="1">
      <alignment horizontal="center"/>
    </xf>
    <xf numFmtId="0" fontId="5" fillId="0" borderId="1" xfId="0" applyFont="1" applyFill="1" applyBorder="1" applyAlignment="1">
      <alignment horizontal="right"/>
    </xf>
    <xf numFmtId="0" fontId="5" fillId="0" borderId="1" xfId="0" applyFont="1" applyFill="1" applyBorder="1"/>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right" vertical="center" wrapText="1"/>
    </xf>
    <xf numFmtId="0" fontId="2"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right" vertical="center" wrapText="1"/>
    </xf>
    <xf numFmtId="0" fontId="7" fillId="0" borderId="1" xfId="0" applyFont="1" applyFill="1" applyBorder="1" applyAlignment="1">
      <alignment horizontal="right"/>
    </xf>
    <xf numFmtId="0" fontId="7" fillId="0" borderId="1" xfId="0" applyFont="1" applyFill="1" applyBorder="1"/>
    <xf numFmtId="0" fontId="8" fillId="0" borderId="1" xfId="0" applyFont="1" applyFill="1" applyBorder="1" applyAlignment="1">
      <alignment horizontal="center" vertical="center" wrapText="1"/>
    </xf>
    <xf numFmtId="177" fontId="5" fillId="0" borderId="1" xfId="0" applyNumberFormat="1" applyFont="1" applyFill="1" applyBorder="1" applyAlignment="1">
      <alignment horizontal="right" vertical="center" wrapText="1"/>
    </xf>
    <xf numFmtId="177" fontId="5" fillId="0" borderId="1" xfId="0" applyNumberFormat="1" applyFont="1" applyFill="1" applyBorder="1" applyAlignment="1">
      <alignment vertical="center" wrapText="1"/>
    </xf>
    <xf numFmtId="0" fontId="2" fillId="2" borderId="1" xfId="0" applyFont="1" applyFill="1" applyBorder="1" applyAlignment="1">
      <alignment horizontal="center" vertical="center" wrapText="1"/>
    </xf>
    <xf numFmtId="176" fontId="2" fillId="2" borderId="1" xfId="0" applyNumberFormat="1" applyFont="1" applyFill="1" applyBorder="1" applyAlignment="1">
      <alignment horizontal="right" vertical="center" wrapText="1"/>
    </xf>
    <xf numFmtId="0"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xf>
    <xf numFmtId="0" fontId="5" fillId="2" borderId="1" xfId="0" applyNumberFormat="1" applyFont="1" applyFill="1" applyBorder="1" applyAlignment="1">
      <alignment horizontal="right" vertical="center" wrapText="1"/>
    </xf>
    <xf numFmtId="0" fontId="5" fillId="0" borderId="1" xfId="0" applyFont="1" applyFill="1" applyBorder="1" applyAlignment="1">
      <alignment horizontal="center"/>
    </xf>
    <xf numFmtId="0" fontId="9" fillId="0" borderId="1" xfId="0" applyFont="1" applyFill="1" applyBorder="1" applyAlignment="1">
      <alignment horizontal="center" vertical="center" wrapText="1"/>
    </xf>
    <xf numFmtId="176"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0" borderId="1" xfId="0" applyNumberFormat="1" applyFont="1" applyFill="1" applyBorder="1" applyAlignment="1">
      <alignment vertical="center" wrapText="1"/>
    </xf>
    <xf numFmtId="0" fontId="9" fillId="0"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178" fontId="9" fillId="0" borderId="1" xfId="0" applyNumberFormat="1" applyFont="1" applyBorder="1" applyAlignment="1">
      <alignment horizontal="center" vertical="center"/>
    </xf>
    <xf numFmtId="178" fontId="9" fillId="2" borderId="1" xfId="0" applyNumberFormat="1" applyFont="1" applyFill="1" applyBorder="1" applyAlignment="1">
      <alignment horizontal="center" vertical="center"/>
    </xf>
    <xf numFmtId="0" fontId="12" fillId="0" borderId="1" xfId="1" applyNumberFormat="1" applyFont="1" applyFill="1" applyBorder="1" applyAlignment="1">
      <alignment horizontal="center" vertical="center" wrapText="1"/>
    </xf>
    <xf numFmtId="176" fontId="12" fillId="0" borderId="1" xfId="1" applyNumberFormat="1" applyFont="1" applyFill="1" applyBorder="1" applyAlignment="1">
      <alignment horizontal="center" vertical="center" wrapText="1"/>
    </xf>
    <xf numFmtId="0" fontId="9" fillId="0" borderId="1" xfId="1" applyFont="1" applyFill="1" applyBorder="1" applyAlignment="1">
      <alignment horizontal="center" vertical="center"/>
    </xf>
    <xf numFmtId="0" fontId="12" fillId="0" borderId="1" xfId="1" applyNumberFormat="1" applyFont="1" applyFill="1" applyBorder="1" applyAlignment="1">
      <alignment horizontal="center" vertical="center"/>
    </xf>
    <xf numFmtId="0" fontId="11" fillId="0" borderId="1" xfId="1" applyFont="1" applyFill="1" applyBorder="1" applyAlignment="1">
      <alignment horizontal="center" vertical="center"/>
    </xf>
    <xf numFmtId="177" fontId="9" fillId="0" borderId="1" xfId="1" applyNumberFormat="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2" applyFont="1" applyBorder="1" applyAlignment="1">
      <alignment horizontal="center" vertical="center"/>
    </xf>
    <xf numFmtId="0" fontId="9" fillId="4" borderId="1" xfId="2" applyFont="1" applyFill="1" applyBorder="1" applyAlignment="1">
      <alignment horizontal="center" vertical="center"/>
    </xf>
    <xf numFmtId="0" fontId="9"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4" borderId="1" xfId="2" applyFont="1" applyFill="1" applyBorder="1" applyAlignment="1">
      <alignment horizontal="center" vertical="center" wrapText="1"/>
    </xf>
    <xf numFmtId="0" fontId="16" fillId="0" borderId="1" xfId="0" applyFont="1" applyBorder="1" applyAlignment="1">
      <alignment horizontal="center" vertical="center" wrapText="1"/>
    </xf>
    <xf numFmtId="0" fontId="16" fillId="4" borderId="1" xfId="0" applyFont="1" applyFill="1" applyBorder="1" applyAlignment="1">
      <alignment horizontal="center" vertical="center" wrapText="1"/>
    </xf>
    <xf numFmtId="179" fontId="9" fillId="4" borderId="1" xfId="0"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2" applyFont="1" applyFill="1" applyBorder="1" applyAlignment="1">
      <alignment horizontal="center" vertical="center"/>
    </xf>
    <xf numFmtId="0" fontId="11" fillId="0" borderId="1" xfId="4"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4" applyFont="1" applyFill="1" applyBorder="1" applyAlignment="1">
      <alignment horizontal="center" vertical="center" wrapText="1"/>
    </xf>
    <xf numFmtId="0" fontId="11" fillId="2" borderId="1" xfId="4" applyFont="1" applyFill="1" applyBorder="1" applyAlignment="1">
      <alignment horizontal="center" vertical="center" wrapText="1"/>
    </xf>
    <xf numFmtId="0" fontId="9" fillId="2" borderId="1" xfId="2" applyFont="1" applyFill="1" applyBorder="1" applyAlignment="1">
      <alignment horizontal="center" vertical="center"/>
    </xf>
    <xf numFmtId="0" fontId="0" fillId="0" borderId="1" xfId="0" applyBorder="1"/>
    <xf numFmtId="0" fontId="6" fillId="0" borderId="1" xfId="0" applyFont="1" applyFill="1" applyBorder="1"/>
    <xf numFmtId="0" fontId="0" fillId="0" borderId="1" xfId="0" applyFill="1" applyBorder="1"/>
    <xf numFmtId="0" fontId="9"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wrapText="1"/>
    </xf>
    <xf numFmtId="0" fontId="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179" fontId="11" fillId="0" borderId="1" xfId="0" applyNumberFormat="1" applyFont="1" applyFill="1" applyBorder="1" applyAlignment="1">
      <alignment horizontal="center" vertical="center" wrapText="1"/>
    </xf>
    <xf numFmtId="0" fontId="12" fillId="0" borderId="1" xfId="1"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11" fillId="0" borderId="1" xfId="1" applyNumberFormat="1" applyFont="1" applyFill="1" applyBorder="1" applyAlignment="1">
      <alignment horizontal="center" vertical="center" wrapText="1"/>
    </xf>
    <xf numFmtId="0" fontId="9" fillId="4" borderId="1" xfId="0" applyFont="1" applyFill="1" applyBorder="1" applyAlignment="1">
      <alignment horizontal="center" vertical="center"/>
    </xf>
    <xf numFmtId="179" fontId="9" fillId="0" borderId="1" xfId="0" applyNumberFormat="1" applyFont="1" applyFill="1" applyBorder="1" applyAlignment="1">
      <alignment horizontal="center" vertical="center" wrapText="1"/>
    </xf>
    <xf numFmtId="0" fontId="9" fillId="0" borderId="1" xfId="1" applyFont="1" applyFill="1" applyBorder="1" applyAlignment="1">
      <alignment horizontal="center" vertical="center" wrapText="1"/>
    </xf>
    <xf numFmtId="0" fontId="5" fillId="0" borderId="1" xfId="1" applyFont="1" applyBorder="1" applyAlignment="1">
      <alignment horizontal="center" vertical="center"/>
    </xf>
    <xf numFmtId="179" fontId="9" fillId="4" borderId="1" xfId="0" applyNumberFormat="1" applyFont="1" applyFill="1" applyBorder="1" applyAlignment="1">
      <alignment horizontal="center" vertical="center" wrapText="1"/>
    </xf>
  </cellXfs>
  <cellStyles count="5">
    <cellStyle name="常规" xfId="0" builtinId="0"/>
    <cellStyle name="常规 2" xfId="3"/>
    <cellStyle name="常规 2 2" xfId="2"/>
    <cellStyle name="常规 3" xfId="1"/>
    <cellStyle name="常规_Sheet1" xfId="4"/>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6"/>
  <sheetViews>
    <sheetView tabSelected="1" topLeftCell="A83" zoomScale="70" zoomScaleNormal="70" zoomScalePageLayoutView="43" workbookViewId="0">
      <selection activeCell="B90" sqref="B90:B108"/>
    </sheetView>
  </sheetViews>
  <sheetFormatPr defaultColWidth="11" defaultRowHeight="14.25"/>
  <cols>
    <col min="11" max="11" width="10.625" bestFit="1" customWidth="1"/>
  </cols>
  <sheetData>
    <row r="1" spans="1:21" ht="15">
      <c r="A1" s="63" t="s">
        <v>78</v>
      </c>
      <c r="B1" s="1" t="s">
        <v>0</v>
      </c>
      <c r="C1" s="1" t="s">
        <v>1</v>
      </c>
      <c r="D1" s="1" t="s">
        <v>2</v>
      </c>
      <c r="E1" s="1" t="s">
        <v>1</v>
      </c>
      <c r="F1" s="1" t="s">
        <v>3</v>
      </c>
      <c r="G1" s="2" t="s">
        <v>463</v>
      </c>
      <c r="H1" s="1" t="s">
        <v>464</v>
      </c>
      <c r="I1" s="3">
        <v>2005</v>
      </c>
      <c r="J1" s="4">
        <f>I1+1</f>
        <v>2006</v>
      </c>
      <c r="K1" s="4">
        <f t="shared" ref="K1:S1" si="0">J1+1</f>
        <v>2007</v>
      </c>
      <c r="L1" s="4">
        <f t="shared" si="0"/>
        <v>2008</v>
      </c>
      <c r="M1" s="4">
        <f t="shared" si="0"/>
        <v>2009</v>
      </c>
      <c r="N1" s="4">
        <f t="shared" si="0"/>
        <v>2010</v>
      </c>
      <c r="O1" s="4">
        <f t="shared" si="0"/>
        <v>2011</v>
      </c>
      <c r="P1" s="4">
        <f t="shared" si="0"/>
        <v>2012</v>
      </c>
      <c r="Q1" s="4">
        <f t="shared" si="0"/>
        <v>2013</v>
      </c>
      <c r="R1" s="4">
        <f t="shared" si="0"/>
        <v>2014</v>
      </c>
      <c r="S1" s="4">
        <f t="shared" si="0"/>
        <v>2015</v>
      </c>
      <c r="T1" s="4">
        <v>2016</v>
      </c>
      <c r="U1" s="63" t="s">
        <v>462</v>
      </c>
    </row>
    <row r="2" spans="1:21" ht="27">
      <c r="A2" s="72" t="s">
        <v>465</v>
      </c>
      <c r="B2" s="77" t="s">
        <v>307</v>
      </c>
      <c r="C2" s="77" t="s">
        <v>92</v>
      </c>
      <c r="D2" s="72" t="s">
        <v>308</v>
      </c>
      <c r="E2" s="72" t="s">
        <v>92</v>
      </c>
      <c r="F2" s="32" t="s">
        <v>466</v>
      </c>
      <c r="G2" s="21" t="s">
        <v>208</v>
      </c>
      <c r="H2" s="46" t="s">
        <v>92</v>
      </c>
      <c r="I2" s="33">
        <v>3679.3</v>
      </c>
      <c r="J2" s="33">
        <v>8888.7999999999993</v>
      </c>
      <c r="K2" s="33">
        <v>1111.3</v>
      </c>
      <c r="L2" s="33">
        <v>5820</v>
      </c>
      <c r="M2" s="33">
        <v>7074.5</v>
      </c>
      <c r="N2" s="33">
        <v>8029</v>
      </c>
      <c r="O2" s="33">
        <v>8972.1</v>
      </c>
      <c r="P2" s="33">
        <v>9696.2000000000007</v>
      </c>
      <c r="Q2" s="33">
        <v>11288</v>
      </c>
      <c r="R2" s="33"/>
      <c r="S2" s="33"/>
      <c r="T2" s="4"/>
      <c r="U2" s="4"/>
    </row>
    <row r="3" spans="1:21" ht="27">
      <c r="A3" s="72"/>
      <c r="B3" s="77"/>
      <c r="C3" s="77"/>
      <c r="D3" s="72"/>
      <c r="E3" s="72"/>
      <c r="F3" s="32" t="s">
        <v>309</v>
      </c>
      <c r="G3" s="21" t="s">
        <v>310</v>
      </c>
      <c r="H3" s="46" t="s">
        <v>92</v>
      </c>
      <c r="I3" s="33">
        <v>3952.4116446449698</v>
      </c>
      <c r="J3" s="33">
        <v>4780.3992740471904</v>
      </c>
      <c r="K3" s="33">
        <v>5677.1471016424202</v>
      </c>
      <c r="L3" s="33">
        <v>6145.5286527353901</v>
      </c>
      <c r="M3" s="33">
        <v>7385.1874508706796</v>
      </c>
      <c r="N3" s="33">
        <v>8331.1975279306298</v>
      </c>
      <c r="O3" s="33">
        <v>9264.0376174383291</v>
      </c>
      <c r="P3" s="33">
        <v>9904.8658079766392</v>
      </c>
      <c r="Q3" s="33">
        <v>11530.804142835699</v>
      </c>
      <c r="R3" s="33"/>
      <c r="S3" s="33"/>
      <c r="T3" s="4"/>
      <c r="U3" s="4"/>
    </row>
    <row r="4" spans="1:21" ht="40.5">
      <c r="A4" s="72"/>
      <c r="B4" s="77"/>
      <c r="C4" s="77"/>
      <c r="D4" s="72"/>
      <c r="E4" s="72"/>
      <c r="F4" s="34" t="s">
        <v>311</v>
      </c>
      <c r="G4" s="34" t="s">
        <v>208</v>
      </c>
      <c r="H4" s="47" t="s">
        <v>109</v>
      </c>
      <c r="I4" s="35"/>
      <c r="J4" s="35"/>
      <c r="K4" s="35"/>
      <c r="L4" s="35"/>
      <c r="M4" s="35"/>
      <c r="N4" s="35"/>
      <c r="O4" s="35"/>
      <c r="P4" s="35"/>
      <c r="Q4" s="35"/>
      <c r="R4" s="35"/>
      <c r="S4" s="35"/>
      <c r="T4" s="4"/>
      <c r="U4" s="4"/>
    </row>
    <row r="5" spans="1:21" ht="27">
      <c r="A5" s="72"/>
      <c r="B5" s="77"/>
      <c r="C5" s="77"/>
      <c r="D5" s="72"/>
      <c r="E5" s="72"/>
      <c r="F5" s="34" t="s">
        <v>312</v>
      </c>
      <c r="G5" s="34" t="s">
        <v>208</v>
      </c>
      <c r="H5" s="47" t="s">
        <v>109</v>
      </c>
      <c r="I5" s="35"/>
      <c r="J5" s="35"/>
      <c r="K5" s="35"/>
      <c r="L5" s="35"/>
      <c r="M5" s="35"/>
      <c r="N5" s="35"/>
      <c r="O5" s="35"/>
      <c r="P5" s="35"/>
      <c r="Q5" s="35"/>
      <c r="R5" s="35"/>
      <c r="S5" s="35"/>
      <c r="T5" s="4"/>
      <c r="U5" s="4"/>
    </row>
    <row r="6" spans="1:21" ht="40.5">
      <c r="A6" s="72"/>
      <c r="B6" s="77"/>
      <c r="C6" s="77"/>
      <c r="D6" s="72"/>
      <c r="E6" s="72"/>
      <c r="F6" s="34" t="s">
        <v>313</v>
      </c>
      <c r="G6" s="34" t="s">
        <v>208</v>
      </c>
      <c r="H6" s="47" t="s">
        <v>109</v>
      </c>
      <c r="I6" s="35"/>
      <c r="J6" s="35"/>
      <c r="K6" s="35"/>
      <c r="L6" s="35"/>
      <c r="M6" s="35"/>
      <c r="N6" s="35"/>
      <c r="O6" s="35"/>
      <c r="P6" s="35"/>
      <c r="Q6" s="35"/>
      <c r="R6" s="35"/>
      <c r="S6" s="35"/>
      <c r="T6" s="4"/>
      <c r="U6" s="4"/>
    </row>
    <row r="7" spans="1:21" ht="27">
      <c r="A7" s="72"/>
      <c r="B7" s="77"/>
      <c r="C7" s="77"/>
      <c r="D7" s="72"/>
      <c r="E7" s="72"/>
      <c r="F7" s="21" t="s">
        <v>314</v>
      </c>
      <c r="G7" s="21" t="s">
        <v>208</v>
      </c>
      <c r="H7" s="46" t="s">
        <v>87</v>
      </c>
      <c r="I7" s="33">
        <v>2149.4</v>
      </c>
      <c r="J7" s="33">
        <v>2629.6</v>
      </c>
      <c r="K7" s="33">
        <v>3091.7</v>
      </c>
      <c r="L7" s="33">
        <v>3201.1</v>
      </c>
      <c r="M7" s="33">
        <v>4024.5</v>
      </c>
      <c r="N7" s="33">
        <v>4616.2</v>
      </c>
      <c r="O7" s="33">
        <v>5259.3</v>
      </c>
      <c r="P7" s="33">
        <v>5726.5</v>
      </c>
      <c r="Q7" s="33">
        <v>6832.3</v>
      </c>
      <c r="R7" s="33"/>
      <c r="S7" s="33"/>
      <c r="T7" s="4"/>
      <c r="U7" s="4"/>
    </row>
    <row r="8" spans="1:21" ht="27">
      <c r="A8" s="72"/>
      <c r="B8" s="77"/>
      <c r="C8" s="77"/>
      <c r="D8" s="72"/>
      <c r="E8" s="72"/>
      <c r="F8" s="21" t="s">
        <v>315</v>
      </c>
      <c r="G8" s="21" t="s">
        <v>208</v>
      </c>
      <c r="H8" s="46" t="s">
        <v>87</v>
      </c>
      <c r="I8" s="33">
        <v>1625.6</v>
      </c>
      <c r="J8" s="33">
        <v>1944.8</v>
      </c>
      <c r="K8" s="33">
        <v>2373.6999999999998</v>
      </c>
      <c r="L8" s="33">
        <v>2238.6</v>
      </c>
      <c r="M8" s="33">
        <v>2960.4</v>
      </c>
      <c r="N8" s="33">
        <v>3393.7</v>
      </c>
      <c r="O8" s="33">
        <v>3894.6</v>
      </c>
      <c r="P8" s="33">
        <v>4232.7</v>
      </c>
      <c r="Q8" s="33">
        <v>4835</v>
      </c>
      <c r="R8" s="33"/>
      <c r="S8" s="33"/>
      <c r="T8" s="4"/>
      <c r="U8" s="4"/>
    </row>
    <row r="9" spans="1:21" ht="40.5">
      <c r="A9" s="72"/>
      <c r="B9" s="77"/>
      <c r="C9" s="77"/>
      <c r="D9" s="72"/>
      <c r="E9" s="72"/>
      <c r="F9" s="21" t="s">
        <v>316</v>
      </c>
      <c r="G9" s="21" t="s">
        <v>208</v>
      </c>
      <c r="H9" s="46" t="s">
        <v>87</v>
      </c>
      <c r="I9" s="33">
        <v>523.79999999999995</v>
      </c>
      <c r="J9" s="33">
        <v>684.8</v>
      </c>
      <c r="K9" s="33">
        <v>718.1</v>
      </c>
      <c r="L9" s="33">
        <v>962.4</v>
      </c>
      <c r="M9" s="33">
        <v>1064.2</v>
      </c>
      <c r="N9" s="33">
        <v>1222.5</v>
      </c>
      <c r="O9" s="33">
        <v>1364.7</v>
      </c>
      <c r="P9" s="33">
        <v>1493.8</v>
      </c>
      <c r="Q9" s="33">
        <v>1997.3</v>
      </c>
      <c r="R9" s="33"/>
      <c r="S9" s="33"/>
      <c r="T9" s="4"/>
      <c r="U9" s="4"/>
    </row>
    <row r="10" spans="1:21" ht="27">
      <c r="A10" s="72"/>
      <c r="B10" s="77"/>
      <c r="C10" s="77"/>
      <c r="D10" s="72"/>
      <c r="E10" s="72"/>
      <c r="F10" s="21" t="s">
        <v>317</v>
      </c>
      <c r="G10" s="21" t="s">
        <v>208</v>
      </c>
      <c r="H10" s="46" t="s">
        <v>87</v>
      </c>
      <c r="I10" s="33">
        <v>1529.9</v>
      </c>
      <c r="J10" s="33">
        <v>1848.3</v>
      </c>
      <c r="K10" s="33">
        <v>2254.5</v>
      </c>
      <c r="L10" s="33">
        <v>2619</v>
      </c>
      <c r="M10" s="33">
        <v>3050</v>
      </c>
      <c r="N10" s="33">
        <v>3412.8</v>
      </c>
      <c r="O10" s="33">
        <v>3712.9</v>
      </c>
      <c r="P10" s="33">
        <v>3969.7</v>
      </c>
      <c r="Q10" s="33">
        <v>4455.7</v>
      </c>
      <c r="R10" s="33"/>
      <c r="S10" s="33"/>
      <c r="T10" s="4"/>
      <c r="U10" s="4"/>
    </row>
    <row r="11" spans="1:21" ht="27">
      <c r="A11" s="72"/>
      <c r="B11" s="77"/>
      <c r="C11" s="77"/>
      <c r="D11" s="72"/>
      <c r="E11" s="72"/>
      <c r="F11" s="21" t="s">
        <v>318</v>
      </c>
      <c r="G11" s="21" t="s">
        <v>208</v>
      </c>
      <c r="H11" s="46" t="s">
        <v>319</v>
      </c>
      <c r="I11" s="33">
        <v>306.89999999999998</v>
      </c>
      <c r="J11" s="33">
        <v>340.1</v>
      </c>
      <c r="K11" s="33">
        <v>384.9</v>
      </c>
      <c r="L11" s="33">
        <v>406.6</v>
      </c>
      <c r="M11" s="33">
        <v>444</v>
      </c>
      <c r="N11" s="33">
        <v>540.9</v>
      </c>
      <c r="O11" s="33">
        <v>648.70000000000005</v>
      </c>
      <c r="P11" s="33">
        <v>715.7</v>
      </c>
      <c r="Q11" s="33">
        <v>794.5</v>
      </c>
      <c r="R11" s="33"/>
      <c r="S11" s="33"/>
      <c r="T11" s="7">
        <v>1</v>
      </c>
      <c r="U11" s="4"/>
    </row>
    <row r="12" spans="1:21" ht="27">
      <c r="A12" s="72"/>
      <c r="B12" s="77"/>
      <c r="C12" s="77"/>
      <c r="D12" s="72"/>
      <c r="E12" s="72"/>
      <c r="F12" s="21" t="s">
        <v>320</v>
      </c>
      <c r="G12" s="21" t="s">
        <v>208</v>
      </c>
      <c r="H12" s="46" t="s">
        <v>319</v>
      </c>
      <c r="I12" s="33">
        <v>1786.4</v>
      </c>
      <c r="J12" s="33">
        <v>2155.8000000000002</v>
      </c>
      <c r="K12" s="33">
        <v>2629.1</v>
      </c>
      <c r="L12" s="33">
        <v>2890.8</v>
      </c>
      <c r="M12" s="33">
        <v>3552.2</v>
      </c>
      <c r="N12" s="33">
        <v>3961.9</v>
      </c>
      <c r="O12" s="33">
        <v>4362.8</v>
      </c>
      <c r="P12" s="33">
        <v>4593.8999999999996</v>
      </c>
      <c r="Q12" s="33">
        <v>5089</v>
      </c>
      <c r="R12" s="33"/>
      <c r="S12" s="33"/>
      <c r="T12" s="4">
        <v>5</v>
      </c>
      <c r="U12" s="4"/>
    </row>
    <row r="13" spans="1:21" ht="27">
      <c r="A13" s="72"/>
      <c r="B13" s="77"/>
      <c r="C13" s="77"/>
      <c r="D13" s="72"/>
      <c r="E13" s="72"/>
      <c r="F13" s="32" t="s">
        <v>321</v>
      </c>
      <c r="G13" s="21" t="s">
        <v>208</v>
      </c>
      <c r="H13" s="46" t="s">
        <v>319</v>
      </c>
      <c r="I13" s="33">
        <v>1585.9</v>
      </c>
      <c r="J13" s="33">
        <v>1982</v>
      </c>
      <c r="K13" s="33">
        <v>2332.3000000000002</v>
      </c>
      <c r="L13" s="33">
        <v>2522.6</v>
      </c>
      <c r="M13" s="33">
        <v>3078.3</v>
      </c>
      <c r="N13" s="33">
        <v>3526.3</v>
      </c>
      <c r="O13" s="33">
        <v>3960.6</v>
      </c>
      <c r="P13" s="33">
        <v>4836.6000000000004</v>
      </c>
      <c r="Q13" s="33">
        <v>5404.5</v>
      </c>
      <c r="R13" s="33"/>
      <c r="S13" s="33"/>
      <c r="T13" s="4">
        <v>50</v>
      </c>
      <c r="U13" s="4"/>
    </row>
    <row r="14" spans="1:21" ht="27">
      <c r="A14" s="72"/>
      <c r="B14" s="77"/>
      <c r="C14" s="77"/>
      <c r="D14" s="72" t="s">
        <v>322</v>
      </c>
      <c r="E14" s="72" t="s">
        <v>87</v>
      </c>
      <c r="F14" s="21" t="s">
        <v>323</v>
      </c>
      <c r="G14" s="32" t="s">
        <v>324</v>
      </c>
      <c r="H14" s="46" t="s">
        <v>319</v>
      </c>
      <c r="I14" s="33">
        <v>449.3</v>
      </c>
      <c r="J14" s="33">
        <v>478.3</v>
      </c>
      <c r="K14" s="33">
        <v>488.5</v>
      </c>
      <c r="L14" s="33">
        <v>496.4</v>
      </c>
      <c r="M14" s="33">
        <v>508.6</v>
      </c>
      <c r="N14" s="33">
        <v>3421.7</v>
      </c>
      <c r="O14" s="33">
        <v>526.5</v>
      </c>
      <c r="P14" s="33">
        <v>533.4</v>
      </c>
      <c r="Q14" s="33">
        <v>539.4</v>
      </c>
      <c r="R14" s="33"/>
      <c r="S14" s="33"/>
      <c r="T14" s="8">
        <v>37435</v>
      </c>
      <c r="U14" s="4"/>
    </row>
    <row r="15" spans="1:21" ht="27">
      <c r="A15" s="72"/>
      <c r="B15" s="77"/>
      <c r="C15" s="77"/>
      <c r="D15" s="72"/>
      <c r="E15" s="72"/>
      <c r="F15" s="34" t="s">
        <v>325</v>
      </c>
      <c r="G15" s="34" t="s">
        <v>324</v>
      </c>
      <c r="H15" s="47" t="s">
        <v>121</v>
      </c>
      <c r="I15" s="35"/>
      <c r="J15" s="35"/>
      <c r="K15" s="35"/>
      <c r="L15" s="35"/>
      <c r="M15" s="35"/>
      <c r="N15" s="35"/>
      <c r="O15" s="35"/>
      <c r="P15" s="35"/>
      <c r="Q15" s="35"/>
      <c r="R15" s="35"/>
      <c r="S15" s="35"/>
      <c r="T15" s="8">
        <v>1098</v>
      </c>
      <c r="U15" s="4"/>
    </row>
    <row r="16" spans="1:21" ht="27">
      <c r="A16" s="72"/>
      <c r="B16" s="77"/>
      <c r="C16" s="77"/>
      <c r="D16" s="72"/>
      <c r="E16" s="72"/>
      <c r="F16" s="34" t="s">
        <v>326</v>
      </c>
      <c r="G16" s="34" t="s">
        <v>324</v>
      </c>
      <c r="H16" s="47" t="s">
        <v>121</v>
      </c>
      <c r="I16" s="35"/>
      <c r="J16" s="35"/>
      <c r="K16" s="35"/>
      <c r="L16" s="35"/>
      <c r="M16" s="35"/>
      <c r="N16" s="35"/>
      <c r="O16" s="35"/>
      <c r="P16" s="35"/>
      <c r="Q16" s="35"/>
      <c r="R16" s="35"/>
      <c r="S16" s="35"/>
      <c r="T16" s="8">
        <v>1267</v>
      </c>
      <c r="U16" s="4"/>
    </row>
    <row r="17" spans="1:21" ht="40.5">
      <c r="A17" s="72"/>
      <c r="B17" s="77"/>
      <c r="C17" s="77"/>
      <c r="D17" s="72"/>
      <c r="E17" s="72"/>
      <c r="F17" s="34" t="s">
        <v>327</v>
      </c>
      <c r="G17" s="34" t="s">
        <v>324</v>
      </c>
      <c r="H17" s="47" t="s">
        <v>121</v>
      </c>
      <c r="I17" s="35"/>
      <c r="J17" s="35"/>
      <c r="K17" s="35"/>
      <c r="L17" s="35"/>
      <c r="M17" s="35"/>
      <c r="N17" s="35"/>
      <c r="O17" s="35"/>
      <c r="P17" s="35"/>
      <c r="Q17" s="35"/>
      <c r="R17" s="35"/>
      <c r="S17" s="35"/>
      <c r="T17" s="8">
        <v>11756</v>
      </c>
      <c r="U17" s="4"/>
    </row>
    <row r="18" spans="1:21" ht="27">
      <c r="A18" s="72"/>
      <c r="B18" s="77"/>
      <c r="C18" s="77"/>
      <c r="D18" s="72"/>
      <c r="E18" s="72"/>
      <c r="F18" s="48" t="s">
        <v>328</v>
      </c>
      <c r="G18" s="32" t="s">
        <v>324</v>
      </c>
      <c r="H18" s="46" t="s">
        <v>87</v>
      </c>
      <c r="I18" s="33">
        <v>262.47531323893099</v>
      </c>
      <c r="J18" s="33">
        <v>280.882951449372</v>
      </c>
      <c r="K18" s="33">
        <v>282.49358434805401</v>
      </c>
      <c r="L18" s="33">
        <v>273.02852920962198</v>
      </c>
      <c r="M18" s="33">
        <v>289.32938016820998</v>
      </c>
      <c r="N18" s="33">
        <v>1967.2750703699101</v>
      </c>
      <c r="O18" s="33">
        <v>308.62578994884097</v>
      </c>
      <c r="P18" s="33">
        <v>315.02187454879203</v>
      </c>
      <c r="Q18" s="33">
        <v>326.48322289156602</v>
      </c>
      <c r="R18" s="33"/>
      <c r="S18" s="33"/>
      <c r="T18" s="8">
        <v>8</v>
      </c>
      <c r="U18" s="4"/>
    </row>
    <row r="19" spans="1:21" ht="27">
      <c r="A19" s="72"/>
      <c r="B19" s="77"/>
      <c r="C19" s="77"/>
      <c r="D19" s="72"/>
      <c r="E19" s="72"/>
      <c r="F19" s="48" t="s">
        <v>329</v>
      </c>
      <c r="G19" s="32" t="s">
        <v>324</v>
      </c>
      <c r="H19" s="46" t="s">
        <v>87</v>
      </c>
      <c r="I19" s="33">
        <v>1006.7</v>
      </c>
      <c r="J19" s="33">
        <v>1705.2</v>
      </c>
      <c r="K19" s="33">
        <v>1097</v>
      </c>
      <c r="L19" s="33">
        <v>1115</v>
      </c>
      <c r="M19" s="33">
        <v>1142.2</v>
      </c>
      <c r="N19" s="33">
        <v>1167.5</v>
      </c>
      <c r="O19" s="33">
        <v>1183.5</v>
      </c>
      <c r="P19" s="33">
        <v>1199.0999999999999</v>
      </c>
      <c r="Q19" s="33">
        <v>1212.5</v>
      </c>
      <c r="R19" s="33"/>
      <c r="S19" s="33"/>
      <c r="T19" s="8">
        <v>28</v>
      </c>
      <c r="U19" s="4"/>
    </row>
    <row r="20" spans="1:21" ht="40.5">
      <c r="A20" s="72"/>
      <c r="B20" s="77"/>
      <c r="C20" s="77"/>
      <c r="D20" s="72"/>
      <c r="E20" s="72"/>
      <c r="F20" s="48" t="s">
        <v>330</v>
      </c>
      <c r="G20" s="32" t="s">
        <v>324</v>
      </c>
      <c r="H20" s="46" t="s">
        <v>87</v>
      </c>
      <c r="I20" s="33">
        <v>63.9641616611855</v>
      </c>
      <c r="J20" s="33">
        <v>73.147492071999594</v>
      </c>
      <c r="K20" s="33">
        <v>65.613947964012496</v>
      </c>
      <c r="L20" s="33">
        <v>82.085113402061907</v>
      </c>
      <c r="M20" s="33">
        <v>76.507473319669202</v>
      </c>
      <c r="N20" s="33">
        <v>520.98994270768503</v>
      </c>
      <c r="O20" s="33">
        <v>80.083207944628299</v>
      </c>
      <c r="P20" s="33">
        <v>82.175792578535905</v>
      </c>
      <c r="Q20" s="33">
        <v>95.441497165131096</v>
      </c>
      <c r="R20" s="33"/>
      <c r="S20" s="33"/>
      <c r="T20" s="8">
        <v>21</v>
      </c>
      <c r="U20" s="4"/>
    </row>
    <row r="21" spans="1:21" ht="27">
      <c r="A21" s="72"/>
      <c r="B21" s="77"/>
      <c r="C21" s="77"/>
      <c r="D21" s="72"/>
      <c r="E21" s="72"/>
      <c r="F21" s="48" t="s">
        <v>331</v>
      </c>
      <c r="G21" s="32" t="s">
        <v>324</v>
      </c>
      <c r="H21" s="46" t="s">
        <v>87</v>
      </c>
      <c r="I21" s="33">
        <v>186.82468676106899</v>
      </c>
      <c r="J21" s="33">
        <v>197.427730135334</v>
      </c>
      <c r="K21" s="33">
        <v>205.997278491667</v>
      </c>
      <c r="L21" s="33">
        <v>223.38</v>
      </c>
      <c r="M21" s="33">
        <v>219.27061983178999</v>
      </c>
      <c r="N21" s="33">
        <v>1454.42492963009</v>
      </c>
      <c r="O21" s="33">
        <v>217.880078242552</v>
      </c>
      <c r="P21" s="33">
        <v>218.37812545120801</v>
      </c>
      <c r="Q21" s="33">
        <v>212.91677710843399</v>
      </c>
      <c r="R21" s="33"/>
      <c r="S21" s="33"/>
      <c r="T21" s="64">
        <v>28</v>
      </c>
      <c r="U21" s="4"/>
    </row>
    <row r="22" spans="1:21" ht="27">
      <c r="A22" s="72"/>
      <c r="B22" s="77"/>
      <c r="C22" s="77"/>
      <c r="D22" s="72" t="s">
        <v>332</v>
      </c>
      <c r="E22" s="72" t="s">
        <v>87</v>
      </c>
      <c r="F22" s="48" t="s">
        <v>333</v>
      </c>
      <c r="G22" s="21" t="s">
        <v>208</v>
      </c>
      <c r="H22" s="46" t="s">
        <v>87</v>
      </c>
      <c r="I22" s="33">
        <v>1855.90911618426</v>
      </c>
      <c r="J22" s="33">
        <v>2168.5305436945</v>
      </c>
      <c r="K22" s="33">
        <v>2667.8405653131099</v>
      </c>
      <c r="L22" s="33">
        <v>3267.5819593057699</v>
      </c>
      <c r="M22" s="33">
        <v>4204.0174574099001</v>
      </c>
      <c r="N22" s="33">
        <v>4738.2089852938298</v>
      </c>
      <c r="O22" s="33">
        <v>5607.1516862748203</v>
      </c>
      <c r="P22" s="33">
        <v>6298.35256335743</v>
      </c>
      <c r="Q22" s="33"/>
      <c r="R22" s="33"/>
      <c r="S22" s="33"/>
      <c r="T22" s="65">
        <v>12</v>
      </c>
      <c r="U22" s="4"/>
    </row>
    <row r="23" spans="1:21" ht="27">
      <c r="A23" s="72"/>
      <c r="B23" s="77"/>
      <c r="C23" s="77"/>
      <c r="D23" s="72"/>
      <c r="E23" s="72"/>
      <c r="F23" s="48" t="s">
        <v>334</v>
      </c>
      <c r="G23" s="21" t="s">
        <v>310</v>
      </c>
      <c r="H23" s="46" t="s">
        <v>87</v>
      </c>
      <c r="I23" s="33">
        <v>1993.6718403526299</v>
      </c>
      <c r="J23" s="33">
        <v>2315.0747770839098</v>
      </c>
      <c r="K23" s="33">
        <v>2832.9355503827701</v>
      </c>
      <c r="L23" s="33">
        <v>3450.3468309406999</v>
      </c>
      <c r="M23" s="33">
        <v>4388.6432920637299</v>
      </c>
      <c r="N23" s="33">
        <v>4916.5468906586902</v>
      </c>
      <c r="O23" s="33">
        <v>5789.5993299598404</v>
      </c>
      <c r="P23" s="33">
        <v>6433.8954385616098</v>
      </c>
      <c r="Q23" s="33"/>
      <c r="R23" s="33"/>
      <c r="S23" s="33"/>
      <c r="T23" s="4">
        <v>13</v>
      </c>
      <c r="U23" s="4"/>
    </row>
    <row r="24" spans="1:21" ht="27">
      <c r="A24" s="72"/>
      <c r="B24" s="77"/>
      <c r="C24" s="77"/>
      <c r="D24" s="72"/>
      <c r="E24" s="72"/>
      <c r="F24" s="34" t="s">
        <v>335</v>
      </c>
      <c r="G24" s="34" t="s">
        <v>208</v>
      </c>
      <c r="H24" s="47" t="s">
        <v>109</v>
      </c>
      <c r="I24" s="35"/>
      <c r="J24" s="35"/>
      <c r="K24" s="35"/>
      <c r="L24" s="35"/>
      <c r="M24" s="35"/>
      <c r="N24" s="35"/>
      <c r="O24" s="35"/>
      <c r="P24" s="35"/>
      <c r="Q24" s="35"/>
      <c r="R24" s="35"/>
      <c r="S24" s="35"/>
      <c r="T24" s="8">
        <v>1023</v>
      </c>
      <c r="U24" s="4"/>
    </row>
    <row r="25" spans="1:21" ht="27">
      <c r="A25" s="72"/>
      <c r="B25" s="77"/>
      <c r="C25" s="77"/>
      <c r="D25" s="72"/>
      <c r="E25" s="72"/>
      <c r="F25" s="36" t="s">
        <v>336</v>
      </c>
      <c r="G25" s="34" t="s">
        <v>208</v>
      </c>
      <c r="H25" s="47" t="s">
        <v>109</v>
      </c>
      <c r="I25" s="35"/>
      <c r="J25" s="35"/>
      <c r="K25" s="35"/>
      <c r="L25" s="35"/>
      <c r="M25" s="35"/>
      <c r="N25" s="35"/>
      <c r="O25" s="35"/>
      <c r="P25" s="35"/>
      <c r="Q25" s="35"/>
      <c r="R25" s="35"/>
      <c r="S25" s="35"/>
      <c r="T25" s="8">
        <v>1014</v>
      </c>
      <c r="U25" s="4"/>
    </row>
    <row r="26" spans="1:21" ht="40.5">
      <c r="A26" s="72"/>
      <c r="B26" s="77"/>
      <c r="C26" s="77"/>
      <c r="D26" s="72"/>
      <c r="E26" s="72"/>
      <c r="F26" s="34" t="s">
        <v>337</v>
      </c>
      <c r="G26" s="34" t="s">
        <v>208</v>
      </c>
      <c r="H26" s="47" t="s">
        <v>109</v>
      </c>
      <c r="I26" s="35"/>
      <c r="J26" s="35"/>
      <c r="K26" s="35"/>
      <c r="L26" s="35"/>
      <c r="M26" s="35"/>
      <c r="N26" s="35"/>
      <c r="O26" s="35"/>
      <c r="P26" s="35"/>
      <c r="Q26" s="35"/>
      <c r="R26" s="35"/>
      <c r="S26" s="35"/>
      <c r="T26" s="8">
        <v>1178</v>
      </c>
      <c r="U26" s="4"/>
    </row>
    <row r="27" spans="1:21" ht="27">
      <c r="A27" s="72"/>
      <c r="B27" s="77"/>
      <c r="C27" s="77"/>
      <c r="D27" s="72"/>
      <c r="E27" s="72"/>
      <c r="F27" s="48" t="s">
        <v>338</v>
      </c>
      <c r="G27" s="21" t="s">
        <v>208</v>
      </c>
      <c r="H27" s="46" t="s">
        <v>87</v>
      </c>
      <c r="I27" s="33">
        <v>1084.1983677129999</v>
      </c>
      <c r="J27" s="33">
        <v>1273.47534898813</v>
      </c>
      <c r="K27" s="33">
        <v>1542.7796187603701</v>
      </c>
      <c r="L27" s="33">
        <v>1797.22622163809</v>
      </c>
      <c r="M27" s="33">
        <v>2391.5567541658302</v>
      </c>
      <c r="N27" s="33">
        <v>2724.1898515273901</v>
      </c>
      <c r="O27" s="33">
        <v>3286.82168763446</v>
      </c>
      <c r="P27" s="33">
        <v>3719.75783854152</v>
      </c>
      <c r="Q27" s="33"/>
      <c r="R27" s="33"/>
      <c r="S27" s="33"/>
      <c r="T27" s="8">
        <v>1354</v>
      </c>
      <c r="U27" s="4"/>
    </row>
    <row r="28" spans="1:21" ht="27">
      <c r="A28" s="72"/>
      <c r="B28" s="77"/>
      <c r="C28" s="77"/>
      <c r="D28" s="72"/>
      <c r="E28" s="72"/>
      <c r="F28" s="48" t="s">
        <v>339</v>
      </c>
      <c r="G28" s="21" t="s">
        <v>208</v>
      </c>
      <c r="H28" s="46" t="s">
        <v>87</v>
      </c>
      <c r="I28" s="33">
        <v>819.98365430085403</v>
      </c>
      <c r="J28" s="33">
        <v>941.837107815683</v>
      </c>
      <c r="K28" s="33">
        <v>1184.4926678045999</v>
      </c>
      <c r="L28" s="33">
        <v>1256.84002991442</v>
      </c>
      <c r="M28" s="33">
        <v>1759.2159560274599</v>
      </c>
      <c r="N28" s="33">
        <v>2002.74751941608</v>
      </c>
      <c r="O28" s="33">
        <v>2433.9466743979601</v>
      </c>
      <c r="P28" s="33">
        <v>2749.4314159075702</v>
      </c>
      <c r="Q28" s="33"/>
      <c r="R28" s="33"/>
      <c r="S28" s="33"/>
      <c r="T28" s="4">
        <v>2460426.7157288282</v>
      </c>
      <c r="U28" s="4"/>
    </row>
    <row r="29" spans="1:21" ht="40.5">
      <c r="A29" s="72"/>
      <c r="B29" s="77"/>
      <c r="C29" s="77"/>
      <c r="D29" s="72"/>
      <c r="E29" s="72"/>
      <c r="F29" s="49" t="s">
        <v>340</v>
      </c>
      <c r="G29" s="21" t="s">
        <v>208</v>
      </c>
      <c r="H29" s="46" t="s">
        <v>87</v>
      </c>
      <c r="I29" s="33">
        <v>264.214713412148</v>
      </c>
      <c r="J29" s="33">
        <v>331.638241172449</v>
      </c>
      <c r="K29" s="33">
        <v>358.33685164531403</v>
      </c>
      <c r="L29" s="33">
        <v>540.33004770375805</v>
      </c>
      <c r="M29" s="33">
        <v>632.40022307945696</v>
      </c>
      <c r="N29" s="33">
        <v>721.44233211130995</v>
      </c>
      <c r="O29" s="33">
        <v>852.87501323650497</v>
      </c>
      <c r="P29" s="33">
        <v>970.32642263395201</v>
      </c>
      <c r="Q29" s="33"/>
      <c r="R29" s="33"/>
      <c r="S29" s="33"/>
      <c r="T29" s="4">
        <v>91596.993249692008</v>
      </c>
      <c r="U29" s="4"/>
    </row>
    <row r="30" spans="1:21" ht="27">
      <c r="A30" s="72"/>
      <c r="B30" s="77"/>
      <c r="C30" s="77"/>
      <c r="D30" s="72"/>
      <c r="E30" s="72"/>
      <c r="F30" s="48" t="s">
        <v>341</v>
      </c>
      <c r="G30" s="21" t="s">
        <v>208</v>
      </c>
      <c r="H30" s="46" t="s">
        <v>87</v>
      </c>
      <c r="I30" s="33">
        <v>771.71074847125794</v>
      </c>
      <c r="J30" s="33">
        <v>895.10362318784803</v>
      </c>
      <c r="K30" s="33">
        <v>1125.0110458632</v>
      </c>
      <c r="L30" s="33">
        <v>1470.4118816876</v>
      </c>
      <c r="M30" s="33">
        <v>1812.4607032440699</v>
      </c>
      <c r="N30" s="33">
        <v>2014.0191337664401</v>
      </c>
      <c r="O30" s="33">
        <v>2320.3924940615698</v>
      </c>
      <c r="P30" s="33">
        <v>2578.59472481591</v>
      </c>
      <c r="Q30" s="33"/>
      <c r="R30" s="33"/>
      <c r="S30" s="33"/>
      <c r="T30" s="4">
        <v>71180.795959098003</v>
      </c>
      <c r="U30" s="4"/>
    </row>
    <row r="31" spans="1:21" ht="27">
      <c r="A31" s="72"/>
      <c r="B31" s="77"/>
      <c r="C31" s="77"/>
      <c r="D31" s="72" t="s">
        <v>342</v>
      </c>
      <c r="E31" s="72" t="s">
        <v>149</v>
      </c>
      <c r="F31" s="49" t="s">
        <v>343</v>
      </c>
      <c r="G31" s="21" t="s">
        <v>208</v>
      </c>
      <c r="H31" s="46" t="s">
        <v>92</v>
      </c>
      <c r="I31" s="33">
        <v>174.01602390892501</v>
      </c>
      <c r="J31" s="33">
        <v>227.27847497935201</v>
      </c>
      <c r="K31" s="33">
        <v>265.04542260374598</v>
      </c>
      <c r="L31" s="33">
        <v>295.38054084990699</v>
      </c>
      <c r="M31" s="33">
        <v>388.29452364595102</v>
      </c>
      <c r="N31" s="33">
        <v>460.75180033662701</v>
      </c>
      <c r="O31" s="33">
        <v>547.18927212274195</v>
      </c>
      <c r="P31" s="33">
        <v>620.33737185879102</v>
      </c>
      <c r="Q31" s="33">
        <v>753.29081685487904</v>
      </c>
      <c r="R31" s="33"/>
      <c r="S31" s="33"/>
      <c r="T31" s="8"/>
      <c r="U31" s="4"/>
    </row>
    <row r="32" spans="1:21" ht="27">
      <c r="A32" s="72"/>
      <c r="B32" s="77"/>
      <c r="C32" s="77"/>
      <c r="D32" s="72"/>
      <c r="E32" s="72"/>
      <c r="F32" s="49" t="s">
        <v>344</v>
      </c>
      <c r="G32" s="21" t="s">
        <v>310</v>
      </c>
      <c r="H32" s="46" t="s">
        <v>92</v>
      </c>
      <c r="I32" s="33">
        <v>186.933101201982</v>
      </c>
      <c r="J32" s="33">
        <v>242.637423913048</v>
      </c>
      <c r="K32" s="33">
        <v>281.44732857087098</v>
      </c>
      <c r="L32" s="33">
        <v>311.90198921882802</v>
      </c>
      <c r="M32" s="33">
        <v>405.347069513306</v>
      </c>
      <c r="N32" s="33">
        <v>478.093692857652</v>
      </c>
      <c r="O32" s="33">
        <v>564.993925703434</v>
      </c>
      <c r="P32" s="33">
        <v>633.68726139459102</v>
      </c>
      <c r="Q32" s="33">
        <v>769.49405313167301</v>
      </c>
      <c r="R32" s="33"/>
      <c r="S32" s="33"/>
      <c r="T32" s="8">
        <v>1743</v>
      </c>
      <c r="U32" s="8"/>
    </row>
    <row r="33" spans="1:21" ht="27">
      <c r="A33" s="72"/>
      <c r="B33" s="77"/>
      <c r="C33" s="77"/>
      <c r="D33" s="72"/>
      <c r="E33" s="72"/>
      <c r="F33" s="34" t="s">
        <v>345</v>
      </c>
      <c r="G33" s="34" t="s">
        <v>208</v>
      </c>
      <c r="H33" s="50" t="s">
        <v>109</v>
      </c>
      <c r="I33" s="35"/>
      <c r="J33" s="35"/>
      <c r="K33" s="35"/>
      <c r="L33" s="35"/>
      <c r="M33" s="35"/>
      <c r="N33" s="35"/>
      <c r="O33" s="35"/>
      <c r="P33" s="35"/>
      <c r="Q33" s="35"/>
      <c r="R33" s="35"/>
      <c r="S33" s="35"/>
      <c r="T33" s="8"/>
      <c r="U33" s="8"/>
    </row>
    <row r="34" spans="1:21" ht="27">
      <c r="A34" s="72"/>
      <c r="B34" s="77"/>
      <c r="C34" s="77"/>
      <c r="D34" s="72"/>
      <c r="E34" s="72"/>
      <c r="F34" s="36" t="s">
        <v>346</v>
      </c>
      <c r="G34" s="34" t="s">
        <v>208</v>
      </c>
      <c r="H34" s="50" t="s">
        <v>109</v>
      </c>
      <c r="I34" s="35"/>
      <c r="J34" s="35"/>
      <c r="K34" s="35"/>
      <c r="L34" s="35"/>
      <c r="M34" s="35"/>
      <c r="N34" s="35"/>
      <c r="O34" s="35"/>
      <c r="P34" s="35"/>
      <c r="Q34" s="35"/>
      <c r="R34" s="35"/>
      <c r="S34" s="35"/>
      <c r="T34" s="8">
        <v>8</v>
      </c>
      <c r="U34" s="4"/>
    </row>
    <row r="35" spans="1:21" ht="40.5">
      <c r="A35" s="72"/>
      <c r="B35" s="77"/>
      <c r="C35" s="77"/>
      <c r="D35" s="72"/>
      <c r="E35" s="72"/>
      <c r="F35" s="34" t="s">
        <v>347</v>
      </c>
      <c r="G35" s="34" t="s">
        <v>208</v>
      </c>
      <c r="H35" s="50" t="s">
        <v>109</v>
      </c>
      <c r="I35" s="35"/>
      <c r="J35" s="35"/>
      <c r="K35" s="35"/>
      <c r="L35" s="35"/>
      <c r="M35" s="35"/>
      <c r="N35" s="35"/>
      <c r="O35" s="35"/>
      <c r="P35" s="35"/>
      <c r="Q35" s="35"/>
      <c r="R35" s="35"/>
      <c r="S35" s="35"/>
      <c r="T35" s="4"/>
      <c r="U35" s="4" t="s">
        <v>44</v>
      </c>
    </row>
    <row r="36" spans="1:21" ht="27">
      <c r="A36" s="72"/>
      <c r="B36" s="77"/>
      <c r="C36" s="77"/>
      <c r="D36" s="72"/>
      <c r="E36" s="72"/>
      <c r="F36" s="48" t="s">
        <v>348</v>
      </c>
      <c r="G36" s="21" t="s">
        <v>208</v>
      </c>
      <c r="H36" s="46" t="s">
        <v>87</v>
      </c>
      <c r="I36" s="33">
        <v>101.657935419738</v>
      </c>
      <c r="J36" s="33">
        <v>133.46989097451899</v>
      </c>
      <c r="K36" s="33">
        <v>153.27253110824299</v>
      </c>
      <c r="L36" s="33">
        <v>162.46437273447401</v>
      </c>
      <c r="M36" s="33">
        <v>220.89070752889</v>
      </c>
      <c r="N36" s="33">
        <v>264.90502686684999</v>
      </c>
      <c r="O36" s="33">
        <v>320.75350685738402</v>
      </c>
      <c r="P36" s="33">
        <v>366.36640745337002</v>
      </c>
      <c r="Q36" s="33">
        <v>455.94514953912102</v>
      </c>
      <c r="R36" s="33"/>
      <c r="S36" s="33"/>
      <c r="T36" s="4"/>
      <c r="U36" s="4" t="s">
        <v>44</v>
      </c>
    </row>
    <row r="37" spans="1:21" ht="27">
      <c r="A37" s="72"/>
      <c r="B37" s="77"/>
      <c r="C37" s="77"/>
      <c r="D37" s="72"/>
      <c r="E37" s="72"/>
      <c r="F37" s="48" t="s">
        <v>349</v>
      </c>
      <c r="G37" s="21" t="s">
        <v>208</v>
      </c>
      <c r="H37" s="46" t="s">
        <v>87</v>
      </c>
      <c r="I37" s="33">
        <v>76.884311816472803</v>
      </c>
      <c r="J37" s="33">
        <v>98.711683893841396</v>
      </c>
      <c r="K37" s="33">
        <v>117.677331918245</v>
      </c>
      <c r="L37" s="33">
        <v>113.614927619691</v>
      </c>
      <c r="M37" s="33">
        <v>162.485985978016</v>
      </c>
      <c r="N37" s="33">
        <v>194.75070180625301</v>
      </c>
      <c r="O37" s="33">
        <v>237.52336010624401</v>
      </c>
      <c r="P37" s="33">
        <v>270.797012630381</v>
      </c>
      <c r="Q37" s="33">
        <v>322.65778698559001</v>
      </c>
      <c r="R37" s="33"/>
      <c r="S37" s="33"/>
      <c r="T37" s="4"/>
      <c r="U37" s="4" t="s">
        <v>44</v>
      </c>
    </row>
    <row r="38" spans="1:21" ht="40.5">
      <c r="A38" s="72"/>
      <c r="B38" s="77"/>
      <c r="C38" s="77"/>
      <c r="D38" s="72"/>
      <c r="E38" s="72"/>
      <c r="F38" s="49" t="s">
        <v>350</v>
      </c>
      <c r="G38" s="21" t="s">
        <v>208</v>
      </c>
      <c r="H38" s="46" t="s">
        <v>87</v>
      </c>
      <c r="I38" s="33">
        <v>24.773623603265499</v>
      </c>
      <c r="J38" s="33">
        <v>34.758207080677998</v>
      </c>
      <c r="K38" s="33">
        <v>35.6001567386323</v>
      </c>
      <c r="L38" s="33">
        <v>48.844369847757797</v>
      </c>
      <c r="M38" s="33">
        <v>58.410210200582497</v>
      </c>
      <c r="N38" s="33">
        <v>70.154325060596094</v>
      </c>
      <c r="O38" s="33">
        <v>83.230146751140296</v>
      </c>
      <c r="P38" s="33">
        <v>95.5693948229885</v>
      </c>
      <c r="Q38" s="33">
        <v>133.28736255352999</v>
      </c>
      <c r="R38" s="33"/>
      <c r="S38" s="33"/>
      <c r="T38" s="4"/>
      <c r="U38" s="4" t="s">
        <v>44</v>
      </c>
    </row>
    <row r="39" spans="1:21" ht="27">
      <c r="A39" s="72"/>
      <c r="B39" s="77"/>
      <c r="C39" s="77"/>
      <c r="D39" s="72"/>
      <c r="E39" s="72"/>
      <c r="F39" s="48" t="s">
        <v>351</v>
      </c>
      <c r="G39" s="21" t="s">
        <v>208</v>
      </c>
      <c r="H39" s="46" t="s">
        <v>87</v>
      </c>
      <c r="I39" s="33">
        <v>72.358088489186599</v>
      </c>
      <c r="J39" s="33">
        <v>93.813659677595197</v>
      </c>
      <c r="K39" s="33">
        <v>111.76793394686899</v>
      </c>
      <c r="L39" s="33">
        <v>132.92124338245799</v>
      </c>
      <c r="M39" s="33">
        <v>167.40381611706101</v>
      </c>
      <c r="N39" s="33">
        <v>195.84677346977699</v>
      </c>
      <c r="O39" s="33">
        <v>226.44186405239901</v>
      </c>
      <c r="P39" s="33">
        <v>253.970964405421</v>
      </c>
      <c r="Q39" s="33">
        <v>297.34566731575899</v>
      </c>
      <c r="R39" s="33"/>
      <c r="S39" s="33"/>
      <c r="T39" s="4">
        <f>R137+R137-Q137</f>
        <v>1343805.9710935776</v>
      </c>
      <c r="U39" s="4" t="s">
        <v>44</v>
      </c>
    </row>
    <row r="40" spans="1:21" ht="54">
      <c r="A40" s="72"/>
      <c r="B40" s="82" t="s">
        <v>352</v>
      </c>
      <c r="C40" s="82" t="s">
        <v>92</v>
      </c>
      <c r="D40" s="82" t="s">
        <v>353</v>
      </c>
      <c r="E40" s="82" t="s">
        <v>92</v>
      </c>
      <c r="F40" s="21" t="s">
        <v>354</v>
      </c>
      <c r="G40" s="51" t="s">
        <v>355</v>
      </c>
      <c r="H40" s="46" t="s">
        <v>92</v>
      </c>
      <c r="I40" s="33">
        <v>8.3412605658685095</v>
      </c>
      <c r="J40" s="33">
        <v>7.5952476662646804</v>
      </c>
      <c r="K40" s="33">
        <v>7.1993715279726196</v>
      </c>
      <c r="L40" s="33">
        <v>6.9862542955326496</v>
      </c>
      <c r="M40" s="33">
        <v>6.2760619125026498</v>
      </c>
      <c r="N40" s="33">
        <v>6.7368289948935098</v>
      </c>
      <c r="O40" s="33">
        <v>7.2301913710279697</v>
      </c>
      <c r="P40" s="33">
        <v>7.3812421360945502</v>
      </c>
      <c r="Q40" s="33">
        <v>7.0384479092841996</v>
      </c>
      <c r="R40" s="33"/>
      <c r="S40" s="33"/>
      <c r="T40" s="4">
        <f t="shared" ref="T40:T45" si="1">R138+R138-Q138</f>
        <v>1215265.5956412836</v>
      </c>
      <c r="U40" s="4" t="s">
        <v>44</v>
      </c>
    </row>
    <row r="41" spans="1:21" ht="54">
      <c r="A41" s="72"/>
      <c r="B41" s="82"/>
      <c r="C41" s="82"/>
      <c r="D41" s="82"/>
      <c r="E41" s="82"/>
      <c r="F41" s="21" t="s">
        <v>356</v>
      </c>
      <c r="G41" s="51" t="s">
        <v>355</v>
      </c>
      <c r="H41" s="46" t="s">
        <v>92</v>
      </c>
      <c r="I41" s="33">
        <v>48.552713831435298</v>
      </c>
      <c r="J41" s="33">
        <v>48.144177944526298</v>
      </c>
      <c r="K41" s="33">
        <v>49.1760656902905</v>
      </c>
      <c r="L41" s="33">
        <v>49.670103092783499</v>
      </c>
      <c r="M41" s="33">
        <v>50.211322354936698</v>
      </c>
      <c r="N41" s="33">
        <v>49.344874828745802</v>
      </c>
      <c r="O41" s="33">
        <v>48.626297076492698</v>
      </c>
      <c r="P41" s="33">
        <v>47.378354406881002</v>
      </c>
      <c r="Q41" s="33">
        <v>45.083274273564797</v>
      </c>
      <c r="R41" s="33"/>
      <c r="S41" s="33"/>
      <c r="T41" s="4">
        <f t="shared" si="1"/>
        <v>640396.02890642255</v>
      </c>
      <c r="U41" s="4" t="s">
        <v>44</v>
      </c>
    </row>
    <row r="42" spans="1:21" ht="54">
      <c r="A42" s="72"/>
      <c r="B42" s="82"/>
      <c r="C42" s="82"/>
      <c r="D42" s="82"/>
      <c r="E42" s="82"/>
      <c r="F42" s="21" t="s">
        <v>357</v>
      </c>
      <c r="G42" s="51" t="s">
        <v>355</v>
      </c>
      <c r="H42" s="46" t="s">
        <v>92</v>
      </c>
      <c r="I42" s="33">
        <v>43.103307694398403</v>
      </c>
      <c r="J42" s="33">
        <v>44.262807628746302</v>
      </c>
      <c r="K42" s="33">
        <v>43.624562781736898</v>
      </c>
      <c r="L42" s="33">
        <v>43.343642611683798</v>
      </c>
      <c r="M42" s="33">
        <v>43.512615732560597</v>
      </c>
      <c r="N42" s="33">
        <v>43.919541661477098</v>
      </c>
      <c r="O42" s="33">
        <v>44.143511552479303</v>
      </c>
      <c r="P42" s="33">
        <v>49.8813968358739</v>
      </c>
      <c r="Q42" s="33">
        <v>47.878277817151002</v>
      </c>
      <c r="R42" s="33"/>
      <c r="S42" s="33"/>
      <c r="T42" s="4">
        <f>R140+R140-Q140</f>
        <v>2456</v>
      </c>
      <c r="U42" s="4"/>
    </row>
    <row r="43" spans="1:21" ht="67.5">
      <c r="A43" s="72"/>
      <c r="B43" s="82"/>
      <c r="C43" s="82"/>
      <c r="D43" s="85" t="s">
        <v>358</v>
      </c>
      <c r="E43" s="85" t="s">
        <v>149</v>
      </c>
      <c r="F43" s="34" t="s">
        <v>359</v>
      </c>
      <c r="G43" s="52" t="s">
        <v>355</v>
      </c>
      <c r="H43" s="47" t="s">
        <v>109</v>
      </c>
      <c r="I43" s="35"/>
      <c r="J43" s="35"/>
      <c r="K43" s="35"/>
      <c r="L43" s="35"/>
      <c r="M43" s="35"/>
      <c r="N43" s="35"/>
      <c r="O43" s="35"/>
      <c r="P43" s="35"/>
      <c r="Q43" s="35"/>
      <c r="R43" s="35"/>
      <c r="S43" s="35"/>
      <c r="T43" s="4">
        <f t="shared" si="1"/>
        <v>1094</v>
      </c>
      <c r="U43" s="4"/>
    </row>
    <row r="44" spans="1:21" ht="67.5">
      <c r="A44" s="72"/>
      <c r="B44" s="82"/>
      <c r="C44" s="82"/>
      <c r="D44" s="85"/>
      <c r="E44" s="85"/>
      <c r="F44" s="34" t="s">
        <v>360</v>
      </c>
      <c r="G44" s="52" t="s">
        <v>355</v>
      </c>
      <c r="H44" s="47" t="s">
        <v>109</v>
      </c>
      <c r="I44" s="35"/>
      <c r="J44" s="35"/>
      <c r="K44" s="35"/>
      <c r="L44" s="35"/>
      <c r="M44" s="35"/>
      <c r="N44" s="35"/>
      <c r="O44" s="35"/>
      <c r="P44" s="35"/>
      <c r="Q44" s="35"/>
      <c r="R44" s="35"/>
      <c r="S44" s="35"/>
      <c r="T44" s="4">
        <f t="shared" si="1"/>
        <v>504</v>
      </c>
      <c r="U44" s="8"/>
    </row>
    <row r="45" spans="1:21" ht="67.5">
      <c r="A45" s="72"/>
      <c r="B45" s="82"/>
      <c r="C45" s="82"/>
      <c r="D45" s="85"/>
      <c r="E45" s="85"/>
      <c r="F45" s="34" t="s">
        <v>361</v>
      </c>
      <c r="G45" s="52" t="s">
        <v>355</v>
      </c>
      <c r="H45" s="47" t="s">
        <v>109</v>
      </c>
      <c r="I45" s="35"/>
      <c r="J45" s="35"/>
      <c r="K45" s="35"/>
      <c r="L45" s="35"/>
      <c r="M45" s="35"/>
      <c r="N45" s="35"/>
      <c r="O45" s="35"/>
      <c r="P45" s="35"/>
      <c r="Q45" s="35"/>
      <c r="R45" s="35"/>
      <c r="S45" s="35"/>
      <c r="T45" s="4">
        <f t="shared" si="1"/>
        <v>541</v>
      </c>
      <c r="U45" s="8"/>
    </row>
    <row r="46" spans="1:21" ht="54">
      <c r="A46" s="72"/>
      <c r="B46" s="82"/>
      <c r="C46" s="82"/>
      <c r="D46" s="74" t="s">
        <v>362</v>
      </c>
      <c r="E46" s="74" t="s">
        <v>109</v>
      </c>
      <c r="F46" s="34" t="s">
        <v>363</v>
      </c>
      <c r="G46" s="52" t="s">
        <v>355</v>
      </c>
      <c r="H46" s="47" t="s">
        <v>109</v>
      </c>
      <c r="I46" s="35"/>
      <c r="J46" s="35"/>
      <c r="K46" s="35"/>
      <c r="L46" s="35"/>
      <c r="M46" s="35"/>
      <c r="N46" s="35"/>
      <c r="O46" s="35"/>
      <c r="P46" s="35"/>
      <c r="Q46" s="35"/>
      <c r="R46" s="35"/>
      <c r="S46" s="35"/>
      <c r="T46" s="17"/>
      <c r="U46" s="4" t="s">
        <v>44</v>
      </c>
    </row>
    <row r="47" spans="1:21" ht="54">
      <c r="A47" s="72"/>
      <c r="B47" s="82"/>
      <c r="C47" s="82"/>
      <c r="D47" s="74"/>
      <c r="E47" s="74"/>
      <c r="F47" s="53" t="s">
        <v>364</v>
      </c>
      <c r="G47" s="52" t="s">
        <v>355</v>
      </c>
      <c r="H47" s="47" t="s">
        <v>109</v>
      </c>
      <c r="I47" s="35"/>
      <c r="J47" s="35"/>
      <c r="K47" s="35"/>
      <c r="L47" s="35"/>
      <c r="M47" s="35"/>
      <c r="N47" s="35"/>
      <c r="O47" s="35"/>
      <c r="P47" s="35"/>
      <c r="Q47" s="35"/>
      <c r="R47" s="35"/>
      <c r="S47" s="35"/>
      <c r="T47" s="4">
        <v>0</v>
      </c>
      <c r="U47" s="4"/>
    </row>
    <row r="48" spans="1:21" ht="15">
      <c r="A48" s="72"/>
      <c r="B48" s="82"/>
      <c r="C48" s="82"/>
      <c r="D48" s="74"/>
      <c r="E48" s="74"/>
      <c r="F48" s="34" t="s">
        <v>365</v>
      </c>
      <c r="G48" s="54"/>
      <c r="H48" s="47" t="s">
        <v>109</v>
      </c>
      <c r="I48" s="35"/>
      <c r="J48" s="35"/>
      <c r="K48" s="35"/>
      <c r="L48" s="35"/>
      <c r="M48" s="35"/>
      <c r="N48" s="35"/>
      <c r="O48" s="35"/>
      <c r="P48" s="35"/>
      <c r="Q48" s="35"/>
      <c r="R48" s="35"/>
      <c r="S48" s="35"/>
      <c r="T48" s="4">
        <v>0</v>
      </c>
      <c r="U48" s="4"/>
    </row>
    <row r="49" spans="1:21" ht="40.5">
      <c r="A49" s="72"/>
      <c r="B49" s="82" t="s">
        <v>366</v>
      </c>
      <c r="C49" s="82" t="s">
        <v>92</v>
      </c>
      <c r="D49" s="72" t="s">
        <v>367</v>
      </c>
      <c r="E49" s="72" t="s">
        <v>92</v>
      </c>
      <c r="F49" s="32" t="s">
        <v>368</v>
      </c>
      <c r="G49" s="55" t="s">
        <v>369</v>
      </c>
      <c r="H49" s="46" t="s">
        <v>319</v>
      </c>
      <c r="I49" s="33">
        <v>7.6532166444704197</v>
      </c>
      <c r="J49" s="33">
        <v>6.83281968823976</v>
      </c>
      <c r="K49" s="33">
        <v>6.0071862783607397</v>
      </c>
      <c r="L49" s="33">
        <v>5.9339621993127096</v>
      </c>
      <c r="M49" s="33">
        <v>5.1310537847197697</v>
      </c>
      <c r="N49" s="33">
        <v>4.7960256569934003</v>
      </c>
      <c r="O49" s="33">
        <v>4.4622529842511804</v>
      </c>
      <c r="P49" s="33">
        <v>3.5307543161238399</v>
      </c>
      <c r="Q49" s="33">
        <v>3.1327604535790199</v>
      </c>
      <c r="R49" s="33"/>
      <c r="S49" s="33"/>
      <c r="T49" s="4">
        <v>0</v>
      </c>
      <c r="U49" s="4"/>
    </row>
    <row r="50" spans="1:21" ht="40.5">
      <c r="A50" s="72"/>
      <c r="B50" s="82"/>
      <c r="C50" s="82"/>
      <c r="D50" s="72"/>
      <c r="E50" s="72"/>
      <c r="F50" s="32" t="s">
        <v>370</v>
      </c>
      <c r="G50" s="55" t="s">
        <v>371</v>
      </c>
      <c r="H50" s="46" t="s">
        <v>372</v>
      </c>
      <c r="I50" s="33">
        <v>0.61751963688745104</v>
      </c>
      <c r="J50" s="33">
        <v>0.57976037339765096</v>
      </c>
      <c r="K50" s="33">
        <v>0.51006888876419199</v>
      </c>
      <c r="L50" s="33">
        <v>0.50534627010646305</v>
      </c>
      <c r="M50" s="33">
        <v>0.46624649091808601</v>
      </c>
      <c r="N50" s="33">
        <v>0.45276622244364201</v>
      </c>
      <c r="O50" s="33">
        <v>0.42292774266894001</v>
      </c>
      <c r="P50" s="33">
        <v>0.42110311255955901</v>
      </c>
      <c r="Q50" s="33">
        <v>0.37415839829907899</v>
      </c>
      <c r="R50" s="33"/>
      <c r="S50" s="33"/>
      <c r="T50" s="4">
        <v>0</v>
      </c>
      <c r="U50" s="4"/>
    </row>
    <row r="51" spans="1:21" ht="54">
      <c r="A51" s="72"/>
      <c r="B51" s="82"/>
      <c r="C51" s="82"/>
      <c r="D51" s="72"/>
      <c r="E51" s="72"/>
      <c r="F51" s="32" t="s">
        <v>373</v>
      </c>
      <c r="G51" s="55" t="s">
        <v>374</v>
      </c>
      <c r="H51" s="46" t="s">
        <v>319</v>
      </c>
      <c r="I51" s="33">
        <v>7.6914875825737902E-2</v>
      </c>
      <c r="J51" s="33">
        <v>9.7373155905343303E-2</v>
      </c>
      <c r="K51" s="33">
        <v>0.108382970597143</v>
      </c>
      <c r="L51" s="33">
        <v>0.227135158297985</v>
      </c>
      <c r="M51" s="33">
        <v>0.31519255282131797</v>
      </c>
      <c r="N51" s="33">
        <v>0.66831087734426997</v>
      </c>
      <c r="O51" s="33">
        <v>0.13512186585373601</v>
      </c>
      <c r="P51" s="33">
        <v>7.6540890432586106E-2</v>
      </c>
      <c r="Q51" s="33">
        <v>6.5010383922945905E-2</v>
      </c>
      <c r="R51" s="33"/>
      <c r="S51" s="33"/>
      <c r="T51" s="4">
        <v>0</v>
      </c>
      <c r="U51" s="4"/>
    </row>
    <row r="52" spans="1:21" ht="27">
      <c r="A52" s="72"/>
      <c r="B52" s="82"/>
      <c r="C52" s="82"/>
      <c r="D52" s="72"/>
      <c r="E52" s="72"/>
      <c r="F52" s="48" t="s">
        <v>375</v>
      </c>
      <c r="G52" s="51" t="s">
        <v>355</v>
      </c>
      <c r="H52" s="46" t="s">
        <v>319</v>
      </c>
      <c r="I52" s="33">
        <v>0.50441907867916802</v>
      </c>
      <c r="J52" s="33">
        <v>0.48428481479621599</v>
      </c>
      <c r="K52" s="33">
        <v>0.49900689548156801</v>
      </c>
      <c r="L52" s="33">
        <v>0.56144019919343202</v>
      </c>
      <c r="M52" s="33">
        <v>0.59424941089969596</v>
      </c>
      <c r="N52" s="33">
        <v>0.59013687698266604</v>
      </c>
      <c r="O52" s="33">
        <v>0.62495421208800905</v>
      </c>
      <c r="P52" s="33">
        <v>0.64956916764891703</v>
      </c>
      <c r="Q52" s="33"/>
      <c r="R52" s="33"/>
      <c r="S52" s="33"/>
      <c r="T52" s="8"/>
      <c r="U52" s="4" t="s">
        <v>44</v>
      </c>
    </row>
    <row r="53" spans="1:21" ht="27">
      <c r="A53" s="72"/>
      <c r="B53" s="82"/>
      <c r="C53" s="82"/>
      <c r="D53" s="72" t="s">
        <v>376</v>
      </c>
      <c r="E53" s="72" t="s">
        <v>87</v>
      </c>
      <c r="F53" s="21" t="s">
        <v>377</v>
      </c>
      <c r="G53" s="56"/>
      <c r="H53" s="57" t="s">
        <v>92</v>
      </c>
      <c r="I53" s="23"/>
      <c r="J53" s="23">
        <v>5.44586496674586E-2</v>
      </c>
      <c r="K53" s="23">
        <v>0.110257931325331</v>
      </c>
      <c r="L53" s="23">
        <v>0.101596092053714</v>
      </c>
      <c r="M53" s="23">
        <v>0.14717758650370599</v>
      </c>
      <c r="N53" s="23">
        <v>0.142275030239915</v>
      </c>
      <c r="O53" s="23">
        <v>0.13234969867701701</v>
      </c>
      <c r="P53" s="23">
        <v>0.11169211655019901</v>
      </c>
      <c r="Q53" s="23">
        <v>0.132682232245253</v>
      </c>
      <c r="R53" s="23"/>
      <c r="S53" s="23"/>
      <c r="T53" s="8"/>
      <c r="U53" s="4"/>
    </row>
    <row r="54" spans="1:21" ht="27">
      <c r="A54" s="72"/>
      <c r="B54" s="82"/>
      <c r="C54" s="82"/>
      <c r="D54" s="72"/>
      <c r="E54" s="72"/>
      <c r="F54" s="21" t="s">
        <v>378</v>
      </c>
      <c r="G54" s="56"/>
      <c r="H54" s="46" t="s">
        <v>92</v>
      </c>
      <c r="I54" s="33">
        <v>115.4</v>
      </c>
      <c r="J54" s="33">
        <v>113.6</v>
      </c>
      <c r="K54" s="33">
        <v>113.3</v>
      </c>
      <c r="L54" s="33">
        <v>110.8</v>
      </c>
      <c r="M54" s="33">
        <v>110.3</v>
      </c>
      <c r="N54" s="33">
        <v>109.6</v>
      </c>
      <c r="O54" s="33">
        <v>110.4</v>
      </c>
      <c r="P54" s="33">
        <v>110.1</v>
      </c>
      <c r="Q54" s="33">
        <v>110.1</v>
      </c>
      <c r="R54" s="33">
        <v>109</v>
      </c>
      <c r="S54" s="33">
        <v>102.1</v>
      </c>
      <c r="T54" s="17"/>
      <c r="U54" s="4" t="s">
        <v>44</v>
      </c>
    </row>
    <row r="55" spans="1:21" ht="40.5">
      <c r="A55" s="72"/>
      <c r="B55" s="82"/>
      <c r="C55" s="82"/>
      <c r="D55" s="72"/>
      <c r="E55" s="72"/>
      <c r="F55" s="21" t="s">
        <v>379</v>
      </c>
      <c r="G55" s="51" t="s">
        <v>355</v>
      </c>
      <c r="H55" s="46" t="s">
        <v>92</v>
      </c>
      <c r="I55" s="33">
        <v>3.3000000000000002E-2</v>
      </c>
      <c r="J55" s="33">
        <v>3.2000000000000001E-2</v>
      </c>
      <c r="K55" s="33">
        <v>3.5000000000000003E-2</v>
      </c>
      <c r="L55" s="33">
        <v>3.4000000000000002E-2</v>
      </c>
      <c r="M55" s="33">
        <v>3.4000000000000002E-2</v>
      </c>
      <c r="N55" s="33">
        <v>3.3500000000000002E-2</v>
      </c>
      <c r="O55" s="33">
        <v>3.3300000000000003E-2</v>
      </c>
      <c r="P55" s="33">
        <v>3.2369914230344299E-2</v>
      </c>
      <c r="Q55" s="33">
        <v>3.3000000000000002E-2</v>
      </c>
      <c r="R55" s="33">
        <v>3.3500000000000002E-2</v>
      </c>
      <c r="S55" s="33"/>
      <c r="T55" s="4">
        <v>736278.86406162207</v>
      </c>
      <c r="U55" s="8"/>
    </row>
    <row r="56" spans="1:21" ht="40.5">
      <c r="A56" s="72"/>
      <c r="B56" s="82"/>
      <c r="C56" s="82"/>
      <c r="D56" s="72" t="s">
        <v>380</v>
      </c>
      <c r="E56" s="72" t="s">
        <v>149</v>
      </c>
      <c r="F56" s="58" t="s">
        <v>381</v>
      </c>
      <c r="G56" s="32" t="s">
        <v>382</v>
      </c>
      <c r="H56" s="46" t="s">
        <v>92</v>
      </c>
      <c r="I56" s="33">
        <v>12192.24</v>
      </c>
      <c r="J56" s="33">
        <v>14264.7</v>
      </c>
      <c r="K56" s="33">
        <v>16305.41</v>
      </c>
      <c r="L56" s="33">
        <v>17811.04</v>
      </c>
      <c r="M56" s="33">
        <v>19945.830000000002</v>
      </c>
      <c r="N56" s="33">
        <v>22791.84</v>
      </c>
      <c r="O56" s="33">
        <v>25755.19</v>
      </c>
      <c r="P56" s="33">
        <v>26882.392215220199</v>
      </c>
      <c r="Q56" s="33">
        <v>29221.938361634599</v>
      </c>
      <c r="R56" s="33">
        <v>31545.267012</v>
      </c>
      <c r="S56" s="33">
        <v>24685</v>
      </c>
      <c r="T56" s="4">
        <v>432</v>
      </c>
      <c r="U56" s="8"/>
    </row>
    <row r="57" spans="1:21" ht="27">
      <c r="A57" s="72"/>
      <c r="B57" s="82"/>
      <c r="C57" s="82"/>
      <c r="D57" s="72"/>
      <c r="E57" s="72"/>
      <c r="F57" s="21" t="s">
        <v>383</v>
      </c>
      <c r="G57" s="32" t="s">
        <v>208</v>
      </c>
      <c r="H57" s="46" t="s">
        <v>92</v>
      </c>
      <c r="I57" s="33">
        <v>650.10156960511597</v>
      </c>
      <c r="J57" s="33">
        <v>801.01980477960001</v>
      </c>
      <c r="K57" s="33">
        <v>987.16507662747995</v>
      </c>
      <c r="L57" s="33">
        <v>1163.1965819899699</v>
      </c>
      <c r="M57" s="33">
        <v>1345.3</v>
      </c>
      <c r="N57" s="33">
        <v>1648.6458267786199</v>
      </c>
      <c r="O57" s="33">
        <v>1928.8830638637</v>
      </c>
      <c r="P57" s="33">
        <v>2245.9660955530999</v>
      </c>
      <c r="Q57" s="33">
        <v>2484.1640224123198</v>
      </c>
      <c r="R57" s="33"/>
      <c r="S57" s="33"/>
      <c r="T57" s="4">
        <v>1643.9</v>
      </c>
      <c r="U57" s="8"/>
    </row>
    <row r="58" spans="1:21" ht="27">
      <c r="A58" s="72"/>
      <c r="B58" s="82"/>
      <c r="C58" s="82"/>
      <c r="D58" s="72"/>
      <c r="E58" s="72"/>
      <c r="F58" s="21" t="s">
        <v>384</v>
      </c>
      <c r="G58" s="32" t="s">
        <v>169</v>
      </c>
      <c r="H58" s="46" t="s">
        <v>92</v>
      </c>
      <c r="I58" s="33">
        <v>17016</v>
      </c>
      <c r="J58" s="33">
        <v>15337</v>
      </c>
      <c r="K58" s="33">
        <v>14973</v>
      </c>
      <c r="L58" s="33">
        <v>15094</v>
      </c>
      <c r="M58" s="33">
        <v>16496</v>
      </c>
      <c r="N58" s="33">
        <v>68275</v>
      </c>
      <c r="O58" s="33">
        <v>68840</v>
      </c>
      <c r="P58" s="33">
        <v>75475</v>
      </c>
      <c r="Q58" s="33">
        <v>77066</v>
      </c>
      <c r="R58" s="33">
        <v>77435</v>
      </c>
      <c r="S58" s="33"/>
      <c r="T58" s="4">
        <v>27995974.858284384</v>
      </c>
      <c r="U58" s="8"/>
    </row>
    <row r="59" spans="1:21" ht="40.5">
      <c r="A59" s="72"/>
      <c r="B59" s="82"/>
      <c r="C59" s="82"/>
      <c r="D59" s="72"/>
      <c r="E59" s="72"/>
      <c r="F59" s="32" t="s">
        <v>385</v>
      </c>
      <c r="G59" s="21" t="s">
        <v>236</v>
      </c>
      <c r="H59" s="46" t="s">
        <v>87</v>
      </c>
      <c r="I59" s="33">
        <v>23.2</v>
      </c>
      <c r="J59" s="33">
        <v>45.03</v>
      </c>
      <c r="K59" s="33">
        <v>66.010000000000005</v>
      </c>
      <c r="L59" s="33">
        <v>71.94</v>
      </c>
      <c r="M59" s="33">
        <v>100.68</v>
      </c>
      <c r="N59" s="33">
        <v>126.38</v>
      </c>
      <c r="O59" s="33">
        <v>140.02000000000001</v>
      </c>
      <c r="P59" s="33">
        <v>179.4</v>
      </c>
      <c r="Q59" s="33">
        <v>249.29</v>
      </c>
      <c r="R59" s="33"/>
      <c r="S59" s="33"/>
      <c r="T59" s="63"/>
      <c r="U59" s="63"/>
    </row>
    <row r="60" spans="1:21" ht="40.5">
      <c r="A60" s="72"/>
      <c r="B60" s="82"/>
      <c r="C60" s="82"/>
      <c r="D60" s="72"/>
      <c r="E60" s="72"/>
      <c r="F60" s="32" t="s">
        <v>386</v>
      </c>
      <c r="G60" s="32" t="s">
        <v>208</v>
      </c>
      <c r="H60" s="46" t="s">
        <v>87</v>
      </c>
      <c r="I60" s="33"/>
      <c r="J60" s="33"/>
      <c r="K60" s="33"/>
      <c r="L60" s="33"/>
      <c r="M60" s="33">
        <v>35.700000000000003</v>
      </c>
      <c r="N60" s="33">
        <v>33.5</v>
      </c>
      <c r="O60" s="33">
        <v>35.299999999999997</v>
      </c>
      <c r="P60" s="33">
        <v>32.799999999999997</v>
      </c>
      <c r="Q60" s="33">
        <v>26.2</v>
      </c>
      <c r="R60" s="33">
        <v>33.1</v>
      </c>
      <c r="S60" s="33"/>
      <c r="T60" s="63"/>
      <c r="U60" s="63"/>
    </row>
    <row r="61" spans="1:21" ht="40.5">
      <c r="A61" s="72"/>
      <c r="B61" s="82"/>
      <c r="C61" s="82"/>
      <c r="D61" s="72"/>
      <c r="E61" s="72"/>
      <c r="F61" s="32" t="s">
        <v>387</v>
      </c>
      <c r="G61" s="21" t="s">
        <v>169</v>
      </c>
      <c r="H61" s="46" t="s">
        <v>87</v>
      </c>
      <c r="I61" s="33"/>
      <c r="J61" s="33"/>
      <c r="K61" s="33"/>
      <c r="L61" s="33">
        <v>9361</v>
      </c>
      <c r="M61" s="33">
        <v>10862</v>
      </c>
      <c r="N61" s="33">
        <v>12739</v>
      </c>
      <c r="O61" s="33">
        <v>12733</v>
      </c>
      <c r="P61" s="33">
        <v>12645</v>
      </c>
      <c r="Q61" s="33">
        <v>10859</v>
      </c>
      <c r="R61" s="33">
        <v>9392</v>
      </c>
      <c r="S61" s="33"/>
      <c r="T61" s="63"/>
      <c r="U61" s="63"/>
    </row>
    <row r="62" spans="1:21" ht="40.5">
      <c r="A62" s="72"/>
      <c r="B62" s="82"/>
      <c r="C62" s="82"/>
      <c r="D62" s="72"/>
      <c r="E62" s="72"/>
      <c r="F62" s="32" t="s">
        <v>388</v>
      </c>
      <c r="G62" s="21" t="s">
        <v>169</v>
      </c>
      <c r="H62" s="46" t="s">
        <v>87</v>
      </c>
      <c r="I62" s="33"/>
      <c r="J62" s="33"/>
      <c r="K62" s="33"/>
      <c r="L62" s="33">
        <v>13620</v>
      </c>
      <c r="M62" s="33">
        <v>19390</v>
      </c>
      <c r="N62" s="33">
        <v>22143</v>
      </c>
      <c r="O62" s="33">
        <v>23128</v>
      </c>
      <c r="P62" s="33">
        <v>23991</v>
      </c>
      <c r="Q62" s="33">
        <v>22758</v>
      </c>
      <c r="R62" s="33">
        <v>27637</v>
      </c>
      <c r="S62" s="33"/>
      <c r="T62" s="63"/>
      <c r="U62" s="63"/>
    </row>
    <row r="63" spans="1:21" ht="54">
      <c r="A63" s="72"/>
      <c r="B63" s="77" t="s">
        <v>467</v>
      </c>
      <c r="C63" s="77"/>
      <c r="D63" s="72" t="s">
        <v>389</v>
      </c>
      <c r="E63" s="72" t="s">
        <v>87</v>
      </c>
      <c r="F63" s="59" t="s">
        <v>390</v>
      </c>
      <c r="G63" s="51" t="s">
        <v>355</v>
      </c>
      <c r="H63" s="46" t="s">
        <v>87</v>
      </c>
      <c r="I63" s="33">
        <v>15.3248413896853</v>
      </c>
      <c r="J63" s="33">
        <v>15.7099811568908</v>
      </c>
      <c r="K63" s="33">
        <v>15.7644909617738</v>
      </c>
      <c r="L63" s="33">
        <v>10.743754985070799</v>
      </c>
      <c r="M63" s="33">
        <v>13.664929725103001</v>
      </c>
      <c r="N63" s="33">
        <v>14.2026761455671</v>
      </c>
      <c r="O63" s="33">
        <v>13.452903286966</v>
      </c>
      <c r="P63" s="33">
        <v>13.077433800943799</v>
      </c>
      <c r="Q63" s="33">
        <v>12.269471190357599</v>
      </c>
      <c r="R63" s="33"/>
      <c r="S63" s="33"/>
      <c r="T63" s="63"/>
      <c r="U63" s="63"/>
    </row>
    <row r="64" spans="1:21" ht="54">
      <c r="A64" s="72"/>
      <c r="B64" s="77"/>
      <c r="C64" s="77"/>
      <c r="D64" s="72"/>
      <c r="E64" s="72"/>
      <c r="F64" s="34" t="s">
        <v>391</v>
      </c>
      <c r="G64" s="52" t="s">
        <v>355</v>
      </c>
      <c r="H64" s="47" t="s">
        <v>121</v>
      </c>
      <c r="I64" s="35"/>
      <c r="J64" s="35"/>
      <c r="K64" s="35"/>
      <c r="L64" s="35"/>
      <c r="M64" s="35"/>
      <c r="N64" s="35"/>
      <c r="O64" s="35"/>
      <c r="P64" s="35"/>
      <c r="Q64" s="35"/>
      <c r="R64" s="35"/>
      <c r="S64" s="35"/>
      <c r="T64" s="63"/>
      <c r="U64" s="63"/>
    </row>
    <row r="65" spans="1:21" ht="54">
      <c r="A65" s="72"/>
      <c r="B65" s="77"/>
      <c r="C65" s="77"/>
      <c r="D65" s="72"/>
      <c r="E65" s="72"/>
      <c r="F65" s="34" t="s">
        <v>392</v>
      </c>
      <c r="G65" s="52" t="s">
        <v>355</v>
      </c>
      <c r="H65" s="47" t="s">
        <v>393</v>
      </c>
      <c r="I65" s="35"/>
      <c r="J65" s="35"/>
      <c r="K65" s="35"/>
      <c r="L65" s="35"/>
      <c r="M65" s="35"/>
      <c r="N65" s="35"/>
      <c r="O65" s="35"/>
      <c r="P65" s="35"/>
      <c r="Q65" s="35"/>
      <c r="R65" s="35"/>
      <c r="S65" s="35"/>
      <c r="T65" s="63"/>
      <c r="U65" s="63"/>
    </row>
    <row r="66" spans="1:21" ht="67.5">
      <c r="A66" s="72"/>
      <c r="B66" s="77"/>
      <c r="C66" s="77"/>
      <c r="D66" s="72"/>
      <c r="E66" s="72"/>
      <c r="F66" s="34" t="s">
        <v>394</v>
      </c>
      <c r="G66" s="52" t="s">
        <v>355</v>
      </c>
      <c r="H66" s="47" t="s">
        <v>393</v>
      </c>
      <c r="I66" s="35"/>
      <c r="J66" s="35"/>
      <c r="K66" s="35"/>
      <c r="L66" s="35"/>
      <c r="M66" s="35"/>
      <c r="N66" s="35"/>
      <c r="O66" s="35"/>
      <c r="P66" s="35"/>
      <c r="Q66" s="35"/>
      <c r="R66" s="35"/>
      <c r="S66" s="35"/>
      <c r="T66" s="63"/>
      <c r="U66" s="63"/>
    </row>
    <row r="67" spans="1:21" ht="67.5">
      <c r="A67" s="72"/>
      <c r="B67" s="77"/>
      <c r="C67" s="77"/>
      <c r="D67" s="72"/>
      <c r="E67" s="72"/>
      <c r="F67" s="34" t="s">
        <v>395</v>
      </c>
      <c r="G67" s="35" t="s">
        <v>355</v>
      </c>
      <c r="H67" s="47" t="s">
        <v>87</v>
      </c>
      <c r="I67" s="35">
        <v>4.9379625491616501</v>
      </c>
      <c r="J67" s="35">
        <v>5.5317745250096797</v>
      </c>
      <c r="K67" s="35">
        <v>4.7691287692841398</v>
      </c>
      <c r="L67" s="35">
        <v>4.61886437846516</v>
      </c>
      <c r="M67" s="35">
        <v>4.9122477413372003</v>
      </c>
      <c r="N67" s="35">
        <v>5.1161775018286297</v>
      </c>
      <c r="O67" s="35">
        <v>4.7140084002779297</v>
      </c>
      <c r="P67" s="35">
        <v>4.6152740831738299</v>
      </c>
      <c r="Q67" s="35">
        <v>5.0684208497417202</v>
      </c>
      <c r="R67" s="35"/>
      <c r="S67" s="35"/>
      <c r="T67" s="63"/>
      <c r="U67" s="63"/>
    </row>
    <row r="68" spans="1:21" ht="54">
      <c r="A68" s="72"/>
      <c r="B68" s="77"/>
      <c r="C68" s="77"/>
      <c r="D68" s="72"/>
      <c r="E68" s="72"/>
      <c r="F68" s="34" t="s">
        <v>396</v>
      </c>
      <c r="G68" s="35" t="s">
        <v>355</v>
      </c>
      <c r="H68" s="47" t="s">
        <v>87</v>
      </c>
      <c r="I68" s="35">
        <v>14.4226592286415</v>
      </c>
      <c r="J68" s="35">
        <v>14.930459775957001</v>
      </c>
      <c r="K68" s="35">
        <v>14.9728461361246</v>
      </c>
      <c r="L68" s="35">
        <v>12.569415842892999</v>
      </c>
      <c r="M68" s="35">
        <v>14.0785149512107</v>
      </c>
      <c r="N68" s="35">
        <v>14.282609879951501</v>
      </c>
      <c r="O68" s="35">
        <v>12.825266937343001</v>
      </c>
      <c r="P68" s="35">
        <v>12.2648637889779</v>
      </c>
      <c r="Q68" s="35">
        <v>11.3069457668824</v>
      </c>
      <c r="R68" s="35"/>
      <c r="S68" s="35"/>
      <c r="T68" s="63"/>
      <c r="U68" s="63"/>
    </row>
    <row r="69" spans="1:21" ht="67.5">
      <c r="A69" s="72"/>
      <c r="B69" s="77"/>
      <c r="C69" s="77"/>
      <c r="D69" s="72"/>
      <c r="E69" s="72"/>
      <c r="F69" s="34" t="s">
        <v>397</v>
      </c>
      <c r="G69" s="52" t="s">
        <v>355</v>
      </c>
      <c r="H69" s="47" t="s">
        <v>109</v>
      </c>
      <c r="I69" s="35"/>
      <c r="J69" s="35"/>
      <c r="K69" s="35"/>
      <c r="L69" s="35"/>
      <c r="M69" s="35"/>
      <c r="N69" s="35"/>
      <c r="O69" s="35"/>
      <c r="P69" s="35"/>
      <c r="Q69" s="35"/>
      <c r="R69" s="35"/>
      <c r="S69" s="35"/>
      <c r="T69" s="63"/>
      <c r="U69" s="63"/>
    </row>
    <row r="70" spans="1:21" ht="67.5">
      <c r="A70" s="72"/>
      <c r="B70" s="77"/>
      <c r="C70" s="77"/>
      <c r="D70" s="74" t="s">
        <v>398</v>
      </c>
      <c r="E70" s="74" t="s">
        <v>87</v>
      </c>
      <c r="F70" s="34" t="s">
        <v>399</v>
      </c>
      <c r="G70" s="52" t="s">
        <v>355</v>
      </c>
      <c r="H70" s="47" t="s">
        <v>109</v>
      </c>
      <c r="I70" s="35"/>
      <c r="J70" s="35"/>
      <c r="K70" s="35"/>
      <c r="L70" s="35"/>
      <c r="M70" s="35"/>
      <c r="N70" s="35"/>
      <c r="O70" s="35"/>
      <c r="P70" s="35"/>
      <c r="Q70" s="35"/>
      <c r="R70" s="35"/>
      <c r="S70" s="35"/>
      <c r="T70" s="63"/>
      <c r="U70" s="63"/>
    </row>
    <row r="71" spans="1:21" ht="67.5">
      <c r="A71" s="72"/>
      <c r="B71" s="77"/>
      <c r="C71" s="77"/>
      <c r="D71" s="74"/>
      <c r="E71" s="74"/>
      <c r="F71" s="34" t="s">
        <v>400</v>
      </c>
      <c r="G71" s="52" t="s">
        <v>355</v>
      </c>
      <c r="H71" s="47" t="s">
        <v>109</v>
      </c>
      <c r="I71" s="35"/>
      <c r="J71" s="35"/>
      <c r="K71" s="35"/>
      <c r="L71" s="35"/>
      <c r="M71" s="35"/>
      <c r="N71" s="35"/>
      <c r="O71" s="35"/>
      <c r="P71" s="35"/>
      <c r="Q71" s="35"/>
      <c r="R71" s="35"/>
      <c r="S71" s="35"/>
      <c r="T71" s="63"/>
      <c r="U71" s="63"/>
    </row>
    <row r="72" spans="1:21" ht="67.5">
      <c r="A72" s="72"/>
      <c r="B72" s="77"/>
      <c r="C72" s="77"/>
      <c r="D72" s="74"/>
      <c r="E72" s="74"/>
      <c r="F72" s="34" t="s">
        <v>401</v>
      </c>
      <c r="G72" s="52" t="s">
        <v>355</v>
      </c>
      <c r="H72" s="47" t="s">
        <v>109</v>
      </c>
      <c r="I72" s="35"/>
      <c r="J72" s="35"/>
      <c r="K72" s="35"/>
      <c r="L72" s="35"/>
      <c r="M72" s="35"/>
      <c r="N72" s="35"/>
      <c r="O72" s="35"/>
      <c r="P72" s="35"/>
      <c r="Q72" s="35"/>
      <c r="R72" s="35"/>
      <c r="S72" s="35"/>
      <c r="T72" s="63"/>
      <c r="U72" s="63"/>
    </row>
    <row r="73" spans="1:21" ht="67.5">
      <c r="A73" s="72"/>
      <c r="B73" s="77"/>
      <c r="C73" s="77"/>
      <c r="D73" s="74"/>
      <c r="E73" s="74"/>
      <c r="F73" s="34" t="s">
        <v>402</v>
      </c>
      <c r="G73" s="52" t="s">
        <v>355</v>
      </c>
      <c r="H73" s="47" t="s">
        <v>109</v>
      </c>
      <c r="I73" s="35"/>
      <c r="J73" s="35"/>
      <c r="K73" s="35"/>
      <c r="L73" s="35"/>
      <c r="M73" s="35"/>
      <c r="N73" s="35"/>
      <c r="O73" s="35"/>
      <c r="P73" s="35"/>
      <c r="Q73" s="35"/>
      <c r="R73" s="35"/>
      <c r="S73" s="35"/>
      <c r="T73" s="63"/>
      <c r="U73" s="63"/>
    </row>
    <row r="74" spans="1:21" ht="67.5">
      <c r="A74" s="72"/>
      <c r="B74" s="77"/>
      <c r="C74" s="77"/>
      <c r="D74" s="74" t="s">
        <v>403</v>
      </c>
      <c r="E74" s="74" t="s">
        <v>87</v>
      </c>
      <c r="F74" s="34" t="s">
        <v>404</v>
      </c>
      <c r="G74" s="52" t="s">
        <v>355</v>
      </c>
      <c r="H74" s="47" t="s">
        <v>405</v>
      </c>
      <c r="I74" s="35"/>
      <c r="J74" s="35"/>
      <c r="K74" s="35"/>
      <c r="L74" s="35"/>
      <c r="M74" s="35"/>
      <c r="N74" s="35"/>
      <c r="O74" s="35"/>
      <c r="P74" s="35"/>
      <c r="Q74" s="35"/>
      <c r="R74" s="35"/>
      <c r="S74" s="35"/>
      <c r="T74" s="63"/>
      <c r="U74" s="63"/>
    </row>
    <row r="75" spans="1:21" ht="67.5">
      <c r="A75" s="72"/>
      <c r="B75" s="77"/>
      <c r="C75" s="77"/>
      <c r="D75" s="74"/>
      <c r="E75" s="74"/>
      <c r="F75" s="34" t="s">
        <v>406</v>
      </c>
      <c r="G75" s="52" t="s">
        <v>355</v>
      </c>
      <c r="H75" s="47" t="s">
        <v>405</v>
      </c>
      <c r="I75" s="35"/>
      <c r="J75" s="35"/>
      <c r="K75" s="35"/>
      <c r="L75" s="35"/>
      <c r="M75" s="35"/>
      <c r="N75" s="35"/>
      <c r="O75" s="35"/>
      <c r="P75" s="35"/>
      <c r="Q75" s="35"/>
      <c r="R75" s="35"/>
      <c r="S75" s="35"/>
      <c r="T75" s="63"/>
      <c r="U75" s="63"/>
    </row>
    <row r="76" spans="1:21" ht="54">
      <c r="A76" s="72"/>
      <c r="B76" s="77"/>
      <c r="C76" s="77"/>
      <c r="D76" s="74"/>
      <c r="E76" s="74"/>
      <c r="F76" s="36" t="s">
        <v>407</v>
      </c>
      <c r="G76" s="52" t="s">
        <v>355</v>
      </c>
      <c r="H76" s="47" t="s">
        <v>405</v>
      </c>
      <c r="I76" s="35"/>
      <c r="J76" s="35"/>
      <c r="K76" s="35"/>
      <c r="L76" s="35"/>
      <c r="M76" s="35"/>
      <c r="N76" s="35"/>
      <c r="O76" s="35"/>
      <c r="P76" s="35"/>
      <c r="Q76" s="35"/>
      <c r="R76" s="35"/>
      <c r="S76" s="35"/>
      <c r="T76" s="63"/>
      <c r="U76" s="63"/>
    </row>
    <row r="77" spans="1:21" ht="40.5">
      <c r="A77" s="72"/>
      <c r="B77" s="77"/>
      <c r="C77" s="77"/>
      <c r="D77" s="74"/>
      <c r="E77" s="74"/>
      <c r="F77" s="36" t="s">
        <v>408</v>
      </c>
      <c r="G77" s="52" t="s">
        <v>355</v>
      </c>
      <c r="H77" s="47" t="s">
        <v>405</v>
      </c>
      <c r="I77" s="35"/>
      <c r="J77" s="35"/>
      <c r="K77" s="35"/>
      <c r="L77" s="35"/>
      <c r="M77" s="35"/>
      <c r="N77" s="35"/>
      <c r="O77" s="35"/>
      <c r="P77" s="35"/>
      <c r="Q77" s="35"/>
      <c r="R77" s="35"/>
      <c r="S77" s="35"/>
      <c r="T77" s="63"/>
      <c r="U77" s="63"/>
    </row>
    <row r="78" spans="1:21" ht="108">
      <c r="A78" s="72"/>
      <c r="B78" s="77"/>
      <c r="C78" s="77"/>
      <c r="D78" s="74"/>
      <c r="E78" s="74"/>
      <c r="F78" s="34" t="s">
        <v>409</v>
      </c>
      <c r="G78" s="52" t="s">
        <v>355</v>
      </c>
      <c r="H78" s="47" t="s">
        <v>149</v>
      </c>
      <c r="I78" s="35"/>
      <c r="J78" s="35"/>
      <c r="K78" s="35"/>
      <c r="L78" s="35"/>
      <c r="M78" s="35"/>
      <c r="N78" s="35"/>
      <c r="O78" s="35"/>
      <c r="P78" s="35"/>
      <c r="Q78" s="35"/>
      <c r="R78" s="35"/>
      <c r="S78" s="35"/>
      <c r="T78" s="63"/>
      <c r="U78" s="63"/>
    </row>
    <row r="79" spans="1:21" ht="94.5">
      <c r="A79" s="72"/>
      <c r="B79" s="77"/>
      <c r="C79" s="77"/>
      <c r="D79" s="74"/>
      <c r="E79" s="74"/>
      <c r="F79" s="34" t="s">
        <v>410</v>
      </c>
      <c r="G79" s="52" t="s">
        <v>355</v>
      </c>
      <c r="H79" s="47" t="s">
        <v>149</v>
      </c>
      <c r="I79" s="35"/>
      <c r="J79" s="35"/>
      <c r="K79" s="35"/>
      <c r="L79" s="35"/>
      <c r="M79" s="35"/>
      <c r="N79" s="35"/>
      <c r="O79" s="35"/>
      <c r="P79" s="35"/>
      <c r="Q79" s="35"/>
      <c r="R79" s="35"/>
      <c r="S79" s="35"/>
      <c r="T79" s="63"/>
      <c r="U79" s="63"/>
    </row>
    <row r="80" spans="1:21" ht="67.5">
      <c r="A80" s="72"/>
      <c r="B80" s="77"/>
      <c r="C80" s="77"/>
      <c r="D80" s="74"/>
      <c r="E80" s="74"/>
      <c r="F80" s="34" t="s">
        <v>411</v>
      </c>
      <c r="G80" s="52" t="s">
        <v>355</v>
      </c>
      <c r="H80" s="47" t="s">
        <v>149</v>
      </c>
      <c r="I80" s="35"/>
      <c r="J80" s="35"/>
      <c r="K80" s="35"/>
      <c r="L80" s="35"/>
      <c r="M80" s="35"/>
      <c r="N80" s="35"/>
      <c r="O80" s="35"/>
      <c r="P80" s="35"/>
      <c r="Q80" s="35"/>
      <c r="R80" s="35"/>
      <c r="S80" s="35"/>
      <c r="T80" s="63"/>
      <c r="U80" s="63"/>
    </row>
    <row r="81" spans="1:21" ht="67.5">
      <c r="A81" s="72"/>
      <c r="B81" s="77"/>
      <c r="C81" s="77"/>
      <c r="D81" s="74" t="s">
        <v>412</v>
      </c>
      <c r="E81" s="74" t="s">
        <v>87</v>
      </c>
      <c r="F81" s="34" t="s">
        <v>413</v>
      </c>
      <c r="G81" s="52" t="s">
        <v>355</v>
      </c>
      <c r="H81" s="47" t="s">
        <v>109</v>
      </c>
      <c r="I81" s="35"/>
      <c r="J81" s="35"/>
      <c r="K81" s="35"/>
      <c r="L81" s="35"/>
      <c r="M81" s="35"/>
      <c r="N81" s="35"/>
      <c r="O81" s="35"/>
      <c r="P81" s="35"/>
      <c r="Q81" s="35"/>
      <c r="R81" s="35"/>
      <c r="S81" s="35"/>
      <c r="T81" s="63"/>
      <c r="U81" s="63"/>
    </row>
    <row r="82" spans="1:21" ht="67.5">
      <c r="A82" s="72"/>
      <c r="B82" s="77"/>
      <c r="C82" s="77"/>
      <c r="D82" s="74"/>
      <c r="E82" s="74"/>
      <c r="F82" s="34" t="s">
        <v>414</v>
      </c>
      <c r="G82" s="52" t="s">
        <v>355</v>
      </c>
      <c r="H82" s="47" t="s">
        <v>109</v>
      </c>
      <c r="I82" s="35"/>
      <c r="J82" s="35"/>
      <c r="K82" s="35"/>
      <c r="L82" s="35"/>
      <c r="M82" s="35"/>
      <c r="N82" s="35"/>
      <c r="O82" s="35"/>
      <c r="P82" s="35"/>
      <c r="Q82" s="35"/>
      <c r="R82" s="35"/>
      <c r="S82" s="35"/>
      <c r="T82" s="63"/>
      <c r="U82" s="63"/>
    </row>
    <row r="83" spans="1:21" ht="54">
      <c r="A83" s="72"/>
      <c r="B83" s="77"/>
      <c r="C83" s="77"/>
      <c r="D83" s="74"/>
      <c r="E83" s="74"/>
      <c r="F83" s="34" t="s">
        <v>415</v>
      </c>
      <c r="G83" s="52" t="s">
        <v>355</v>
      </c>
      <c r="H83" s="47" t="s">
        <v>109</v>
      </c>
      <c r="I83" s="35"/>
      <c r="J83" s="35"/>
      <c r="K83" s="35"/>
      <c r="L83" s="35"/>
      <c r="M83" s="35"/>
      <c r="N83" s="35"/>
      <c r="O83" s="35"/>
      <c r="P83" s="35"/>
      <c r="Q83" s="35"/>
      <c r="R83" s="35"/>
      <c r="S83" s="35"/>
      <c r="T83" s="63"/>
      <c r="U83" s="63"/>
    </row>
    <row r="84" spans="1:21" ht="67.5">
      <c r="A84" s="72"/>
      <c r="B84" s="77"/>
      <c r="C84" s="77"/>
      <c r="D84" s="74"/>
      <c r="E84" s="74"/>
      <c r="F84" s="34" t="s">
        <v>416</v>
      </c>
      <c r="G84" s="52" t="s">
        <v>355</v>
      </c>
      <c r="H84" s="47" t="s">
        <v>109</v>
      </c>
      <c r="I84" s="35"/>
      <c r="J84" s="35"/>
      <c r="K84" s="35"/>
      <c r="L84" s="35"/>
      <c r="M84" s="35"/>
      <c r="N84" s="35"/>
      <c r="O84" s="35"/>
      <c r="P84" s="35"/>
      <c r="Q84" s="35"/>
      <c r="R84" s="35"/>
      <c r="S84" s="35"/>
      <c r="T84" s="63"/>
      <c r="U84" s="63"/>
    </row>
    <row r="85" spans="1:21" ht="81">
      <c r="A85" s="72"/>
      <c r="B85" s="77"/>
      <c r="C85" s="77"/>
      <c r="D85" s="74"/>
      <c r="E85" s="74"/>
      <c r="F85" s="34" t="s">
        <v>417</v>
      </c>
      <c r="G85" s="52" t="s">
        <v>355</v>
      </c>
      <c r="H85" s="47" t="s">
        <v>149</v>
      </c>
      <c r="I85" s="35"/>
      <c r="J85" s="35"/>
      <c r="K85" s="35"/>
      <c r="L85" s="35"/>
      <c r="M85" s="35"/>
      <c r="N85" s="35"/>
      <c r="O85" s="35"/>
      <c r="P85" s="35"/>
      <c r="Q85" s="35"/>
      <c r="R85" s="35"/>
      <c r="S85" s="35"/>
      <c r="T85" s="63"/>
      <c r="U85" s="63"/>
    </row>
    <row r="86" spans="1:21" ht="67.5">
      <c r="A86" s="72"/>
      <c r="B86" s="77"/>
      <c r="C86" s="77"/>
      <c r="D86" s="74"/>
      <c r="E86" s="74"/>
      <c r="F86" s="34" t="s">
        <v>418</v>
      </c>
      <c r="G86" s="34" t="s">
        <v>355</v>
      </c>
      <c r="H86" s="47" t="s">
        <v>149</v>
      </c>
      <c r="I86" s="35"/>
      <c r="J86" s="35"/>
      <c r="K86" s="35"/>
      <c r="L86" s="35"/>
      <c r="M86" s="35"/>
      <c r="N86" s="35"/>
      <c r="O86" s="35"/>
      <c r="P86" s="35"/>
      <c r="Q86" s="35"/>
      <c r="R86" s="35"/>
      <c r="S86" s="35"/>
      <c r="T86" s="63"/>
      <c r="U86" s="63"/>
    </row>
    <row r="87" spans="1:21" ht="81">
      <c r="A87" s="72"/>
      <c r="B87" s="77"/>
      <c r="C87" s="77"/>
      <c r="D87" s="74"/>
      <c r="E87" s="74"/>
      <c r="F87" s="34" t="s">
        <v>419</v>
      </c>
      <c r="G87" s="34" t="s">
        <v>355</v>
      </c>
      <c r="H87" s="47" t="s">
        <v>149</v>
      </c>
      <c r="I87" s="35"/>
      <c r="J87" s="35"/>
      <c r="K87" s="35"/>
      <c r="L87" s="35"/>
      <c r="M87" s="35"/>
      <c r="N87" s="35"/>
      <c r="O87" s="35"/>
      <c r="P87" s="35"/>
      <c r="Q87" s="35"/>
      <c r="R87" s="35"/>
      <c r="S87" s="35"/>
      <c r="T87" s="63"/>
      <c r="U87" s="63"/>
    </row>
    <row r="88" spans="1:21" ht="67.5">
      <c r="A88" s="72"/>
      <c r="B88" s="77"/>
      <c r="C88" s="77"/>
      <c r="D88" s="74"/>
      <c r="E88" s="74"/>
      <c r="F88" s="34" t="s">
        <v>420</v>
      </c>
      <c r="G88" s="34" t="s">
        <v>355</v>
      </c>
      <c r="H88" s="47" t="s">
        <v>149</v>
      </c>
      <c r="I88" s="35"/>
      <c r="J88" s="35"/>
      <c r="K88" s="35"/>
      <c r="L88" s="35"/>
      <c r="M88" s="35"/>
      <c r="N88" s="35"/>
      <c r="O88" s="35"/>
      <c r="P88" s="35"/>
      <c r="Q88" s="35"/>
      <c r="R88" s="35"/>
      <c r="S88" s="35"/>
      <c r="T88" s="63"/>
      <c r="U88" s="63"/>
    </row>
    <row r="89" spans="1:21" ht="67.5">
      <c r="A89" s="72"/>
      <c r="B89" s="77"/>
      <c r="C89" s="77"/>
      <c r="D89" s="74"/>
      <c r="E89" s="74"/>
      <c r="F89" s="34" t="s">
        <v>421</v>
      </c>
      <c r="G89" s="34" t="s">
        <v>355</v>
      </c>
      <c r="H89" s="47" t="s">
        <v>149</v>
      </c>
      <c r="I89" s="35"/>
      <c r="J89" s="35"/>
      <c r="K89" s="35"/>
      <c r="L89" s="35"/>
      <c r="M89" s="35"/>
      <c r="N89" s="35"/>
      <c r="O89" s="35"/>
      <c r="P89" s="35"/>
      <c r="Q89" s="35"/>
      <c r="R89" s="35"/>
      <c r="S89" s="35"/>
      <c r="T89" s="63"/>
      <c r="U89" s="63"/>
    </row>
    <row r="90" spans="1:21" ht="27">
      <c r="A90" s="72"/>
      <c r="B90" s="77" t="s">
        <v>422</v>
      </c>
      <c r="C90" s="77" t="s">
        <v>92</v>
      </c>
      <c r="D90" s="77" t="s">
        <v>423</v>
      </c>
      <c r="E90" s="82" t="s">
        <v>92</v>
      </c>
      <c r="F90" s="24" t="s">
        <v>424</v>
      </c>
      <c r="G90" s="21" t="s">
        <v>425</v>
      </c>
      <c r="H90" s="46" t="s">
        <v>92</v>
      </c>
      <c r="I90" s="33">
        <v>1533</v>
      </c>
      <c r="J90" s="33">
        <v>1757</v>
      </c>
      <c r="K90" s="33">
        <v>1795</v>
      </c>
      <c r="L90" s="33">
        <v>2591</v>
      </c>
      <c r="M90" s="33">
        <v>3901</v>
      </c>
      <c r="N90" s="33">
        <v>4859</v>
      </c>
      <c r="O90" s="33">
        <v>6168</v>
      </c>
      <c r="P90" s="33">
        <v>1809</v>
      </c>
      <c r="Q90" s="33">
        <v>5514</v>
      </c>
      <c r="R90" s="33">
        <v>6952</v>
      </c>
      <c r="S90" s="33"/>
      <c r="T90" s="63"/>
      <c r="U90" s="63"/>
    </row>
    <row r="91" spans="1:21" ht="40.5">
      <c r="A91" s="72"/>
      <c r="B91" s="77"/>
      <c r="C91" s="77"/>
      <c r="D91" s="77"/>
      <c r="E91" s="82"/>
      <c r="F91" s="24" t="s">
        <v>426</v>
      </c>
      <c r="G91" s="21" t="s">
        <v>208</v>
      </c>
      <c r="H91" s="46" t="s">
        <v>92</v>
      </c>
      <c r="I91" s="33">
        <v>19633.987799999999</v>
      </c>
      <c r="J91" s="33">
        <v>22072.243033999999</v>
      </c>
      <c r="K91" s="33">
        <v>26930.180854999999</v>
      </c>
      <c r="L91" s="33">
        <v>34697.776259999999</v>
      </c>
      <c r="M91" s="33">
        <v>41104.964477000001</v>
      </c>
      <c r="N91" s="33">
        <v>46345.413320156898</v>
      </c>
      <c r="O91" s="33">
        <v>54301.525395136399</v>
      </c>
      <c r="P91" s="33">
        <v>62077.880895646202</v>
      </c>
      <c r="Q91" s="33">
        <v>67498.288011486802</v>
      </c>
      <c r="R91" s="33">
        <v>74524.157099999997</v>
      </c>
      <c r="S91" s="33">
        <v>85683.49</v>
      </c>
      <c r="T91" s="63"/>
      <c r="U91" s="63"/>
    </row>
    <row r="92" spans="1:21" ht="40.5">
      <c r="A92" s="72"/>
      <c r="B92" s="77"/>
      <c r="C92" s="77"/>
      <c r="D92" s="77"/>
      <c r="E92" s="82"/>
      <c r="F92" s="24" t="s">
        <v>427</v>
      </c>
      <c r="G92" s="21" t="s">
        <v>208</v>
      </c>
      <c r="H92" s="46" t="s">
        <v>92</v>
      </c>
      <c r="I92" s="33">
        <v>15709.6014</v>
      </c>
      <c r="J92" s="33">
        <v>17545.146599</v>
      </c>
      <c r="K92" s="33">
        <v>20053.910370000001</v>
      </c>
      <c r="L92" s="33">
        <v>25961.322960000001</v>
      </c>
      <c r="M92" s="33">
        <v>30722.635997060701</v>
      </c>
      <c r="N92" s="33">
        <v>35178.998545026298</v>
      </c>
      <c r="O92" s="33">
        <v>40021.491913127902</v>
      </c>
      <c r="P92" s="33">
        <v>44761.263797179403</v>
      </c>
      <c r="Q92" s="33">
        <v>50058.644201874602</v>
      </c>
      <c r="R92" s="33">
        <v>55436.999320000003</v>
      </c>
      <c r="S92" s="33">
        <v>65243.54</v>
      </c>
      <c r="T92" s="63"/>
      <c r="U92" s="63"/>
    </row>
    <row r="93" spans="1:21" ht="40.5">
      <c r="A93" s="72"/>
      <c r="B93" s="77"/>
      <c r="C93" s="77"/>
      <c r="D93" s="77"/>
      <c r="E93" s="82"/>
      <c r="F93" s="24" t="s">
        <v>428</v>
      </c>
      <c r="G93" s="21" t="s">
        <v>208</v>
      </c>
      <c r="H93" s="46" t="s">
        <v>92</v>
      </c>
      <c r="I93" s="33">
        <v>10358.0272</v>
      </c>
      <c r="J93" s="33">
        <v>11438.107897</v>
      </c>
      <c r="K93" s="33">
        <v>14382.189482</v>
      </c>
      <c r="L93" s="33">
        <v>17082.755399999998</v>
      </c>
      <c r="M93" s="33">
        <v>19648.209245999999</v>
      </c>
      <c r="N93" s="33">
        <v>22173.272530563001</v>
      </c>
      <c r="O93" s="33">
        <v>26343.305048610699</v>
      </c>
      <c r="P93" s="33">
        <v>29796.083292311301</v>
      </c>
      <c r="Q93" s="33">
        <v>33178.559614931299</v>
      </c>
      <c r="R93" s="33"/>
      <c r="S93" s="33"/>
      <c r="T93" s="63"/>
      <c r="U93" s="63"/>
    </row>
    <row r="94" spans="1:21" ht="27">
      <c r="A94" s="72"/>
      <c r="B94" s="77"/>
      <c r="C94" s="77"/>
      <c r="D94" s="77"/>
      <c r="E94" s="82"/>
      <c r="F94" s="58" t="s">
        <v>429</v>
      </c>
      <c r="G94" s="32" t="s">
        <v>355</v>
      </c>
      <c r="H94" s="46" t="s">
        <v>109</v>
      </c>
      <c r="I94" s="33">
        <v>1.8092094178178399E-2</v>
      </c>
      <c r="J94" s="33">
        <v>1.94638418646766E-2</v>
      </c>
      <c r="K94" s="33">
        <v>2.17882229107292E-2</v>
      </c>
      <c r="L94" s="33">
        <v>2.3391308580641399E-2</v>
      </c>
      <c r="M94" s="33">
        <v>2.62974420167312E-2</v>
      </c>
      <c r="N94" s="33">
        <v>2.28385747053967E-2</v>
      </c>
      <c r="O94" s="33">
        <v>2.2554025503003901E-2</v>
      </c>
      <c r="P94" s="33">
        <v>2.3183299589790499E-2</v>
      </c>
      <c r="Q94" s="33">
        <v>2.4482306657676301E-2</v>
      </c>
      <c r="R94" s="33">
        <v>2.8373553803486301E-2</v>
      </c>
      <c r="S94" s="33"/>
      <c r="T94" s="63"/>
      <c r="U94" s="63"/>
    </row>
    <row r="95" spans="1:21" ht="27">
      <c r="A95" s="72"/>
      <c r="B95" s="77"/>
      <c r="C95" s="77"/>
      <c r="D95" s="77"/>
      <c r="E95" s="82"/>
      <c r="F95" s="58" t="s">
        <v>430</v>
      </c>
      <c r="G95" s="32" t="s">
        <v>382</v>
      </c>
      <c r="H95" s="46" t="s">
        <v>109</v>
      </c>
      <c r="I95" s="33">
        <v>425.63143194757799</v>
      </c>
      <c r="J95" s="33">
        <v>535.62261129497199</v>
      </c>
      <c r="K95" s="33">
        <v>715.706913029627</v>
      </c>
      <c r="L95" s="33">
        <v>837.26187961985204</v>
      </c>
      <c r="M95" s="33">
        <v>1075.34053659046</v>
      </c>
      <c r="N95" s="33">
        <v>1075.02334751479</v>
      </c>
      <c r="O95" s="33">
        <v>1164.68766133196</v>
      </c>
      <c r="P95" s="33">
        <v>1315.546136854</v>
      </c>
      <c r="Q95" s="33">
        <v>1486.26008785371</v>
      </c>
      <c r="R95" s="33">
        <v>1815.3752411902101</v>
      </c>
      <c r="S95" s="33"/>
      <c r="T95" s="63"/>
      <c r="U95" s="63"/>
    </row>
    <row r="96" spans="1:21" ht="27">
      <c r="A96" s="72"/>
      <c r="B96" s="77"/>
      <c r="C96" s="77"/>
      <c r="D96" s="82" t="s">
        <v>431</v>
      </c>
      <c r="E96" s="82" t="s">
        <v>92</v>
      </c>
      <c r="F96" s="58" t="s">
        <v>432</v>
      </c>
      <c r="G96" s="32" t="s">
        <v>382</v>
      </c>
      <c r="H96" s="46" t="s">
        <v>92</v>
      </c>
      <c r="I96" s="33">
        <v>23603.260912276801</v>
      </c>
      <c r="J96" s="33">
        <v>27604.445671589001</v>
      </c>
      <c r="K96" s="33">
        <v>32935.7710102157</v>
      </c>
      <c r="L96" s="33">
        <v>35893.571981382403</v>
      </c>
      <c r="M96" s="33">
        <v>41106</v>
      </c>
      <c r="N96" s="33">
        <v>47335</v>
      </c>
      <c r="O96" s="33">
        <v>51767.811285210897</v>
      </c>
      <c r="P96" s="33">
        <v>56885</v>
      </c>
      <c r="Q96" s="33">
        <v>60879</v>
      </c>
      <c r="R96" s="33">
        <v>64168.300096910898</v>
      </c>
      <c r="S96" s="33"/>
      <c r="T96" s="63"/>
      <c r="U96" s="63"/>
    </row>
    <row r="97" spans="1:21" ht="40.5">
      <c r="A97" s="72"/>
      <c r="B97" s="77"/>
      <c r="C97" s="77"/>
      <c r="D97" s="82"/>
      <c r="E97" s="82"/>
      <c r="F97" s="32" t="s">
        <v>433</v>
      </c>
      <c r="G97" s="25" t="s">
        <v>434</v>
      </c>
      <c r="H97" s="46" t="s">
        <v>92</v>
      </c>
      <c r="I97" s="33">
        <v>8468.4</v>
      </c>
      <c r="J97" s="33">
        <v>9666.61</v>
      </c>
      <c r="K97" s="33">
        <v>11006.61</v>
      </c>
      <c r="L97" s="33">
        <v>12012.73</v>
      </c>
      <c r="M97" s="33">
        <v>13118.24</v>
      </c>
      <c r="N97" s="33">
        <v>14560.67</v>
      </c>
      <c r="O97" s="33">
        <v>15778.24</v>
      </c>
      <c r="P97" s="33">
        <v>16646.465741168799</v>
      </c>
      <c r="Q97" s="33">
        <v>18322.599690426199</v>
      </c>
      <c r="R97" s="33">
        <v>19853.773378000002</v>
      </c>
      <c r="S97" s="33">
        <v>15926</v>
      </c>
      <c r="T97" s="63"/>
      <c r="U97" s="63"/>
    </row>
    <row r="98" spans="1:21" ht="40.5">
      <c r="A98" s="72"/>
      <c r="B98" s="77"/>
      <c r="C98" s="77"/>
      <c r="D98" s="82"/>
      <c r="E98" s="82"/>
      <c r="F98" s="58" t="s">
        <v>435</v>
      </c>
      <c r="G98" s="58" t="s">
        <v>436</v>
      </c>
      <c r="H98" s="46" t="s">
        <v>372</v>
      </c>
      <c r="I98" s="33">
        <v>2.1325799999999999</v>
      </c>
      <c r="J98" s="33">
        <v>3.7402600000000001</v>
      </c>
      <c r="K98" s="33">
        <v>5.5195999999999996</v>
      </c>
      <c r="L98" s="33">
        <v>3.86</v>
      </c>
      <c r="M98" s="33">
        <v>5.43</v>
      </c>
      <c r="N98" s="33">
        <v>9.02</v>
      </c>
      <c r="O98" s="33">
        <v>11.71</v>
      </c>
      <c r="P98" s="33">
        <v>27.28</v>
      </c>
      <c r="Q98" s="33">
        <v>32.6</v>
      </c>
      <c r="R98" s="33">
        <v>37.799999999999997</v>
      </c>
      <c r="S98" s="33"/>
      <c r="T98" s="63"/>
      <c r="U98" s="63"/>
    </row>
    <row r="99" spans="1:21" ht="40.5">
      <c r="A99" s="72"/>
      <c r="B99" s="77"/>
      <c r="C99" s="77"/>
      <c r="D99" s="82"/>
      <c r="E99" s="82"/>
      <c r="F99" s="24" t="s">
        <v>437</v>
      </c>
      <c r="G99" s="60" t="s">
        <v>208</v>
      </c>
      <c r="H99" s="46" t="s">
        <v>92</v>
      </c>
      <c r="I99" s="33">
        <v>7122.5463</v>
      </c>
      <c r="J99" s="33">
        <v>8438.7921999999999</v>
      </c>
      <c r="K99" s="33">
        <v>10381.2032</v>
      </c>
      <c r="L99" s="33">
        <v>12362.974899999999</v>
      </c>
      <c r="M99" s="33">
        <v>14620.302799999999</v>
      </c>
      <c r="N99" s="33">
        <v>17155.490000000002</v>
      </c>
      <c r="O99" s="33">
        <v>19651.939999999999</v>
      </c>
      <c r="P99" s="33">
        <v>22294.844727200001</v>
      </c>
      <c r="Q99" s="33">
        <v>25111.53</v>
      </c>
      <c r="R99" s="33">
        <v>27761.41</v>
      </c>
      <c r="S99" s="33">
        <v>30645.759999999998</v>
      </c>
      <c r="T99" s="63"/>
      <c r="U99" s="63"/>
    </row>
    <row r="100" spans="1:21" ht="27">
      <c r="A100" s="72"/>
      <c r="B100" s="77"/>
      <c r="C100" s="77"/>
      <c r="D100" s="82"/>
      <c r="E100" s="82"/>
      <c r="F100" s="61" t="s">
        <v>438</v>
      </c>
      <c r="G100" s="30" t="s">
        <v>439</v>
      </c>
      <c r="H100" s="62" t="s">
        <v>372</v>
      </c>
      <c r="I100" s="31"/>
      <c r="J100" s="31"/>
      <c r="K100" s="31"/>
      <c r="L100" s="31"/>
      <c r="M100" s="31">
        <v>8.8000000000000007</v>
      </c>
      <c r="N100" s="31"/>
      <c r="O100" s="31"/>
      <c r="P100" s="31"/>
      <c r="Q100" s="31"/>
      <c r="R100" s="31"/>
      <c r="S100" s="31"/>
      <c r="T100" s="63"/>
      <c r="U100" s="63"/>
    </row>
    <row r="101" spans="1:21" ht="27">
      <c r="A101" s="72"/>
      <c r="B101" s="77"/>
      <c r="C101" s="77"/>
      <c r="D101" s="72" t="s">
        <v>440</v>
      </c>
      <c r="E101" s="72" t="s">
        <v>92</v>
      </c>
      <c r="F101" s="48" t="s">
        <v>441</v>
      </c>
      <c r="G101" s="32" t="s">
        <v>208</v>
      </c>
      <c r="H101" s="46" t="s">
        <v>319</v>
      </c>
      <c r="I101" s="33">
        <v>979.16539999999998</v>
      </c>
      <c r="J101" s="33">
        <v>1083.6955</v>
      </c>
      <c r="K101" s="33">
        <v>1666.6604</v>
      </c>
      <c r="L101" s="33">
        <v>2269.4398000000001</v>
      </c>
      <c r="M101" s="33">
        <v>2649.7854000000002</v>
      </c>
      <c r="N101" s="33">
        <v>2808.1</v>
      </c>
      <c r="O101" s="33">
        <v>3124.7</v>
      </c>
      <c r="P101" s="33">
        <v>4340.1000000000004</v>
      </c>
      <c r="Q101" s="33">
        <v>5130.7</v>
      </c>
      <c r="R101" s="33">
        <v>6234</v>
      </c>
      <c r="S101" s="33"/>
      <c r="T101" s="63"/>
      <c r="U101" s="63"/>
    </row>
    <row r="102" spans="1:21" ht="27">
      <c r="A102" s="72"/>
      <c r="B102" s="77"/>
      <c r="C102" s="77"/>
      <c r="D102" s="72"/>
      <c r="E102" s="72"/>
      <c r="F102" s="24" t="s">
        <v>442</v>
      </c>
      <c r="G102" s="32" t="s">
        <v>443</v>
      </c>
      <c r="H102" s="46" t="s">
        <v>319</v>
      </c>
      <c r="I102" s="66">
        <v>936.8</v>
      </c>
      <c r="J102" s="67">
        <v>1165</v>
      </c>
      <c r="K102" s="67">
        <v>1321</v>
      </c>
      <c r="L102" s="67">
        <v>1312</v>
      </c>
      <c r="M102" s="67">
        <v>1531</v>
      </c>
      <c r="N102" s="67">
        <v>1691</v>
      </c>
      <c r="O102" s="67" t="s">
        <v>444</v>
      </c>
      <c r="P102" s="67" t="s">
        <v>445</v>
      </c>
      <c r="Q102" s="67" t="s">
        <v>446</v>
      </c>
      <c r="R102" s="33"/>
      <c r="S102" s="33"/>
      <c r="T102" s="63"/>
      <c r="U102" s="63"/>
    </row>
    <row r="103" spans="1:21" ht="40.5">
      <c r="A103" s="72"/>
      <c r="B103" s="77"/>
      <c r="C103" s="77"/>
      <c r="D103" s="72"/>
      <c r="E103" s="72"/>
      <c r="F103" s="24" t="s">
        <v>447</v>
      </c>
      <c r="G103" s="32" t="s">
        <v>208</v>
      </c>
      <c r="H103" s="46" t="s">
        <v>92</v>
      </c>
      <c r="I103" s="66">
        <v>11111.422</v>
      </c>
      <c r="J103" s="33">
        <v>12537.7014</v>
      </c>
      <c r="K103" s="33" t="s">
        <v>448</v>
      </c>
      <c r="L103" s="33" t="s">
        <v>449</v>
      </c>
      <c r="M103" s="33">
        <v>23280.5154</v>
      </c>
      <c r="N103" s="33" t="s">
        <v>450</v>
      </c>
      <c r="O103" s="33" t="s">
        <v>451</v>
      </c>
      <c r="P103" s="33" t="s">
        <v>452</v>
      </c>
      <c r="Q103" s="33" t="s">
        <v>453</v>
      </c>
      <c r="R103" s="33">
        <v>48312.44</v>
      </c>
      <c r="S103" s="33">
        <v>52364.49</v>
      </c>
      <c r="T103" s="63"/>
      <c r="U103" s="63"/>
    </row>
    <row r="104" spans="1:21" ht="40.5">
      <c r="A104" s="72"/>
      <c r="B104" s="77"/>
      <c r="C104" s="77"/>
      <c r="D104" s="72"/>
      <c r="E104" s="72"/>
      <c r="F104" s="55" t="s">
        <v>454</v>
      </c>
      <c r="G104" s="32" t="s">
        <v>455</v>
      </c>
      <c r="H104" s="46" t="s">
        <v>319</v>
      </c>
      <c r="I104" s="33">
        <v>3874.5</v>
      </c>
      <c r="J104" s="33">
        <v>7638</v>
      </c>
      <c r="K104" s="33">
        <v>9391.5</v>
      </c>
      <c r="L104" s="33">
        <v>10538.7</v>
      </c>
      <c r="M104" s="33">
        <v>10477.700000000001</v>
      </c>
      <c r="N104" s="33">
        <v>10822.4</v>
      </c>
      <c r="O104" s="33">
        <v>11103.38</v>
      </c>
      <c r="P104" s="33">
        <v>11424.4</v>
      </c>
      <c r="Q104" s="33">
        <v>11824.39</v>
      </c>
      <c r="R104" s="33">
        <v>11970.39</v>
      </c>
      <c r="S104" s="33"/>
      <c r="T104" s="63"/>
      <c r="U104" s="63"/>
    </row>
    <row r="105" spans="1:21" ht="40.5">
      <c r="A105" s="72"/>
      <c r="B105" s="77"/>
      <c r="C105" s="77"/>
      <c r="D105" s="72"/>
      <c r="E105" s="72"/>
      <c r="F105" s="24" t="s">
        <v>456</v>
      </c>
      <c r="G105" s="60" t="s">
        <v>457</v>
      </c>
      <c r="H105" s="46" t="s">
        <v>319</v>
      </c>
      <c r="I105" s="33">
        <v>12.77</v>
      </c>
      <c r="J105" s="33">
        <v>13.33</v>
      </c>
      <c r="K105" s="33">
        <v>14.2</v>
      </c>
      <c r="L105" s="33">
        <v>15.09</v>
      </c>
      <c r="M105" s="33">
        <v>15.84</v>
      </c>
      <c r="N105" s="33">
        <v>16</v>
      </c>
      <c r="O105" s="33">
        <v>16.399999999999999</v>
      </c>
      <c r="P105" s="33">
        <v>16.8</v>
      </c>
      <c r="Q105" s="33">
        <v>17.100000000000001</v>
      </c>
      <c r="R105" s="33">
        <v>17.399999999999999</v>
      </c>
      <c r="S105" s="33"/>
      <c r="T105" s="63"/>
      <c r="U105" s="63"/>
    </row>
    <row r="106" spans="1:21" ht="27">
      <c r="A106" s="72"/>
      <c r="B106" s="77"/>
      <c r="C106" s="77"/>
      <c r="D106" s="72"/>
      <c r="E106" s="72"/>
      <c r="F106" s="21" t="s">
        <v>458</v>
      </c>
      <c r="G106" s="60" t="s">
        <v>459</v>
      </c>
      <c r="H106" s="46" t="s">
        <v>92</v>
      </c>
      <c r="I106" s="33">
        <v>130.80000000000001</v>
      </c>
      <c r="J106" s="33">
        <v>135.08000000000001</v>
      </c>
      <c r="K106" s="33">
        <v>140.45378099999999</v>
      </c>
      <c r="L106" s="33">
        <v>144.28</v>
      </c>
      <c r="M106" s="33">
        <v>146.29089099999999</v>
      </c>
      <c r="N106" s="33">
        <v>148.80000000000001</v>
      </c>
      <c r="O106" s="33">
        <v>156</v>
      </c>
      <c r="P106" s="33">
        <v>161</v>
      </c>
      <c r="Q106" s="33">
        <v>166</v>
      </c>
      <c r="R106" s="33">
        <v>168</v>
      </c>
      <c r="S106" s="33"/>
      <c r="T106" s="63"/>
      <c r="U106" s="63"/>
    </row>
    <row r="107" spans="1:21" ht="54">
      <c r="A107" s="72"/>
      <c r="B107" s="77"/>
      <c r="C107" s="77"/>
      <c r="D107" s="72"/>
      <c r="E107" s="72"/>
      <c r="F107" s="58" t="s">
        <v>460</v>
      </c>
      <c r="G107" s="60" t="s">
        <v>324</v>
      </c>
      <c r="H107" s="46" t="s">
        <v>92</v>
      </c>
      <c r="I107" s="33">
        <v>4757</v>
      </c>
      <c r="J107" s="33">
        <v>5127</v>
      </c>
      <c r="K107" s="33">
        <v>5470</v>
      </c>
      <c r="L107" s="33">
        <v>5806</v>
      </c>
      <c r="M107" s="33">
        <v>6041</v>
      </c>
      <c r="N107" s="33"/>
      <c r="O107" s="33">
        <v>7649.5</v>
      </c>
      <c r="P107" s="33">
        <v>8483.5</v>
      </c>
      <c r="Q107" s="33">
        <v>9507.7999999999993</v>
      </c>
      <c r="R107" s="33">
        <v>10666</v>
      </c>
      <c r="S107" s="33"/>
      <c r="T107" s="63"/>
      <c r="U107" s="63"/>
    </row>
    <row r="108" spans="1:21" ht="54">
      <c r="A108" s="72"/>
      <c r="B108" s="77"/>
      <c r="C108" s="77"/>
      <c r="D108" s="72"/>
      <c r="E108" s="72"/>
      <c r="F108" s="58" t="s">
        <v>461</v>
      </c>
      <c r="G108" s="60" t="s">
        <v>145</v>
      </c>
      <c r="H108" s="46" t="s">
        <v>92</v>
      </c>
      <c r="I108" s="33">
        <v>19126</v>
      </c>
      <c r="J108" s="33">
        <v>19923</v>
      </c>
      <c r="K108" s="33">
        <v>20872</v>
      </c>
      <c r="L108" s="33">
        <v>19596</v>
      </c>
      <c r="M108" s="33">
        <v>18056</v>
      </c>
      <c r="N108" s="33">
        <v>19711</v>
      </c>
      <c r="O108" s="33">
        <v>19814</v>
      </c>
      <c r="P108" s="33">
        <v>19043</v>
      </c>
      <c r="Q108" s="33">
        <v>16792</v>
      </c>
      <c r="R108" s="33">
        <v>15786</v>
      </c>
      <c r="S108" s="33"/>
      <c r="T108" s="63"/>
      <c r="U108" s="63"/>
    </row>
    <row r="109" spans="1:21" ht="28.5">
      <c r="A109" s="68" t="s">
        <v>79</v>
      </c>
      <c r="B109" s="69" t="s">
        <v>4</v>
      </c>
      <c r="C109" s="69" t="s">
        <v>5</v>
      </c>
      <c r="D109" s="69" t="s">
        <v>6</v>
      </c>
      <c r="E109" s="69" t="s">
        <v>5</v>
      </c>
      <c r="F109" s="5" t="s">
        <v>7</v>
      </c>
      <c r="G109" s="5" t="s">
        <v>8</v>
      </c>
      <c r="H109" s="5" t="s">
        <v>5</v>
      </c>
      <c r="I109" s="6">
        <v>1</v>
      </c>
      <c r="J109" s="7">
        <v>1</v>
      </c>
      <c r="K109" s="7">
        <v>1</v>
      </c>
      <c r="L109" s="7">
        <v>1</v>
      </c>
      <c r="M109" s="7">
        <v>1</v>
      </c>
      <c r="N109" s="7">
        <v>1</v>
      </c>
      <c r="O109" s="7">
        <v>1</v>
      </c>
      <c r="P109" s="7">
        <v>1</v>
      </c>
      <c r="Q109" s="7">
        <v>1</v>
      </c>
      <c r="R109" s="7">
        <v>1</v>
      </c>
      <c r="S109" s="63"/>
      <c r="T109" s="63"/>
      <c r="U109" s="63"/>
    </row>
    <row r="110" spans="1:21" ht="42.75">
      <c r="A110" s="68"/>
      <c r="B110" s="69"/>
      <c r="C110" s="69"/>
      <c r="D110" s="69"/>
      <c r="E110" s="69"/>
      <c r="F110" s="5" t="s">
        <v>9</v>
      </c>
      <c r="G110" s="5" t="s">
        <v>8</v>
      </c>
      <c r="H110" s="5" t="s">
        <v>5</v>
      </c>
      <c r="I110" s="4">
        <v>5</v>
      </c>
      <c r="J110" s="4">
        <v>5</v>
      </c>
      <c r="K110" s="4">
        <v>5</v>
      </c>
      <c r="L110" s="4">
        <v>5</v>
      </c>
      <c r="M110" s="4">
        <v>5</v>
      </c>
      <c r="N110" s="4">
        <v>5</v>
      </c>
      <c r="O110" s="4">
        <v>5</v>
      </c>
      <c r="P110" s="4">
        <v>5</v>
      </c>
      <c r="Q110" s="4">
        <v>5</v>
      </c>
      <c r="R110" s="4">
        <v>5</v>
      </c>
      <c r="S110" s="63"/>
      <c r="T110" s="63"/>
      <c r="U110" s="63"/>
    </row>
    <row r="111" spans="1:21" ht="28.5">
      <c r="A111" s="68"/>
      <c r="B111" s="69"/>
      <c r="C111" s="69"/>
      <c r="D111" s="69"/>
      <c r="E111" s="69"/>
      <c r="F111" s="5" t="s">
        <v>10</v>
      </c>
      <c r="G111" s="5" t="s">
        <v>8</v>
      </c>
      <c r="H111" s="5" t="s">
        <v>5</v>
      </c>
      <c r="I111" s="4">
        <v>33</v>
      </c>
      <c r="J111" s="4">
        <v>33</v>
      </c>
      <c r="K111" s="4">
        <v>37</v>
      </c>
      <c r="L111" s="4">
        <v>41</v>
      </c>
      <c r="M111" s="4">
        <v>84</v>
      </c>
      <c r="N111" s="4">
        <v>84</v>
      </c>
      <c r="O111" s="4">
        <v>91</v>
      </c>
      <c r="P111" s="4">
        <v>39</v>
      </c>
      <c r="Q111" s="4">
        <v>42</v>
      </c>
      <c r="R111" s="4">
        <v>50</v>
      </c>
      <c r="S111" s="63"/>
      <c r="T111" s="63"/>
      <c r="U111" s="63"/>
    </row>
    <row r="112" spans="1:21" ht="42.75">
      <c r="A112" s="68"/>
      <c r="B112" s="69"/>
      <c r="C112" s="69"/>
      <c r="D112" s="69"/>
      <c r="E112" s="69"/>
      <c r="F112" s="5" t="s">
        <v>11</v>
      </c>
      <c r="G112" s="5" t="s">
        <v>13</v>
      </c>
      <c r="H112" s="5" t="s">
        <v>12</v>
      </c>
      <c r="I112" s="6">
        <v>9872</v>
      </c>
      <c r="J112" s="4">
        <v>11372</v>
      </c>
      <c r="K112" s="4">
        <v>16505</v>
      </c>
      <c r="L112" s="4">
        <v>18732</v>
      </c>
      <c r="M112" s="4">
        <v>31061</v>
      </c>
      <c r="N112" s="4">
        <v>32122</v>
      </c>
      <c r="O112" s="4">
        <v>33476</v>
      </c>
      <c r="P112" s="4">
        <v>34188</v>
      </c>
      <c r="Q112" s="4">
        <v>35016</v>
      </c>
      <c r="R112" s="4">
        <v>36452</v>
      </c>
      <c r="S112" s="63"/>
      <c r="T112" s="63"/>
      <c r="U112" s="63"/>
    </row>
    <row r="113" spans="1:21" ht="42.75">
      <c r="A113" s="68"/>
      <c r="B113" s="69"/>
      <c r="C113" s="69"/>
      <c r="D113" s="69"/>
      <c r="E113" s="69"/>
      <c r="F113" s="5" t="s">
        <v>14</v>
      </c>
      <c r="G113" s="5" t="s">
        <v>13</v>
      </c>
      <c r="H113" s="5" t="s">
        <v>12</v>
      </c>
      <c r="I113" s="6">
        <v>7692</v>
      </c>
      <c r="J113" s="4">
        <v>716</v>
      </c>
      <c r="K113" s="4">
        <v>795</v>
      </c>
      <c r="L113" s="4">
        <v>778</v>
      </c>
      <c r="M113" s="4">
        <v>1029</v>
      </c>
      <c r="N113" s="4">
        <v>1050</v>
      </c>
      <c r="O113" s="4">
        <v>1084</v>
      </c>
      <c r="P113" s="4">
        <v>1087</v>
      </c>
      <c r="Q113" s="4">
        <v>1118</v>
      </c>
      <c r="R113" s="4">
        <v>933</v>
      </c>
      <c r="S113" s="63"/>
      <c r="T113" s="63"/>
      <c r="U113" s="63"/>
    </row>
    <row r="114" spans="1:21" ht="42.75">
      <c r="A114" s="68"/>
      <c r="B114" s="69"/>
      <c r="C114" s="69"/>
      <c r="D114" s="69"/>
      <c r="E114" s="69"/>
      <c r="F114" s="5" t="s">
        <v>15</v>
      </c>
      <c r="G114" s="5" t="s">
        <v>13</v>
      </c>
      <c r="H114" s="5" t="s">
        <v>12</v>
      </c>
      <c r="I114" s="6">
        <v>703</v>
      </c>
      <c r="J114" s="4">
        <v>778</v>
      </c>
      <c r="K114" s="4">
        <v>806</v>
      </c>
      <c r="L114" s="4">
        <v>868</v>
      </c>
      <c r="M114" s="4">
        <v>1416</v>
      </c>
      <c r="N114" s="4">
        <v>1499</v>
      </c>
      <c r="O114" s="4">
        <v>1510</v>
      </c>
      <c r="P114" s="4">
        <v>1463</v>
      </c>
      <c r="Q114" s="4">
        <v>1419</v>
      </c>
      <c r="R114" s="4">
        <v>1175</v>
      </c>
      <c r="S114" s="63"/>
      <c r="T114" s="63"/>
      <c r="U114" s="63"/>
    </row>
    <row r="115" spans="1:21" ht="42.75">
      <c r="A115" s="68"/>
      <c r="B115" s="69"/>
      <c r="C115" s="69"/>
      <c r="D115" s="69"/>
      <c r="E115" s="69"/>
      <c r="F115" s="5" t="s">
        <v>16</v>
      </c>
      <c r="G115" s="5" t="s">
        <v>13</v>
      </c>
      <c r="H115" s="5" t="s">
        <v>12</v>
      </c>
      <c r="I115" s="6">
        <v>6987</v>
      </c>
      <c r="J115" s="4">
        <v>7530</v>
      </c>
      <c r="K115" s="4">
        <v>10110</v>
      </c>
      <c r="L115" s="4">
        <v>11597</v>
      </c>
      <c r="M115" s="4">
        <v>24575</v>
      </c>
      <c r="N115" s="4">
        <v>25369</v>
      </c>
      <c r="O115" s="4">
        <v>24887</v>
      </c>
      <c r="P115" s="4">
        <v>8945</v>
      </c>
      <c r="Q115" s="4">
        <v>9006</v>
      </c>
      <c r="R115" s="4">
        <v>11137</v>
      </c>
      <c r="S115" s="63"/>
      <c r="T115" s="63"/>
      <c r="U115" s="63"/>
    </row>
    <row r="116" spans="1:21" ht="28.5">
      <c r="A116" s="68"/>
      <c r="B116" s="69"/>
      <c r="C116" s="69"/>
      <c r="D116" s="69" t="s">
        <v>17</v>
      </c>
      <c r="E116" s="69" t="s">
        <v>5</v>
      </c>
      <c r="F116" s="5" t="s">
        <v>18</v>
      </c>
      <c r="G116" s="5" t="s">
        <v>8</v>
      </c>
      <c r="H116" s="5" t="s">
        <v>12</v>
      </c>
      <c r="I116" s="9">
        <v>2</v>
      </c>
      <c r="J116" s="8">
        <v>3</v>
      </c>
      <c r="K116" s="8">
        <v>3</v>
      </c>
      <c r="L116" s="8">
        <v>3</v>
      </c>
      <c r="M116" s="8">
        <v>4</v>
      </c>
      <c r="N116" s="8">
        <v>5</v>
      </c>
      <c r="O116" s="8">
        <v>6</v>
      </c>
      <c r="P116" s="8">
        <v>7</v>
      </c>
      <c r="Q116" s="8">
        <v>8</v>
      </c>
      <c r="R116" s="8">
        <v>8</v>
      </c>
      <c r="S116" s="63"/>
      <c r="T116" s="63"/>
      <c r="U116" s="63"/>
    </row>
    <row r="117" spans="1:21" ht="57">
      <c r="A117" s="68"/>
      <c r="B117" s="69"/>
      <c r="C117" s="69"/>
      <c r="D117" s="69"/>
      <c r="E117" s="69"/>
      <c r="F117" s="5" t="s">
        <v>19</v>
      </c>
      <c r="G117" s="5" t="s">
        <v>8</v>
      </c>
      <c r="H117" s="5" t="s">
        <v>5</v>
      </c>
      <c r="I117" s="9">
        <v>16</v>
      </c>
      <c r="J117" s="8">
        <v>19</v>
      </c>
      <c r="K117" s="8">
        <v>22</v>
      </c>
      <c r="L117" s="8">
        <v>25</v>
      </c>
      <c r="M117" s="8">
        <v>25</v>
      </c>
      <c r="N117" s="8">
        <v>25</v>
      </c>
      <c r="O117" s="8">
        <v>26</v>
      </c>
      <c r="P117" s="8">
        <v>26</v>
      </c>
      <c r="Q117" s="8">
        <v>28</v>
      </c>
      <c r="R117" s="8">
        <v>28</v>
      </c>
      <c r="S117" s="63"/>
      <c r="T117" s="63"/>
      <c r="U117" s="63"/>
    </row>
    <row r="118" spans="1:21" ht="42.75">
      <c r="A118" s="68"/>
      <c r="B118" s="69"/>
      <c r="C118" s="69"/>
      <c r="D118" s="69"/>
      <c r="E118" s="69"/>
      <c r="F118" s="5" t="s">
        <v>20</v>
      </c>
      <c r="G118" s="5" t="s">
        <v>8</v>
      </c>
      <c r="H118" s="5" t="s">
        <v>5</v>
      </c>
      <c r="I118" s="9">
        <v>16</v>
      </c>
      <c r="J118" s="8">
        <v>20</v>
      </c>
      <c r="K118" s="8">
        <v>20</v>
      </c>
      <c r="L118" s="8">
        <v>20</v>
      </c>
      <c r="M118" s="8">
        <v>22</v>
      </c>
      <c r="N118" s="8">
        <v>22</v>
      </c>
      <c r="O118" s="8">
        <v>22</v>
      </c>
      <c r="P118" s="8">
        <v>21</v>
      </c>
      <c r="Q118" s="8">
        <v>21</v>
      </c>
      <c r="R118" s="8">
        <v>21</v>
      </c>
      <c r="S118" s="63"/>
      <c r="T118" s="63"/>
      <c r="U118" s="63"/>
    </row>
    <row r="119" spans="1:21" ht="42.75">
      <c r="A119" s="68"/>
      <c r="B119" s="69"/>
      <c r="C119" s="69"/>
      <c r="D119" s="69" t="s">
        <v>21</v>
      </c>
      <c r="E119" s="69" t="s">
        <v>12</v>
      </c>
      <c r="F119" s="5" t="s">
        <v>22</v>
      </c>
      <c r="G119" s="5" t="s">
        <v>13</v>
      </c>
      <c r="H119" s="5" t="s">
        <v>5</v>
      </c>
      <c r="I119" s="64">
        <v>28</v>
      </c>
      <c r="J119" s="64">
        <v>28</v>
      </c>
      <c r="K119" s="64">
        <v>28</v>
      </c>
      <c r="L119" s="64">
        <v>28</v>
      </c>
      <c r="M119" s="64">
        <v>28</v>
      </c>
      <c r="N119" s="64">
        <v>28</v>
      </c>
      <c r="O119" s="64">
        <v>28</v>
      </c>
      <c r="P119" s="64">
        <v>28</v>
      </c>
      <c r="Q119" s="64">
        <v>28</v>
      </c>
      <c r="R119" s="64">
        <v>28</v>
      </c>
      <c r="S119" s="63"/>
      <c r="T119" s="63"/>
      <c r="U119" s="63"/>
    </row>
    <row r="120" spans="1:21" ht="42.75">
      <c r="A120" s="68"/>
      <c r="B120" s="69"/>
      <c r="C120" s="69"/>
      <c r="D120" s="69"/>
      <c r="E120" s="69"/>
      <c r="F120" s="5" t="s">
        <v>23</v>
      </c>
      <c r="G120" s="5" t="s">
        <v>13</v>
      </c>
      <c r="H120" s="5" t="s">
        <v>5</v>
      </c>
      <c r="I120" s="3">
        <v>8</v>
      </c>
      <c r="J120" s="4">
        <v>9</v>
      </c>
      <c r="K120" s="4">
        <v>10</v>
      </c>
      <c r="L120" s="4">
        <v>11</v>
      </c>
      <c r="M120" s="65">
        <v>11</v>
      </c>
      <c r="N120" s="65">
        <v>11</v>
      </c>
      <c r="O120" s="65">
        <v>11</v>
      </c>
      <c r="P120" s="65">
        <v>12</v>
      </c>
      <c r="Q120" s="65">
        <v>12</v>
      </c>
      <c r="R120" s="65">
        <v>12</v>
      </c>
      <c r="S120" s="63"/>
      <c r="T120" s="63"/>
      <c r="U120" s="63"/>
    </row>
    <row r="121" spans="1:21" ht="57">
      <c r="A121" s="68"/>
      <c r="B121" s="69"/>
      <c r="C121" s="69"/>
      <c r="D121" s="69"/>
      <c r="E121" s="69"/>
      <c r="F121" s="5" t="s">
        <v>24</v>
      </c>
      <c r="G121" s="5" t="s">
        <v>13</v>
      </c>
      <c r="H121" s="5" t="s">
        <v>12</v>
      </c>
      <c r="I121" s="3">
        <v>9</v>
      </c>
      <c r="J121" s="4">
        <v>9</v>
      </c>
      <c r="K121" s="4">
        <v>11</v>
      </c>
      <c r="L121" s="4">
        <v>11</v>
      </c>
      <c r="M121" s="4">
        <v>12</v>
      </c>
      <c r="N121" s="4">
        <v>13</v>
      </c>
      <c r="O121" s="4">
        <v>13</v>
      </c>
      <c r="P121" s="4">
        <v>13</v>
      </c>
      <c r="Q121" s="4">
        <v>13</v>
      </c>
      <c r="R121" s="4">
        <v>13</v>
      </c>
      <c r="S121" s="63"/>
      <c r="T121" s="63"/>
      <c r="U121" s="63"/>
    </row>
    <row r="122" spans="1:21" ht="42.75">
      <c r="A122" s="68"/>
      <c r="B122" s="69"/>
      <c r="C122" s="69"/>
      <c r="D122" s="69" t="s">
        <v>25</v>
      </c>
      <c r="E122" s="69" t="s">
        <v>26</v>
      </c>
      <c r="F122" s="5" t="s">
        <v>27</v>
      </c>
      <c r="G122" s="5" t="s">
        <v>13</v>
      </c>
      <c r="H122" s="5" t="s">
        <v>5</v>
      </c>
      <c r="I122" s="3">
        <v>225</v>
      </c>
      <c r="J122" s="4">
        <v>325</v>
      </c>
      <c r="K122" s="4">
        <v>380</v>
      </c>
      <c r="L122" s="4">
        <v>470</v>
      </c>
      <c r="M122" s="4">
        <v>564</v>
      </c>
      <c r="N122" s="4">
        <v>653</v>
      </c>
      <c r="O122" s="4">
        <v>741</v>
      </c>
      <c r="P122" s="4">
        <v>809</v>
      </c>
      <c r="Q122" s="4">
        <v>877</v>
      </c>
      <c r="R122" s="4">
        <v>908</v>
      </c>
      <c r="S122" s="63"/>
      <c r="T122" s="63"/>
      <c r="U122" s="63"/>
    </row>
    <row r="123" spans="1:21" ht="42.75">
      <c r="A123" s="68"/>
      <c r="B123" s="69"/>
      <c r="C123" s="69"/>
      <c r="D123" s="69"/>
      <c r="E123" s="69"/>
      <c r="F123" s="5" t="s">
        <v>28</v>
      </c>
      <c r="G123" s="5" t="s">
        <v>13</v>
      </c>
      <c r="H123" s="5" t="s">
        <v>12</v>
      </c>
      <c r="I123" s="3">
        <v>415</v>
      </c>
      <c r="J123" s="4">
        <v>500</v>
      </c>
      <c r="K123" s="4">
        <v>527</v>
      </c>
      <c r="L123" s="4">
        <v>633</v>
      </c>
      <c r="M123" s="4">
        <v>705</v>
      </c>
      <c r="N123" s="4">
        <v>737</v>
      </c>
      <c r="O123" s="4">
        <v>845</v>
      </c>
      <c r="P123" s="4">
        <v>884</v>
      </c>
      <c r="Q123" s="4">
        <v>961</v>
      </c>
      <c r="R123" s="4">
        <v>981</v>
      </c>
      <c r="S123" s="63"/>
      <c r="T123" s="63"/>
      <c r="U123" s="63"/>
    </row>
    <row r="124" spans="1:21" ht="42.75">
      <c r="A124" s="68"/>
      <c r="B124" s="69"/>
      <c r="C124" s="69"/>
      <c r="D124" s="69"/>
      <c r="E124" s="69"/>
      <c r="F124" s="5" t="s">
        <v>29</v>
      </c>
      <c r="G124" s="5" t="s">
        <v>13</v>
      </c>
      <c r="H124" s="5" t="s">
        <v>26</v>
      </c>
      <c r="I124" s="3">
        <v>848</v>
      </c>
      <c r="J124" s="4">
        <v>842</v>
      </c>
      <c r="K124" s="4">
        <v>824</v>
      </c>
      <c r="L124" s="4">
        <v>1042</v>
      </c>
      <c r="M124" s="4">
        <v>1016</v>
      </c>
      <c r="N124" s="4">
        <v>999</v>
      </c>
      <c r="O124" s="4">
        <v>925</v>
      </c>
      <c r="P124" s="4">
        <v>966</v>
      </c>
      <c r="Q124" s="4">
        <v>935</v>
      </c>
      <c r="R124" s="4">
        <v>1034</v>
      </c>
      <c r="S124" s="63"/>
      <c r="T124" s="63"/>
      <c r="U124" s="63"/>
    </row>
    <row r="125" spans="1:21" ht="42.75">
      <c r="A125" s="68"/>
      <c r="B125" s="69"/>
      <c r="C125" s="69"/>
      <c r="D125" s="69"/>
      <c r="E125" s="69"/>
      <c r="F125" s="5" t="s">
        <v>30</v>
      </c>
      <c r="G125" s="5" t="s">
        <v>13</v>
      </c>
      <c r="H125" s="5" t="s">
        <v>12</v>
      </c>
      <c r="I125" s="3">
        <v>823</v>
      </c>
      <c r="J125" s="4">
        <v>863</v>
      </c>
      <c r="K125" s="4">
        <v>891</v>
      </c>
      <c r="L125" s="4">
        <v>992</v>
      </c>
      <c r="M125" s="4">
        <v>1049</v>
      </c>
      <c r="N125" s="4">
        <v>1113</v>
      </c>
      <c r="O125" s="4">
        <v>1113</v>
      </c>
      <c r="P125" s="4">
        <v>1146</v>
      </c>
      <c r="Q125" s="4">
        <v>1218</v>
      </c>
      <c r="R125" s="4">
        <v>1278</v>
      </c>
      <c r="S125" s="63"/>
      <c r="T125" s="63"/>
      <c r="U125" s="63"/>
    </row>
    <row r="126" spans="1:21" ht="28.5">
      <c r="A126" s="68"/>
      <c r="B126" s="69" t="s">
        <v>31</v>
      </c>
      <c r="C126" s="69" t="s">
        <v>12</v>
      </c>
      <c r="D126" s="69" t="s">
        <v>32</v>
      </c>
      <c r="E126" s="69" t="s">
        <v>5</v>
      </c>
      <c r="F126" s="5" t="s">
        <v>33</v>
      </c>
      <c r="G126" s="5" t="s">
        <v>34</v>
      </c>
      <c r="H126" s="5" t="s">
        <v>5</v>
      </c>
      <c r="I126" s="3">
        <v>246370.88460155003</v>
      </c>
      <c r="J126" s="4">
        <v>311811.26635445398</v>
      </c>
      <c r="K126" s="4">
        <v>425854.13610825402</v>
      </c>
      <c r="L126" s="4">
        <v>613845.39213430998</v>
      </c>
      <c r="M126" s="4">
        <v>784184.90571993601</v>
      </c>
      <c r="N126" s="4">
        <v>951702.761828052</v>
      </c>
      <c r="O126" s="4">
        <v>1315348.8343778339</v>
      </c>
      <c r="P126" s="4">
        <v>1624605.6087594992</v>
      </c>
      <c r="Q126" s="4">
        <v>1848316.7521092482</v>
      </c>
      <c r="R126" s="4">
        <v>2232960.0010390142</v>
      </c>
      <c r="S126" s="63"/>
      <c r="T126" s="63"/>
      <c r="U126" s="63"/>
    </row>
    <row r="127" spans="1:21" ht="28.5">
      <c r="A127" s="68"/>
      <c r="B127" s="69"/>
      <c r="C127" s="69"/>
      <c r="D127" s="69"/>
      <c r="E127" s="69"/>
      <c r="F127" s="5" t="s">
        <v>35</v>
      </c>
      <c r="G127" s="5" t="s">
        <v>34</v>
      </c>
      <c r="H127" s="5" t="s">
        <v>5</v>
      </c>
      <c r="I127" s="3">
        <v>11220.31137705</v>
      </c>
      <c r="J127" s="4">
        <v>14680.23897708</v>
      </c>
      <c r="K127" s="4">
        <v>17495.836073907001</v>
      </c>
      <c r="L127" s="4">
        <v>850.00172836599995</v>
      </c>
      <c r="M127" s="4">
        <v>2985.5487422880001</v>
      </c>
      <c r="N127" s="4">
        <v>37081.657609776004</v>
      </c>
      <c r="O127" s="4">
        <v>42151.851822753</v>
      </c>
      <c r="P127" s="4">
        <v>51849.384266211004</v>
      </c>
      <c r="Q127" s="4">
        <v>58669.120245888007</v>
      </c>
      <c r="R127" s="4">
        <v>62963.660986798001</v>
      </c>
      <c r="S127" s="63"/>
      <c r="T127" s="63"/>
      <c r="U127" s="63"/>
    </row>
    <row r="128" spans="1:21" ht="28.5">
      <c r="A128" s="68"/>
      <c r="B128" s="69"/>
      <c r="C128" s="69"/>
      <c r="D128" s="69"/>
      <c r="E128" s="69"/>
      <c r="F128" s="5" t="s">
        <v>36</v>
      </c>
      <c r="G128" s="5" t="s">
        <v>34</v>
      </c>
      <c r="H128" s="5" t="s">
        <v>5</v>
      </c>
      <c r="I128" s="10">
        <v>4069.8823562750003</v>
      </c>
      <c r="J128" s="4">
        <v>14234.354858916</v>
      </c>
      <c r="K128" s="11">
        <v>18580.368404484001</v>
      </c>
      <c r="L128" s="4">
        <v>24513.856271057997</v>
      </c>
      <c r="M128" s="4">
        <v>38011.832137908001</v>
      </c>
      <c r="N128" s="4">
        <v>48775.561022916001</v>
      </c>
      <c r="O128" s="4">
        <v>56715.775682903994</v>
      </c>
      <c r="P128" s="4">
        <v>67026.769654482006</v>
      </c>
      <c r="Q128" s="4">
        <v>69844.416489408002</v>
      </c>
      <c r="R128" s="4">
        <v>86947.384377399008</v>
      </c>
      <c r="S128" s="63"/>
      <c r="T128" s="63"/>
      <c r="U128" s="63"/>
    </row>
    <row r="129" spans="1:21" ht="42.75">
      <c r="A129" s="68"/>
      <c r="B129" s="69"/>
      <c r="C129" s="69"/>
      <c r="D129" s="69"/>
      <c r="E129" s="69"/>
      <c r="F129" s="5" t="s">
        <v>37</v>
      </c>
      <c r="G129" s="5"/>
      <c r="H129" s="5" t="s">
        <v>12</v>
      </c>
      <c r="I129" s="9"/>
      <c r="J129" s="8"/>
      <c r="K129" s="8"/>
      <c r="L129" s="8"/>
      <c r="M129" s="8"/>
      <c r="N129" s="8"/>
      <c r="O129" s="8">
        <v>0.1</v>
      </c>
      <c r="P129" s="8">
        <v>0.20799999999999999</v>
      </c>
      <c r="Q129" s="8">
        <v>0.18</v>
      </c>
      <c r="R129" s="8">
        <v>0.184</v>
      </c>
      <c r="S129" s="63"/>
      <c r="T129" s="63"/>
      <c r="U129" s="63"/>
    </row>
    <row r="130" spans="1:21" ht="28.5">
      <c r="A130" s="68"/>
      <c r="B130" s="69"/>
      <c r="C130" s="69"/>
      <c r="D130" s="69" t="s">
        <v>38</v>
      </c>
      <c r="E130" s="69" t="s">
        <v>5</v>
      </c>
      <c r="F130" s="5" t="s">
        <v>39</v>
      </c>
      <c r="G130" s="5" t="s">
        <v>8</v>
      </c>
      <c r="H130" s="5" t="s">
        <v>5</v>
      </c>
      <c r="I130" s="9">
        <v>836</v>
      </c>
      <c r="J130" s="8">
        <v>807</v>
      </c>
      <c r="K130" s="8">
        <v>891</v>
      </c>
      <c r="L130" s="8">
        <v>1026</v>
      </c>
      <c r="M130" s="8">
        <v>1254</v>
      </c>
      <c r="N130" s="8">
        <v>1358</v>
      </c>
      <c r="O130" s="8">
        <v>1477</v>
      </c>
      <c r="P130" s="8">
        <v>1550</v>
      </c>
      <c r="Q130" s="8">
        <v>1681</v>
      </c>
      <c r="R130" s="8">
        <v>1633</v>
      </c>
      <c r="S130" s="63"/>
      <c r="T130" s="63"/>
      <c r="U130" s="63"/>
    </row>
    <row r="131" spans="1:21" ht="28.5">
      <c r="A131" s="68"/>
      <c r="B131" s="69"/>
      <c r="C131" s="69"/>
      <c r="D131" s="69"/>
      <c r="E131" s="69"/>
      <c r="F131" s="5" t="s">
        <v>40</v>
      </c>
      <c r="G131" s="5" t="s">
        <v>13</v>
      </c>
      <c r="H131" s="5" t="s">
        <v>12</v>
      </c>
      <c r="I131" s="9"/>
      <c r="J131" s="8">
        <v>2200</v>
      </c>
      <c r="K131" s="8">
        <v>2406</v>
      </c>
      <c r="L131" s="8">
        <v>2477</v>
      </c>
      <c r="M131" s="8"/>
      <c r="N131" s="8"/>
      <c r="O131" s="8">
        <v>2769</v>
      </c>
      <c r="P131" s="8">
        <v>2879</v>
      </c>
      <c r="Q131" s="8">
        <v>2954</v>
      </c>
      <c r="R131" s="8">
        <v>3211</v>
      </c>
      <c r="S131" s="63"/>
      <c r="T131" s="63"/>
      <c r="U131" s="63"/>
    </row>
    <row r="132" spans="1:21" ht="42.75">
      <c r="A132" s="68"/>
      <c r="B132" s="69"/>
      <c r="C132" s="69"/>
      <c r="D132" s="69"/>
      <c r="E132" s="69"/>
      <c r="F132" s="12" t="s">
        <v>41</v>
      </c>
      <c r="G132" s="5" t="s">
        <v>8</v>
      </c>
      <c r="H132" s="5" t="s">
        <v>12</v>
      </c>
      <c r="I132" s="9">
        <v>5</v>
      </c>
      <c r="J132" s="8">
        <v>5</v>
      </c>
      <c r="K132" s="8">
        <v>5</v>
      </c>
      <c r="L132" s="8">
        <v>5</v>
      </c>
      <c r="M132" s="8">
        <v>5</v>
      </c>
      <c r="N132" s="8">
        <v>5</v>
      </c>
      <c r="O132" s="8">
        <v>6</v>
      </c>
      <c r="P132" s="8">
        <v>6</v>
      </c>
      <c r="Q132" s="8">
        <v>6</v>
      </c>
      <c r="R132" s="8">
        <v>7</v>
      </c>
      <c r="S132" s="63"/>
      <c r="T132" s="63"/>
      <c r="U132" s="63"/>
    </row>
    <row r="133" spans="1:21" ht="42.75">
      <c r="A133" s="68"/>
      <c r="B133" s="69"/>
      <c r="C133" s="69"/>
      <c r="D133" s="69" t="s">
        <v>42</v>
      </c>
      <c r="E133" s="69" t="s">
        <v>12</v>
      </c>
      <c r="F133" s="12" t="s">
        <v>43</v>
      </c>
      <c r="G133" s="5" t="s">
        <v>34</v>
      </c>
      <c r="H133" s="5" t="s">
        <v>26</v>
      </c>
      <c r="I133" s="3"/>
      <c r="J133" s="4"/>
      <c r="K133" s="4"/>
      <c r="L133" s="4"/>
      <c r="M133" s="4"/>
      <c r="N133" s="4"/>
      <c r="O133" s="4"/>
      <c r="P133" s="4"/>
      <c r="Q133" s="4"/>
      <c r="R133" s="4"/>
      <c r="S133" s="63"/>
      <c r="T133" s="63"/>
      <c r="U133" s="63"/>
    </row>
    <row r="134" spans="1:21" ht="42.75">
      <c r="A134" s="68"/>
      <c r="B134" s="69"/>
      <c r="C134" s="69"/>
      <c r="D134" s="69"/>
      <c r="E134" s="69"/>
      <c r="F134" s="12" t="s">
        <v>45</v>
      </c>
      <c r="G134" s="5" t="s">
        <v>34</v>
      </c>
      <c r="H134" s="5" t="s">
        <v>26</v>
      </c>
      <c r="I134" s="3"/>
      <c r="J134" s="4"/>
      <c r="K134" s="4"/>
      <c r="L134" s="4"/>
      <c r="M134" s="4"/>
      <c r="N134" s="4"/>
      <c r="O134" s="4"/>
      <c r="P134" s="4"/>
      <c r="Q134" s="4"/>
      <c r="R134" s="4"/>
      <c r="S134" s="63"/>
      <c r="T134" s="63"/>
      <c r="U134" s="63"/>
    </row>
    <row r="135" spans="1:21" ht="28.5">
      <c r="A135" s="68"/>
      <c r="B135" s="69"/>
      <c r="C135" s="69"/>
      <c r="D135" s="69"/>
      <c r="E135" s="69"/>
      <c r="F135" s="12" t="s">
        <v>46</v>
      </c>
      <c r="G135" s="5" t="s">
        <v>34</v>
      </c>
      <c r="H135" s="5" t="s">
        <v>26</v>
      </c>
      <c r="I135" s="3"/>
      <c r="J135" s="4"/>
      <c r="K135" s="4"/>
      <c r="L135" s="4"/>
      <c r="M135" s="4"/>
      <c r="N135" s="4"/>
      <c r="O135" s="4"/>
      <c r="P135" s="4"/>
      <c r="Q135" s="4"/>
      <c r="R135" s="4"/>
      <c r="S135" s="63"/>
      <c r="T135" s="63"/>
      <c r="U135" s="63"/>
    </row>
    <row r="136" spans="1:21" ht="42.75">
      <c r="A136" s="68"/>
      <c r="B136" s="69"/>
      <c r="C136" s="69"/>
      <c r="D136" s="69"/>
      <c r="E136" s="69"/>
      <c r="F136" s="12" t="s">
        <v>47</v>
      </c>
      <c r="G136" s="5" t="s">
        <v>34</v>
      </c>
      <c r="H136" s="5" t="s">
        <v>26</v>
      </c>
      <c r="I136" s="3"/>
      <c r="J136" s="4"/>
      <c r="K136" s="4"/>
      <c r="L136" s="4"/>
      <c r="M136" s="4"/>
      <c r="N136" s="4"/>
      <c r="O136" s="4"/>
      <c r="P136" s="4"/>
      <c r="Q136" s="4"/>
      <c r="R136" s="4"/>
      <c r="S136" s="63"/>
      <c r="T136" s="63"/>
      <c r="U136" s="63"/>
    </row>
    <row r="137" spans="1:21" ht="42.75">
      <c r="A137" s="68"/>
      <c r="B137" s="69"/>
      <c r="C137" s="69"/>
      <c r="D137" s="69"/>
      <c r="E137" s="69"/>
      <c r="F137" s="5" t="s">
        <v>48</v>
      </c>
      <c r="G137" s="5" t="s">
        <v>34</v>
      </c>
      <c r="H137" s="5" t="s">
        <v>5</v>
      </c>
      <c r="I137" s="6">
        <v>44762.231</v>
      </c>
      <c r="J137" s="8">
        <v>461371.20610402897</v>
      </c>
      <c r="K137" s="8">
        <v>801790.68938241561</v>
      </c>
      <c r="L137" s="8">
        <v>932145.3948960118</v>
      </c>
      <c r="M137" s="8">
        <v>1291976.6149136235</v>
      </c>
      <c r="N137" s="8">
        <v>1390075.6994409242</v>
      </c>
      <c r="O137" s="8">
        <v>1420346.0097916033</v>
      </c>
      <c r="P137" s="8">
        <v>1280273.5693343219</v>
      </c>
      <c r="Q137" s="8">
        <v>1417252.6841176983</v>
      </c>
      <c r="R137" s="8">
        <v>1380529.327605638</v>
      </c>
      <c r="S137" s="63"/>
      <c r="T137" s="63"/>
      <c r="U137" s="63"/>
    </row>
    <row r="138" spans="1:21" ht="42.75">
      <c r="A138" s="68"/>
      <c r="B138" s="69"/>
      <c r="C138" s="69"/>
      <c r="D138" s="69"/>
      <c r="E138" s="69"/>
      <c r="F138" s="5" t="s">
        <v>49</v>
      </c>
      <c r="G138" s="5" t="s">
        <v>34</v>
      </c>
      <c r="H138" s="5" t="s">
        <v>5</v>
      </c>
      <c r="I138" s="6">
        <v>412378.09</v>
      </c>
      <c r="J138" s="8">
        <v>434210.0198194845</v>
      </c>
      <c r="K138" s="8">
        <v>762006.23775479151</v>
      </c>
      <c r="L138" s="8">
        <v>885335.88608209079</v>
      </c>
      <c r="M138" s="8">
        <v>1511519.1434194497</v>
      </c>
      <c r="N138" s="8">
        <v>1432147.9811156667</v>
      </c>
      <c r="O138" s="8">
        <v>1428339.8244443482</v>
      </c>
      <c r="P138" s="8">
        <v>1220543.2484931455</v>
      </c>
      <c r="Q138" s="8">
        <v>1329191.2916441106</v>
      </c>
      <c r="R138" s="8">
        <v>1272228.4436426971</v>
      </c>
      <c r="S138" s="63"/>
      <c r="T138" s="63"/>
      <c r="U138" s="63"/>
    </row>
    <row r="139" spans="1:21" ht="57">
      <c r="A139" s="68"/>
      <c r="B139" s="69"/>
      <c r="C139" s="69"/>
      <c r="D139" s="69"/>
      <c r="E139" s="69"/>
      <c r="F139" s="5" t="s">
        <v>50</v>
      </c>
      <c r="G139" s="5" t="s">
        <v>34</v>
      </c>
      <c r="H139" s="5" t="s">
        <v>12</v>
      </c>
      <c r="I139" s="6">
        <v>113432.89</v>
      </c>
      <c r="J139" s="8">
        <v>148662.79389597094</v>
      </c>
      <c r="K139" s="8">
        <v>282325.31061758444</v>
      </c>
      <c r="L139" s="8">
        <v>281995.87482614745</v>
      </c>
      <c r="M139" s="8">
        <v>555435.67148792604</v>
      </c>
      <c r="N139" s="8">
        <v>499702.25623058772</v>
      </c>
      <c r="O139" s="8">
        <v>511645.99020839651</v>
      </c>
      <c r="P139" s="8">
        <v>448618.43066567794</v>
      </c>
      <c r="Q139" s="8">
        <v>500175.31588230154</v>
      </c>
      <c r="R139" s="8">
        <v>570285.67239436205</v>
      </c>
      <c r="S139" s="63"/>
      <c r="T139" s="63"/>
      <c r="U139" s="63"/>
    </row>
    <row r="140" spans="1:21" ht="42.75">
      <c r="A140" s="68"/>
      <c r="B140" s="69" t="s">
        <v>51</v>
      </c>
      <c r="C140" s="69" t="s">
        <v>5</v>
      </c>
      <c r="D140" s="69" t="s">
        <v>52</v>
      </c>
      <c r="E140" s="69" t="s">
        <v>5</v>
      </c>
      <c r="F140" s="5" t="s">
        <v>53</v>
      </c>
      <c r="G140" s="5" t="s">
        <v>54</v>
      </c>
      <c r="H140" s="5" t="s">
        <v>5</v>
      </c>
      <c r="I140" s="3">
        <v>1126</v>
      </c>
      <c r="J140" s="4">
        <v>1167</v>
      </c>
      <c r="K140" s="4">
        <v>1344</v>
      </c>
      <c r="L140" s="4">
        <v>1426</v>
      </c>
      <c r="M140" s="4">
        <v>1619</v>
      </c>
      <c r="N140" s="4">
        <v>1651</v>
      </c>
      <c r="O140" s="4">
        <v>1879</v>
      </c>
      <c r="P140" s="4">
        <v>2023</v>
      </c>
      <c r="Q140" s="4">
        <v>2094</v>
      </c>
      <c r="R140" s="4">
        <v>2275</v>
      </c>
      <c r="S140" s="63"/>
      <c r="T140" s="63"/>
      <c r="U140" s="63"/>
    </row>
    <row r="141" spans="1:21" ht="57">
      <c r="A141" s="68"/>
      <c r="B141" s="69"/>
      <c r="C141" s="69"/>
      <c r="D141" s="69"/>
      <c r="E141" s="69"/>
      <c r="F141" s="5" t="s">
        <v>55</v>
      </c>
      <c r="G141" s="5" t="s">
        <v>54</v>
      </c>
      <c r="H141" s="5" t="s">
        <v>12</v>
      </c>
      <c r="I141" s="3">
        <v>157</v>
      </c>
      <c r="J141" s="4">
        <v>213</v>
      </c>
      <c r="K141" s="4">
        <v>413</v>
      </c>
      <c r="L141" s="4">
        <v>324</v>
      </c>
      <c r="M141" s="4">
        <v>421</v>
      </c>
      <c r="N141" s="4">
        <v>522</v>
      </c>
      <c r="O141" s="4">
        <v>568</v>
      </c>
      <c r="P141" s="4">
        <v>674</v>
      </c>
      <c r="Q141" s="4">
        <v>770</v>
      </c>
      <c r="R141" s="4">
        <v>932</v>
      </c>
      <c r="S141" s="63"/>
      <c r="T141" s="63"/>
      <c r="U141" s="63"/>
    </row>
    <row r="142" spans="1:21" ht="42.75">
      <c r="A142" s="68"/>
      <c r="B142" s="69"/>
      <c r="C142" s="69"/>
      <c r="D142" s="69" t="s">
        <v>56</v>
      </c>
      <c r="E142" s="69" t="s">
        <v>5</v>
      </c>
      <c r="F142" s="5" t="s">
        <v>57</v>
      </c>
      <c r="G142" s="5" t="s">
        <v>8</v>
      </c>
      <c r="H142" s="5" t="s">
        <v>5</v>
      </c>
      <c r="I142" s="13">
        <v>63</v>
      </c>
      <c r="J142" s="14">
        <v>99</v>
      </c>
      <c r="K142" s="14">
        <v>87</v>
      </c>
      <c r="L142" s="14">
        <v>75</v>
      </c>
      <c r="M142" s="14">
        <v>128</v>
      </c>
      <c r="N142" s="14">
        <v>127</v>
      </c>
      <c r="O142" s="14">
        <v>213</v>
      </c>
      <c r="P142" s="13">
        <v>280</v>
      </c>
      <c r="Q142" s="14">
        <v>370</v>
      </c>
      <c r="R142" s="14">
        <v>437</v>
      </c>
      <c r="S142" s="63"/>
      <c r="T142" s="63"/>
      <c r="U142" s="63"/>
    </row>
    <row r="143" spans="1:21" ht="28.5">
      <c r="A143" s="68"/>
      <c r="B143" s="69"/>
      <c r="C143" s="69"/>
      <c r="D143" s="69"/>
      <c r="E143" s="69"/>
      <c r="F143" s="5" t="s">
        <v>58</v>
      </c>
      <c r="G143" s="5" t="s">
        <v>8</v>
      </c>
      <c r="H143" s="5" t="s">
        <v>12</v>
      </c>
      <c r="I143" s="13">
        <v>176</v>
      </c>
      <c r="J143" s="14">
        <v>109</v>
      </c>
      <c r="K143" s="14">
        <v>135</v>
      </c>
      <c r="L143" s="14">
        <v>160</v>
      </c>
      <c r="M143" s="14">
        <v>180</v>
      </c>
      <c r="N143" s="14">
        <v>267</v>
      </c>
      <c r="O143" s="14">
        <v>232</v>
      </c>
      <c r="P143" s="14">
        <v>401</v>
      </c>
      <c r="Q143" s="14">
        <v>455</v>
      </c>
      <c r="R143" s="14">
        <v>498</v>
      </c>
      <c r="S143" s="63"/>
      <c r="T143" s="63"/>
      <c r="U143" s="63"/>
    </row>
    <row r="144" spans="1:21" ht="42.75">
      <c r="A144" s="68"/>
      <c r="B144" s="69"/>
      <c r="C144" s="69"/>
      <c r="D144" s="69"/>
      <c r="E144" s="69"/>
      <c r="F144" s="15" t="s">
        <v>59</v>
      </c>
      <c r="G144" s="15" t="s">
        <v>8</v>
      </c>
      <c r="H144" s="15" t="s">
        <v>12</v>
      </c>
      <c r="I144" s="16"/>
      <c r="J144" s="17"/>
      <c r="K144" s="17"/>
      <c r="L144" s="17"/>
      <c r="M144" s="17"/>
      <c r="N144" s="17"/>
      <c r="O144" s="17"/>
      <c r="P144" s="17"/>
      <c r="Q144" s="17"/>
      <c r="R144" s="17"/>
      <c r="S144" s="63"/>
      <c r="T144" s="63"/>
      <c r="U144" s="63"/>
    </row>
    <row r="145" spans="1:21" ht="57">
      <c r="A145" s="68"/>
      <c r="B145" s="69"/>
      <c r="C145" s="69"/>
      <c r="D145" s="69" t="s">
        <v>60</v>
      </c>
      <c r="E145" s="69" t="s">
        <v>12</v>
      </c>
      <c r="F145" s="5" t="s">
        <v>61</v>
      </c>
      <c r="G145" s="5" t="s">
        <v>8</v>
      </c>
      <c r="H145" s="5" t="s">
        <v>5</v>
      </c>
      <c r="I145" s="3">
        <v>0</v>
      </c>
      <c r="J145" s="4">
        <v>0</v>
      </c>
      <c r="K145" s="4">
        <v>0</v>
      </c>
      <c r="L145" s="4">
        <v>0</v>
      </c>
      <c r="M145" s="4">
        <v>0</v>
      </c>
      <c r="N145" s="4">
        <v>0</v>
      </c>
      <c r="O145" s="4">
        <v>0</v>
      </c>
      <c r="P145" s="4">
        <v>0</v>
      </c>
      <c r="Q145" s="4">
        <v>0</v>
      </c>
      <c r="R145" s="4">
        <v>0</v>
      </c>
      <c r="S145" s="63"/>
      <c r="T145" s="63"/>
      <c r="U145" s="63"/>
    </row>
    <row r="146" spans="1:21" ht="42.75">
      <c r="A146" s="68"/>
      <c r="B146" s="69"/>
      <c r="C146" s="69"/>
      <c r="D146" s="69"/>
      <c r="E146" s="69"/>
      <c r="F146" s="5" t="s">
        <v>62</v>
      </c>
      <c r="G146" s="5" t="s">
        <v>8</v>
      </c>
      <c r="H146" s="5" t="s">
        <v>5</v>
      </c>
      <c r="I146" s="3">
        <v>0</v>
      </c>
      <c r="J146" s="4">
        <v>0</v>
      </c>
      <c r="K146" s="4">
        <v>0</v>
      </c>
      <c r="L146" s="4">
        <v>0</v>
      </c>
      <c r="M146" s="4">
        <v>0</v>
      </c>
      <c r="N146" s="4">
        <v>0</v>
      </c>
      <c r="O146" s="4">
        <v>0</v>
      </c>
      <c r="P146" s="4">
        <v>0</v>
      </c>
      <c r="Q146" s="4">
        <v>0</v>
      </c>
      <c r="R146" s="4">
        <v>0</v>
      </c>
      <c r="S146" s="63"/>
      <c r="T146" s="63"/>
      <c r="U146" s="63"/>
    </row>
    <row r="147" spans="1:21" ht="42.75">
      <c r="A147" s="68"/>
      <c r="B147" s="69"/>
      <c r="C147" s="69"/>
      <c r="D147" s="69"/>
      <c r="E147" s="69"/>
      <c r="F147" s="5" t="s">
        <v>63</v>
      </c>
      <c r="G147" s="5" t="s">
        <v>8</v>
      </c>
      <c r="H147" s="5" t="s">
        <v>5</v>
      </c>
      <c r="I147" s="3">
        <v>0</v>
      </c>
      <c r="J147" s="4">
        <v>0</v>
      </c>
      <c r="K147" s="4">
        <v>1</v>
      </c>
      <c r="L147" s="4">
        <v>0</v>
      </c>
      <c r="M147" s="4">
        <v>0</v>
      </c>
      <c r="N147" s="4">
        <v>0</v>
      </c>
      <c r="O147" s="4">
        <v>0</v>
      </c>
      <c r="P147" s="4">
        <v>0</v>
      </c>
      <c r="Q147" s="4">
        <v>0</v>
      </c>
      <c r="R147" s="4">
        <v>0</v>
      </c>
      <c r="S147" s="63"/>
      <c r="T147" s="63"/>
      <c r="U147" s="63"/>
    </row>
    <row r="148" spans="1:21" ht="57">
      <c r="A148" s="68"/>
      <c r="B148" s="69"/>
      <c r="C148" s="69"/>
      <c r="D148" s="69"/>
      <c r="E148" s="69"/>
      <c r="F148" s="5" t="s">
        <v>64</v>
      </c>
      <c r="G148" s="5" t="s">
        <v>8</v>
      </c>
      <c r="H148" s="5" t="s">
        <v>5</v>
      </c>
      <c r="I148" s="3">
        <v>0</v>
      </c>
      <c r="J148" s="4">
        <v>0</v>
      </c>
      <c r="K148" s="4">
        <v>0</v>
      </c>
      <c r="L148" s="4">
        <v>0</v>
      </c>
      <c r="M148" s="4">
        <v>1</v>
      </c>
      <c r="N148" s="4">
        <v>2</v>
      </c>
      <c r="O148" s="4">
        <v>1</v>
      </c>
      <c r="P148" s="4">
        <v>1</v>
      </c>
      <c r="Q148" s="4">
        <v>0</v>
      </c>
      <c r="R148" s="4">
        <v>0</v>
      </c>
      <c r="S148" s="63"/>
      <c r="T148" s="63"/>
      <c r="U148" s="63"/>
    </row>
    <row r="149" spans="1:21" ht="57">
      <c r="A149" s="68"/>
      <c r="B149" s="69"/>
      <c r="C149" s="69"/>
      <c r="D149" s="69"/>
      <c r="E149" s="69"/>
      <c r="F149" s="5" t="s">
        <v>65</v>
      </c>
      <c r="G149" s="5" t="s">
        <v>8</v>
      </c>
      <c r="H149" s="5" t="s">
        <v>12</v>
      </c>
      <c r="I149" s="3">
        <v>0</v>
      </c>
      <c r="J149" s="4">
        <v>0</v>
      </c>
      <c r="K149" s="4">
        <v>0</v>
      </c>
      <c r="L149" s="4">
        <v>0</v>
      </c>
      <c r="M149" s="4">
        <v>0</v>
      </c>
      <c r="N149" s="4">
        <v>0</v>
      </c>
      <c r="O149" s="4">
        <v>0</v>
      </c>
      <c r="P149" s="4">
        <v>0</v>
      </c>
      <c r="Q149" s="4">
        <v>0</v>
      </c>
      <c r="R149" s="4">
        <v>0</v>
      </c>
      <c r="S149" s="63"/>
      <c r="T149" s="63"/>
      <c r="U149" s="63"/>
    </row>
    <row r="150" spans="1:21" ht="28.5">
      <c r="A150" s="68"/>
      <c r="B150" s="69"/>
      <c r="C150" s="69"/>
      <c r="D150" s="69" t="s">
        <v>66</v>
      </c>
      <c r="E150" s="69" t="s">
        <v>26</v>
      </c>
      <c r="F150" s="5" t="s">
        <v>67</v>
      </c>
      <c r="G150" s="5" t="s">
        <v>68</v>
      </c>
      <c r="H150" s="5" t="s">
        <v>5</v>
      </c>
      <c r="I150" s="9"/>
      <c r="J150" s="8">
        <v>2149.4</v>
      </c>
      <c r="K150" s="8">
        <v>2629.6</v>
      </c>
      <c r="L150" s="8">
        <v>3091.7</v>
      </c>
      <c r="M150" s="8">
        <v>3201.05</v>
      </c>
      <c r="N150" s="8"/>
      <c r="O150" s="8">
        <v>4024.5</v>
      </c>
      <c r="P150" s="8"/>
      <c r="Q150" s="8"/>
      <c r="R150" s="8"/>
      <c r="S150" s="63"/>
      <c r="T150" s="63"/>
      <c r="U150" s="63"/>
    </row>
    <row r="151" spans="1:21" ht="42.75">
      <c r="A151" s="68"/>
      <c r="B151" s="69"/>
      <c r="C151" s="69"/>
      <c r="D151" s="69"/>
      <c r="E151" s="69"/>
      <c r="F151" s="5" t="s">
        <v>69</v>
      </c>
      <c r="G151" s="5" t="s">
        <v>68</v>
      </c>
      <c r="H151" s="5" t="s">
        <v>12</v>
      </c>
      <c r="I151" s="9"/>
      <c r="J151" s="8">
        <v>64.737899999999996</v>
      </c>
      <c r="K151" s="8">
        <v>103.7501</v>
      </c>
      <c r="L151" s="8">
        <v>137.2577</v>
      </c>
      <c r="M151" s="8">
        <v>126.0243</v>
      </c>
      <c r="N151" s="8"/>
      <c r="O151" s="8">
        <v>129.85939999999999</v>
      </c>
      <c r="P151" s="8"/>
      <c r="Q151" s="8"/>
      <c r="R151" s="8"/>
      <c r="S151" s="63"/>
      <c r="T151" s="63"/>
      <c r="U151" s="63"/>
    </row>
    <row r="152" spans="1:21" ht="42.75">
      <c r="A152" s="68"/>
      <c r="B152" s="69" t="s">
        <v>70</v>
      </c>
      <c r="C152" s="69" t="s">
        <v>12</v>
      </c>
      <c r="D152" s="69" t="s">
        <v>71</v>
      </c>
      <c r="E152" s="69" t="s">
        <v>5</v>
      </c>
      <c r="F152" s="15" t="s">
        <v>72</v>
      </c>
      <c r="G152" s="15" t="s">
        <v>8</v>
      </c>
      <c r="H152" s="18" t="s">
        <v>5</v>
      </c>
      <c r="I152" s="19"/>
      <c r="J152" s="17"/>
      <c r="K152" s="17"/>
      <c r="L152" s="17"/>
      <c r="M152" s="17"/>
      <c r="N152" s="17"/>
      <c r="O152" s="17"/>
      <c r="P152" s="17"/>
      <c r="Q152" s="17"/>
      <c r="R152" s="17"/>
      <c r="S152" s="63"/>
      <c r="T152" s="63"/>
      <c r="U152" s="63"/>
    </row>
    <row r="153" spans="1:21" ht="42.75">
      <c r="A153" s="68"/>
      <c r="B153" s="69"/>
      <c r="C153" s="69"/>
      <c r="D153" s="69"/>
      <c r="E153" s="69"/>
      <c r="F153" s="5" t="s">
        <v>73</v>
      </c>
      <c r="G153" s="5" t="s">
        <v>68</v>
      </c>
      <c r="H153" s="20" t="s">
        <v>12</v>
      </c>
      <c r="I153" s="3">
        <v>160661.12549604999</v>
      </c>
      <c r="J153" s="4">
        <v>38977.899334829999</v>
      </c>
      <c r="K153" s="4">
        <v>78221.655478225002</v>
      </c>
      <c r="L153" s="4">
        <v>114092.76960946199</v>
      </c>
      <c r="M153" s="4">
        <v>123520.64039931599</v>
      </c>
      <c r="N153" s="4">
        <v>181837.353391668</v>
      </c>
      <c r="O153" s="4">
        <v>223691.57603983799</v>
      </c>
      <c r="P153" s="4">
        <v>327493.04122706602</v>
      </c>
      <c r="Q153" s="4">
        <v>438482.77516531205</v>
      </c>
      <c r="R153" s="4">
        <v>765795.42702790408</v>
      </c>
      <c r="S153" s="63"/>
      <c r="T153" s="63"/>
      <c r="U153" s="63"/>
    </row>
    <row r="154" spans="1:21" ht="28.5">
      <c r="A154" s="68"/>
      <c r="B154" s="69"/>
      <c r="C154" s="69"/>
      <c r="D154" s="69" t="s">
        <v>74</v>
      </c>
      <c r="E154" s="69" t="s">
        <v>12</v>
      </c>
      <c r="F154" s="5" t="s">
        <v>75</v>
      </c>
      <c r="G154" s="5" t="s">
        <v>8</v>
      </c>
      <c r="H154" s="20" t="s">
        <v>5</v>
      </c>
      <c r="I154" s="3">
        <v>300</v>
      </c>
      <c r="J154" s="4">
        <v>305</v>
      </c>
      <c r="K154" s="4">
        <v>320</v>
      </c>
      <c r="L154" s="4">
        <v>310</v>
      </c>
      <c r="M154" s="4">
        <v>328</v>
      </c>
      <c r="N154" s="4">
        <v>334</v>
      </c>
      <c r="O154" s="4">
        <v>270</v>
      </c>
      <c r="P154" s="4">
        <v>340</v>
      </c>
      <c r="Q154" s="4">
        <v>360</v>
      </c>
      <c r="R154" s="4">
        <v>402</v>
      </c>
      <c r="S154" s="63"/>
      <c r="T154" s="63"/>
      <c r="U154" s="63"/>
    </row>
    <row r="155" spans="1:21" ht="42.75">
      <c r="A155" s="68"/>
      <c r="B155" s="69"/>
      <c r="C155" s="69"/>
      <c r="D155" s="69"/>
      <c r="E155" s="69"/>
      <c r="F155" s="5" t="s">
        <v>76</v>
      </c>
      <c r="G155" s="5" t="s">
        <v>68</v>
      </c>
      <c r="H155" s="20" t="s">
        <v>12</v>
      </c>
      <c r="I155" s="3">
        <v>208</v>
      </c>
      <c r="J155" s="8">
        <v>291</v>
      </c>
      <c r="K155" s="8">
        <v>329</v>
      </c>
      <c r="L155" s="8">
        <v>398</v>
      </c>
      <c r="M155" s="4">
        <v>476.8</v>
      </c>
      <c r="N155" s="4">
        <v>521</v>
      </c>
      <c r="O155" s="4">
        <v>695.3</v>
      </c>
      <c r="P155" s="4">
        <v>1086.5999999999999</v>
      </c>
      <c r="Q155" s="4">
        <v>1277.7</v>
      </c>
      <c r="R155" s="4">
        <v>1412.9</v>
      </c>
      <c r="S155" s="63"/>
      <c r="T155" s="63"/>
      <c r="U155" s="63"/>
    </row>
    <row r="156" spans="1:21" ht="42.75">
      <c r="A156" s="68"/>
      <c r="B156" s="69"/>
      <c r="C156" s="69"/>
      <c r="D156" s="69"/>
      <c r="E156" s="69"/>
      <c r="F156" s="5" t="s">
        <v>77</v>
      </c>
      <c r="G156" s="5" t="s">
        <v>68</v>
      </c>
      <c r="H156" s="20" t="s">
        <v>5</v>
      </c>
      <c r="I156" s="3">
        <v>5105857.4592155004</v>
      </c>
      <c r="J156" s="4">
        <v>1096663.412934846</v>
      </c>
      <c r="K156" s="4">
        <v>7240632.2938896576</v>
      </c>
      <c r="L156" s="4">
        <v>9657471.1011988856</v>
      </c>
      <c r="M156" s="4">
        <v>11740319.127418464</v>
      </c>
      <c r="N156" s="4">
        <v>16084960.98401556</v>
      </c>
      <c r="O156" s="4">
        <v>19796656.334907949</v>
      </c>
      <c r="P156" s="4">
        <v>23165645.899238672</v>
      </c>
      <c r="Q156" s="4">
        <v>25077358.099164288</v>
      </c>
      <c r="R156" s="4">
        <v>27648860.598181941</v>
      </c>
      <c r="S156" s="63"/>
      <c r="T156" s="63"/>
      <c r="U156" s="63"/>
    </row>
    <row r="157" spans="1:21" ht="27">
      <c r="A157" s="73" t="s">
        <v>141</v>
      </c>
      <c r="B157" s="72" t="s">
        <v>142</v>
      </c>
      <c r="C157" s="71" t="s">
        <v>5</v>
      </c>
      <c r="D157" s="70" t="s">
        <v>143</v>
      </c>
      <c r="E157" s="71" t="s">
        <v>5</v>
      </c>
      <c r="F157" s="30" t="s">
        <v>144</v>
      </c>
      <c r="G157" s="30" t="s">
        <v>145</v>
      </c>
      <c r="H157" s="31" t="s">
        <v>92</v>
      </c>
      <c r="I157" s="31"/>
      <c r="J157" s="31"/>
      <c r="K157" s="31"/>
      <c r="L157" s="31"/>
      <c r="M157" s="31"/>
      <c r="N157" s="31"/>
      <c r="O157" s="31"/>
      <c r="P157" s="31"/>
      <c r="Q157" s="31"/>
      <c r="R157" s="31"/>
      <c r="S157" s="31"/>
      <c r="T157" s="31"/>
      <c r="U157" s="63"/>
    </row>
    <row r="158" spans="1:21" ht="27">
      <c r="A158" s="73"/>
      <c r="B158" s="72"/>
      <c r="C158" s="71"/>
      <c r="D158" s="70"/>
      <c r="E158" s="71"/>
      <c r="F158" s="32" t="s">
        <v>146</v>
      </c>
      <c r="G158" s="32" t="s">
        <v>145</v>
      </c>
      <c r="H158" s="33" t="s">
        <v>92</v>
      </c>
      <c r="I158" s="33"/>
      <c r="J158" s="33"/>
      <c r="K158" s="33"/>
      <c r="L158" s="33"/>
      <c r="M158" s="33">
        <v>381.43</v>
      </c>
      <c r="N158" s="33">
        <v>396.26</v>
      </c>
      <c r="O158" s="33">
        <v>413.48</v>
      </c>
      <c r="P158" s="33">
        <v>436.24</v>
      </c>
      <c r="Q158" s="33">
        <v>456.63</v>
      </c>
      <c r="R158" s="33">
        <v>479.91</v>
      </c>
      <c r="S158" s="33"/>
      <c r="T158" s="33"/>
      <c r="U158" s="63"/>
    </row>
    <row r="159" spans="1:21" ht="27">
      <c r="A159" s="73"/>
      <c r="B159" s="72"/>
      <c r="C159" s="71"/>
      <c r="D159" s="70"/>
      <c r="E159" s="71"/>
      <c r="F159" s="34" t="s">
        <v>147</v>
      </c>
      <c r="G159" s="34" t="s">
        <v>148</v>
      </c>
      <c r="H159" s="35" t="s">
        <v>149</v>
      </c>
      <c r="I159" s="35"/>
      <c r="J159" s="35"/>
      <c r="K159" s="35"/>
      <c r="L159" s="35"/>
      <c r="M159" s="35"/>
      <c r="N159" s="35"/>
      <c r="O159" s="35"/>
      <c r="P159" s="35"/>
      <c r="Q159" s="35"/>
      <c r="R159" s="35"/>
      <c r="S159" s="35"/>
      <c r="T159" s="35"/>
      <c r="U159" s="63"/>
    </row>
    <row r="160" spans="1:21" ht="27">
      <c r="A160" s="73"/>
      <c r="B160" s="72"/>
      <c r="C160" s="71"/>
      <c r="D160" s="70"/>
      <c r="E160" s="71"/>
      <c r="F160" s="34" t="s">
        <v>150</v>
      </c>
      <c r="G160" s="34" t="s">
        <v>151</v>
      </c>
      <c r="H160" s="35" t="s">
        <v>149</v>
      </c>
      <c r="I160" s="35"/>
      <c r="J160" s="35"/>
      <c r="K160" s="35"/>
      <c r="L160" s="35"/>
      <c r="M160" s="35"/>
      <c r="N160" s="35"/>
      <c r="O160" s="35"/>
      <c r="P160" s="35"/>
      <c r="Q160" s="35"/>
      <c r="R160" s="35"/>
      <c r="S160" s="35"/>
      <c r="T160" s="35"/>
      <c r="U160" s="63"/>
    </row>
    <row r="161" spans="1:21" ht="27">
      <c r="A161" s="73"/>
      <c r="B161" s="72"/>
      <c r="C161" s="71"/>
      <c r="D161" s="70" t="s">
        <v>152</v>
      </c>
      <c r="E161" s="71" t="s">
        <v>153</v>
      </c>
      <c r="F161" s="24" t="s">
        <v>154</v>
      </c>
      <c r="G161" s="21" t="s">
        <v>155</v>
      </c>
      <c r="H161" s="33" t="s">
        <v>87</v>
      </c>
      <c r="I161" s="33">
        <v>66</v>
      </c>
      <c r="J161" s="33">
        <v>66</v>
      </c>
      <c r="K161" s="33">
        <v>66</v>
      </c>
      <c r="L161" s="33">
        <v>66</v>
      </c>
      <c r="M161" s="33">
        <v>66</v>
      </c>
      <c r="N161" s="33">
        <v>66</v>
      </c>
      <c r="O161" s="33">
        <v>66</v>
      </c>
      <c r="P161" s="33">
        <v>66</v>
      </c>
      <c r="Q161" s="33">
        <v>66</v>
      </c>
      <c r="R161" s="33">
        <v>66</v>
      </c>
      <c r="S161" s="33">
        <v>66</v>
      </c>
      <c r="T161" s="33"/>
      <c r="U161" s="63"/>
    </row>
    <row r="162" spans="1:21" ht="27">
      <c r="A162" s="73"/>
      <c r="B162" s="72"/>
      <c r="C162" s="71"/>
      <c r="D162" s="70"/>
      <c r="E162" s="71"/>
      <c r="F162" s="24" t="s">
        <v>156</v>
      </c>
      <c r="G162" s="21" t="s">
        <v>155</v>
      </c>
      <c r="H162" s="33" t="s">
        <v>87</v>
      </c>
      <c r="I162" s="33">
        <f t="shared" ref="I162:L162" si="2">1202.9*1000/10000</f>
        <v>120.29</v>
      </c>
      <c r="J162" s="33">
        <f t="shared" si="2"/>
        <v>120.29</v>
      </c>
      <c r="K162" s="33">
        <f t="shared" si="2"/>
        <v>120.29</v>
      </c>
      <c r="L162" s="33">
        <f t="shared" si="2"/>
        <v>120.29</v>
      </c>
      <c r="M162" s="33">
        <f>1202.9*1000/10000</f>
        <v>120.29</v>
      </c>
      <c r="N162" s="33">
        <f t="shared" ref="N162:R162" si="3">1202.9*1000/10000</f>
        <v>120.29</v>
      </c>
      <c r="O162" s="33">
        <f t="shared" si="3"/>
        <v>120.29</v>
      </c>
      <c r="P162" s="33">
        <f t="shared" si="3"/>
        <v>120.29</v>
      </c>
      <c r="Q162" s="33">
        <f t="shared" si="3"/>
        <v>120.29</v>
      </c>
      <c r="R162" s="33">
        <f t="shared" si="3"/>
        <v>120.29</v>
      </c>
      <c r="S162" s="33">
        <f>1202.9*1000/10000</f>
        <v>120.29</v>
      </c>
      <c r="T162" s="33"/>
      <c r="U162" s="63"/>
    </row>
    <row r="163" spans="1:21" ht="27">
      <c r="A163" s="73"/>
      <c r="B163" s="72"/>
      <c r="C163" s="71"/>
      <c r="D163" s="70"/>
      <c r="E163" s="71"/>
      <c r="F163" s="24" t="s">
        <v>157</v>
      </c>
      <c r="G163" s="21" t="s">
        <v>155</v>
      </c>
      <c r="H163" s="33" t="s">
        <v>87</v>
      </c>
      <c r="I163" s="33">
        <v>87.64</v>
      </c>
      <c r="J163" s="33">
        <v>87.64</v>
      </c>
      <c r="K163" s="33">
        <v>87.64</v>
      </c>
      <c r="L163" s="33">
        <v>87.64</v>
      </c>
      <c r="M163" s="33">
        <v>87.64</v>
      </c>
      <c r="N163" s="33">
        <v>87.64</v>
      </c>
      <c r="O163" s="33">
        <v>87.64</v>
      </c>
      <c r="P163" s="33">
        <v>87.64</v>
      </c>
      <c r="Q163" s="33">
        <v>87.64</v>
      </c>
      <c r="R163" s="33">
        <v>87.64</v>
      </c>
      <c r="S163" s="33">
        <v>87.64</v>
      </c>
      <c r="T163" s="33"/>
      <c r="U163" s="63"/>
    </row>
    <row r="164" spans="1:21" ht="27">
      <c r="A164" s="73"/>
      <c r="B164" s="72"/>
      <c r="C164" s="71"/>
      <c r="D164" s="70"/>
      <c r="E164" s="71"/>
      <c r="F164" s="24" t="s">
        <v>158</v>
      </c>
      <c r="G164" s="21" t="s">
        <v>155</v>
      </c>
      <c r="H164" s="33" t="s">
        <v>87</v>
      </c>
      <c r="I164" s="33">
        <f t="shared" ref="I164:S164" si="4">1.2*10000</f>
        <v>12000</v>
      </c>
      <c r="J164" s="33">
        <f t="shared" si="4"/>
        <v>12000</v>
      </c>
      <c r="K164" s="33">
        <f t="shared" si="4"/>
        <v>12000</v>
      </c>
      <c r="L164" s="33">
        <f t="shared" si="4"/>
        <v>12000</v>
      </c>
      <c r="M164" s="33">
        <f t="shared" si="4"/>
        <v>12000</v>
      </c>
      <c r="N164" s="33">
        <f t="shared" si="4"/>
        <v>12000</v>
      </c>
      <c r="O164" s="33">
        <f t="shared" si="4"/>
        <v>12000</v>
      </c>
      <c r="P164" s="33">
        <f t="shared" si="4"/>
        <v>12000</v>
      </c>
      <c r="Q164" s="33">
        <f t="shared" si="4"/>
        <v>12000</v>
      </c>
      <c r="R164" s="33">
        <f t="shared" si="4"/>
        <v>12000</v>
      </c>
      <c r="S164" s="33">
        <f t="shared" si="4"/>
        <v>12000</v>
      </c>
      <c r="T164" s="33"/>
      <c r="U164" s="63"/>
    </row>
    <row r="165" spans="1:21" ht="27">
      <c r="A165" s="73"/>
      <c r="B165" s="72"/>
      <c r="C165" s="71"/>
      <c r="D165" s="74" t="s">
        <v>159</v>
      </c>
      <c r="E165" s="81" t="s">
        <v>12</v>
      </c>
      <c r="F165" s="36" t="s">
        <v>160</v>
      </c>
      <c r="G165" s="36" t="s">
        <v>145</v>
      </c>
      <c r="H165" s="35" t="s">
        <v>149</v>
      </c>
      <c r="I165" s="35"/>
      <c r="J165" s="35"/>
      <c r="K165" s="35"/>
      <c r="L165" s="35"/>
      <c r="M165" s="35"/>
      <c r="N165" s="35"/>
      <c r="O165" s="35"/>
      <c r="P165" s="35"/>
      <c r="Q165" s="35"/>
      <c r="R165" s="35"/>
      <c r="S165" s="35"/>
      <c r="T165" s="35"/>
      <c r="U165" s="63"/>
    </row>
    <row r="166" spans="1:21" ht="27">
      <c r="A166" s="73"/>
      <c r="B166" s="72"/>
      <c r="C166" s="71"/>
      <c r="D166" s="74"/>
      <c r="E166" s="81"/>
      <c r="F166" s="34" t="s">
        <v>161</v>
      </c>
      <c r="G166" s="36" t="s">
        <v>145</v>
      </c>
      <c r="H166" s="35" t="s">
        <v>149</v>
      </c>
      <c r="I166" s="35"/>
      <c r="J166" s="35"/>
      <c r="K166" s="35"/>
      <c r="L166" s="35"/>
      <c r="M166" s="35"/>
      <c r="N166" s="35"/>
      <c r="O166" s="35"/>
      <c r="P166" s="35"/>
      <c r="Q166" s="35"/>
      <c r="R166" s="35"/>
      <c r="S166" s="35"/>
      <c r="T166" s="35"/>
      <c r="U166" s="63"/>
    </row>
    <row r="167" spans="1:21" ht="27">
      <c r="A167" s="73"/>
      <c r="B167" s="72"/>
      <c r="C167" s="71"/>
      <c r="D167" s="74"/>
      <c r="E167" s="81"/>
      <c r="F167" s="36" t="s">
        <v>162</v>
      </c>
      <c r="G167" s="36" t="s">
        <v>145</v>
      </c>
      <c r="H167" s="35" t="s">
        <v>149</v>
      </c>
      <c r="I167" s="35"/>
      <c r="J167" s="35"/>
      <c r="K167" s="35"/>
      <c r="L167" s="35"/>
      <c r="M167" s="35"/>
      <c r="N167" s="35"/>
      <c r="O167" s="35"/>
      <c r="P167" s="35"/>
      <c r="Q167" s="35"/>
      <c r="R167" s="35"/>
      <c r="S167" s="35"/>
      <c r="T167" s="35"/>
      <c r="U167" s="63"/>
    </row>
    <row r="168" spans="1:21" ht="27">
      <c r="A168" s="73"/>
      <c r="B168" s="72"/>
      <c r="C168" s="71"/>
      <c r="D168" s="70" t="s">
        <v>163</v>
      </c>
      <c r="E168" s="71" t="s">
        <v>5</v>
      </c>
      <c r="F168" s="21" t="s">
        <v>164</v>
      </c>
      <c r="G168" s="21" t="s">
        <v>165</v>
      </c>
      <c r="H168" s="33" t="s">
        <v>87</v>
      </c>
      <c r="I168" s="33">
        <v>15.96</v>
      </c>
      <c r="J168" s="33">
        <v>15.96</v>
      </c>
      <c r="K168" s="33">
        <v>15.96</v>
      </c>
      <c r="L168" s="33">
        <v>15.96</v>
      </c>
      <c r="M168" s="33">
        <v>15.96</v>
      </c>
      <c r="N168" s="33">
        <v>15.96</v>
      </c>
      <c r="O168" s="33">
        <v>15.96</v>
      </c>
      <c r="P168" s="33">
        <v>15.96</v>
      </c>
      <c r="Q168" s="33">
        <v>15.96</v>
      </c>
      <c r="R168" s="33">
        <v>15.96</v>
      </c>
      <c r="S168" s="33">
        <v>15.96</v>
      </c>
      <c r="T168" s="33"/>
      <c r="U168" s="63"/>
    </row>
    <row r="169" spans="1:21" ht="27">
      <c r="A169" s="73"/>
      <c r="B169" s="72"/>
      <c r="C169" s="71"/>
      <c r="D169" s="70"/>
      <c r="E169" s="71"/>
      <c r="F169" s="24" t="s">
        <v>166</v>
      </c>
      <c r="G169" s="21" t="s">
        <v>167</v>
      </c>
      <c r="H169" s="33" t="s">
        <v>92</v>
      </c>
      <c r="I169" s="33"/>
      <c r="J169" s="33"/>
      <c r="K169" s="33"/>
      <c r="L169" s="33"/>
      <c r="M169" s="33">
        <v>1210.9000000000001</v>
      </c>
      <c r="N169" s="33">
        <v>1210.9000000000001</v>
      </c>
      <c r="O169" s="33">
        <v>1210.9000000000001</v>
      </c>
      <c r="P169" s="33">
        <v>1210.9000000000001</v>
      </c>
      <c r="Q169" s="33">
        <v>729</v>
      </c>
      <c r="R169" s="33">
        <v>728.5</v>
      </c>
      <c r="S169" s="33"/>
      <c r="T169" s="33"/>
      <c r="U169" s="63"/>
    </row>
    <row r="170" spans="1:21">
      <c r="A170" s="73"/>
      <c r="B170" s="72"/>
      <c r="C170" s="71"/>
      <c r="D170" s="70"/>
      <c r="E170" s="71"/>
      <c r="F170" s="21" t="s">
        <v>168</v>
      </c>
      <c r="G170" s="21" t="s">
        <v>169</v>
      </c>
      <c r="H170" s="33" t="s">
        <v>92</v>
      </c>
      <c r="I170" s="33">
        <v>326</v>
      </c>
      <c r="J170" s="33">
        <v>326</v>
      </c>
      <c r="K170" s="33">
        <v>326</v>
      </c>
      <c r="L170" s="33">
        <v>326</v>
      </c>
      <c r="M170" s="33">
        <v>326</v>
      </c>
      <c r="N170" s="33">
        <v>326</v>
      </c>
      <c r="O170" s="33">
        <v>326</v>
      </c>
      <c r="P170" s="33">
        <v>326</v>
      </c>
      <c r="Q170" s="33">
        <v>326</v>
      </c>
      <c r="R170" s="33">
        <v>326</v>
      </c>
      <c r="S170" s="33">
        <v>326</v>
      </c>
      <c r="T170" s="33"/>
      <c r="U170" s="63"/>
    </row>
    <row r="171" spans="1:21">
      <c r="A171" s="73"/>
      <c r="B171" s="72"/>
      <c r="C171" s="71"/>
      <c r="D171" s="70"/>
      <c r="E171" s="71"/>
      <c r="F171" s="24" t="s">
        <v>170</v>
      </c>
      <c r="G171" s="21" t="s">
        <v>171</v>
      </c>
      <c r="H171" s="33" t="s">
        <v>92</v>
      </c>
      <c r="I171" s="33">
        <v>3345</v>
      </c>
      <c r="J171" s="33">
        <v>3345</v>
      </c>
      <c r="K171" s="33">
        <v>3345</v>
      </c>
      <c r="L171" s="33">
        <v>3345</v>
      </c>
      <c r="M171" s="33">
        <v>3345</v>
      </c>
      <c r="N171" s="33">
        <v>3345</v>
      </c>
      <c r="O171" s="33">
        <v>3345</v>
      </c>
      <c r="P171" s="33">
        <v>3345</v>
      </c>
      <c r="Q171" s="33">
        <v>3345</v>
      </c>
      <c r="R171" s="33">
        <v>3345</v>
      </c>
      <c r="S171" s="33">
        <v>3345</v>
      </c>
      <c r="T171" s="33"/>
      <c r="U171" s="63"/>
    </row>
    <row r="172" spans="1:21" ht="40.5">
      <c r="A172" s="73"/>
      <c r="B172" s="72"/>
      <c r="C172" s="71"/>
      <c r="D172" s="70"/>
      <c r="E172" s="71"/>
      <c r="F172" s="32" t="s">
        <v>172</v>
      </c>
      <c r="G172" s="21" t="s">
        <v>171</v>
      </c>
      <c r="H172" s="33" t="s">
        <v>92</v>
      </c>
      <c r="I172" s="33"/>
      <c r="J172" s="33"/>
      <c r="K172" s="33"/>
      <c r="L172" s="33"/>
      <c r="M172" s="33"/>
      <c r="N172" s="33">
        <f>(14166+3225+19500+11625)/1000</f>
        <v>48.515999999999998</v>
      </c>
      <c r="O172" s="33">
        <v>50.853999999999999</v>
      </c>
      <c r="P172" s="33">
        <v>54.898000000000003</v>
      </c>
      <c r="Q172" s="33">
        <v>55.511000000000003</v>
      </c>
      <c r="R172" s="33">
        <f>(17911+4455+21696+13198)/1000</f>
        <v>57.26</v>
      </c>
      <c r="S172" s="33"/>
      <c r="T172" s="33"/>
      <c r="U172" s="63"/>
    </row>
    <row r="173" spans="1:21" ht="40.5">
      <c r="A173" s="73"/>
      <c r="B173" s="72"/>
      <c r="C173" s="71"/>
      <c r="D173" s="70"/>
      <c r="E173" s="71"/>
      <c r="F173" s="21" t="s">
        <v>173</v>
      </c>
      <c r="G173" s="21" t="s">
        <v>169</v>
      </c>
      <c r="H173" s="33" t="s">
        <v>92</v>
      </c>
      <c r="I173" s="33"/>
      <c r="J173" s="33"/>
      <c r="K173" s="33"/>
      <c r="L173" s="33"/>
      <c r="M173" s="33"/>
      <c r="N173" s="33">
        <f>75+15+75+47</f>
        <v>212</v>
      </c>
      <c r="O173" s="33">
        <f>82+15+75+48</f>
        <v>220</v>
      </c>
      <c r="P173" s="33">
        <f>85+20+79+52</f>
        <v>236</v>
      </c>
      <c r="Q173" s="33">
        <f>88+20+82+50</f>
        <v>240</v>
      </c>
      <c r="R173" s="33">
        <f>88+22+84+51</f>
        <v>245</v>
      </c>
      <c r="S173" s="33"/>
      <c r="T173" s="33"/>
      <c r="U173" s="63"/>
    </row>
    <row r="174" spans="1:21" ht="27">
      <c r="A174" s="73"/>
      <c r="B174" s="72"/>
      <c r="C174" s="71"/>
      <c r="D174" s="70"/>
      <c r="E174" s="71"/>
      <c r="F174" s="30" t="s">
        <v>174</v>
      </c>
      <c r="G174" s="30" t="s">
        <v>175</v>
      </c>
      <c r="H174" s="31" t="s">
        <v>87</v>
      </c>
      <c r="I174" s="31"/>
      <c r="J174" s="31"/>
      <c r="K174" s="31"/>
      <c r="L174" s="31"/>
      <c r="M174" s="31"/>
      <c r="N174" s="31"/>
      <c r="O174" s="31"/>
      <c r="P174" s="31"/>
      <c r="Q174" s="31"/>
      <c r="R174" s="31"/>
      <c r="S174" s="31"/>
      <c r="T174" s="31"/>
      <c r="U174" s="63"/>
    </row>
    <row r="175" spans="1:21" ht="27">
      <c r="A175" s="73"/>
      <c r="B175" s="70" t="s">
        <v>176</v>
      </c>
      <c r="C175" s="71" t="s">
        <v>5</v>
      </c>
      <c r="D175" s="70" t="s">
        <v>177</v>
      </c>
      <c r="E175" s="71" t="s">
        <v>12</v>
      </c>
      <c r="F175" s="21" t="s">
        <v>178</v>
      </c>
      <c r="G175" s="32" t="s">
        <v>179</v>
      </c>
      <c r="H175" s="33" t="s">
        <v>92</v>
      </c>
      <c r="I175" s="33"/>
      <c r="J175" s="33"/>
      <c r="K175" s="33"/>
      <c r="L175" s="33"/>
      <c r="M175" s="33">
        <v>4.7</v>
      </c>
      <c r="N175" s="37">
        <v>3.1841210620548299</v>
      </c>
      <c r="O175" s="37">
        <v>2.8447653653023401</v>
      </c>
      <c r="P175" s="37">
        <v>3.2123843800980101</v>
      </c>
      <c r="Q175" s="37">
        <v>1.95086656757151</v>
      </c>
      <c r="R175" s="33">
        <v>6.67</v>
      </c>
      <c r="S175" s="33"/>
      <c r="T175" s="33"/>
      <c r="U175" s="63"/>
    </row>
    <row r="176" spans="1:21" ht="27">
      <c r="A176" s="73"/>
      <c r="B176" s="70"/>
      <c r="C176" s="71"/>
      <c r="D176" s="70"/>
      <c r="E176" s="71"/>
      <c r="F176" s="21" t="s">
        <v>180</v>
      </c>
      <c r="G176" s="32" t="s">
        <v>179</v>
      </c>
      <c r="H176" s="33" t="s">
        <v>92</v>
      </c>
      <c r="I176" s="33"/>
      <c r="J176" s="33"/>
      <c r="K176" s="33"/>
      <c r="L176" s="37">
        <v>2.68</v>
      </c>
      <c r="M176" s="37">
        <v>3.3857419771699204</v>
      </c>
      <c r="N176" s="37">
        <v>2.6082246573059464</v>
      </c>
      <c r="O176" s="37">
        <v>4.4179152962195767</v>
      </c>
      <c r="P176" s="37">
        <v>6.9414738479486759</v>
      </c>
      <c r="Q176" s="37">
        <v>5.9272727272727366</v>
      </c>
      <c r="R176" s="37">
        <f>(300/291.3-1)*100</f>
        <v>2.9866117404737436</v>
      </c>
      <c r="S176" s="33"/>
      <c r="T176" s="33"/>
      <c r="U176" s="63"/>
    </row>
    <row r="177" spans="1:21" ht="40.5">
      <c r="A177" s="73"/>
      <c r="B177" s="70"/>
      <c r="C177" s="71"/>
      <c r="D177" s="70"/>
      <c r="E177" s="71"/>
      <c r="F177" s="21" t="s">
        <v>181</v>
      </c>
      <c r="G177" s="32" t="s">
        <v>179</v>
      </c>
      <c r="H177" s="33" t="s">
        <v>92</v>
      </c>
      <c r="I177" s="33"/>
      <c r="J177" s="33"/>
      <c r="K177" s="33"/>
      <c r="L177" s="33">
        <v>7.94</v>
      </c>
      <c r="M177" s="33">
        <v>-3.82</v>
      </c>
      <c r="N177" s="37">
        <v>-20.319366218976299</v>
      </c>
      <c r="O177" s="37">
        <v>-4.6139505981047098</v>
      </c>
      <c r="P177" s="37">
        <v>1.9625407166123701</v>
      </c>
      <c r="Q177" s="37">
        <v>3.1147671911189199</v>
      </c>
      <c r="R177" s="37">
        <f>((12900/12911)-1)*100</f>
        <v>-8.5198667802643957E-2</v>
      </c>
      <c r="S177" s="33"/>
      <c r="T177" s="33"/>
      <c r="U177" s="63"/>
    </row>
    <row r="178" spans="1:21" ht="27">
      <c r="A178" s="73"/>
      <c r="B178" s="70"/>
      <c r="C178" s="71"/>
      <c r="D178" s="70"/>
      <c r="E178" s="71"/>
      <c r="F178" s="21" t="s">
        <v>182</v>
      </c>
      <c r="G178" s="32" t="s">
        <v>179</v>
      </c>
      <c r="H178" s="33" t="s">
        <v>92</v>
      </c>
      <c r="I178" s="33"/>
      <c r="J178" s="33"/>
      <c r="K178" s="33"/>
      <c r="L178" s="33">
        <v>7.58</v>
      </c>
      <c r="M178" s="33">
        <v>3.48</v>
      </c>
      <c r="N178" s="37">
        <v>24.336887089505499</v>
      </c>
      <c r="O178" s="37">
        <v>122.067144810492</v>
      </c>
      <c r="P178" s="37">
        <v>7.7247042892093498</v>
      </c>
      <c r="Q178" s="37">
        <v>29.462282137870702</v>
      </c>
      <c r="R178" s="37">
        <v>14.305218446601931</v>
      </c>
      <c r="S178" s="33"/>
      <c r="T178" s="33"/>
      <c r="U178" s="63"/>
    </row>
    <row r="179" spans="1:21" ht="40.5">
      <c r="A179" s="73"/>
      <c r="B179" s="70"/>
      <c r="C179" s="71"/>
      <c r="D179" s="75" t="s">
        <v>183</v>
      </c>
      <c r="E179" s="76" t="s">
        <v>12</v>
      </c>
      <c r="F179" s="30" t="s">
        <v>184</v>
      </c>
      <c r="G179" s="30" t="s">
        <v>179</v>
      </c>
      <c r="H179" s="31" t="s">
        <v>87</v>
      </c>
      <c r="I179" s="31"/>
      <c r="J179" s="31"/>
      <c r="K179" s="31"/>
      <c r="L179" s="31"/>
      <c r="M179" s="38"/>
      <c r="N179" s="31"/>
      <c r="O179" s="31"/>
      <c r="P179" s="31"/>
      <c r="Q179" s="31"/>
      <c r="R179" s="31"/>
      <c r="S179" s="31"/>
      <c r="T179" s="31"/>
      <c r="U179" s="63"/>
    </row>
    <row r="180" spans="1:21" ht="40.5">
      <c r="A180" s="73"/>
      <c r="B180" s="70"/>
      <c r="C180" s="71"/>
      <c r="D180" s="75"/>
      <c r="E180" s="76"/>
      <c r="F180" s="30" t="s">
        <v>185</v>
      </c>
      <c r="G180" s="30" t="s">
        <v>179</v>
      </c>
      <c r="H180" s="31" t="s">
        <v>87</v>
      </c>
      <c r="I180" s="31"/>
      <c r="J180" s="31"/>
      <c r="K180" s="31"/>
      <c r="L180" s="31"/>
      <c r="M180" s="31"/>
      <c r="N180" s="31"/>
      <c r="O180" s="31"/>
      <c r="P180" s="31"/>
      <c r="Q180" s="31"/>
      <c r="R180" s="31"/>
      <c r="S180" s="31"/>
      <c r="T180" s="31"/>
      <c r="U180" s="63"/>
    </row>
    <row r="181" spans="1:21" ht="40.5">
      <c r="A181" s="73"/>
      <c r="B181" s="70"/>
      <c r="C181" s="71"/>
      <c r="D181" s="75"/>
      <c r="E181" s="76"/>
      <c r="F181" s="30" t="s">
        <v>186</v>
      </c>
      <c r="G181" s="30" t="s">
        <v>179</v>
      </c>
      <c r="H181" s="31" t="s">
        <v>87</v>
      </c>
      <c r="I181" s="31"/>
      <c r="J181" s="31"/>
      <c r="K181" s="31"/>
      <c r="L181" s="31"/>
      <c r="M181" s="31"/>
      <c r="N181" s="31"/>
      <c r="O181" s="31"/>
      <c r="P181" s="31"/>
      <c r="Q181" s="31"/>
      <c r="R181" s="31"/>
      <c r="S181" s="31"/>
      <c r="T181" s="31"/>
      <c r="U181" s="63"/>
    </row>
    <row r="182" spans="1:21" ht="40.5">
      <c r="A182" s="73"/>
      <c r="B182" s="70"/>
      <c r="C182" s="71"/>
      <c r="D182" s="75"/>
      <c r="E182" s="76"/>
      <c r="F182" s="30" t="s">
        <v>187</v>
      </c>
      <c r="G182" s="30" t="s">
        <v>179</v>
      </c>
      <c r="H182" s="31" t="s">
        <v>87</v>
      </c>
      <c r="I182" s="31"/>
      <c r="J182" s="31"/>
      <c r="K182" s="31"/>
      <c r="L182" s="31"/>
      <c r="M182" s="31"/>
      <c r="N182" s="31"/>
      <c r="O182" s="31"/>
      <c r="P182" s="31"/>
      <c r="Q182" s="31"/>
      <c r="R182" s="31"/>
      <c r="S182" s="31"/>
      <c r="T182" s="31"/>
      <c r="U182" s="63"/>
    </row>
    <row r="183" spans="1:21" ht="54">
      <c r="A183" s="73"/>
      <c r="B183" s="70" t="s">
        <v>188</v>
      </c>
      <c r="C183" s="71" t="s">
        <v>5</v>
      </c>
      <c r="D183" s="70" t="s">
        <v>189</v>
      </c>
      <c r="E183" s="71" t="s">
        <v>12</v>
      </c>
      <c r="F183" s="21" t="s">
        <v>190</v>
      </c>
      <c r="G183" s="21" t="s">
        <v>191</v>
      </c>
      <c r="H183" s="33" t="s">
        <v>92</v>
      </c>
      <c r="I183" s="33"/>
      <c r="J183" s="33"/>
      <c r="K183" s="33"/>
      <c r="L183" s="33"/>
      <c r="M183" s="33">
        <v>1680</v>
      </c>
      <c r="N183" s="33">
        <f>549+554</f>
        <v>1103</v>
      </c>
      <c r="O183" s="33">
        <f>1033+726</f>
        <v>1759</v>
      </c>
      <c r="P183" s="33">
        <f>1693+4463</f>
        <v>6156</v>
      </c>
      <c r="Q183" s="33">
        <f>1480+2577</f>
        <v>4057</v>
      </c>
      <c r="R183" s="37">
        <f>(1417+1314+1211+1384+1979+964)/3</f>
        <v>2756.3333333333335</v>
      </c>
      <c r="S183" s="33">
        <v>2295.5</v>
      </c>
      <c r="T183" s="33"/>
      <c r="U183" s="63"/>
    </row>
    <row r="184" spans="1:21" ht="27">
      <c r="A184" s="73"/>
      <c r="B184" s="70"/>
      <c r="C184" s="71"/>
      <c r="D184" s="70"/>
      <c r="E184" s="71"/>
      <c r="F184" s="30" t="s">
        <v>192</v>
      </c>
      <c r="G184" s="30" t="s">
        <v>191</v>
      </c>
      <c r="H184" s="31" t="s">
        <v>87</v>
      </c>
      <c r="I184" s="31"/>
      <c r="J184" s="31"/>
      <c r="K184" s="31"/>
      <c r="L184" s="31"/>
      <c r="M184" s="31"/>
      <c r="N184" s="31"/>
      <c r="O184" s="31"/>
      <c r="P184" s="31"/>
      <c r="Q184" s="31"/>
      <c r="R184" s="31"/>
      <c r="S184" s="31">
        <f>(5353+3661+3724+4419)/4</f>
        <v>4289.25</v>
      </c>
      <c r="T184" s="31"/>
      <c r="U184" s="63"/>
    </row>
    <row r="185" spans="1:21" ht="54">
      <c r="A185" s="73"/>
      <c r="B185" s="70"/>
      <c r="C185" s="71"/>
      <c r="D185" s="70"/>
      <c r="E185" s="71"/>
      <c r="F185" s="21" t="s">
        <v>193</v>
      </c>
      <c r="G185" s="32" t="s">
        <v>179</v>
      </c>
      <c r="H185" s="33" t="s">
        <v>87</v>
      </c>
      <c r="I185" s="33"/>
      <c r="J185" s="33"/>
      <c r="K185" s="33"/>
      <c r="L185" s="33"/>
      <c r="M185" s="33">
        <v>0</v>
      </c>
      <c r="N185" s="33">
        <v>0</v>
      </c>
      <c r="O185" s="33">
        <v>0</v>
      </c>
      <c r="P185" s="33">
        <v>0</v>
      </c>
      <c r="Q185" s="33">
        <v>0</v>
      </c>
      <c r="R185" s="33"/>
      <c r="S185" s="33">
        <v>0</v>
      </c>
      <c r="T185" s="33"/>
      <c r="U185" s="63"/>
    </row>
    <row r="186" spans="1:21" ht="54">
      <c r="A186" s="73"/>
      <c r="B186" s="70"/>
      <c r="C186" s="71"/>
      <c r="D186" s="70"/>
      <c r="E186" s="71"/>
      <c r="F186" s="21" t="s">
        <v>194</v>
      </c>
      <c r="G186" s="21" t="s">
        <v>169</v>
      </c>
      <c r="H186" s="33" t="s">
        <v>87</v>
      </c>
      <c r="I186" s="33"/>
      <c r="J186" s="33"/>
      <c r="K186" s="33"/>
      <c r="L186" s="33"/>
      <c r="M186" s="33"/>
      <c r="N186" s="33"/>
      <c r="O186" s="33"/>
      <c r="P186" s="33">
        <v>0</v>
      </c>
      <c r="Q186" s="33">
        <v>0</v>
      </c>
      <c r="R186" s="33">
        <v>0</v>
      </c>
      <c r="S186" s="33">
        <v>0</v>
      </c>
      <c r="T186" s="33"/>
      <c r="U186" s="63"/>
    </row>
    <row r="187" spans="1:21" ht="27">
      <c r="A187" s="73"/>
      <c r="B187" s="70"/>
      <c r="C187" s="71"/>
      <c r="D187" s="70" t="s">
        <v>195</v>
      </c>
      <c r="E187" s="71" t="s">
        <v>12</v>
      </c>
      <c r="F187" s="21" t="s">
        <v>196</v>
      </c>
      <c r="G187" s="21" t="s">
        <v>169</v>
      </c>
      <c r="H187" s="33" t="s">
        <v>87</v>
      </c>
      <c r="I187" s="33"/>
      <c r="J187" s="33"/>
      <c r="K187" s="33"/>
      <c r="L187" s="33"/>
      <c r="M187" s="33">
        <v>78</v>
      </c>
      <c r="N187" s="33">
        <v>66</v>
      </c>
      <c r="O187" s="33">
        <v>56</v>
      </c>
      <c r="P187" s="33">
        <v>67</v>
      </c>
      <c r="Q187" s="33">
        <v>69</v>
      </c>
      <c r="R187" s="33">
        <v>91</v>
      </c>
      <c r="S187" s="33"/>
      <c r="T187" s="33"/>
      <c r="U187" s="63"/>
    </row>
    <row r="188" spans="1:21" ht="54">
      <c r="A188" s="73"/>
      <c r="B188" s="70"/>
      <c r="C188" s="71"/>
      <c r="D188" s="70"/>
      <c r="E188" s="71"/>
      <c r="F188" s="30" t="s">
        <v>197</v>
      </c>
      <c r="G188" s="30" t="s">
        <v>179</v>
      </c>
      <c r="H188" s="31" t="s">
        <v>87</v>
      </c>
      <c r="I188" s="31"/>
      <c r="J188" s="31"/>
      <c r="K188" s="31"/>
      <c r="L188" s="31"/>
      <c r="M188" s="31"/>
      <c r="N188" s="31"/>
      <c r="O188" s="31"/>
      <c r="P188" s="31"/>
      <c r="Q188" s="31"/>
      <c r="R188" s="31"/>
      <c r="S188" s="31"/>
      <c r="T188" s="31"/>
      <c r="U188" s="63"/>
    </row>
    <row r="189" spans="1:21" ht="40.5">
      <c r="A189" s="73"/>
      <c r="B189" s="70"/>
      <c r="C189" s="71"/>
      <c r="D189" s="70"/>
      <c r="E189" s="71"/>
      <c r="F189" s="21" t="s">
        <v>198</v>
      </c>
      <c r="G189" s="21" t="s">
        <v>145</v>
      </c>
      <c r="H189" s="33" t="s">
        <v>92</v>
      </c>
      <c r="I189" s="33"/>
      <c r="J189" s="33"/>
      <c r="K189" s="33"/>
      <c r="L189" s="33"/>
      <c r="M189" s="33">
        <v>7495</v>
      </c>
      <c r="N189" s="33">
        <v>9406</v>
      </c>
      <c r="O189" s="33">
        <v>9047.7099999999991</v>
      </c>
      <c r="P189" s="33">
        <v>8373.2099999999991</v>
      </c>
      <c r="Q189" s="33">
        <v>8878.7000000000007</v>
      </c>
      <c r="R189" s="33">
        <v>9306.2000000000007</v>
      </c>
      <c r="S189" s="33"/>
      <c r="T189" s="33"/>
      <c r="U189" s="63"/>
    </row>
    <row r="190" spans="1:21" ht="54">
      <c r="A190" s="73"/>
      <c r="B190" s="70"/>
      <c r="C190" s="71"/>
      <c r="D190" s="70"/>
      <c r="E190" s="71"/>
      <c r="F190" s="21" t="s">
        <v>199</v>
      </c>
      <c r="G190" s="21" t="s">
        <v>145</v>
      </c>
      <c r="H190" s="33" t="s">
        <v>92</v>
      </c>
      <c r="I190" s="33"/>
      <c r="J190" s="33"/>
      <c r="K190" s="33"/>
      <c r="L190" s="33"/>
      <c r="M190" s="33">
        <v>1.4E-2</v>
      </c>
      <c r="N190" s="33">
        <v>1.0999999999999999E-2</v>
      </c>
      <c r="O190" s="33">
        <v>1.6999999999999999E-3</v>
      </c>
      <c r="P190" s="33">
        <v>4.0000000000000001E-3</v>
      </c>
      <c r="Q190" s="33">
        <v>0.03</v>
      </c>
      <c r="R190" s="33">
        <v>0</v>
      </c>
      <c r="S190" s="33"/>
      <c r="T190" s="33"/>
      <c r="U190" s="63"/>
    </row>
    <row r="191" spans="1:21" ht="40.5">
      <c r="A191" s="73"/>
      <c r="B191" s="70"/>
      <c r="C191" s="71"/>
      <c r="D191" s="70"/>
      <c r="E191" s="71"/>
      <c r="F191" s="21" t="s">
        <v>200</v>
      </c>
      <c r="G191" s="21" t="s">
        <v>201</v>
      </c>
      <c r="H191" s="33" t="s">
        <v>92</v>
      </c>
      <c r="I191" s="33"/>
      <c r="J191" s="33"/>
      <c r="K191" s="33"/>
      <c r="L191" s="33"/>
      <c r="M191" s="33"/>
      <c r="N191" s="33"/>
      <c r="O191" s="33"/>
      <c r="P191" s="33"/>
      <c r="Q191" s="33">
        <v>16241.3</v>
      </c>
      <c r="R191" s="33">
        <v>19841.7</v>
      </c>
      <c r="S191" s="33"/>
      <c r="T191" s="33"/>
      <c r="U191" s="63"/>
    </row>
    <row r="192" spans="1:21">
      <c r="A192" s="73"/>
      <c r="B192" s="70"/>
      <c r="C192" s="71"/>
      <c r="D192" s="70"/>
      <c r="E192" s="71"/>
      <c r="F192" s="21" t="s">
        <v>202</v>
      </c>
      <c r="G192" s="21" t="s">
        <v>203</v>
      </c>
      <c r="H192" s="33" t="s">
        <v>109</v>
      </c>
      <c r="I192" s="33"/>
      <c r="J192" s="33"/>
      <c r="K192" s="33"/>
      <c r="L192" s="33"/>
      <c r="M192" s="33"/>
      <c r="N192" s="33"/>
      <c r="O192" s="33"/>
      <c r="P192" s="33"/>
      <c r="Q192" s="33"/>
      <c r="R192" s="33"/>
      <c r="S192" s="33"/>
      <c r="T192" s="33"/>
      <c r="U192" s="63"/>
    </row>
    <row r="193" spans="1:21" ht="27">
      <c r="A193" s="73"/>
      <c r="B193" s="70"/>
      <c r="C193" s="71"/>
      <c r="D193" s="70"/>
      <c r="E193" s="71"/>
      <c r="F193" s="21" t="s">
        <v>204</v>
      </c>
      <c r="G193" s="21" t="s">
        <v>205</v>
      </c>
      <c r="H193" s="33" t="s">
        <v>87</v>
      </c>
      <c r="I193" s="33"/>
      <c r="J193" s="33"/>
      <c r="K193" s="33"/>
      <c r="L193" s="33"/>
      <c r="M193" s="33">
        <v>666.1</v>
      </c>
      <c r="N193" s="33">
        <v>2059.6</v>
      </c>
      <c r="O193" s="33">
        <f>291+13.3+2.6+258</f>
        <v>564.90000000000009</v>
      </c>
      <c r="P193" s="33">
        <f>18922*0.019</f>
        <v>359.51799999999997</v>
      </c>
      <c r="Q193" s="33">
        <f>16085*0.024</f>
        <v>386.04</v>
      </c>
      <c r="R193" s="33">
        <f>13616*0.035</f>
        <v>476.56000000000006</v>
      </c>
      <c r="S193" s="33"/>
      <c r="T193" s="33"/>
      <c r="U193" s="63"/>
    </row>
    <row r="194" spans="1:21" ht="54">
      <c r="A194" s="73"/>
      <c r="B194" s="70"/>
      <c r="C194" s="71"/>
      <c r="D194" s="70"/>
      <c r="E194" s="71"/>
      <c r="F194" s="21" t="s">
        <v>206</v>
      </c>
      <c r="G194" s="32" t="s">
        <v>179</v>
      </c>
      <c r="H194" s="33" t="s">
        <v>87</v>
      </c>
      <c r="I194" s="33"/>
      <c r="J194" s="33"/>
      <c r="K194" s="33"/>
      <c r="L194" s="33"/>
      <c r="M194" s="33"/>
      <c r="N194" s="33">
        <v>0</v>
      </c>
      <c r="O194" s="33">
        <v>0</v>
      </c>
      <c r="P194" s="33">
        <v>0</v>
      </c>
      <c r="Q194" s="33">
        <v>0</v>
      </c>
      <c r="R194" s="33">
        <v>0</v>
      </c>
      <c r="S194" s="33">
        <v>0</v>
      </c>
      <c r="T194" s="33"/>
      <c r="U194" s="63"/>
    </row>
    <row r="195" spans="1:21" ht="40.5">
      <c r="A195" s="73"/>
      <c r="B195" s="70"/>
      <c r="C195" s="71"/>
      <c r="D195" s="70"/>
      <c r="E195" s="71"/>
      <c r="F195" s="21" t="s">
        <v>207</v>
      </c>
      <c r="G195" s="21" t="s">
        <v>208</v>
      </c>
      <c r="H195" s="33" t="s">
        <v>87</v>
      </c>
      <c r="I195" s="33"/>
      <c r="J195" s="33"/>
      <c r="K195" s="33"/>
      <c r="L195" s="33"/>
      <c r="M195" s="33"/>
      <c r="N195" s="33"/>
      <c r="O195" s="33"/>
      <c r="P195" s="33"/>
      <c r="Q195" s="33"/>
      <c r="R195" s="33"/>
      <c r="S195" s="33"/>
      <c r="T195" s="33"/>
      <c r="U195" s="63"/>
    </row>
    <row r="196" spans="1:21" ht="27">
      <c r="A196" s="73"/>
      <c r="B196" s="70"/>
      <c r="C196" s="71"/>
      <c r="D196" s="70" t="s">
        <v>209</v>
      </c>
      <c r="E196" s="71" t="s">
        <v>12</v>
      </c>
      <c r="F196" s="21" t="s">
        <v>210</v>
      </c>
      <c r="G196" s="21" t="s">
        <v>148</v>
      </c>
      <c r="H196" s="33" t="s">
        <v>87</v>
      </c>
      <c r="I196" s="33"/>
      <c r="J196" s="33"/>
      <c r="K196" s="33"/>
      <c r="L196" s="33"/>
      <c r="M196" s="33">
        <v>3</v>
      </c>
      <c r="N196" s="33">
        <v>6</v>
      </c>
      <c r="O196" s="33">
        <v>5</v>
      </c>
      <c r="P196" s="33">
        <v>6</v>
      </c>
      <c r="Q196" s="33">
        <v>5</v>
      </c>
      <c r="R196" s="33">
        <v>5</v>
      </c>
      <c r="S196" s="33">
        <v>4</v>
      </c>
      <c r="T196" s="33"/>
      <c r="U196" s="63"/>
    </row>
    <row r="197" spans="1:21" ht="27">
      <c r="A197" s="73"/>
      <c r="B197" s="70"/>
      <c r="C197" s="71"/>
      <c r="D197" s="70"/>
      <c r="E197" s="71"/>
      <c r="F197" s="24" t="s">
        <v>211</v>
      </c>
      <c r="G197" s="21" t="s">
        <v>212</v>
      </c>
      <c r="H197" s="33" t="s">
        <v>92</v>
      </c>
      <c r="I197" s="33"/>
      <c r="J197" s="33"/>
      <c r="K197" s="33"/>
      <c r="L197" s="33"/>
      <c r="M197" s="33">
        <v>7</v>
      </c>
      <c r="N197" s="33">
        <v>10</v>
      </c>
      <c r="O197" s="33">
        <v>8</v>
      </c>
      <c r="P197" s="33">
        <v>21</v>
      </c>
      <c r="Q197" s="33">
        <v>18</v>
      </c>
      <c r="R197" s="33">
        <v>13</v>
      </c>
      <c r="S197" s="33">
        <v>5</v>
      </c>
      <c r="T197" s="33"/>
      <c r="U197" s="63"/>
    </row>
    <row r="198" spans="1:21" ht="27">
      <c r="A198" s="73"/>
      <c r="B198" s="70"/>
      <c r="C198" s="71"/>
      <c r="D198" s="70"/>
      <c r="E198" s="71"/>
      <c r="F198" s="21" t="s">
        <v>213</v>
      </c>
      <c r="G198" s="21" t="s">
        <v>214</v>
      </c>
      <c r="H198" s="33" t="s">
        <v>87</v>
      </c>
      <c r="I198" s="33"/>
      <c r="J198" s="33"/>
      <c r="K198" s="33"/>
      <c r="L198" s="33"/>
      <c r="M198" s="33">
        <v>2.27</v>
      </c>
      <c r="N198" s="33">
        <f>3.4+0.008+148.36</f>
        <v>151.768</v>
      </c>
      <c r="O198" s="33">
        <f>4.63+46.05</f>
        <v>50.68</v>
      </c>
      <c r="P198" s="33">
        <f>55.3+224.86+0.54+38</f>
        <v>318.70000000000005</v>
      </c>
      <c r="Q198" s="33">
        <v>7.24</v>
      </c>
      <c r="R198" s="33">
        <f>1.41+0.82+8</f>
        <v>10.23</v>
      </c>
      <c r="S198" s="33">
        <v>0</v>
      </c>
      <c r="T198" s="33"/>
      <c r="U198" s="63"/>
    </row>
    <row r="199" spans="1:21" ht="27">
      <c r="A199" s="73"/>
      <c r="B199" s="70"/>
      <c r="C199" s="71"/>
      <c r="D199" s="70"/>
      <c r="E199" s="71"/>
      <c r="F199" s="30" t="s">
        <v>215</v>
      </c>
      <c r="G199" s="30" t="s">
        <v>216</v>
      </c>
      <c r="H199" s="31" t="s">
        <v>87</v>
      </c>
      <c r="I199" s="31"/>
      <c r="J199" s="31"/>
      <c r="K199" s="31"/>
      <c r="L199" s="31"/>
      <c r="M199" s="31">
        <v>6.5</v>
      </c>
      <c r="N199" s="31">
        <f>0.11+5.65</f>
        <v>5.7600000000000007</v>
      </c>
      <c r="O199" s="31"/>
      <c r="P199" s="31">
        <v>461.5</v>
      </c>
      <c r="Q199" s="31"/>
      <c r="R199" s="31"/>
      <c r="S199" s="31"/>
      <c r="T199" s="31"/>
      <c r="U199" s="63"/>
    </row>
    <row r="200" spans="1:21" ht="40.5">
      <c r="A200" s="73"/>
      <c r="B200" s="70"/>
      <c r="C200" s="71"/>
      <c r="D200" s="70"/>
      <c r="E200" s="71"/>
      <c r="F200" s="21" t="s">
        <v>217</v>
      </c>
      <c r="G200" s="21" t="s">
        <v>218</v>
      </c>
      <c r="H200" s="33" t="s">
        <v>92</v>
      </c>
      <c r="I200" s="33"/>
      <c r="J200" s="33"/>
      <c r="K200" s="33"/>
      <c r="L200" s="33"/>
      <c r="M200" s="33">
        <v>0</v>
      </c>
      <c r="N200" s="33">
        <v>0</v>
      </c>
      <c r="O200" s="33">
        <v>0</v>
      </c>
      <c r="P200" s="33">
        <v>0</v>
      </c>
      <c r="Q200" s="33">
        <v>0</v>
      </c>
      <c r="R200" s="33">
        <v>0</v>
      </c>
      <c r="S200" s="33">
        <v>0</v>
      </c>
      <c r="T200" s="33"/>
      <c r="U200" s="63"/>
    </row>
    <row r="201" spans="1:21" ht="40.5">
      <c r="A201" s="73"/>
      <c r="B201" s="70"/>
      <c r="C201" s="71"/>
      <c r="D201" s="70"/>
      <c r="E201" s="71"/>
      <c r="F201" s="24" t="s">
        <v>219</v>
      </c>
      <c r="G201" s="21" t="s">
        <v>208</v>
      </c>
      <c r="H201" s="33" t="s">
        <v>92</v>
      </c>
      <c r="I201" s="33"/>
      <c r="J201" s="33"/>
      <c r="K201" s="33"/>
      <c r="L201" s="33"/>
      <c r="M201" s="33">
        <v>9.44</v>
      </c>
      <c r="N201" s="33">
        <v>27.31</v>
      </c>
      <c r="O201" s="33">
        <v>12.61</v>
      </c>
      <c r="P201" s="33">
        <v>34.92</v>
      </c>
      <c r="Q201" s="33">
        <v>1.44</v>
      </c>
      <c r="R201" s="33">
        <v>1.49</v>
      </c>
      <c r="S201" s="33">
        <v>0.44</v>
      </c>
      <c r="T201" s="33"/>
      <c r="U201" s="63"/>
    </row>
    <row r="202" spans="1:21" ht="54">
      <c r="A202" s="73"/>
      <c r="B202" s="70"/>
      <c r="C202" s="71"/>
      <c r="D202" s="70" t="s">
        <v>220</v>
      </c>
      <c r="E202" s="71" t="s">
        <v>5</v>
      </c>
      <c r="F202" s="24" t="s">
        <v>221</v>
      </c>
      <c r="G202" s="21" t="s">
        <v>222</v>
      </c>
      <c r="H202" s="33" t="s">
        <v>92</v>
      </c>
      <c r="I202" s="33"/>
      <c r="J202" s="33"/>
      <c r="K202" s="33"/>
      <c r="L202" s="33"/>
      <c r="M202" s="33">
        <v>523.94000000000005</v>
      </c>
      <c r="N202" s="37">
        <v>474.9699</v>
      </c>
      <c r="O202" s="37">
        <v>1106.2936999999999</v>
      </c>
      <c r="P202" s="33">
        <v>1000.61</v>
      </c>
      <c r="Q202" s="33">
        <v>787.57</v>
      </c>
      <c r="R202" s="33">
        <v>581.70000000000005</v>
      </c>
      <c r="S202" s="33"/>
      <c r="T202" s="33"/>
      <c r="U202" s="63"/>
    </row>
    <row r="203" spans="1:21" ht="54">
      <c r="A203" s="73"/>
      <c r="B203" s="70"/>
      <c r="C203" s="71"/>
      <c r="D203" s="70"/>
      <c r="E203" s="71"/>
      <c r="F203" s="24" t="s">
        <v>223</v>
      </c>
      <c r="G203" s="21" t="s">
        <v>222</v>
      </c>
      <c r="H203" s="33" t="s">
        <v>92</v>
      </c>
      <c r="I203" s="33"/>
      <c r="J203" s="33"/>
      <c r="K203" s="33"/>
      <c r="L203" s="33"/>
      <c r="M203" s="33">
        <v>13826.37</v>
      </c>
      <c r="N203" s="37">
        <v>15297.308000000001</v>
      </c>
      <c r="O203" s="37">
        <v>18294.889200000001</v>
      </c>
      <c r="P203" s="33">
        <v>15564.69</v>
      </c>
      <c r="Q203" s="33">
        <v>17134.43</v>
      </c>
      <c r="R203" s="33">
        <v>18380.2</v>
      </c>
      <c r="S203" s="33"/>
      <c r="T203" s="33"/>
      <c r="U203" s="63"/>
    </row>
    <row r="204" spans="1:21" ht="40.5">
      <c r="A204" s="73"/>
      <c r="B204" s="70"/>
      <c r="C204" s="71"/>
      <c r="D204" s="70"/>
      <c r="E204" s="71"/>
      <c r="F204" s="21" t="s">
        <v>224</v>
      </c>
      <c r="G204" s="32" t="s">
        <v>145</v>
      </c>
      <c r="H204" s="33" t="s">
        <v>92</v>
      </c>
      <c r="I204" s="33"/>
      <c r="J204" s="33"/>
      <c r="K204" s="33"/>
      <c r="L204" s="33"/>
      <c r="M204" s="33"/>
      <c r="N204" s="33"/>
      <c r="O204" s="33"/>
      <c r="P204" s="33"/>
      <c r="Q204" s="33">
        <v>346255.76</v>
      </c>
      <c r="R204" s="33">
        <v>385565.6</v>
      </c>
      <c r="S204" s="33"/>
      <c r="T204" s="33"/>
      <c r="U204" s="63"/>
    </row>
    <row r="205" spans="1:21" ht="40.5">
      <c r="A205" s="73"/>
      <c r="B205" s="70"/>
      <c r="C205" s="71"/>
      <c r="D205" s="70"/>
      <c r="E205" s="71"/>
      <c r="F205" s="24" t="s">
        <v>225</v>
      </c>
      <c r="G205" s="21" t="s">
        <v>169</v>
      </c>
      <c r="H205" s="33" t="s">
        <v>92</v>
      </c>
      <c r="I205" s="33"/>
      <c r="J205" s="33"/>
      <c r="K205" s="33"/>
      <c r="L205" s="33"/>
      <c r="M205" s="33">
        <v>388</v>
      </c>
      <c r="N205" s="33">
        <v>250</v>
      </c>
      <c r="O205" s="33">
        <f>361+43</f>
        <v>404</v>
      </c>
      <c r="P205" s="33">
        <f>177+16</f>
        <v>193</v>
      </c>
      <c r="Q205" s="33">
        <v>92</v>
      </c>
      <c r="R205" s="33">
        <v>77</v>
      </c>
      <c r="S205" s="33"/>
      <c r="T205" s="33"/>
      <c r="U205" s="63"/>
    </row>
    <row r="206" spans="1:21" ht="40.5">
      <c r="A206" s="73"/>
      <c r="B206" s="70"/>
      <c r="C206" s="71"/>
      <c r="D206" s="70"/>
      <c r="E206" s="71"/>
      <c r="F206" s="24" t="s">
        <v>226</v>
      </c>
      <c r="G206" s="21" t="s">
        <v>169</v>
      </c>
      <c r="H206" s="33" t="s">
        <v>92</v>
      </c>
      <c r="I206" s="33"/>
      <c r="J206" s="33"/>
      <c r="K206" s="33"/>
      <c r="L206" s="33"/>
      <c r="M206" s="33">
        <v>356</v>
      </c>
      <c r="N206" s="33">
        <f>177+47</f>
        <v>224</v>
      </c>
      <c r="O206" s="33">
        <f>258+29</f>
        <v>287</v>
      </c>
      <c r="P206" s="33">
        <f>220+15</f>
        <v>235</v>
      </c>
      <c r="Q206" s="33">
        <v>111</v>
      </c>
      <c r="R206" s="33">
        <v>88</v>
      </c>
      <c r="S206" s="33"/>
      <c r="T206" s="33"/>
      <c r="U206" s="63"/>
    </row>
    <row r="207" spans="1:21" ht="27">
      <c r="A207" s="73"/>
      <c r="B207" s="70" t="s">
        <v>227</v>
      </c>
      <c r="C207" s="71" t="s">
        <v>5</v>
      </c>
      <c r="D207" s="70" t="s">
        <v>228</v>
      </c>
      <c r="E207" s="71" t="s">
        <v>5</v>
      </c>
      <c r="F207" s="21" t="s">
        <v>229</v>
      </c>
      <c r="G207" s="24" t="s">
        <v>148</v>
      </c>
      <c r="H207" s="33" t="s">
        <v>92</v>
      </c>
      <c r="I207" s="33"/>
      <c r="J207" s="33"/>
      <c r="K207" s="33"/>
      <c r="L207" s="33"/>
      <c r="M207" s="33"/>
      <c r="N207" s="33"/>
      <c r="O207" s="33"/>
      <c r="P207" s="33">
        <f>150+70+218</f>
        <v>438</v>
      </c>
      <c r="Q207" s="33">
        <f>160+99+322</f>
        <v>581</v>
      </c>
      <c r="R207" s="33">
        <f>169+120+338</f>
        <v>627</v>
      </c>
      <c r="S207" s="33">
        <f>160+119+263</f>
        <v>542</v>
      </c>
      <c r="T207" s="33"/>
      <c r="U207" s="63"/>
    </row>
    <row r="208" spans="1:21" ht="27">
      <c r="A208" s="73"/>
      <c r="B208" s="70"/>
      <c r="C208" s="71"/>
      <c r="D208" s="70"/>
      <c r="E208" s="71"/>
      <c r="F208" s="21" t="s">
        <v>230</v>
      </c>
      <c r="G208" s="24"/>
      <c r="H208" s="33" t="s">
        <v>92</v>
      </c>
      <c r="I208" s="33"/>
      <c r="J208" s="33"/>
      <c r="K208" s="33"/>
      <c r="L208" s="33"/>
      <c r="M208" s="33"/>
      <c r="N208" s="33"/>
      <c r="O208" s="33"/>
      <c r="P208" s="33"/>
      <c r="Q208" s="37">
        <v>2.2036363636363601</v>
      </c>
      <c r="R208" s="33">
        <v>2.0499999999999998</v>
      </c>
      <c r="S208" s="33">
        <v>1.93</v>
      </c>
      <c r="T208" s="33"/>
      <c r="U208" s="63"/>
    </row>
    <row r="209" spans="1:21" ht="27">
      <c r="A209" s="73"/>
      <c r="B209" s="70"/>
      <c r="C209" s="71"/>
      <c r="D209" s="70"/>
      <c r="E209" s="71"/>
      <c r="F209" s="21" t="s">
        <v>231</v>
      </c>
      <c r="G209" s="24"/>
      <c r="H209" s="33" t="s">
        <v>92</v>
      </c>
      <c r="I209" s="33"/>
      <c r="J209" s="33"/>
      <c r="K209" s="33"/>
      <c r="L209" s="33"/>
      <c r="M209" s="33"/>
      <c r="N209" s="33"/>
      <c r="O209" s="33"/>
      <c r="P209" s="33"/>
      <c r="Q209" s="37">
        <v>2.0927272727272701</v>
      </c>
      <c r="R209" s="33">
        <v>2.1800000000000002</v>
      </c>
      <c r="S209" s="33">
        <v>2.2000000000000002</v>
      </c>
      <c r="T209" s="33"/>
      <c r="U209" s="63"/>
    </row>
    <row r="210" spans="1:21" ht="40.5">
      <c r="A210" s="73"/>
      <c r="B210" s="70"/>
      <c r="C210" s="71"/>
      <c r="D210" s="70"/>
      <c r="E210" s="71"/>
      <c r="F210" s="21" t="s">
        <v>232</v>
      </c>
      <c r="G210" s="24"/>
      <c r="H210" s="33" t="s">
        <v>92</v>
      </c>
      <c r="I210" s="33"/>
      <c r="J210" s="33"/>
      <c r="K210" s="33"/>
      <c r="L210" s="33"/>
      <c r="M210" s="33"/>
      <c r="N210" s="33"/>
      <c r="O210" s="33"/>
      <c r="P210" s="33"/>
      <c r="Q210" s="37">
        <v>2.5745454545454498</v>
      </c>
      <c r="R210" s="33">
        <v>2.89</v>
      </c>
      <c r="S210" s="33">
        <v>2.48</v>
      </c>
      <c r="T210" s="33"/>
      <c r="U210" s="63"/>
    </row>
    <row r="211" spans="1:21" ht="54">
      <c r="A211" s="73"/>
      <c r="B211" s="70"/>
      <c r="C211" s="71"/>
      <c r="D211" s="70"/>
      <c r="E211" s="71"/>
      <c r="F211" s="21" t="s">
        <v>233</v>
      </c>
      <c r="G211" s="32" t="s">
        <v>179</v>
      </c>
      <c r="H211" s="33" t="s">
        <v>87</v>
      </c>
      <c r="I211" s="33"/>
      <c r="J211" s="33"/>
      <c r="K211" s="33"/>
      <c r="L211" s="33"/>
      <c r="M211" s="33">
        <v>50</v>
      </c>
      <c r="N211" s="33"/>
      <c r="O211" s="33">
        <v>0</v>
      </c>
      <c r="P211" s="33">
        <v>0</v>
      </c>
      <c r="Q211" s="33">
        <v>0</v>
      </c>
      <c r="R211" s="33">
        <v>0</v>
      </c>
      <c r="S211" s="33">
        <v>0</v>
      </c>
      <c r="T211" s="33"/>
      <c r="U211" s="63"/>
    </row>
    <row r="212" spans="1:21" ht="27">
      <c r="A212" s="73"/>
      <c r="B212" s="70"/>
      <c r="C212" s="71"/>
      <c r="D212" s="70" t="s">
        <v>234</v>
      </c>
      <c r="E212" s="71" t="s">
        <v>12</v>
      </c>
      <c r="F212" s="21" t="s">
        <v>235</v>
      </c>
      <c r="G212" s="21" t="s">
        <v>236</v>
      </c>
      <c r="H212" s="33" t="s">
        <v>109</v>
      </c>
      <c r="I212" s="33"/>
      <c r="J212" s="33"/>
      <c r="K212" s="33"/>
      <c r="L212" s="33"/>
      <c r="M212" s="33"/>
      <c r="N212" s="33"/>
      <c r="O212" s="33"/>
      <c r="P212" s="33"/>
      <c r="Q212" s="33"/>
      <c r="R212" s="33"/>
      <c r="S212" s="33"/>
      <c r="T212" s="33"/>
      <c r="U212" s="63"/>
    </row>
    <row r="213" spans="1:21" ht="27">
      <c r="A213" s="73"/>
      <c r="B213" s="70"/>
      <c r="C213" s="71"/>
      <c r="D213" s="70"/>
      <c r="E213" s="71"/>
      <c r="F213" s="21" t="s">
        <v>237</v>
      </c>
      <c r="G213" s="21" t="s">
        <v>236</v>
      </c>
      <c r="H213" s="33" t="s">
        <v>109</v>
      </c>
      <c r="I213" s="33"/>
      <c r="J213" s="33"/>
      <c r="K213" s="33"/>
      <c r="L213" s="33"/>
      <c r="M213" s="33"/>
      <c r="N213" s="33"/>
      <c r="O213" s="33"/>
      <c r="P213" s="33"/>
      <c r="Q213" s="33"/>
      <c r="R213" s="33"/>
      <c r="S213" s="33"/>
      <c r="T213" s="33"/>
      <c r="U213" s="63"/>
    </row>
    <row r="214" spans="1:21" ht="27">
      <c r="A214" s="73"/>
      <c r="B214" s="70"/>
      <c r="C214" s="71"/>
      <c r="D214" s="70"/>
      <c r="E214" s="71"/>
      <c r="F214" s="32" t="s">
        <v>238</v>
      </c>
      <c r="G214" s="21" t="s">
        <v>236</v>
      </c>
      <c r="H214" s="33" t="s">
        <v>109</v>
      </c>
      <c r="I214" s="33"/>
      <c r="J214" s="33"/>
      <c r="K214" s="33"/>
      <c r="L214" s="33"/>
      <c r="M214" s="33"/>
      <c r="N214" s="33"/>
      <c r="O214" s="33"/>
      <c r="P214" s="33"/>
      <c r="Q214" s="33"/>
      <c r="R214" s="33"/>
      <c r="S214" s="33"/>
      <c r="T214" s="33"/>
      <c r="U214" s="63"/>
    </row>
    <row r="215" spans="1:21" ht="27">
      <c r="A215" s="73"/>
      <c r="B215" s="70"/>
      <c r="C215" s="71"/>
      <c r="D215" s="70"/>
      <c r="E215" s="71"/>
      <c r="F215" s="32" t="s">
        <v>239</v>
      </c>
      <c r="G215" s="21" t="s">
        <v>236</v>
      </c>
      <c r="H215" s="33" t="s">
        <v>109</v>
      </c>
      <c r="I215" s="33"/>
      <c r="J215" s="33"/>
      <c r="K215" s="33"/>
      <c r="L215" s="33"/>
      <c r="M215" s="33"/>
      <c r="N215" s="33"/>
      <c r="O215" s="33"/>
      <c r="P215" s="33"/>
      <c r="Q215" s="33"/>
      <c r="R215" s="33"/>
      <c r="S215" s="33"/>
      <c r="T215" s="33"/>
      <c r="U215" s="63"/>
    </row>
    <row r="216" spans="1:21" ht="27">
      <c r="A216" s="73"/>
      <c r="B216" s="70"/>
      <c r="C216" s="71"/>
      <c r="D216" s="70" t="s">
        <v>240</v>
      </c>
      <c r="E216" s="71" t="s">
        <v>5</v>
      </c>
      <c r="F216" s="32" t="s">
        <v>241</v>
      </c>
      <c r="G216" s="24" t="s">
        <v>169</v>
      </c>
      <c r="H216" s="33" t="s">
        <v>92</v>
      </c>
      <c r="I216" s="33"/>
      <c r="J216" s="33"/>
      <c r="K216" s="33"/>
      <c r="L216" s="33"/>
      <c r="M216" s="33">
        <v>26</v>
      </c>
      <c r="N216" s="33">
        <v>30</v>
      </c>
      <c r="O216" s="33">
        <v>37</v>
      </c>
      <c r="P216" s="33">
        <v>64</v>
      </c>
      <c r="Q216" s="33">
        <f>39+25</f>
        <v>64</v>
      </c>
      <c r="R216" s="32">
        <v>67</v>
      </c>
      <c r="S216" s="33">
        <v>67</v>
      </c>
      <c r="T216" s="33"/>
      <c r="U216" s="63"/>
    </row>
    <row r="217" spans="1:21" ht="27">
      <c r="A217" s="73"/>
      <c r="B217" s="70"/>
      <c r="C217" s="71"/>
      <c r="D217" s="70"/>
      <c r="E217" s="71"/>
      <c r="F217" s="24" t="s">
        <v>242</v>
      </c>
      <c r="G217" s="24" t="s">
        <v>191</v>
      </c>
      <c r="H217" s="33" t="s">
        <v>92</v>
      </c>
      <c r="I217" s="33"/>
      <c r="J217" s="33"/>
      <c r="K217" s="33"/>
      <c r="L217" s="33"/>
      <c r="M217" s="33"/>
      <c r="N217" s="33"/>
      <c r="O217" s="21">
        <v>6355</v>
      </c>
      <c r="P217" s="32">
        <v>7700</v>
      </c>
      <c r="Q217" s="32">
        <v>7700</v>
      </c>
      <c r="R217" s="32">
        <v>8300</v>
      </c>
      <c r="S217" s="32">
        <v>8300</v>
      </c>
      <c r="T217" s="33"/>
      <c r="U217" s="63"/>
    </row>
    <row r="218" spans="1:21" ht="54">
      <c r="A218" s="73"/>
      <c r="B218" s="70"/>
      <c r="C218" s="71"/>
      <c r="D218" s="70"/>
      <c r="E218" s="71"/>
      <c r="F218" s="24" t="s">
        <v>243</v>
      </c>
      <c r="G218" s="32" t="s">
        <v>179</v>
      </c>
      <c r="H218" s="33" t="s">
        <v>92</v>
      </c>
      <c r="I218" s="33"/>
      <c r="J218" s="33"/>
      <c r="K218" s="33"/>
      <c r="L218" s="33"/>
      <c r="M218" s="33"/>
      <c r="N218" s="33"/>
      <c r="O218" s="33">
        <v>3.98</v>
      </c>
      <c r="P218" s="32">
        <v>4.82</v>
      </c>
      <c r="Q218" s="32">
        <v>4.82</v>
      </c>
      <c r="R218" s="32">
        <v>5.2</v>
      </c>
      <c r="S218" s="32">
        <v>5.2</v>
      </c>
      <c r="T218" s="33"/>
      <c r="U218" s="63"/>
    </row>
    <row r="219" spans="1:21" ht="27">
      <c r="A219" s="73"/>
      <c r="B219" s="70"/>
      <c r="C219" s="71"/>
      <c r="D219" s="70"/>
      <c r="E219" s="71"/>
      <c r="F219" s="21" t="s">
        <v>244</v>
      </c>
      <c r="G219" s="32" t="s">
        <v>169</v>
      </c>
      <c r="H219" s="33" t="s">
        <v>92</v>
      </c>
      <c r="I219" s="33"/>
      <c r="J219" s="33"/>
      <c r="K219" s="33"/>
      <c r="L219" s="33"/>
      <c r="M219" s="33">
        <v>2</v>
      </c>
      <c r="N219" s="33">
        <v>2</v>
      </c>
      <c r="O219" s="33">
        <v>2</v>
      </c>
      <c r="P219" s="33">
        <v>2</v>
      </c>
      <c r="Q219" s="33">
        <v>2</v>
      </c>
      <c r="R219" s="32">
        <v>2</v>
      </c>
      <c r="S219" s="33">
        <v>2</v>
      </c>
      <c r="T219" s="33"/>
      <c r="U219" s="63"/>
    </row>
    <row r="220" spans="1:21" ht="27">
      <c r="A220" s="73"/>
      <c r="B220" s="70"/>
      <c r="C220" s="71"/>
      <c r="D220" s="70"/>
      <c r="E220" s="71"/>
      <c r="F220" s="21" t="s">
        <v>245</v>
      </c>
      <c r="G220" s="32" t="s">
        <v>191</v>
      </c>
      <c r="H220" s="33" t="s">
        <v>92</v>
      </c>
      <c r="I220" s="33"/>
      <c r="J220" s="33"/>
      <c r="K220" s="33"/>
      <c r="L220" s="33"/>
      <c r="M220" s="33">
        <v>6370</v>
      </c>
      <c r="N220" s="33">
        <v>6370</v>
      </c>
      <c r="O220" s="33">
        <v>6370</v>
      </c>
      <c r="P220" s="33">
        <v>6370</v>
      </c>
      <c r="Q220" s="32">
        <v>6370</v>
      </c>
      <c r="R220" s="33">
        <f>3770+2600</f>
        <v>6370</v>
      </c>
      <c r="S220" s="33">
        <f>3770+2600</f>
        <v>6370</v>
      </c>
      <c r="T220" s="33"/>
      <c r="U220" s="63"/>
    </row>
    <row r="221" spans="1:21" ht="27">
      <c r="A221" s="73"/>
      <c r="B221" s="70"/>
      <c r="C221" s="71"/>
      <c r="D221" s="70"/>
      <c r="E221" s="71"/>
      <c r="F221" s="21" t="s">
        <v>246</v>
      </c>
      <c r="G221" s="32" t="s">
        <v>247</v>
      </c>
      <c r="H221" s="33" t="s">
        <v>92</v>
      </c>
      <c r="I221" s="33"/>
      <c r="J221" s="33"/>
      <c r="K221" s="33"/>
      <c r="L221" s="33"/>
      <c r="M221" s="33">
        <v>730</v>
      </c>
      <c r="N221" s="33">
        <v>730</v>
      </c>
      <c r="O221" s="33">
        <v>800</v>
      </c>
      <c r="P221" s="33">
        <v>950</v>
      </c>
      <c r="Q221" s="33">
        <v>1000</v>
      </c>
      <c r="R221" s="33"/>
      <c r="S221" s="33"/>
      <c r="T221" s="33"/>
      <c r="U221" s="63"/>
    </row>
    <row r="222" spans="1:21" ht="27">
      <c r="A222" s="73"/>
      <c r="B222" s="70"/>
      <c r="C222" s="71"/>
      <c r="D222" s="70"/>
      <c r="E222" s="71"/>
      <c r="F222" s="21" t="s">
        <v>248</v>
      </c>
      <c r="G222" s="32" t="s">
        <v>249</v>
      </c>
      <c r="H222" s="33" t="s">
        <v>92</v>
      </c>
      <c r="I222" s="33"/>
      <c r="J222" s="33"/>
      <c r="K222" s="33"/>
      <c r="L222" s="33"/>
      <c r="M222" s="33">
        <v>28</v>
      </c>
      <c r="N222" s="33">
        <v>28</v>
      </c>
      <c r="O222" s="33">
        <v>45.2</v>
      </c>
      <c r="P222" s="33">
        <v>50.7</v>
      </c>
      <c r="Q222" s="33">
        <v>49.9</v>
      </c>
      <c r="R222" s="33">
        <v>54.5</v>
      </c>
      <c r="S222" s="33">
        <v>63.6</v>
      </c>
      <c r="T222" s="33"/>
      <c r="U222" s="63"/>
    </row>
    <row r="223" spans="1:21" ht="94.5">
      <c r="A223" s="72" t="s">
        <v>80</v>
      </c>
      <c r="B223" s="72" t="s">
        <v>81</v>
      </c>
      <c r="C223" s="72" t="s">
        <v>82</v>
      </c>
      <c r="D223" s="72" t="s">
        <v>83</v>
      </c>
      <c r="E223" s="72" t="s">
        <v>84</v>
      </c>
      <c r="F223" s="21" t="s">
        <v>85</v>
      </c>
      <c r="G223" s="22" t="s">
        <v>86</v>
      </c>
      <c r="H223" s="23" t="s">
        <v>87</v>
      </c>
      <c r="I223" s="23">
        <v>19</v>
      </c>
      <c r="J223" s="23">
        <v>19</v>
      </c>
      <c r="K223" s="23">
        <v>19</v>
      </c>
      <c r="L223" s="23">
        <v>19</v>
      </c>
      <c r="M223" s="23">
        <v>19</v>
      </c>
      <c r="N223" s="23">
        <v>19</v>
      </c>
      <c r="O223" s="23">
        <v>19</v>
      </c>
      <c r="P223" s="23">
        <v>19</v>
      </c>
      <c r="Q223" s="23">
        <v>19</v>
      </c>
      <c r="R223" s="23">
        <v>19</v>
      </c>
      <c r="S223" s="23">
        <v>19</v>
      </c>
      <c r="T223" s="23">
        <v>19</v>
      </c>
      <c r="U223" s="21" t="s">
        <v>88</v>
      </c>
    </row>
    <row r="224" spans="1:21" ht="94.5">
      <c r="A224" s="72"/>
      <c r="B224" s="72"/>
      <c r="C224" s="72"/>
      <c r="D224" s="72"/>
      <c r="E224" s="72"/>
      <c r="F224" s="21" t="s">
        <v>89</v>
      </c>
      <c r="G224" s="22" t="s">
        <v>86</v>
      </c>
      <c r="H224" s="23" t="s">
        <v>87</v>
      </c>
      <c r="I224" s="23">
        <v>49</v>
      </c>
      <c r="J224" s="23">
        <v>49</v>
      </c>
      <c r="K224" s="23">
        <v>49</v>
      </c>
      <c r="L224" s="23">
        <v>49</v>
      </c>
      <c r="M224" s="23">
        <v>49</v>
      </c>
      <c r="N224" s="23">
        <v>49</v>
      </c>
      <c r="O224" s="23">
        <v>49</v>
      </c>
      <c r="P224" s="23">
        <v>49</v>
      </c>
      <c r="Q224" s="23">
        <v>49</v>
      </c>
      <c r="R224" s="23">
        <v>49</v>
      </c>
      <c r="S224" s="23">
        <v>49</v>
      </c>
      <c r="T224" s="23">
        <v>49</v>
      </c>
      <c r="U224" s="21" t="s">
        <v>88</v>
      </c>
    </row>
    <row r="225" spans="1:21" ht="94.5">
      <c r="A225" s="72"/>
      <c r="B225" s="72"/>
      <c r="C225" s="72"/>
      <c r="D225" s="72"/>
      <c r="E225" s="72"/>
      <c r="F225" s="21" t="s">
        <v>90</v>
      </c>
      <c r="G225" s="22" t="s">
        <v>86</v>
      </c>
      <c r="H225" s="23" t="s">
        <v>87</v>
      </c>
      <c r="I225" s="23">
        <v>33</v>
      </c>
      <c r="J225" s="23">
        <v>33</v>
      </c>
      <c r="K225" s="23">
        <v>33</v>
      </c>
      <c r="L225" s="23">
        <v>33</v>
      </c>
      <c r="M225" s="23">
        <v>33</v>
      </c>
      <c r="N225" s="23">
        <v>33</v>
      </c>
      <c r="O225" s="23">
        <v>33</v>
      </c>
      <c r="P225" s="23">
        <v>33</v>
      </c>
      <c r="Q225" s="23">
        <v>33</v>
      </c>
      <c r="R225" s="23">
        <v>33</v>
      </c>
      <c r="S225" s="23">
        <v>33</v>
      </c>
      <c r="T225" s="23">
        <v>33</v>
      </c>
      <c r="U225" s="21" t="s">
        <v>88</v>
      </c>
    </row>
    <row r="226" spans="1:21" ht="94.5">
      <c r="A226" s="72"/>
      <c r="B226" s="72"/>
      <c r="C226" s="72"/>
      <c r="D226" s="72" t="s">
        <v>91</v>
      </c>
      <c r="E226" s="72" t="s">
        <v>92</v>
      </c>
      <c r="F226" s="21" t="s">
        <v>93</v>
      </c>
      <c r="G226" s="22" t="s">
        <v>94</v>
      </c>
      <c r="H226" s="23" t="s">
        <v>95</v>
      </c>
      <c r="I226" s="23">
        <v>46</v>
      </c>
      <c r="J226" s="23">
        <v>46</v>
      </c>
      <c r="K226" s="23">
        <v>46</v>
      </c>
      <c r="L226" s="23">
        <v>46</v>
      </c>
      <c r="M226" s="23">
        <v>46</v>
      </c>
      <c r="N226" s="23">
        <v>46</v>
      </c>
      <c r="O226" s="23">
        <v>46</v>
      </c>
      <c r="P226" s="23">
        <v>46</v>
      </c>
      <c r="Q226" s="23">
        <v>46</v>
      </c>
      <c r="R226" s="23">
        <v>46</v>
      </c>
      <c r="S226" s="23">
        <v>46</v>
      </c>
      <c r="T226" s="23">
        <v>46</v>
      </c>
      <c r="U226" s="21" t="s">
        <v>88</v>
      </c>
    </row>
    <row r="227" spans="1:21" ht="94.5">
      <c r="A227" s="72"/>
      <c r="B227" s="72"/>
      <c r="C227" s="72"/>
      <c r="D227" s="72"/>
      <c r="E227" s="72"/>
      <c r="F227" s="21" t="s">
        <v>96</v>
      </c>
      <c r="G227" s="22" t="s">
        <v>94</v>
      </c>
      <c r="H227" s="23" t="s">
        <v>87</v>
      </c>
      <c r="I227" s="23">
        <v>213</v>
      </c>
      <c r="J227" s="23">
        <v>213</v>
      </c>
      <c r="K227" s="23">
        <v>213</v>
      </c>
      <c r="L227" s="23">
        <v>213</v>
      </c>
      <c r="M227" s="23">
        <v>213</v>
      </c>
      <c r="N227" s="23">
        <v>213</v>
      </c>
      <c r="O227" s="23">
        <v>213</v>
      </c>
      <c r="P227" s="23">
        <v>213</v>
      </c>
      <c r="Q227" s="23">
        <v>213</v>
      </c>
      <c r="R227" s="23">
        <v>213</v>
      </c>
      <c r="S227" s="23">
        <v>213</v>
      </c>
      <c r="T227" s="23">
        <v>213</v>
      </c>
      <c r="U227" s="21" t="s">
        <v>88</v>
      </c>
    </row>
    <row r="228" spans="1:21" ht="94.5">
      <c r="A228" s="72"/>
      <c r="B228" s="72"/>
      <c r="C228" s="72"/>
      <c r="D228" s="72"/>
      <c r="E228" s="72"/>
      <c r="F228" s="21" t="s">
        <v>97</v>
      </c>
      <c r="G228" s="22" t="s">
        <v>94</v>
      </c>
      <c r="H228" s="23" t="s">
        <v>87</v>
      </c>
      <c r="I228" s="23">
        <v>109</v>
      </c>
      <c r="J228" s="23">
        <v>109</v>
      </c>
      <c r="K228" s="23">
        <v>109</v>
      </c>
      <c r="L228" s="23">
        <v>109</v>
      </c>
      <c r="M228" s="23">
        <v>109</v>
      </c>
      <c r="N228" s="23">
        <v>109</v>
      </c>
      <c r="O228" s="23">
        <v>109</v>
      </c>
      <c r="P228" s="23">
        <v>109</v>
      </c>
      <c r="Q228" s="23">
        <v>109</v>
      </c>
      <c r="R228" s="23">
        <v>109</v>
      </c>
      <c r="S228" s="23">
        <v>109</v>
      </c>
      <c r="T228" s="23">
        <v>109</v>
      </c>
      <c r="U228" s="21" t="s">
        <v>88</v>
      </c>
    </row>
    <row r="229" spans="1:21" ht="94.5">
      <c r="A229" s="72"/>
      <c r="B229" s="72"/>
      <c r="C229" s="72"/>
      <c r="D229" s="21" t="s">
        <v>98</v>
      </c>
      <c r="E229" s="21" t="s">
        <v>87</v>
      </c>
      <c r="F229" s="24" t="s">
        <v>99</v>
      </c>
      <c r="G229" s="22" t="s">
        <v>100</v>
      </c>
      <c r="H229" s="23" t="s">
        <v>92</v>
      </c>
      <c r="I229" s="23">
        <v>12</v>
      </c>
      <c r="J229" s="23">
        <v>12</v>
      </c>
      <c r="K229" s="23">
        <v>12</v>
      </c>
      <c r="L229" s="23">
        <v>12</v>
      </c>
      <c r="M229" s="23">
        <v>12</v>
      </c>
      <c r="N229" s="23">
        <v>12</v>
      </c>
      <c r="O229" s="23">
        <v>12</v>
      </c>
      <c r="P229" s="23">
        <v>12</v>
      </c>
      <c r="Q229" s="23">
        <v>12</v>
      </c>
      <c r="R229" s="23">
        <v>12</v>
      </c>
      <c r="S229" s="23">
        <v>12</v>
      </c>
      <c r="T229" s="23">
        <v>12</v>
      </c>
      <c r="U229" s="21" t="s">
        <v>88</v>
      </c>
    </row>
    <row r="230" spans="1:21" ht="40.5">
      <c r="A230" s="72"/>
      <c r="B230" s="72" t="s">
        <v>101</v>
      </c>
      <c r="C230" s="72" t="s">
        <v>250</v>
      </c>
      <c r="D230" s="21" t="s">
        <v>102</v>
      </c>
      <c r="E230" s="21" t="s">
        <v>87</v>
      </c>
      <c r="F230" s="24" t="s">
        <v>103</v>
      </c>
      <c r="G230" s="22" t="s">
        <v>100</v>
      </c>
      <c r="H230" s="23" t="s">
        <v>251</v>
      </c>
      <c r="I230" s="23">
        <v>1</v>
      </c>
      <c r="J230" s="23">
        <v>6</v>
      </c>
      <c r="K230" s="23">
        <v>6</v>
      </c>
      <c r="L230" s="23">
        <v>6</v>
      </c>
      <c r="M230" s="23">
        <v>6</v>
      </c>
      <c r="N230" s="23">
        <v>6</v>
      </c>
      <c r="O230" s="23">
        <v>6</v>
      </c>
      <c r="P230" s="23">
        <v>6</v>
      </c>
      <c r="Q230" s="25">
        <v>6</v>
      </c>
      <c r="R230" s="23">
        <v>6</v>
      </c>
      <c r="S230" s="23">
        <v>6</v>
      </c>
      <c r="T230" s="23">
        <v>6</v>
      </c>
      <c r="U230" s="21" t="s">
        <v>104</v>
      </c>
    </row>
    <row r="231" spans="1:21" ht="27">
      <c r="A231" s="72"/>
      <c r="B231" s="72"/>
      <c r="C231" s="72"/>
      <c r="D231" s="72" t="s">
        <v>105</v>
      </c>
      <c r="E231" s="72" t="s">
        <v>87</v>
      </c>
      <c r="F231" s="26" t="s">
        <v>106</v>
      </c>
      <c r="G231" s="22"/>
      <c r="H231" s="23" t="s">
        <v>252</v>
      </c>
      <c r="I231" s="23"/>
      <c r="J231" s="23"/>
      <c r="K231" s="23"/>
      <c r="L231" s="23"/>
      <c r="M231" s="27"/>
      <c r="N231" s="27"/>
      <c r="O231" s="27"/>
      <c r="P231" s="27"/>
      <c r="Q231" s="27"/>
      <c r="R231" s="27"/>
      <c r="S231" s="27"/>
      <c r="T231" s="23"/>
      <c r="U231" s="23"/>
    </row>
    <row r="232" spans="1:21" ht="40.5">
      <c r="A232" s="72"/>
      <c r="B232" s="72"/>
      <c r="C232" s="72"/>
      <c r="D232" s="72"/>
      <c r="E232" s="72"/>
      <c r="F232" s="21" t="s">
        <v>107</v>
      </c>
      <c r="G232" s="22"/>
      <c r="H232" s="23" t="s">
        <v>253</v>
      </c>
      <c r="I232" s="23"/>
      <c r="J232" s="23"/>
      <c r="K232" s="23"/>
      <c r="L232" s="23"/>
      <c r="M232" s="28"/>
      <c r="N232" s="28"/>
      <c r="O232" s="28"/>
      <c r="P232" s="28"/>
      <c r="Q232" s="28"/>
      <c r="R232" s="28"/>
      <c r="S232" s="28"/>
      <c r="T232" s="28">
        <v>60.77</v>
      </c>
      <c r="U232" s="23" t="s">
        <v>108</v>
      </c>
    </row>
    <row r="233" spans="1:21" ht="27">
      <c r="A233" s="72"/>
      <c r="B233" s="72"/>
      <c r="C233" s="72"/>
      <c r="D233" s="72"/>
      <c r="E233" s="72"/>
      <c r="F233" s="29" t="s">
        <v>254</v>
      </c>
      <c r="G233" s="22" t="s">
        <v>86</v>
      </c>
      <c r="H233" s="23" t="s">
        <v>109</v>
      </c>
      <c r="I233" s="23"/>
      <c r="J233" s="23"/>
      <c r="K233" s="23"/>
      <c r="L233" s="23"/>
      <c r="M233" s="23"/>
      <c r="N233" s="23"/>
      <c r="O233" s="23"/>
      <c r="P233" s="23"/>
      <c r="Q233" s="25"/>
      <c r="R233" s="23"/>
      <c r="S233" s="23"/>
      <c r="T233" s="23"/>
      <c r="U233" s="23"/>
    </row>
    <row r="234" spans="1:21" ht="94.5">
      <c r="A234" s="72"/>
      <c r="B234" s="72"/>
      <c r="C234" s="72"/>
      <c r="D234" s="72" t="s">
        <v>110</v>
      </c>
      <c r="E234" s="72" t="s">
        <v>255</v>
      </c>
      <c r="F234" s="24" t="s">
        <v>111</v>
      </c>
      <c r="G234" s="22" t="s">
        <v>86</v>
      </c>
      <c r="H234" s="23" t="s">
        <v>92</v>
      </c>
      <c r="I234" s="23">
        <v>66</v>
      </c>
      <c r="J234" s="23">
        <v>66</v>
      </c>
      <c r="K234" s="23">
        <v>66</v>
      </c>
      <c r="L234" s="23">
        <v>66</v>
      </c>
      <c r="M234" s="23">
        <v>66</v>
      </c>
      <c r="N234" s="23">
        <v>66</v>
      </c>
      <c r="O234" s="23">
        <v>66</v>
      </c>
      <c r="P234" s="23">
        <v>66</v>
      </c>
      <c r="Q234" s="23">
        <v>66</v>
      </c>
      <c r="R234" s="23">
        <v>66</v>
      </c>
      <c r="S234" s="23">
        <v>66</v>
      </c>
      <c r="T234" s="23"/>
      <c r="U234" s="21" t="s">
        <v>88</v>
      </c>
    </row>
    <row r="235" spans="1:21" ht="27">
      <c r="A235" s="72"/>
      <c r="B235" s="72"/>
      <c r="C235" s="72"/>
      <c r="D235" s="72"/>
      <c r="E235" s="72"/>
      <c r="F235" s="29" t="s">
        <v>112</v>
      </c>
      <c r="G235" s="22" t="s">
        <v>113</v>
      </c>
      <c r="H235" s="23" t="s">
        <v>87</v>
      </c>
      <c r="I235" s="23"/>
      <c r="J235" s="23"/>
      <c r="K235" s="23"/>
      <c r="L235" s="23"/>
      <c r="M235" s="23"/>
      <c r="N235" s="23"/>
      <c r="O235" s="23"/>
      <c r="P235" s="23"/>
      <c r="Q235" s="25"/>
      <c r="R235" s="23"/>
      <c r="S235" s="23"/>
      <c r="T235" s="23"/>
      <c r="U235" s="23"/>
    </row>
    <row r="236" spans="1:21" ht="94.5">
      <c r="A236" s="72"/>
      <c r="B236" s="72"/>
      <c r="C236" s="72"/>
      <c r="D236" s="72"/>
      <c r="E236" s="72"/>
      <c r="F236" s="21" t="s">
        <v>114</v>
      </c>
      <c r="G236" s="22" t="s">
        <v>115</v>
      </c>
      <c r="H236" s="23" t="s">
        <v>87</v>
      </c>
      <c r="I236" s="23">
        <v>8</v>
      </c>
      <c r="J236" s="23">
        <v>8</v>
      </c>
      <c r="K236" s="23">
        <v>8</v>
      </c>
      <c r="L236" s="23">
        <v>8</v>
      </c>
      <c r="M236" s="23">
        <v>8</v>
      </c>
      <c r="N236" s="23">
        <v>8</v>
      </c>
      <c r="O236" s="23">
        <v>8</v>
      </c>
      <c r="P236" s="23">
        <v>8</v>
      </c>
      <c r="Q236" s="23">
        <v>8</v>
      </c>
      <c r="R236" s="23">
        <v>8</v>
      </c>
      <c r="S236" s="23">
        <v>8</v>
      </c>
      <c r="T236" s="23">
        <v>8</v>
      </c>
      <c r="U236" s="21" t="s">
        <v>88</v>
      </c>
    </row>
    <row r="237" spans="1:21" ht="27">
      <c r="A237" s="72"/>
      <c r="B237" s="72"/>
      <c r="C237" s="72"/>
      <c r="D237" s="72"/>
      <c r="E237" s="72"/>
      <c r="F237" s="26" t="s">
        <v>116</v>
      </c>
      <c r="G237" s="22" t="s">
        <v>256</v>
      </c>
      <c r="H237" s="23" t="s">
        <v>87</v>
      </c>
      <c r="I237" s="23"/>
      <c r="J237" s="23"/>
      <c r="K237" s="23"/>
      <c r="L237" s="23"/>
      <c r="M237" s="23"/>
      <c r="N237" s="23"/>
      <c r="O237" s="23"/>
      <c r="P237" s="23"/>
      <c r="Q237" s="25"/>
      <c r="R237" s="23"/>
      <c r="S237" s="23"/>
      <c r="T237" s="23"/>
      <c r="U237" s="23"/>
    </row>
    <row r="238" spans="1:21" ht="94.5">
      <c r="A238" s="72"/>
      <c r="B238" s="72"/>
      <c r="C238" s="72"/>
      <c r="D238" s="72"/>
      <c r="E238" s="72"/>
      <c r="F238" s="24" t="s">
        <v>117</v>
      </c>
      <c r="G238" s="22" t="s">
        <v>118</v>
      </c>
      <c r="H238" s="23" t="s">
        <v>119</v>
      </c>
      <c r="I238" s="23"/>
      <c r="J238" s="23"/>
      <c r="K238" s="23"/>
      <c r="L238" s="23"/>
      <c r="M238" s="23"/>
      <c r="N238" s="23"/>
      <c r="O238" s="23"/>
      <c r="P238" s="23"/>
      <c r="Q238" s="23">
        <v>33</v>
      </c>
      <c r="R238" s="23"/>
      <c r="S238" s="23"/>
      <c r="T238" s="23"/>
      <c r="U238" s="21" t="s">
        <v>88</v>
      </c>
    </row>
    <row r="239" spans="1:21" ht="40.5">
      <c r="A239" s="72"/>
      <c r="B239" s="72" t="s">
        <v>120</v>
      </c>
      <c r="C239" s="72" t="s">
        <v>122</v>
      </c>
      <c r="D239" s="72" t="s">
        <v>123</v>
      </c>
      <c r="E239" s="72" t="s">
        <v>124</v>
      </c>
      <c r="F239" s="29" t="s">
        <v>125</v>
      </c>
      <c r="G239" s="22" t="s">
        <v>86</v>
      </c>
      <c r="H239" s="23" t="s">
        <v>92</v>
      </c>
      <c r="I239" s="23"/>
      <c r="J239" s="23"/>
      <c r="K239" s="23"/>
      <c r="L239" s="23"/>
      <c r="M239" s="23"/>
      <c r="N239" s="23"/>
      <c r="O239" s="23"/>
      <c r="P239" s="23"/>
      <c r="Q239" s="25"/>
      <c r="R239" s="23"/>
      <c r="S239" s="23"/>
      <c r="T239" s="23"/>
      <c r="U239" s="21"/>
    </row>
    <row r="240" spans="1:21" ht="27">
      <c r="A240" s="72"/>
      <c r="B240" s="72"/>
      <c r="C240" s="72"/>
      <c r="D240" s="72"/>
      <c r="E240" s="72"/>
      <c r="F240" s="24" t="s">
        <v>126</v>
      </c>
      <c r="G240" s="22" t="s">
        <v>127</v>
      </c>
      <c r="H240" s="23" t="s">
        <v>92</v>
      </c>
      <c r="I240" s="23">
        <v>14097</v>
      </c>
      <c r="J240" s="23">
        <v>16775</v>
      </c>
      <c r="K240" s="23">
        <v>20343</v>
      </c>
      <c r="L240" s="23">
        <v>24046</v>
      </c>
      <c r="M240" s="23">
        <v>28882</v>
      </c>
      <c r="N240" s="23">
        <v>34990.400000000001</v>
      </c>
      <c r="O240" s="23">
        <v>41696.300000000003</v>
      </c>
      <c r="P240" s="23">
        <v>48739</v>
      </c>
      <c r="Q240" s="23">
        <v>54262</v>
      </c>
      <c r="R240" s="23">
        <v>59577</v>
      </c>
      <c r="S240" s="23"/>
      <c r="T240" s="23"/>
      <c r="U240" s="23" t="s">
        <v>128</v>
      </c>
    </row>
    <row r="241" spans="1:21" ht="27">
      <c r="A241" s="72"/>
      <c r="B241" s="72"/>
      <c r="C241" s="72"/>
      <c r="D241" s="72"/>
      <c r="E241" s="72"/>
      <c r="F241" s="24" t="s">
        <v>129</v>
      </c>
      <c r="G241" s="22" t="s">
        <v>127</v>
      </c>
      <c r="H241" s="23" t="s">
        <v>92</v>
      </c>
      <c r="I241" s="23">
        <v>155.11000000000001</v>
      </c>
      <c r="J241" s="23">
        <v>193.13419999999999</v>
      </c>
      <c r="K241" s="23">
        <v>249.6437</v>
      </c>
      <c r="L241" s="23">
        <v>253.8</v>
      </c>
      <c r="M241" s="23">
        <v>310.04000000000002</v>
      </c>
      <c r="N241" s="23">
        <v>366.8</v>
      </c>
      <c r="O241" s="23">
        <v>424.4</v>
      </c>
      <c r="P241" s="23">
        <v>469.91</v>
      </c>
      <c r="Q241" s="23">
        <v>452.71080000000001</v>
      </c>
      <c r="R241" s="23">
        <v>445.7</v>
      </c>
      <c r="S241" s="23"/>
      <c r="T241" s="23"/>
      <c r="U241" s="23" t="s">
        <v>128</v>
      </c>
    </row>
    <row r="242" spans="1:21" ht="94.5">
      <c r="A242" s="72"/>
      <c r="B242" s="72"/>
      <c r="C242" s="72"/>
      <c r="D242" s="72"/>
      <c r="E242" s="72"/>
      <c r="F242" s="24" t="s">
        <v>130</v>
      </c>
      <c r="G242" s="22" t="s">
        <v>131</v>
      </c>
      <c r="H242" s="23" t="s">
        <v>109</v>
      </c>
      <c r="I242" s="23"/>
      <c r="J242" s="23"/>
      <c r="K242" s="23"/>
      <c r="L242" s="23"/>
      <c r="M242" s="23"/>
      <c r="N242" s="23"/>
      <c r="O242" s="23"/>
      <c r="P242" s="23"/>
      <c r="Q242" s="23">
        <v>44</v>
      </c>
      <c r="R242" s="23"/>
      <c r="S242" s="23"/>
      <c r="T242" s="23"/>
      <c r="U242" s="21" t="s">
        <v>88</v>
      </c>
    </row>
    <row r="243" spans="1:21" ht="94.5">
      <c r="A243" s="72"/>
      <c r="B243" s="72"/>
      <c r="C243" s="72"/>
      <c r="D243" s="72"/>
      <c r="E243" s="72"/>
      <c r="F243" s="24" t="s">
        <v>132</v>
      </c>
      <c r="G243" s="22" t="s">
        <v>86</v>
      </c>
      <c r="H243" s="23" t="s">
        <v>87</v>
      </c>
      <c r="I243" s="23">
        <v>75</v>
      </c>
      <c r="J243" s="23">
        <v>75</v>
      </c>
      <c r="K243" s="23">
        <v>75</v>
      </c>
      <c r="L243" s="23">
        <v>75</v>
      </c>
      <c r="M243" s="23">
        <v>75</v>
      </c>
      <c r="N243" s="23">
        <v>75</v>
      </c>
      <c r="O243" s="23">
        <v>75</v>
      </c>
      <c r="P243" s="23">
        <v>75</v>
      </c>
      <c r="Q243" s="25">
        <v>75</v>
      </c>
      <c r="R243" s="23">
        <v>75</v>
      </c>
      <c r="S243" s="23">
        <v>75</v>
      </c>
      <c r="T243" s="23">
        <v>75</v>
      </c>
      <c r="U243" s="21" t="s">
        <v>88</v>
      </c>
    </row>
    <row r="244" spans="1:21" ht="94.5">
      <c r="A244" s="72"/>
      <c r="B244" s="72"/>
      <c r="C244" s="72"/>
      <c r="D244" s="72" t="s">
        <v>133</v>
      </c>
      <c r="E244" s="72" t="s">
        <v>109</v>
      </c>
      <c r="F244" s="24" t="s">
        <v>134</v>
      </c>
      <c r="G244" s="22"/>
      <c r="H244" s="23" t="s">
        <v>135</v>
      </c>
      <c r="I244" s="23">
        <v>35</v>
      </c>
      <c r="J244" s="23">
        <v>35</v>
      </c>
      <c r="K244" s="23">
        <v>35</v>
      </c>
      <c r="L244" s="23">
        <v>35</v>
      </c>
      <c r="M244" s="25">
        <v>35</v>
      </c>
      <c r="N244" s="25">
        <v>35</v>
      </c>
      <c r="O244" s="25">
        <v>35</v>
      </c>
      <c r="P244" s="25">
        <v>35</v>
      </c>
      <c r="Q244" s="25">
        <v>35</v>
      </c>
      <c r="R244" s="25">
        <v>35</v>
      </c>
      <c r="S244" s="25">
        <v>35</v>
      </c>
      <c r="T244" s="23">
        <v>35</v>
      </c>
      <c r="U244" s="21" t="s">
        <v>88</v>
      </c>
    </row>
    <row r="245" spans="1:21" ht="94.5">
      <c r="A245" s="72"/>
      <c r="B245" s="72"/>
      <c r="C245" s="72"/>
      <c r="D245" s="72"/>
      <c r="E245" s="72"/>
      <c r="F245" s="21" t="s">
        <v>136</v>
      </c>
      <c r="G245" s="22" t="s">
        <v>137</v>
      </c>
      <c r="H245" s="23" t="s">
        <v>138</v>
      </c>
      <c r="I245" s="23"/>
      <c r="J245" s="23"/>
      <c r="K245" s="23"/>
      <c r="L245" s="23"/>
      <c r="M245" s="23"/>
      <c r="N245" s="23"/>
      <c r="O245" s="23"/>
      <c r="P245" s="23"/>
      <c r="Q245" s="23">
        <v>64</v>
      </c>
      <c r="R245" s="23"/>
      <c r="S245" s="23"/>
      <c r="T245" s="23"/>
      <c r="U245" s="21" t="s">
        <v>88</v>
      </c>
    </row>
    <row r="246" spans="1:21" ht="94.5">
      <c r="A246" s="72"/>
      <c r="B246" s="72"/>
      <c r="C246" s="72"/>
      <c r="D246" s="72"/>
      <c r="E246" s="72"/>
      <c r="F246" s="21" t="s">
        <v>139</v>
      </c>
      <c r="G246" s="22" t="s">
        <v>137</v>
      </c>
      <c r="H246" s="23" t="s">
        <v>140</v>
      </c>
      <c r="I246" s="23"/>
      <c r="J246" s="23"/>
      <c r="K246" s="23"/>
      <c r="L246" s="23"/>
      <c r="M246" s="23"/>
      <c r="N246" s="23"/>
      <c r="O246" s="23"/>
      <c r="P246" s="23"/>
      <c r="Q246" s="25">
        <v>60</v>
      </c>
      <c r="R246" s="23"/>
      <c r="S246" s="23"/>
      <c r="T246" s="23"/>
      <c r="U246" s="21" t="s">
        <v>88</v>
      </c>
    </row>
    <row r="247" spans="1:21" ht="40.5">
      <c r="A247" s="78" t="s">
        <v>257</v>
      </c>
      <c r="B247" s="80" t="s">
        <v>258</v>
      </c>
      <c r="C247" s="80" t="s">
        <v>92</v>
      </c>
      <c r="D247" s="78" t="s">
        <v>259</v>
      </c>
      <c r="E247" s="78" t="s">
        <v>87</v>
      </c>
      <c r="F247" s="39" t="s">
        <v>260</v>
      </c>
      <c r="G247" s="40" t="s">
        <v>261</v>
      </c>
      <c r="H247" s="41" t="s">
        <v>92</v>
      </c>
      <c r="I247" s="40">
        <v>23</v>
      </c>
      <c r="J247" s="40">
        <v>11</v>
      </c>
      <c r="K247" s="40">
        <v>26</v>
      </c>
      <c r="L247" s="40">
        <v>13</v>
      </c>
      <c r="M247" s="41">
        <v>13</v>
      </c>
      <c r="N247" s="41">
        <v>21</v>
      </c>
      <c r="O247" s="41">
        <v>25</v>
      </c>
      <c r="P247" s="41">
        <v>28</v>
      </c>
      <c r="Q247" s="41">
        <v>13</v>
      </c>
      <c r="R247" s="41">
        <v>4</v>
      </c>
      <c r="S247" s="41">
        <v>8</v>
      </c>
      <c r="T247" s="63"/>
      <c r="U247" s="63"/>
    </row>
    <row r="248" spans="1:21" ht="27">
      <c r="A248" s="78"/>
      <c r="B248" s="80"/>
      <c r="C248" s="80"/>
      <c r="D248" s="78"/>
      <c r="E248" s="78"/>
      <c r="F248" s="39" t="s">
        <v>262</v>
      </c>
      <c r="G248" s="40" t="s">
        <v>261</v>
      </c>
      <c r="H248" s="41" t="s">
        <v>87</v>
      </c>
      <c r="I248" s="42">
        <v>5</v>
      </c>
      <c r="J248" s="42">
        <v>2</v>
      </c>
      <c r="K248" s="42">
        <v>2</v>
      </c>
      <c r="L248" s="42">
        <v>7</v>
      </c>
      <c r="M248" s="43">
        <v>2</v>
      </c>
      <c r="N248" s="43">
        <v>4</v>
      </c>
      <c r="O248" s="43">
        <v>6</v>
      </c>
      <c r="P248" s="43">
        <v>2</v>
      </c>
      <c r="Q248" s="43">
        <v>2</v>
      </c>
      <c r="R248" s="43">
        <v>3</v>
      </c>
      <c r="S248" s="43">
        <v>4</v>
      </c>
      <c r="T248" s="63"/>
      <c r="U248" s="63"/>
    </row>
    <row r="249" spans="1:21" ht="27">
      <c r="A249" s="78"/>
      <c r="B249" s="80"/>
      <c r="C249" s="80"/>
      <c r="D249" s="78"/>
      <c r="E249" s="78"/>
      <c r="F249" s="39" t="s">
        <v>263</v>
      </c>
      <c r="G249" s="40" t="s">
        <v>261</v>
      </c>
      <c r="H249" s="41" t="s">
        <v>92</v>
      </c>
      <c r="I249" s="40">
        <v>6</v>
      </c>
      <c r="J249" s="40">
        <v>6</v>
      </c>
      <c r="K249" s="40">
        <v>6</v>
      </c>
      <c r="L249" s="40">
        <v>6</v>
      </c>
      <c r="M249" s="41">
        <v>6</v>
      </c>
      <c r="N249" s="41">
        <v>6</v>
      </c>
      <c r="O249" s="41">
        <v>6</v>
      </c>
      <c r="P249" s="41">
        <v>6</v>
      </c>
      <c r="Q249" s="41">
        <v>6</v>
      </c>
      <c r="R249" s="41">
        <v>6</v>
      </c>
      <c r="S249" s="41">
        <v>7</v>
      </c>
      <c r="T249" s="63"/>
      <c r="U249" s="63"/>
    </row>
    <row r="250" spans="1:21" ht="40.5">
      <c r="A250" s="78"/>
      <c r="B250" s="80"/>
      <c r="C250" s="80"/>
      <c r="D250" s="78" t="s">
        <v>264</v>
      </c>
      <c r="E250" s="78" t="s">
        <v>92</v>
      </c>
      <c r="F250" s="39" t="s">
        <v>265</v>
      </c>
      <c r="G250" s="40" t="s">
        <v>261</v>
      </c>
      <c r="H250" s="41" t="s">
        <v>92</v>
      </c>
      <c r="I250" s="40">
        <v>2</v>
      </c>
      <c r="J250" s="40">
        <v>1</v>
      </c>
      <c r="K250" s="40">
        <v>1</v>
      </c>
      <c r="L250" s="40">
        <v>4</v>
      </c>
      <c r="M250" s="41">
        <v>9</v>
      </c>
      <c r="N250" s="41">
        <v>2</v>
      </c>
      <c r="O250" s="41">
        <v>0</v>
      </c>
      <c r="P250" s="41">
        <v>0</v>
      </c>
      <c r="Q250" s="41">
        <v>1</v>
      </c>
      <c r="R250" s="41">
        <v>0</v>
      </c>
      <c r="S250" s="41">
        <v>1</v>
      </c>
      <c r="T250" s="63"/>
      <c r="U250" s="63"/>
    </row>
    <row r="251" spans="1:21" ht="40.5">
      <c r="A251" s="78"/>
      <c r="B251" s="80"/>
      <c r="C251" s="80"/>
      <c r="D251" s="78"/>
      <c r="E251" s="78"/>
      <c r="F251" s="39" t="s">
        <v>266</v>
      </c>
      <c r="G251" s="40" t="s">
        <v>261</v>
      </c>
      <c r="H251" s="41" t="s">
        <v>92</v>
      </c>
      <c r="I251" s="40">
        <v>2</v>
      </c>
      <c r="J251" s="40">
        <v>0</v>
      </c>
      <c r="K251" s="40">
        <v>1</v>
      </c>
      <c r="L251" s="40">
        <v>0</v>
      </c>
      <c r="M251" s="41">
        <v>1</v>
      </c>
      <c r="N251" s="41">
        <v>3</v>
      </c>
      <c r="O251" s="41">
        <v>0</v>
      </c>
      <c r="P251" s="41">
        <v>0</v>
      </c>
      <c r="Q251" s="41">
        <v>2</v>
      </c>
      <c r="R251" s="41">
        <v>1</v>
      </c>
      <c r="S251" s="41">
        <v>0</v>
      </c>
      <c r="T251" s="63"/>
      <c r="U251" s="63"/>
    </row>
    <row r="252" spans="1:21" ht="27">
      <c r="A252" s="78"/>
      <c r="B252" s="78" t="s">
        <v>267</v>
      </c>
      <c r="C252" s="78" t="s">
        <v>87</v>
      </c>
      <c r="D252" s="78" t="s">
        <v>268</v>
      </c>
      <c r="E252" s="78" t="s">
        <v>149</v>
      </c>
      <c r="F252" s="39" t="s">
        <v>269</v>
      </c>
      <c r="G252" s="40" t="s">
        <v>270</v>
      </c>
      <c r="H252" s="41" t="s">
        <v>109</v>
      </c>
      <c r="I252" s="40">
        <v>0</v>
      </c>
      <c r="J252" s="40">
        <v>0</v>
      </c>
      <c r="K252" s="40">
        <v>0</v>
      </c>
      <c r="L252" s="40">
        <v>0</v>
      </c>
      <c r="M252" s="41">
        <v>0</v>
      </c>
      <c r="N252" s="41">
        <v>0</v>
      </c>
      <c r="O252" s="41">
        <v>0</v>
      </c>
      <c r="P252" s="41">
        <v>1</v>
      </c>
      <c r="Q252" s="41">
        <v>0</v>
      </c>
      <c r="R252" s="41">
        <v>0</v>
      </c>
      <c r="S252" s="41">
        <v>0</v>
      </c>
      <c r="T252" s="63"/>
      <c r="U252" s="63"/>
    </row>
    <row r="253" spans="1:21" ht="27">
      <c r="A253" s="78"/>
      <c r="B253" s="78"/>
      <c r="C253" s="78"/>
      <c r="D253" s="78"/>
      <c r="E253" s="78"/>
      <c r="F253" s="39" t="s">
        <v>271</v>
      </c>
      <c r="G253" s="40" t="s">
        <v>270</v>
      </c>
      <c r="H253" s="41" t="s">
        <v>109</v>
      </c>
      <c r="I253" s="40">
        <v>0</v>
      </c>
      <c r="J253" s="40">
        <v>0</v>
      </c>
      <c r="K253" s="40">
        <v>0</v>
      </c>
      <c r="L253" s="40">
        <v>0</v>
      </c>
      <c r="M253" s="41">
        <v>0</v>
      </c>
      <c r="N253" s="41">
        <v>0</v>
      </c>
      <c r="O253" s="41">
        <v>0</v>
      </c>
      <c r="P253" s="41">
        <v>0</v>
      </c>
      <c r="Q253" s="41">
        <v>0</v>
      </c>
      <c r="R253" s="41">
        <v>0</v>
      </c>
      <c r="S253" s="41">
        <v>0</v>
      </c>
      <c r="T253" s="63"/>
      <c r="U253" s="63"/>
    </row>
    <row r="254" spans="1:21" ht="27">
      <c r="A254" s="78"/>
      <c r="B254" s="78"/>
      <c r="C254" s="78"/>
      <c r="D254" s="78"/>
      <c r="E254" s="78"/>
      <c r="F254" s="39" t="s">
        <v>272</v>
      </c>
      <c r="G254" s="40" t="s">
        <v>270</v>
      </c>
      <c r="H254" s="41" t="s">
        <v>109</v>
      </c>
      <c r="I254" s="40">
        <v>0</v>
      </c>
      <c r="J254" s="40">
        <v>0</v>
      </c>
      <c r="K254" s="40">
        <v>0</v>
      </c>
      <c r="L254" s="40">
        <v>0</v>
      </c>
      <c r="M254" s="41">
        <v>0</v>
      </c>
      <c r="N254" s="41">
        <v>0</v>
      </c>
      <c r="O254" s="41">
        <v>0</v>
      </c>
      <c r="P254" s="41">
        <v>0</v>
      </c>
      <c r="Q254" s="41">
        <v>0</v>
      </c>
      <c r="R254" s="41">
        <v>0</v>
      </c>
      <c r="S254" s="41">
        <v>0</v>
      </c>
      <c r="T254" s="63"/>
      <c r="U254" s="63"/>
    </row>
    <row r="255" spans="1:21" ht="27">
      <c r="A255" s="78"/>
      <c r="B255" s="78"/>
      <c r="C255" s="78"/>
      <c r="D255" s="78" t="s">
        <v>273</v>
      </c>
      <c r="E255" s="78" t="s">
        <v>87</v>
      </c>
      <c r="F255" s="39" t="s">
        <v>274</v>
      </c>
      <c r="G255" s="40" t="s">
        <v>261</v>
      </c>
      <c r="H255" s="41" t="s">
        <v>87</v>
      </c>
      <c r="I255" s="40"/>
      <c r="J255" s="40"/>
      <c r="K255" s="40"/>
      <c r="L255" s="40"/>
      <c r="M255" s="41"/>
      <c r="N255" s="41">
        <v>9541</v>
      </c>
      <c r="O255" s="41">
        <v>6997</v>
      </c>
      <c r="P255" s="41">
        <v>7464</v>
      </c>
      <c r="Q255" s="41"/>
      <c r="R255" s="41"/>
      <c r="S255" s="41">
        <v>7243</v>
      </c>
      <c r="T255" s="63"/>
      <c r="U255" s="63"/>
    </row>
    <row r="256" spans="1:21" ht="27">
      <c r="A256" s="78"/>
      <c r="B256" s="78"/>
      <c r="C256" s="78"/>
      <c r="D256" s="78"/>
      <c r="E256" s="78"/>
      <c r="F256" s="39" t="s">
        <v>275</v>
      </c>
      <c r="G256" s="40" t="s">
        <v>270</v>
      </c>
      <c r="H256" s="41" t="s">
        <v>87</v>
      </c>
      <c r="I256" s="39"/>
      <c r="J256" s="39"/>
      <c r="K256" s="40"/>
      <c r="L256" s="40"/>
      <c r="M256" s="40"/>
      <c r="N256" s="40"/>
      <c r="O256" s="40"/>
      <c r="P256" s="40"/>
      <c r="Q256" s="40"/>
      <c r="R256" s="40"/>
      <c r="S256" s="44">
        <v>23063</v>
      </c>
      <c r="T256" s="63"/>
      <c r="U256" s="63"/>
    </row>
    <row r="257" spans="1:21" ht="40.5">
      <c r="A257" s="78"/>
      <c r="B257" s="78"/>
      <c r="C257" s="78"/>
      <c r="D257" s="78"/>
      <c r="E257" s="78"/>
      <c r="F257" s="39" t="s">
        <v>276</v>
      </c>
      <c r="G257" s="40" t="s">
        <v>270</v>
      </c>
      <c r="H257" s="41" t="s">
        <v>109</v>
      </c>
      <c r="I257" s="40"/>
      <c r="J257" s="40"/>
      <c r="K257" s="40"/>
      <c r="L257" s="40"/>
      <c r="M257" s="41"/>
      <c r="N257" s="41"/>
      <c r="O257" s="41"/>
      <c r="P257" s="41"/>
      <c r="Q257" s="41"/>
      <c r="R257" s="41"/>
      <c r="S257" s="41"/>
      <c r="T257" s="63"/>
      <c r="U257" s="63"/>
    </row>
    <row r="258" spans="1:21" ht="27">
      <c r="A258" s="78"/>
      <c r="B258" s="78"/>
      <c r="C258" s="78"/>
      <c r="D258" s="78"/>
      <c r="E258" s="78"/>
      <c r="F258" s="39" t="s">
        <v>277</v>
      </c>
      <c r="G258" s="40" t="s">
        <v>278</v>
      </c>
      <c r="H258" s="41" t="s">
        <v>109</v>
      </c>
      <c r="I258" s="40"/>
      <c r="J258" s="40"/>
      <c r="K258" s="40"/>
      <c r="L258" s="40"/>
      <c r="M258" s="41"/>
      <c r="N258" s="41">
        <v>1516</v>
      </c>
      <c r="O258" s="41">
        <v>1490</v>
      </c>
      <c r="P258" s="41">
        <v>1745</v>
      </c>
      <c r="Q258" s="41"/>
      <c r="R258" s="41"/>
      <c r="S258" s="41">
        <v>2117</v>
      </c>
      <c r="T258" s="63"/>
      <c r="U258" s="63"/>
    </row>
    <row r="259" spans="1:21" ht="27">
      <c r="A259" s="78"/>
      <c r="B259" s="78"/>
      <c r="C259" s="78"/>
      <c r="D259" s="78"/>
      <c r="E259" s="78"/>
      <c r="F259" s="39" t="s">
        <v>279</v>
      </c>
      <c r="G259" s="40" t="s">
        <v>280</v>
      </c>
      <c r="H259" s="41" t="s">
        <v>109</v>
      </c>
      <c r="I259" s="40"/>
      <c r="J259" s="40"/>
      <c r="K259" s="40"/>
      <c r="L259" s="40"/>
      <c r="M259" s="41"/>
      <c r="N259" s="41">
        <v>4581</v>
      </c>
      <c r="O259" s="41">
        <v>10489</v>
      </c>
      <c r="P259" s="41">
        <v>5580</v>
      </c>
      <c r="Q259" s="41"/>
      <c r="R259" s="41"/>
      <c r="S259" s="41">
        <v>5851</v>
      </c>
      <c r="T259" s="63"/>
      <c r="U259" s="63"/>
    </row>
    <row r="260" spans="1:21" ht="27">
      <c r="A260" s="78"/>
      <c r="B260" s="78" t="s">
        <v>281</v>
      </c>
      <c r="C260" s="78" t="s">
        <v>87</v>
      </c>
      <c r="D260" s="78" t="s">
        <v>282</v>
      </c>
      <c r="E260" s="78" t="s">
        <v>109</v>
      </c>
      <c r="F260" s="39" t="s">
        <v>283</v>
      </c>
      <c r="G260" s="40" t="s">
        <v>261</v>
      </c>
      <c r="H260" s="41" t="s">
        <v>109</v>
      </c>
      <c r="I260" s="40"/>
      <c r="J260" s="40"/>
      <c r="K260" s="40"/>
      <c r="L260" s="40"/>
      <c r="M260" s="41"/>
      <c r="N260" s="41"/>
      <c r="O260" s="41"/>
      <c r="P260" s="41"/>
      <c r="Q260" s="41"/>
      <c r="R260" s="41"/>
      <c r="S260" s="41"/>
      <c r="T260" s="63"/>
      <c r="U260" s="63"/>
    </row>
    <row r="261" spans="1:21" ht="27">
      <c r="A261" s="78"/>
      <c r="B261" s="78"/>
      <c r="C261" s="78"/>
      <c r="D261" s="78"/>
      <c r="E261" s="78"/>
      <c r="F261" s="39" t="s">
        <v>284</v>
      </c>
      <c r="G261" s="40" t="s">
        <v>285</v>
      </c>
      <c r="H261" s="41" t="s">
        <v>109</v>
      </c>
      <c r="I261" s="40"/>
      <c r="J261" s="40"/>
      <c r="K261" s="40"/>
      <c r="L261" s="40"/>
      <c r="M261" s="41">
        <v>60</v>
      </c>
      <c r="N261" s="41">
        <v>180</v>
      </c>
      <c r="O261" s="41">
        <v>66</v>
      </c>
      <c r="P261" s="41"/>
      <c r="Q261" s="41"/>
      <c r="R261" s="41"/>
      <c r="S261" s="41"/>
      <c r="T261" s="63"/>
      <c r="U261" s="63"/>
    </row>
    <row r="262" spans="1:21" ht="27">
      <c r="A262" s="78"/>
      <c r="B262" s="78"/>
      <c r="C262" s="78"/>
      <c r="D262" s="78"/>
      <c r="E262" s="78"/>
      <c r="F262" s="39" t="s">
        <v>286</v>
      </c>
      <c r="G262" s="40" t="s">
        <v>270</v>
      </c>
      <c r="H262" s="41" t="s">
        <v>92</v>
      </c>
      <c r="I262" s="40"/>
      <c r="J262" s="40"/>
      <c r="K262" s="40">
        <v>130</v>
      </c>
      <c r="L262" s="40">
        <v>130</v>
      </c>
      <c r="M262" s="41">
        <v>64</v>
      </c>
      <c r="N262" s="41">
        <v>73</v>
      </c>
      <c r="O262" s="41">
        <v>3</v>
      </c>
      <c r="P262" s="41">
        <v>7</v>
      </c>
      <c r="Q262" s="41">
        <v>13</v>
      </c>
      <c r="R262" s="41">
        <v>4</v>
      </c>
      <c r="S262" s="41">
        <v>7</v>
      </c>
      <c r="T262" s="63"/>
      <c r="U262" s="63"/>
    </row>
    <row r="263" spans="1:21" ht="27">
      <c r="A263" s="78"/>
      <c r="B263" s="78"/>
      <c r="C263" s="78"/>
      <c r="D263" s="78"/>
      <c r="E263" s="78"/>
      <c r="F263" s="39" t="s">
        <v>287</v>
      </c>
      <c r="G263" s="40" t="s">
        <v>261</v>
      </c>
      <c r="H263" s="41" t="s">
        <v>87</v>
      </c>
      <c r="I263" s="39">
        <v>4</v>
      </c>
      <c r="J263" s="39">
        <v>5</v>
      </c>
      <c r="K263" s="39">
        <v>6</v>
      </c>
      <c r="L263" s="39">
        <v>6</v>
      </c>
      <c r="M263" s="39">
        <v>6</v>
      </c>
      <c r="N263" s="39">
        <v>8</v>
      </c>
      <c r="O263" s="39">
        <v>10</v>
      </c>
      <c r="P263" s="39">
        <v>13</v>
      </c>
      <c r="Q263" s="39">
        <v>12</v>
      </c>
      <c r="R263" s="41">
        <v>12</v>
      </c>
      <c r="S263" s="41"/>
      <c r="T263" s="63"/>
      <c r="U263" s="63"/>
    </row>
    <row r="264" spans="1:21" ht="40.5">
      <c r="A264" s="78"/>
      <c r="B264" s="78"/>
      <c r="C264" s="78"/>
      <c r="D264" s="78"/>
      <c r="E264" s="78"/>
      <c r="F264" s="39" t="s">
        <v>288</v>
      </c>
      <c r="G264" s="40" t="s">
        <v>289</v>
      </c>
      <c r="H264" s="41" t="s">
        <v>92</v>
      </c>
      <c r="I264" s="39">
        <v>196</v>
      </c>
      <c r="J264" s="39">
        <v>294</v>
      </c>
      <c r="K264" s="39">
        <v>313</v>
      </c>
      <c r="L264" s="39">
        <v>208</v>
      </c>
      <c r="M264" s="39">
        <v>104</v>
      </c>
      <c r="N264" s="39">
        <v>173</v>
      </c>
      <c r="O264" s="39">
        <v>178</v>
      </c>
      <c r="P264" s="39">
        <v>204</v>
      </c>
      <c r="Q264" s="39">
        <v>192</v>
      </c>
      <c r="R264" s="41">
        <v>144</v>
      </c>
      <c r="S264" s="41"/>
      <c r="T264" s="63"/>
      <c r="U264" s="63"/>
    </row>
    <row r="265" spans="1:21" ht="27">
      <c r="A265" s="78"/>
      <c r="B265" s="78"/>
      <c r="C265" s="78"/>
      <c r="D265" s="78"/>
      <c r="E265" s="78"/>
      <c r="F265" s="39" t="s">
        <v>290</v>
      </c>
      <c r="G265" s="40" t="s">
        <v>270</v>
      </c>
      <c r="H265" s="41" t="s">
        <v>92</v>
      </c>
      <c r="I265" s="40">
        <v>127</v>
      </c>
      <c r="J265" s="40">
        <v>166</v>
      </c>
      <c r="K265" s="40">
        <v>130</v>
      </c>
      <c r="L265" s="40">
        <v>144</v>
      </c>
      <c r="M265" s="41">
        <v>215</v>
      </c>
      <c r="N265" s="41">
        <v>161</v>
      </c>
      <c r="O265" s="41">
        <v>160</v>
      </c>
      <c r="P265" s="41">
        <v>162</v>
      </c>
      <c r="Q265" s="41">
        <v>127</v>
      </c>
      <c r="R265" s="41">
        <v>92</v>
      </c>
      <c r="S265" s="41"/>
      <c r="T265" s="63"/>
      <c r="U265" s="63"/>
    </row>
    <row r="266" spans="1:21" ht="27">
      <c r="A266" s="78"/>
      <c r="B266" s="78"/>
      <c r="C266" s="78"/>
      <c r="D266" s="83"/>
      <c r="E266" s="83"/>
      <c r="F266" s="39" t="s">
        <v>291</v>
      </c>
      <c r="G266" s="40" t="s">
        <v>261</v>
      </c>
      <c r="H266" s="41" t="s">
        <v>92</v>
      </c>
      <c r="I266" s="40">
        <v>1358</v>
      </c>
      <c r="J266" s="40">
        <v>1063</v>
      </c>
      <c r="K266" s="40">
        <v>636</v>
      </c>
      <c r="L266" s="40">
        <v>880</v>
      </c>
      <c r="M266" s="41">
        <v>1523</v>
      </c>
      <c r="N266" s="41">
        <v>1105</v>
      </c>
      <c r="O266" s="41">
        <v>1176</v>
      </c>
      <c r="P266" s="41">
        <v>1634</v>
      </c>
      <c r="Q266" s="41">
        <v>855</v>
      </c>
      <c r="R266" s="41">
        <v>1109</v>
      </c>
      <c r="S266" s="41"/>
      <c r="T266" s="63"/>
      <c r="U266" s="63"/>
    </row>
    <row r="267" spans="1:21" ht="27">
      <c r="A267" s="78"/>
      <c r="B267" s="78"/>
      <c r="C267" s="78"/>
      <c r="D267" s="78" t="s">
        <v>292</v>
      </c>
      <c r="E267" s="78" t="s">
        <v>87</v>
      </c>
      <c r="F267" s="39" t="s">
        <v>293</v>
      </c>
      <c r="G267" s="40" t="s">
        <v>261</v>
      </c>
      <c r="H267" s="41" t="s">
        <v>92</v>
      </c>
      <c r="I267" s="40">
        <v>1024</v>
      </c>
      <c r="J267" s="40">
        <v>1084</v>
      </c>
      <c r="K267" s="40">
        <v>1120</v>
      </c>
      <c r="L267" s="40">
        <v>1000</v>
      </c>
      <c r="M267" s="41">
        <v>1000</v>
      </c>
      <c r="N267" s="41">
        <v>800</v>
      </c>
      <c r="O267" s="41">
        <v>1000</v>
      </c>
      <c r="P267" s="41">
        <v>1000</v>
      </c>
      <c r="Q267" s="41">
        <v>1015</v>
      </c>
      <c r="R267" s="41">
        <v>928</v>
      </c>
      <c r="S267" s="41">
        <v>1065</v>
      </c>
      <c r="T267" s="63"/>
      <c r="U267" s="63"/>
    </row>
    <row r="268" spans="1:21" ht="27">
      <c r="A268" s="78"/>
      <c r="B268" s="78"/>
      <c r="C268" s="78"/>
      <c r="D268" s="78"/>
      <c r="E268" s="78"/>
      <c r="F268" s="39" t="s">
        <v>294</v>
      </c>
      <c r="G268" s="40" t="s">
        <v>295</v>
      </c>
      <c r="H268" s="41" t="s">
        <v>92</v>
      </c>
      <c r="I268" s="40">
        <v>8</v>
      </c>
      <c r="J268" s="40">
        <v>9</v>
      </c>
      <c r="K268" s="40">
        <v>9.8489000000000004</v>
      </c>
      <c r="L268" s="40">
        <v>10</v>
      </c>
      <c r="M268" s="41">
        <v>15</v>
      </c>
      <c r="N268" s="41">
        <v>20</v>
      </c>
      <c r="O268" s="41">
        <v>34</v>
      </c>
      <c r="P268" s="41">
        <v>34</v>
      </c>
      <c r="Q268" s="41">
        <v>35</v>
      </c>
      <c r="R268" s="41">
        <v>40</v>
      </c>
      <c r="S268" s="41">
        <v>33</v>
      </c>
      <c r="T268" s="63"/>
      <c r="U268" s="63"/>
    </row>
    <row r="269" spans="1:21" ht="27">
      <c r="A269" s="78"/>
      <c r="B269" s="78"/>
      <c r="C269" s="78"/>
      <c r="D269" s="78"/>
      <c r="E269" s="78"/>
      <c r="F269" s="39" t="s">
        <v>296</v>
      </c>
      <c r="G269" s="40" t="s">
        <v>297</v>
      </c>
      <c r="H269" s="41" t="s">
        <v>109</v>
      </c>
      <c r="I269" s="39">
        <v>10</v>
      </c>
      <c r="J269" s="40">
        <v>12</v>
      </c>
      <c r="K269" s="40">
        <v>11</v>
      </c>
      <c r="L269" s="40">
        <v>12</v>
      </c>
      <c r="M269" s="41">
        <v>22</v>
      </c>
      <c r="N269" s="41">
        <v>10</v>
      </c>
      <c r="O269" s="41">
        <v>18</v>
      </c>
      <c r="P269" s="41">
        <v>10</v>
      </c>
      <c r="Q269" s="41">
        <v>24</v>
      </c>
      <c r="R269" s="41">
        <v>15</v>
      </c>
      <c r="S269" s="41">
        <v>28</v>
      </c>
      <c r="T269" s="63"/>
      <c r="U269" s="63"/>
    </row>
    <row r="270" spans="1:21" ht="27">
      <c r="A270" s="78"/>
      <c r="B270" s="78"/>
      <c r="C270" s="78"/>
      <c r="D270" s="78"/>
      <c r="E270" s="78"/>
      <c r="F270" s="39" t="s">
        <v>298</v>
      </c>
      <c r="G270" s="40" t="s">
        <v>299</v>
      </c>
      <c r="H270" s="41" t="s">
        <v>87</v>
      </c>
      <c r="I270" s="40">
        <v>12</v>
      </c>
      <c r="J270" s="40">
        <v>19</v>
      </c>
      <c r="K270" s="40">
        <v>23</v>
      </c>
      <c r="L270" s="40">
        <v>34</v>
      </c>
      <c r="M270" s="41">
        <v>34</v>
      </c>
      <c r="N270" s="41">
        <v>34</v>
      </c>
      <c r="O270" s="41">
        <v>34</v>
      </c>
      <c r="P270" s="41">
        <v>34</v>
      </c>
      <c r="Q270" s="41">
        <v>34</v>
      </c>
      <c r="R270" s="41">
        <v>34</v>
      </c>
      <c r="S270" s="41">
        <v>34</v>
      </c>
      <c r="T270" s="63"/>
      <c r="U270" s="63"/>
    </row>
    <row r="271" spans="1:21" ht="27">
      <c r="A271" s="78"/>
      <c r="B271" s="78"/>
      <c r="C271" s="78"/>
      <c r="D271" s="78"/>
      <c r="E271" s="78"/>
      <c r="F271" s="39" t="s">
        <v>300</v>
      </c>
      <c r="G271" s="40" t="s">
        <v>261</v>
      </c>
      <c r="H271" s="41" t="s">
        <v>109</v>
      </c>
      <c r="I271" s="40">
        <v>1</v>
      </c>
      <c r="J271" s="40">
        <v>1</v>
      </c>
      <c r="K271" s="40">
        <v>3</v>
      </c>
      <c r="L271" s="40">
        <v>4</v>
      </c>
      <c r="M271" s="41">
        <v>5</v>
      </c>
      <c r="N271" s="41">
        <v>5</v>
      </c>
      <c r="O271" s="41">
        <v>6</v>
      </c>
      <c r="P271" s="41">
        <v>6</v>
      </c>
      <c r="Q271" s="41">
        <v>6</v>
      </c>
      <c r="R271" s="41">
        <v>4</v>
      </c>
      <c r="S271" s="41">
        <v>4</v>
      </c>
      <c r="T271" s="63"/>
      <c r="U271" s="63"/>
    </row>
    <row r="272" spans="1:21" ht="27">
      <c r="A272" s="78"/>
      <c r="B272" s="78"/>
      <c r="C272" s="78"/>
      <c r="D272" s="84"/>
      <c r="E272" s="84"/>
      <c r="F272" s="39" t="s">
        <v>301</v>
      </c>
      <c r="G272" s="40" t="s">
        <v>261</v>
      </c>
      <c r="H272" s="41" t="s">
        <v>92</v>
      </c>
      <c r="I272" s="40">
        <v>176</v>
      </c>
      <c r="J272" s="40">
        <v>176</v>
      </c>
      <c r="K272" s="40">
        <v>176</v>
      </c>
      <c r="L272" s="40">
        <v>176</v>
      </c>
      <c r="M272" s="41">
        <v>176</v>
      </c>
      <c r="N272" s="41">
        <v>176</v>
      </c>
      <c r="O272" s="41">
        <v>176</v>
      </c>
      <c r="P272" s="41">
        <v>176</v>
      </c>
      <c r="Q272" s="41">
        <v>176</v>
      </c>
      <c r="R272" s="41">
        <v>176</v>
      </c>
      <c r="S272" s="41">
        <v>176</v>
      </c>
      <c r="T272" s="63"/>
      <c r="U272" s="63"/>
    </row>
    <row r="273" spans="1:21" ht="27">
      <c r="A273" s="78"/>
      <c r="B273" s="78"/>
      <c r="C273" s="78"/>
      <c r="D273" s="78" t="s">
        <v>302</v>
      </c>
      <c r="E273" s="78" t="s">
        <v>109</v>
      </c>
      <c r="F273" s="39" t="s">
        <v>303</v>
      </c>
      <c r="G273" s="40" t="s">
        <v>270</v>
      </c>
      <c r="H273" s="41" t="s">
        <v>109</v>
      </c>
      <c r="I273" s="40"/>
      <c r="J273" s="40"/>
      <c r="K273" s="40"/>
      <c r="L273" s="40"/>
      <c r="M273" s="41"/>
      <c r="N273" s="41"/>
      <c r="O273" s="41"/>
      <c r="P273" s="41"/>
      <c r="Q273" s="41"/>
      <c r="R273" s="41"/>
      <c r="S273" s="41"/>
      <c r="T273" s="63"/>
      <c r="U273" s="63"/>
    </row>
    <row r="274" spans="1:21" ht="27">
      <c r="A274" s="78"/>
      <c r="B274" s="78"/>
      <c r="C274" s="78"/>
      <c r="D274" s="78"/>
      <c r="E274" s="78"/>
      <c r="F274" s="39" t="s">
        <v>304</v>
      </c>
      <c r="G274" s="40" t="s">
        <v>278</v>
      </c>
      <c r="H274" s="41" t="s">
        <v>87</v>
      </c>
      <c r="I274" s="39"/>
      <c r="J274" s="39"/>
      <c r="K274" s="39"/>
      <c r="L274" s="39"/>
      <c r="M274" s="41">
        <v>522</v>
      </c>
      <c r="N274" s="41">
        <v>608</v>
      </c>
      <c r="O274" s="41">
        <v>654</v>
      </c>
      <c r="P274" s="41">
        <v>402</v>
      </c>
      <c r="Q274" s="41">
        <v>419</v>
      </c>
      <c r="R274" s="41">
        <v>450</v>
      </c>
      <c r="S274" s="41">
        <v>487</v>
      </c>
      <c r="T274" s="63"/>
      <c r="U274" s="63"/>
    </row>
    <row r="275" spans="1:21" ht="27">
      <c r="A275" s="78"/>
      <c r="B275" s="78"/>
      <c r="C275" s="78"/>
      <c r="D275" s="78"/>
      <c r="E275" s="78"/>
      <c r="F275" s="39" t="s">
        <v>305</v>
      </c>
      <c r="G275" s="40" t="s">
        <v>261</v>
      </c>
      <c r="H275" s="41" t="s">
        <v>92</v>
      </c>
      <c r="I275" s="40">
        <v>62</v>
      </c>
      <c r="J275" s="40">
        <v>86</v>
      </c>
      <c r="K275" s="40">
        <v>89</v>
      </c>
      <c r="L275" s="40">
        <v>93</v>
      </c>
      <c r="M275" s="41">
        <v>93</v>
      </c>
      <c r="N275" s="41">
        <v>133</v>
      </c>
      <c r="O275" s="41">
        <v>114</v>
      </c>
      <c r="P275" s="41">
        <v>92</v>
      </c>
      <c r="Q275" s="41">
        <v>153</v>
      </c>
      <c r="R275" s="41">
        <v>153</v>
      </c>
      <c r="S275" s="41"/>
      <c r="T275" s="63"/>
      <c r="U275" s="63"/>
    </row>
    <row r="276" spans="1:21" ht="27">
      <c r="A276" s="79"/>
      <c r="B276" s="79"/>
      <c r="C276" s="79"/>
      <c r="D276" s="79"/>
      <c r="E276" s="79"/>
      <c r="F276" s="45" t="s">
        <v>306</v>
      </c>
      <c r="G276" s="40" t="s">
        <v>261</v>
      </c>
      <c r="H276" s="45" t="s">
        <v>87</v>
      </c>
      <c r="I276" s="41">
        <v>2</v>
      </c>
      <c r="J276" s="41">
        <v>1</v>
      </c>
      <c r="K276" s="41">
        <v>2</v>
      </c>
      <c r="L276" s="41">
        <v>1</v>
      </c>
      <c r="M276" s="41">
        <v>1</v>
      </c>
      <c r="N276" s="41">
        <v>5</v>
      </c>
      <c r="O276" s="41">
        <v>1</v>
      </c>
      <c r="P276" s="41">
        <v>2</v>
      </c>
      <c r="Q276" s="41">
        <v>8</v>
      </c>
      <c r="R276" s="41">
        <v>8</v>
      </c>
      <c r="S276" s="41">
        <v>8</v>
      </c>
      <c r="T276" s="63"/>
      <c r="U276" s="63"/>
    </row>
  </sheetData>
  <mergeCells count="155">
    <mergeCell ref="B90:B108"/>
    <mergeCell ref="C90:C108"/>
    <mergeCell ref="D90:D95"/>
    <mergeCell ref="E90:E95"/>
    <mergeCell ref="D96:D100"/>
    <mergeCell ref="E96:E100"/>
    <mergeCell ref="D101:D108"/>
    <mergeCell ref="E101:E108"/>
    <mergeCell ref="B63:B89"/>
    <mergeCell ref="C63:C89"/>
    <mergeCell ref="D63:D69"/>
    <mergeCell ref="E63:E69"/>
    <mergeCell ref="D70:D73"/>
    <mergeCell ref="E70:E73"/>
    <mergeCell ref="D74:D80"/>
    <mergeCell ref="E74:E80"/>
    <mergeCell ref="D81:D89"/>
    <mergeCell ref="E81:E89"/>
    <mergeCell ref="E22:E30"/>
    <mergeCell ref="D31:D39"/>
    <mergeCell ref="E31:E39"/>
    <mergeCell ref="B40:B48"/>
    <mergeCell ref="C40:C48"/>
    <mergeCell ref="D40:D42"/>
    <mergeCell ref="E40:E42"/>
    <mergeCell ref="D43:D45"/>
    <mergeCell ref="E43:E45"/>
    <mergeCell ref="D46:D48"/>
    <mergeCell ref="E46:E48"/>
    <mergeCell ref="B49:B62"/>
    <mergeCell ref="C49:C62"/>
    <mergeCell ref="D49:D52"/>
    <mergeCell ref="E49:E52"/>
    <mergeCell ref="D53:D55"/>
    <mergeCell ref="E53:E55"/>
    <mergeCell ref="D56:D62"/>
    <mergeCell ref="E56:E62"/>
    <mergeCell ref="D273:D276"/>
    <mergeCell ref="E273:E276"/>
    <mergeCell ref="D255:D259"/>
    <mergeCell ref="E255:E259"/>
    <mergeCell ref="B260:B276"/>
    <mergeCell ref="C260:C276"/>
    <mergeCell ref="D260:D266"/>
    <mergeCell ref="E260:E266"/>
    <mergeCell ref="D267:D272"/>
    <mergeCell ref="E267:E272"/>
    <mergeCell ref="D231:D233"/>
    <mergeCell ref="E231:E233"/>
    <mergeCell ref="D234:D238"/>
    <mergeCell ref="E234:E238"/>
    <mergeCell ref="B239:B246"/>
    <mergeCell ref="C239:C246"/>
    <mergeCell ref="A2:A108"/>
    <mergeCell ref="B2:B39"/>
    <mergeCell ref="C2:C39"/>
    <mergeCell ref="D2:D13"/>
    <mergeCell ref="E2:E13"/>
    <mergeCell ref="D14:D21"/>
    <mergeCell ref="E14:E21"/>
    <mergeCell ref="D22:D30"/>
    <mergeCell ref="D252:D254"/>
    <mergeCell ref="E252:E254"/>
    <mergeCell ref="E244:E246"/>
    <mergeCell ref="A247:A276"/>
    <mergeCell ref="B247:B251"/>
    <mergeCell ref="C247:C251"/>
    <mergeCell ref="E165:E167"/>
    <mergeCell ref="D168:D174"/>
    <mergeCell ref="E168:E174"/>
    <mergeCell ref="D247:D249"/>
    <mergeCell ref="E247:E249"/>
    <mergeCell ref="D250:D251"/>
    <mergeCell ref="E250:E251"/>
    <mergeCell ref="B252:B259"/>
    <mergeCell ref="C252:C259"/>
    <mergeCell ref="C230:C238"/>
    <mergeCell ref="D239:D243"/>
    <mergeCell ref="E239:E243"/>
    <mergeCell ref="D244:D246"/>
    <mergeCell ref="B207:B222"/>
    <mergeCell ref="C207:C222"/>
    <mergeCell ref="D207:D211"/>
    <mergeCell ref="E207:E211"/>
    <mergeCell ref="D212:D215"/>
    <mergeCell ref="E212:E215"/>
    <mergeCell ref="D216:D222"/>
    <mergeCell ref="E216:E222"/>
    <mergeCell ref="A223:A246"/>
    <mergeCell ref="B223:B229"/>
    <mergeCell ref="C223:C229"/>
    <mergeCell ref="D223:D225"/>
    <mergeCell ref="E223:E225"/>
    <mergeCell ref="D226:D228"/>
    <mergeCell ref="E226:E228"/>
    <mergeCell ref="B230:B238"/>
    <mergeCell ref="A157:A222"/>
    <mergeCell ref="B157:B174"/>
    <mergeCell ref="C157:C174"/>
    <mergeCell ref="D157:D160"/>
    <mergeCell ref="E157:E160"/>
    <mergeCell ref="D161:D164"/>
    <mergeCell ref="E161:E164"/>
    <mergeCell ref="D165:D167"/>
    <mergeCell ref="D175:D178"/>
    <mergeCell ref="E175:E178"/>
    <mergeCell ref="D179:D182"/>
    <mergeCell ref="E179:E182"/>
    <mergeCell ref="B183:B206"/>
    <mergeCell ref="C183:C206"/>
    <mergeCell ref="D183:D186"/>
    <mergeCell ref="E183:E186"/>
    <mergeCell ref="D187:D195"/>
    <mergeCell ref="E187:E195"/>
    <mergeCell ref="B175:B182"/>
    <mergeCell ref="C175:C182"/>
    <mergeCell ref="D196:D201"/>
    <mergeCell ref="E196:E201"/>
    <mergeCell ref="D202:D206"/>
    <mergeCell ref="E202:E206"/>
    <mergeCell ref="E154:E156"/>
    <mergeCell ref="B140:B151"/>
    <mergeCell ref="C140:C151"/>
    <mergeCell ref="D140:D141"/>
    <mergeCell ref="E140:E141"/>
    <mergeCell ref="D142:D144"/>
    <mergeCell ref="E142:E144"/>
    <mergeCell ref="D145:D149"/>
    <mergeCell ref="E145:E149"/>
    <mergeCell ref="D150:D151"/>
    <mergeCell ref="E150:E151"/>
    <mergeCell ref="A109:A156"/>
    <mergeCell ref="B109:B125"/>
    <mergeCell ref="C109:C125"/>
    <mergeCell ref="D109:D115"/>
    <mergeCell ref="E109:E115"/>
    <mergeCell ref="D116:D118"/>
    <mergeCell ref="E116:E118"/>
    <mergeCell ref="D119:D121"/>
    <mergeCell ref="E119:E121"/>
    <mergeCell ref="D122:D125"/>
    <mergeCell ref="E122:E125"/>
    <mergeCell ref="B126:B139"/>
    <mergeCell ref="C126:C139"/>
    <mergeCell ref="D126:D129"/>
    <mergeCell ref="E126:E129"/>
    <mergeCell ref="D130:D132"/>
    <mergeCell ref="E130:E132"/>
    <mergeCell ref="D133:D139"/>
    <mergeCell ref="E133:E139"/>
    <mergeCell ref="B152:B156"/>
    <mergeCell ref="C152:C156"/>
    <mergeCell ref="D152:D153"/>
    <mergeCell ref="E152:E153"/>
    <mergeCell ref="D154:D156"/>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最终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xinxi</cp:lastModifiedBy>
  <dcterms:created xsi:type="dcterms:W3CDTF">2017-09-03T06:15:06Z</dcterms:created>
  <dcterms:modified xsi:type="dcterms:W3CDTF">2018-03-01T08:12:52Z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d35c6577-935c-4be6-abad-985858c88fe9</vt:lpwstr>
  </property>
</Properties>
</file>