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-12" windowWidth="15576" windowHeight="6120" tabRatio="754" activeTab="1"/>
  </bookViews>
  <sheets>
    <sheet name="应答统计" sheetId="57" r:id="rId1"/>
    <sheet name="Index" sheetId="56" r:id="rId2"/>
    <sheet name="修订历史" sheetId="30" r:id="rId3"/>
    <sheet name="AA" sheetId="37" r:id="rId4"/>
    <sheet name="AB" sheetId="19" r:id="rId5"/>
    <sheet name="AC" sheetId="43" r:id="rId6"/>
    <sheet name="AD" sheetId="42" r:id="rId7"/>
    <sheet name="AE" sheetId="41" r:id="rId8"/>
    <sheet name="AF" sheetId="40" r:id="rId9"/>
    <sheet name="AG" sheetId="33" r:id="rId10"/>
    <sheet name="AH" sheetId="34" r:id="rId11"/>
    <sheet name="AI" sheetId="35" r:id="rId12"/>
    <sheet name="AJ" sheetId="36" r:id="rId13"/>
    <sheet name="AK" sheetId="39" r:id="rId14"/>
    <sheet name="AL" sheetId="49" r:id="rId15"/>
    <sheet name="AP" sheetId="45" r:id="rId16"/>
    <sheet name="AQ" sheetId="44" r:id="rId17"/>
    <sheet name="AR" sheetId="50" r:id="rId18"/>
    <sheet name="AS" sheetId="51" r:id="rId19"/>
    <sheet name="AT" sheetId="53" r:id="rId20"/>
    <sheet name="AU" sheetId="54" r:id="rId21"/>
    <sheet name="AV" sheetId="55" r:id="rId22"/>
    <sheet name="附录" sheetId="52" r:id="rId23"/>
  </sheets>
  <calcPr calcId="152511" calcMode="manual"/>
</workbook>
</file>

<file path=xl/calcChain.xml><?xml version="1.0" encoding="utf-8"?>
<calcChain xmlns="http://schemas.openxmlformats.org/spreadsheetml/2006/main">
  <c r="K3" i="56" l="1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" i="56"/>
  <c r="J20" i="56"/>
  <c r="I20" i="56"/>
  <c r="H20" i="56"/>
  <c r="G20" i="56"/>
  <c r="F20" i="56"/>
  <c r="E20" i="56"/>
  <c r="J19" i="56"/>
  <c r="I19" i="56"/>
  <c r="H19" i="56"/>
  <c r="G19" i="56"/>
  <c r="F19" i="56"/>
  <c r="E19" i="56"/>
  <c r="J18" i="56"/>
  <c r="I18" i="56"/>
  <c r="H18" i="56"/>
  <c r="G18" i="56"/>
  <c r="F18" i="56"/>
  <c r="E18" i="56"/>
  <c r="J17" i="56"/>
  <c r="I17" i="56"/>
  <c r="H17" i="56"/>
  <c r="G17" i="56"/>
  <c r="F17" i="56"/>
  <c r="E17" i="56"/>
  <c r="J16" i="56"/>
  <c r="I16" i="56"/>
  <c r="H16" i="56"/>
  <c r="G16" i="56"/>
  <c r="F16" i="56"/>
  <c r="E16" i="56"/>
  <c r="J15" i="56"/>
  <c r="I15" i="56"/>
  <c r="H15" i="56"/>
  <c r="G15" i="56"/>
  <c r="F15" i="56"/>
  <c r="E15" i="56"/>
  <c r="J14" i="56"/>
  <c r="I14" i="56"/>
  <c r="H14" i="56"/>
  <c r="G14" i="56"/>
  <c r="F14" i="56"/>
  <c r="E14" i="56"/>
  <c r="J13" i="56"/>
  <c r="I13" i="56"/>
  <c r="H13" i="56"/>
  <c r="G13" i="56"/>
  <c r="F13" i="56"/>
  <c r="E13" i="56"/>
  <c r="J12" i="56"/>
  <c r="I12" i="56"/>
  <c r="H12" i="56"/>
  <c r="G12" i="56"/>
  <c r="F12" i="56"/>
  <c r="E12" i="56"/>
  <c r="J11" i="56"/>
  <c r="I11" i="56"/>
  <c r="H11" i="56"/>
  <c r="G11" i="56"/>
  <c r="F11" i="56"/>
  <c r="E11" i="56"/>
  <c r="J10" i="56"/>
  <c r="I10" i="56"/>
  <c r="H10" i="56"/>
  <c r="G10" i="56"/>
  <c r="F10" i="56"/>
  <c r="E10" i="56"/>
  <c r="J9" i="56"/>
  <c r="I9" i="56"/>
  <c r="H9" i="56"/>
  <c r="G9" i="56"/>
  <c r="F9" i="56"/>
  <c r="E9" i="56"/>
  <c r="J8" i="56"/>
  <c r="I8" i="56"/>
  <c r="H8" i="56"/>
  <c r="G8" i="56"/>
  <c r="F8" i="56"/>
  <c r="E8" i="56"/>
  <c r="J7" i="56"/>
  <c r="I7" i="56"/>
  <c r="H7" i="56"/>
  <c r="G7" i="56"/>
  <c r="F7" i="56"/>
  <c r="E7" i="56"/>
  <c r="J6" i="56"/>
  <c r="I6" i="56"/>
  <c r="H6" i="56"/>
  <c r="G6" i="56"/>
  <c r="F6" i="56"/>
  <c r="E6" i="56"/>
  <c r="J5" i="56"/>
  <c r="I5" i="56"/>
  <c r="H5" i="56"/>
  <c r="G5" i="56"/>
  <c r="F5" i="56"/>
  <c r="E5" i="56"/>
  <c r="J4" i="56"/>
  <c r="I4" i="56"/>
  <c r="H4" i="56"/>
  <c r="G4" i="56"/>
  <c r="F4" i="56"/>
  <c r="E4" i="56"/>
  <c r="J3" i="56"/>
  <c r="I3" i="56"/>
  <c r="H3" i="56"/>
  <c r="G3" i="56"/>
  <c r="F3" i="56"/>
  <c r="E3" i="56"/>
  <c r="J2" i="56"/>
  <c r="I2" i="56"/>
  <c r="H2" i="56"/>
  <c r="G2" i="56"/>
  <c r="F2" i="56"/>
  <c r="E2" i="56"/>
  <c r="AR20" i="56"/>
  <c r="AQ20" i="56"/>
  <c r="AP20" i="56"/>
  <c r="AO20" i="56"/>
  <c r="AN20" i="56"/>
  <c r="AM20" i="56"/>
  <c r="AL20" i="56"/>
  <c r="AK20" i="56"/>
  <c r="AJ20" i="56"/>
  <c r="AI20" i="56"/>
  <c r="AH20" i="56"/>
  <c r="AG20" i="56"/>
  <c r="AF20" i="56"/>
  <c r="AE20" i="56"/>
  <c r="AD20" i="56"/>
  <c r="AC20" i="56"/>
  <c r="AB20" i="56"/>
  <c r="AA20" i="56"/>
  <c r="Z20" i="56"/>
  <c r="Y20" i="56"/>
  <c r="X20" i="56"/>
  <c r="W20" i="56"/>
  <c r="V20" i="56"/>
  <c r="U20" i="56"/>
  <c r="T20" i="56"/>
  <c r="S20" i="56"/>
  <c r="R20" i="56"/>
  <c r="Q20" i="56"/>
  <c r="P20" i="56"/>
  <c r="O20" i="56"/>
  <c r="N20" i="56"/>
  <c r="M20" i="56"/>
  <c r="L20" i="56"/>
  <c r="AR19" i="56"/>
  <c r="AQ19" i="56"/>
  <c r="AP19" i="56"/>
  <c r="AO19" i="56"/>
  <c r="AN19" i="56"/>
  <c r="AM19" i="56"/>
  <c r="AL19" i="56"/>
  <c r="AK19" i="56"/>
  <c r="AJ19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T19" i="56"/>
  <c r="S19" i="56"/>
  <c r="R19" i="56"/>
  <c r="Q19" i="56"/>
  <c r="P19" i="56"/>
  <c r="O19" i="56"/>
  <c r="N19" i="56"/>
  <c r="M19" i="56"/>
  <c r="L19" i="56"/>
  <c r="AR18" i="56"/>
  <c r="AQ18" i="56"/>
  <c r="AP18" i="56"/>
  <c r="AO18" i="56"/>
  <c r="AN18" i="56"/>
  <c r="AM18" i="56"/>
  <c r="AL18" i="56"/>
  <c r="AK18" i="56"/>
  <c r="AJ18" i="56"/>
  <c r="AI18" i="56"/>
  <c r="AH18" i="56"/>
  <c r="AG18" i="56"/>
  <c r="AF18" i="56"/>
  <c r="AE18" i="56"/>
  <c r="AD18" i="56"/>
  <c r="AC18" i="56"/>
  <c r="AB18" i="56"/>
  <c r="AA18" i="56"/>
  <c r="Z18" i="56"/>
  <c r="Y18" i="56"/>
  <c r="X18" i="56"/>
  <c r="W18" i="56"/>
  <c r="V18" i="56"/>
  <c r="U18" i="56"/>
  <c r="T18" i="56"/>
  <c r="S18" i="56"/>
  <c r="R18" i="56"/>
  <c r="Q18" i="56"/>
  <c r="P18" i="56"/>
  <c r="O18" i="56"/>
  <c r="N18" i="56"/>
  <c r="M18" i="56"/>
  <c r="L18" i="56"/>
  <c r="AR17" i="56"/>
  <c r="AQ17" i="56"/>
  <c r="AP17" i="56"/>
  <c r="AO17" i="56"/>
  <c r="AN17" i="56"/>
  <c r="AM17" i="56"/>
  <c r="AL17" i="56"/>
  <c r="AK17" i="56"/>
  <c r="AJ17" i="56"/>
  <c r="AI17" i="56"/>
  <c r="AH17" i="56"/>
  <c r="AG17" i="56"/>
  <c r="AF17" i="56"/>
  <c r="AE17" i="56"/>
  <c r="AD17" i="56"/>
  <c r="AC17" i="56"/>
  <c r="AB17" i="56"/>
  <c r="AA17" i="56"/>
  <c r="Z17" i="56"/>
  <c r="Y17" i="56"/>
  <c r="X17" i="56"/>
  <c r="W17" i="56"/>
  <c r="V17" i="56"/>
  <c r="U17" i="56"/>
  <c r="T17" i="56"/>
  <c r="S17" i="56"/>
  <c r="R17" i="56"/>
  <c r="Q17" i="56"/>
  <c r="P17" i="56"/>
  <c r="O17" i="56"/>
  <c r="N17" i="56"/>
  <c r="M17" i="56"/>
  <c r="L17" i="56"/>
  <c r="AR16" i="56"/>
  <c r="AQ16" i="56"/>
  <c r="AP16" i="56"/>
  <c r="AO16" i="56"/>
  <c r="AN16" i="56"/>
  <c r="AM16" i="56"/>
  <c r="AL16" i="56"/>
  <c r="AK16" i="56"/>
  <c r="AJ16" i="56"/>
  <c r="AI16" i="56"/>
  <c r="AH16" i="56"/>
  <c r="AG16" i="56"/>
  <c r="AF16" i="56"/>
  <c r="AE16" i="56"/>
  <c r="AD16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AR15" i="56"/>
  <c r="AQ15" i="56"/>
  <c r="AP15" i="56"/>
  <c r="AO15" i="56"/>
  <c r="AN15" i="56"/>
  <c r="AM15" i="56"/>
  <c r="AL15" i="56"/>
  <c r="AK15" i="56"/>
  <c r="AJ15" i="56"/>
  <c r="AI15" i="56"/>
  <c r="AH15" i="56"/>
  <c r="AG15" i="56"/>
  <c r="AF15" i="56"/>
  <c r="AE15" i="56"/>
  <c r="AD15" i="56"/>
  <c r="AC15" i="56"/>
  <c r="AB15" i="56"/>
  <c r="AA15" i="56"/>
  <c r="Z15" i="56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AR14" i="56"/>
  <c r="AQ14" i="56"/>
  <c r="AP14" i="56"/>
  <c r="AO14" i="56"/>
  <c r="AN14" i="56"/>
  <c r="AM14" i="56"/>
  <c r="AL14" i="56"/>
  <c r="AK14" i="56"/>
  <c r="AJ14" i="56"/>
  <c r="AI14" i="56"/>
  <c r="AH14" i="56"/>
  <c r="AG14" i="56"/>
  <c r="AF14" i="56"/>
  <c r="AE14" i="56"/>
  <c r="AD14" i="56"/>
  <c r="AC14" i="56"/>
  <c r="AB14" i="56"/>
  <c r="AA14" i="56"/>
  <c r="Z14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AR13" i="56"/>
  <c r="AQ13" i="56"/>
  <c r="AP13" i="56"/>
  <c r="AO13" i="56"/>
  <c r="AN13" i="56"/>
  <c r="AM13" i="56"/>
  <c r="AL13" i="56"/>
  <c r="AK13" i="56"/>
  <c r="AJ13" i="56"/>
  <c r="AI13" i="56"/>
  <c r="AH13" i="56"/>
  <c r="AG13" i="56"/>
  <c r="AF13" i="56"/>
  <c r="AE13" i="56"/>
  <c r="AD13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AR12" i="56"/>
  <c r="AQ12" i="56"/>
  <c r="AP12" i="56"/>
  <c r="AO12" i="56"/>
  <c r="AN12" i="56"/>
  <c r="AM12" i="56"/>
  <c r="AL12" i="56"/>
  <c r="AK12" i="56"/>
  <c r="AJ12" i="56"/>
  <c r="AI12" i="56"/>
  <c r="AH12" i="56"/>
  <c r="AG12" i="56"/>
  <c r="AF12" i="56"/>
  <c r="AE12" i="56"/>
  <c r="AD12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AR11" i="56"/>
  <c r="AQ11" i="56"/>
  <c r="AP11" i="56"/>
  <c r="AO11" i="56"/>
  <c r="AN11" i="56"/>
  <c r="AM11" i="56"/>
  <c r="AL11" i="56"/>
  <c r="AK11" i="56"/>
  <c r="AJ11" i="56"/>
  <c r="AI11" i="56"/>
  <c r="AH11" i="56"/>
  <c r="AG11" i="56"/>
  <c r="AF11" i="56"/>
  <c r="AE11" i="56"/>
  <c r="AD11" i="56"/>
  <c r="AC11" i="56"/>
  <c r="AB11" i="56"/>
  <c r="AA11" i="56"/>
  <c r="Z11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AR10" i="56"/>
  <c r="AQ10" i="56"/>
  <c r="AP10" i="56"/>
  <c r="AO10" i="56"/>
  <c r="AN10" i="56"/>
  <c r="AM10" i="56"/>
  <c r="AL10" i="56"/>
  <c r="AK10" i="56"/>
  <c r="AJ10" i="56"/>
  <c r="AI10" i="56"/>
  <c r="AH10" i="56"/>
  <c r="AG10" i="56"/>
  <c r="AF10" i="56"/>
  <c r="AE10" i="56"/>
  <c r="AD10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AR9" i="56"/>
  <c r="AQ9" i="56"/>
  <c r="AP9" i="56"/>
  <c r="AO9" i="56"/>
  <c r="AN9" i="56"/>
  <c r="AM9" i="56"/>
  <c r="AL9" i="56"/>
  <c r="AK9" i="56"/>
  <c r="AJ9" i="56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AR8" i="56"/>
  <c r="AQ8" i="56"/>
  <c r="AP8" i="56"/>
  <c r="AO8" i="56"/>
  <c r="AN8" i="56"/>
  <c r="AM8" i="56"/>
  <c r="AL8" i="56"/>
  <c r="AK8" i="56"/>
  <c r="AJ8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AR7" i="56"/>
  <c r="AQ7" i="56"/>
  <c r="AP7" i="56"/>
  <c r="AO7" i="56"/>
  <c r="AN7" i="56"/>
  <c r="AM7" i="56"/>
  <c r="AL7" i="56"/>
  <c r="AK7" i="56"/>
  <c r="AJ7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AR6" i="56"/>
  <c r="AQ6" i="56"/>
  <c r="AP6" i="56"/>
  <c r="AO6" i="56"/>
  <c r="AN6" i="56"/>
  <c r="AM6" i="56"/>
  <c r="AL6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AR5" i="56"/>
  <c r="AQ5" i="56"/>
  <c r="AP5" i="56"/>
  <c r="AO5" i="56"/>
  <c r="AN5" i="56"/>
  <c r="AM5" i="56"/>
  <c r="AL5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AR4" i="56"/>
  <c r="AQ4" i="56"/>
  <c r="AP4" i="56"/>
  <c r="AO4" i="56"/>
  <c r="AN4" i="56"/>
  <c r="AM4" i="56"/>
  <c r="AL4" i="56"/>
  <c r="AK4" i="56"/>
  <c r="AJ4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AR3" i="56"/>
  <c r="AQ3" i="56"/>
  <c r="AP3" i="56"/>
  <c r="AP21" i="56" s="1"/>
  <c r="I11" i="57" s="1"/>
  <c r="AO3" i="56"/>
  <c r="AN3" i="56"/>
  <c r="AM3" i="56"/>
  <c r="AL3" i="56"/>
  <c r="AL21" i="56" s="1"/>
  <c r="H13" i="57" s="1"/>
  <c r="AK3" i="56"/>
  <c r="AJ3" i="56"/>
  <c r="AI3" i="56"/>
  <c r="AH3" i="56"/>
  <c r="AH21" i="56" s="1"/>
  <c r="H9" i="57" s="1"/>
  <c r="AG3" i="56"/>
  <c r="AF3" i="56"/>
  <c r="AE3" i="56"/>
  <c r="AD3" i="56"/>
  <c r="AD21" i="56" s="1"/>
  <c r="G11" i="57" s="1"/>
  <c r="AC3" i="56"/>
  <c r="AB3" i="56"/>
  <c r="AA3" i="56"/>
  <c r="Z3" i="56"/>
  <c r="Z21" i="56" s="1"/>
  <c r="F13" i="57" s="1"/>
  <c r="Y3" i="56"/>
  <c r="X3" i="56"/>
  <c r="W3" i="56"/>
  <c r="V3" i="56"/>
  <c r="V21" i="56" s="1"/>
  <c r="F9" i="57" s="1"/>
  <c r="U3" i="56"/>
  <c r="T3" i="56"/>
  <c r="S3" i="56"/>
  <c r="R3" i="56"/>
  <c r="R21" i="56" s="1"/>
  <c r="E11" i="57" s="1"/>
  <c r="Q3" i="56"/>
  <c r="P3" i="56"/>
  <c r="O3" i="56"/>
  <c r="N3" i="56"/>
  <c r="N21" i="56" s="1"/>
  <c r="D13" i="57" s="1"/>
  <c r="M3" i="56"/>
  <c r="L3" i="56"/>
  <c r="AR2" i="56"/>
  <c r="AQ2" i="56"/>
  <c r="AQ21" i="56" s="1"/>
  <c r="I12" i="57" s="1"/>
  <c r="AP2" i="56"/>
  <c r="AO2" i="56"/>
  <c r="AO21" i="56" s="1"/>
  <c r="I10" i="57" s="1"/>
  <c r="AN2" i="56"/>
  <c r="AM2" i="56"/>
  <c r="AM21" i="56" s="1"/>
  <c r="I8" i="57" s="1"/>
  <c r="AL2" i="56"/>
  <c r="AK2" i="56"/>
  <c r="AK21" i="56" s="1"/>
  <c r="H12" i="57" s="1"/>
  <c r="AJ2" i="56"/>
  <c r="AI2" i="56"/>
  <c r="AI21" i="56" s="1"/>
  <c r="H10" i="57" s="1"/>
  <c r="AH2" i="56"/>
  <c r="AG2" i="56"/>
  <c r="AG21" i="56" s="1"/>
  <c r="H8" i="57" s="1"/>
  <c r="AF2" i="56"/>
  <c r="AE2" i="56"/>
  <c r="AE21" i="56" s="1"/>
  <c r="G12" i="57" s="1"/>
  <c r="AD2" i="56"/>
  <c r="AC2" i="56"/>
  <c r="AC21" i="56" s="1"/>
  <c r="G10" i="57" s="1"/>
  <c r="AB2" i="56"/>
  <c r="AA2" i="56"/>
  <c r="AA21" i="56" s="1"/>
  <c r="G8" i="57" s="1"/>
  <c r="Z2" i="56"/>
  <c r="Y2" i="56"/>
  <c r="Y21" i="56" s="1"/>
  <c r="F12" i="57" s="1"/>
  <c r="X2" i="56"/>
  <c r="W2" i="56"/>
  <c r="W21" i="56" s="1"/>
  <c r="F10" i="57" s="1"/>
  <c r="V2" i="56"/>
  <c r="U2" i="56"/>
  <c r="U21" i="56" s="1"/>
  <c r="F8" i="57" s="1"/>
  <c r="T2" i="56"/>
  <c r="S2" i="56"/>
  <c r="S21" i="56" s="1"/>
  <c r="E12" i="57" s="1"/>
  <c r="R2" i="56"/>
  <c r="Q2" i="56"/>
  <c r="Q21" i="56" s="1"/>
  <c r="E10" i="57" s="1"/>
  <c r="P2" i="56"/>
  <c r="O2" i="56"/>
  <c r="O21" i="56" s="1"/>
  <c r="E8" i="57" s="1"/>
  <c r="N2" i="56"/>
  <c r="M2" i="56"/>
  <c r="M21" i="56" s="1"/>
  <c r="D12" i="57" s="1"/>
  <c r="L2" i="56"/>
  <c r="AR21" i="56"/>
  <c r="I13" i="57" s="1"/>
  <c r="AN21" i="56"/>
  <c r="I9" i="57" s="1"/>
  <c r="AJ21" i="56"/>
  <c r="H11" i="57" s="1"/>
  <c r="AF21" i="56"/>
  <c r="G13" i="57" s="1"/>
  <c r="AB21" i="56"/>
  <c r="G9" i="57" s="1"/>
  <c r="X21" i="56"/>
  <c r="F11" i="57" s="1"/>
  <c r="T21" i="56"/>
  <c r="E13" i="57" s="1"/>
  <c r="P21" i="56"/>
  <c r="E9" i="57" s="1"/>
  <c r="L21" i="56"/>
  <c r="D11" i="57" s="1"/>
  <c r="J21" i="56"/>
  <c r="C13" i="57" s="1"/>
  <c r="I21" i="56"/>
  <c r="C12" i="57" s="1"/>
  <c r="H21" i="56"/>
  <c r="C11" i="57" s="1"/>
  <c r="G21" i="56"/>
  <c r="C10" i="57" s="1"/>
  <c r="F21" i="56"/>
  <c r="C9" i="57" s="1"/>
  <c r="E21" i="56"/>
  <c r="C8" i="57" s="1"/>
  <c r="L10" i="57" l="1"/>
  <c r="J9" i="57"/>
  <c r="K21" i="56"/>
  <c r="K8" i="57"/>
  <c r="L8" i="57"/>
  <c r="J8" i="57"/>
  <c r="J10" i="57"/>
  <c r="K10" i="57"/>
  <c r="L9" i="57"/>
  <c r="K9" i="57"/>
</calcChain>
</file>

<file path=xl/sharedStrings.xml><?xml version="1.0" encoding="utf-8"?>
<sst xmlns="http://schemas.openxmlformats.org/spreadsheetml/2006/main" count="1385" uniqueCount="574">
  <si>
    <t>－</t>
  </si>
  <si>
    <t>中文名称</t>
    <phoneticPr fontId="1" type="noConversion"/>
  </si>
  <si>
    <t>单位</t>
    <phoneticPr fontId="1" type="noConversion"/>
  </si>
  <si>
    <t>定义</t>
    <phoneticPr fontId="1" type="noConversion"/>
  </si>
  <si>
    <t>资产序列号</t>
  </si>
  <si>
    <t>归属类型</t>
  </si>
  <si>
    <t>资产单元类型版本号</t>
  </si>
  <si>
    <t>供应商名称</t>
  </si>
  <si>
    <t>资产版本号</t>
  </si>
  <si>
    <t>生产日期</t>
  </si>
  <si>
    <t>最近服务日期</t>
  </si>
  <si>
    <t>位置</t>
  </si>
  <si>
    <t>特殊信息</t>
  </si>
  <si>
    <t>资产单元标识</t>
  </si>
  <si>
    <t>英文名称</t>
    <phoneticPr fontId="1" type="noConversion"/>
  </si>
  <si>
    <t>由供应商提供的便于记忆的资产单元的归属类型</t>
  </si>
  <si>
    <t>由供应商提供的可唯一识别资产单元类型及版本的号码</t>
  </si>
  <si>
    <t>厂家或设备商填写的特殊信息</t>
  </si>
  <si>
    <t>字符串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</si>
  <si>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</si>
  <si>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</si>
  <si>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</si>
  <si>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备注</t>
    <phoneticPr fontId="1" type="noConversion"/>
  </si>
  <si>
    <t>创建正式版</t>
    <phoneticPr fontId="1" type="noConversion"/>
  </si>
  <si>
    <t>V1.0.0</t>
    <phoneticPr fontId="1" type="noConversion"/>
  </si>
  <si>
    <t>属性编码</t>
    <phoneticPr fontId="1" type="noConversion"/>
  </si>
  <si>
    <t>重要度</t>
    <phoneticPr fontId="1" type="noConversion"/>
  </si>
  <si>
    <t>数据类型</t>
    <phoneticPr fontId="1" type="noConversion"/>
  </si>
  <si>
    <t>B</t>
    <phoneticPr fontId="1" type="noConversion"/>
  </si>
  <si>
    <t>资产单元标识</t>
    <phoneticPr fontId="1" type="noConversion"/>
  </si>
  <si>
    <t>机架编号</t>
    <phoneticPr fontId="1" type="noConversion"/>
  </si>
  <si>
    <t>位置</t>
    <phoneticPr fontId="1" type="noConversion"/>
  </si>
  <si>
    <t>主机名称</t>
    <phoneticPr fontId="1" type="noConversion"/>
  </si>
  <si>
    <t>CPU数量</t>
    <phoneticPr fontId="1" type="noConversion"/>
  </si>
  <si>
    <t>主机配置的CPU数量</t>
    <phoneticPr fontId="1" type="noConversion"/>
  </si>
  <si>
    <t>内存容量</t>
    <phoneticPr fontId="1" type="noConversion"/>
  </si>
  <si>
    <t>硬盘容量</t>
    <phoneticPr fontId="1" type="noConversion"/>
  </si>
  <si>
    <t>最近服务的日期（最近一次恢复正常工作状态的时间）</t>
    <phoneticPr fontId="1" type="noConversion"/>
  </si>
  <si>
    <t>索引</t>
    <phoneticPr fontId="1" type="noConversion"/>
  </si>
  <si>
    <t>版本</t>
    <phoneticPr fontId="1" type="noConversion"/>
  </si>
  <si>
    <r>
      <t>该对象在ManagedElement(网元)内的唯一标识</t>
    </r>
    <r>
      <rPr>
        <sz val="10"/>
        <color indexed="10"/>
        <rFont val="宋体"/>
        <family val="3"/>
        <charset val="134"/>
      </rPr>
      <t>（不作为此类对象的命名属性）</t>
    </r>
    <phoneticPr fontId="1" type="noConversion"/>
  </si>
  <si>
    <t>A类指标总数</t>
    <phoneticPr fontId="1" type="noConversion"/>
  </si>
  <si>
    <t>B类指标总数</t>
    <phoneticPr fontId="1" type="noConversion"/>
  </si>
  <si>
    <t>C类指标总数</t>
    <phoneticPr fontId="1" type="noConversion"/>
  </si>
  <si>
    <t>CA类指标总数</t>
    <phoneticPr fontId="1" type="noConversion"/>
  </si>
  <si>
    <t>CB类指标总数</t>
    <phoneticPr fontId="1" type="noConversion"/>
  </si>
  <si>
    <t>用户友好名</t>
    <phoneticPr fontId="1" type="noConversion"/>
  </si>
  <si>
    <t>该对象在ManagedElement(网元)内的唯一标识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</si>
  <si>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</si>
  <si>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</si>
  <si>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</si>
  <si>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</si>
  <si>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供应商名称</t>
    <phoneticPr fontId="1" type="noConversion"/>
  </si>
  <si>
    <t>资产序列号</t>
    <phoneticPr fontId="1" type="noConversion"/>
  </si>
  <si>
    <t>资产版本号</t>
    <phoneticPr fontId="1" type="noConversion"/>
  </si>
  <si>
    <t>生产日期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</si>
  <si>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</si>
  <si>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</si>
  <si>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特殊信息</t>
    <phoneticPr fontId="1" type="noConversion"/>
  </si>
  <si>
    <t>厂家或设备商填写的特殊信息</t>
    <phoneticPr fontId="1" type="noConversion"/>
  </si>
  <si>
    <r>
      <t>机架编号</t>
    </r>
    <r>
      <rPr>
        <sz val="10"/>
        <color indexed="10"/>
        <rFont val="宋体"/>
        <family val="3"/>
        <charset val="134"/>
      </rPr>
      <t>(命名属性)</t>
    </r>
    <phoneticPr fontId="1" type="noConversion"/>
  </si>
  <si>
    <t>SlotsInformation</t>
  </si>
  <si>
    <t>插槽信息</t>
  </si>
  <si>
    <t>ShelfPosition</t>
  </si>
  <si>
    <t>含机架编号及机架内部的机框编号</t>
    <phoneticPr fontId="1" type="noConversion"/>
  </si>
  <si>
    <t>PortsInformation</t>
  </si>
  <si>
    <t>端口信息</t>
  </si>
  <si>
    <t>PackPosition</t>
  </si>
  <si>
    <t>含机架编号及机架内部的机框编号及机框内的电路板编号</t>
    <phoneticPr fontId="1" type="noConversion"/>
  </si>
  <si>
    <t>字符串</t>
  </si>
  <si>
    <r>
      <t>主机的名称</t>
    </r>
    <r>
      <rPr>
        <sz val="10"/>
        <color indexed="10"/>
        <rFont val="宋体"/>
        <family val="3"/>
        <charset val="134"/>
      </rPr>
      <t>(命名属性)</t>
    </r>
    <phoneticPr fontId="1" type="noConversion"/>
  </si>
  <si>
    <t>机架编号</t>
  </si>
  <si>
    <t>附属设备类型</t>
  </si>
  <si>
    <t>自定义，例如：内部交换机，路由器，磁盘阵列等，仅适用于ManagementNode和ManagedElement内部的附属设备。</t>
    <phoneticPr fontId="1" type="noConversion"/>
  </si>
  <si>
    <t>描述信息</t>
  </si>
  <si>
    <t>设备自身特有的属性描述</t>
  </si>
  <si>
    <t>DN的前缀</t>
    <phoneticPr fontId="1" type="noConversion"/>
  </si>
  <si>
    <t>只有该实例为本地MIB树的根节点时提供有效值，其他为空。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</si>
  <si>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</si>
  <si>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</si>
  <si>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厂商名称</t>
    <phoneticPr fontId="1" type="noConversion"/>
  </si>
  <si>
    <t>设备版本号</t>
    <phoneticPr fontId="1" type="noConversion"/>
  </si>
  <si>
    <t>位置名称</t>
    <phoneticPr fontId="1" type="noConversion"/>
  </si>
  <si>
    <t>如指明该设备所处的具体房间</t>
    <phoneticPr fontId="1" type="noConversion"/>
  </si>
  <si>
    <t>网元类型</t>
    <phoneticPr fontId="1" type="noConversion"/>
  </si>
  <si>
    <t>managementNode管理节点</t>
    <phoneticPr fontId="1" type="noConversion"/>
  </si>
  <si>
    <t>管理ManagedElement的ManagementNode对象类的DN值</t>
    <phoneticPr fontId="1" type="noConversion"/>
  </si>
  <si>
    <t>A</t>
    <phoneticPr fontId="1" type="noConversion"/>
  </si>
  <si>
    <t>软件版本</t>
    <phoneticPr fontId="1" type="noConversion"/>
  </si>
  <si>
    <t>管理系统的软件版本</t>
    <phoneticPr fontId="1" type="noConversion"/>
  </si>
  <si>
    <t>用户自定义状态</t>
    <phoneticPr fontId="1" type="noConversion"/>
  </si>
  <si>
    <t>用户自定义的状态（具体的状态取值可协商）</t>
    <phoneticPr fontId="1" type="noConversion"/>
  </si>
  <si>
    <t>管理状态</t>
    <phoneticPr fontId="1" type="noConversion"/>
  </si>
  <si>
    <t>枚举</t>
    <phoneticPr fontId="1" type="noConversion"/>
  </si>
  <si>
    <t>运行状态</t>
    <phoneticPr fontId="1" type="noConversion"/>
  </si>
  <si>
    <t>网管接口IP地址列表</t>
    <phoneticPr fontId="1" type="noConversion"/>
  </si>
  <si>
    <t>硬件平台</t>
    <phoneticPr fontId="1" type="noConversion"/>
  </si>
  <si>
    <t>补丁信息</t>
    <phoneticPr fontId="1" type="noConversion"/>
  </si>
  <si>
    <t>端口标识符</t>
    <phoneticPr fontId="1" type="noConversion"/>
  </si>
  <si>
    <t>以太网端口在ManagedElement(网元)内的唯一标识</t>
    <phoneticPr fontId="1" type="noConversion"/>
  </si>
  <si>
    <t>字符串</t>
    <phoneticPr fontId="1" type="noConversion"/>
  </si>
  <si>
    <t>由OMC厂商设定初始值，作为其内部的设备标识</t>
    <phoneticPr fontId="1" type="noConversion"/>
  </si>
  <si>
    <t>端口速率</t>
    <phoneticPr fontId="1" type="noConversion"/>
  </si>
  <si>
    <t>管理状态</t>
    <phoneticPr fontId="1" type="noConversion"/>
  </si>
  <si>
    <t>运行状态</t>
    <phoneticPr fontId="1" type="noConversion"/>
  </si>
  <si>
    <t>－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</si>
  <si>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</si>
  <si>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</si>
  <si>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字符串</t>
    <phoneticPr fontId="1" type="noConversion"/>
  </si>
  <si>
    <t>信号传送介质类型</t>
    <phoneticPr fontId="1" type="noConversion"/>
  </si>
  <si>
    <t>MAC地址</t>
    <phoneticPr fontId="1" type="noConversion"/>
  </si>
  <si>
    <t>ip地址序列</t>
    <phoneticPr fontId="1" type="noConversion"/>
  </si>
  <si>
    <t>网口对应的ip地址列表</t>
    <phoneticPr fontId="1" type="noConversion"/>
  </si>
  <si>
    <t>字符串列表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</si>
  <si>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</si>
  <si>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</si>
  <si>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</si>
  <si>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</si>
  <si>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</si>
  <si>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</si>
  <si>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</si>
  <si>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</si>
  <si>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合计</t>
  </si>
  <si>
    <t>CSCFAA01</t>
    <phoneticPr fontId="1" type="noConversion"/>
  </si>
  <si>
    <t>CSCFAB01</t>
    <phoneticPr fontId="1" type="noConversion"/>
  </si>
  <si>
    <t>CSCFAC01</t>
    <phoneticPr fontId="1" type="noConversion"/>
  </si>
  <si>
    <t>CSCFAD01</t>
    <phoneticPr fontId="1" type="noConversion"/>
  </si>
  <si>
    <t>CSCFAE01</t>
    <phoneticPr fontId="1" type="noConversion"/>
  </si>
  <si>
    <t>CSCFAF01</t>
    <phoneticPr fontId="1" type="noConversion"/>
  </si>
  <si>
    <t>CSCFAF02</t>
    <phoneticPr fontId="1" type="noConversion"/>
  </si>
  <si>
    <t>CSCFAF03</t>
    <phoneticPr fontId="1" type="noConversion"/>
  </si>
  <si>
    <t>CSCFAF04</t>
    <phoneticPr fontId="1" type="noConversion"/>
  </si>
  <si>
    <t>CSCFAF05</t>
    <phoneticPr fontId="1" type="noConversion"/>
  </si>
  <si>
    <t>CSCFAF06</t>
    <phoneticPr fontId="1" type="noConversion"/>
  </si>
  <si>
    <t>CSCFAF07</t>
    <phoneticPr fontId="1" type="noConversion"/>
  </si>
  <si>
    <t>CSCFAF08</t>
    <phoneticPr fontId="1" type="noConversion"/>
  </si>
  <si>
    <t>CSCFAF09</t>
    <phoneticPr fontId="1" type="noConversion"/>
  </si>
  <si>
    <t>CSCFAF10</t>
    <phoneticPr fontId="1" type="noConversion"/>
  </si>
  <si>
    <t>CSCFAG01</t>
    <phoneticPr fontId="1" type="noConversion"/>
  </si>
  <si>
    <t>CSCFAG02</t>
    <phoneticPr fontId="1" type="noConversion"/>
  </si>
  <si>
    <t>CSCFAG03</t>
    <phoneticPr fontId="1" type="noConversion"/>
  </si>
  <si>
    <t>CSCFAG04</t>
    <phoneticPr fontId="1" type="noConversion"/>
  </si>
  <si>
    <t>CSCFAG05</t>
    <phoneticPr fontId="1" type="noConversion"/>
  </si>
  <si>
    <t>CSCFAG06</t>
    <phoneticPr fontId="1" type="noConversion"/>
  </si>
  <si>
    <t>CSCFAG07</t>
    <phoneticPr fontId="1" type="noConversion"/>
  </si>
  <si>
    <t>CSCFAG08</t>
    <phoneticPr fontId="1" type="noConversion"/>
  </si>
  <si>
    <t>CSCFAG09</t>
    <phoneticPr fontId="1" type="noConversion"/>
  </si>
  <si>
    <t>CSCFAG10</t>
    <phoneticPr fontId="1" type="noConversion"/>
  </si>
  <si>
    <t>CSCFAG11</t>
    <phoneticPr fontId="1" type="noConversion"/>
  </si>
  <si>
    <t>CSCFAH01</t>
    <phoneticPr fontId="1" type="noConversion"/>
  </si>
  <si>
    <t>CSCFAH02</t>
    <phoneticPr fontId="1" type="noConversion"/>
  </si>
  <si>
    <t>CSCFAH03</t>
    <phoneticPr fontId="1" type="noConversion"/>
  </si>
  <si>
    <t>CSCFAH04</t>
    <phoneticPr fontId="1" type="noConversion"/>
  </si>
  <si>
    <t>CSCFAH05</t>
    <phoneticPr fontId="1" type="noConversion"/>
  </si>
  <si>
    <t>CSCFAH06</t>
    <phoneticPr fontId="1" type="noConversion"/>
  </si>
  <si>
    <t>CSCFAH07</t>
    <phoneticPr fontId="1" type="noConversion"/>
  </si>
  <si>
    <t>CSCFAH08</t>
    <phoneticPr fontId="1" type="noConversion"/>
  </si>
  <si>
    <t>CSCFAH09</t>
    <phoneticPr fontId="1" type="noConversion"/>
  </si>
  <si>
    <t>CSCFAH10</t>
    <phoneticPr fontId="1" type="noConversion"/>
  </si>
  <si>
    <t>CSCFAH11</t>
    <phoneticPr fontId="1" type="noConversion"/>
  </si>
  <si>
    <t>CSCFAI01</t>
    <phoneticPr fontId="1" type="noConversion"/>
  </si>
  <si>
    <t>CSCFAI02</t>
    <phoneticPr fontId="1" type="noConversion"/>
  </si>
  <si>
    <t>CSCFAI03</t>
    <phoneticPr fontId="1" type="noConversion"/>
  </si>
  <si>
    <t>CSCFAI04</t>
    <phoneticPr fontId="1" type="noConversion"/>
  </si>
  <si>
    <t>CSCFAI05</t>
    <phoneticPr fontId="1" type="noConversion"/>
  </si>
  <si>
    <t>CSCFAI06</t>
    <phoneticPr fontId="1" type="noConversion"/>
  </si>
  <si>
    <t>CSCFAI07</t>
    <phoneticPr fontId="1" type="noConversion"/>
  </si>
  <si>
    <t>CSCFAI08</t>
    <phoneticPr fontId="1" type="noConversion"/>
  </si>
  <si>
    <t>CSCFAI09</t>
    <phoneticPr fontId="1" type="noConversion"/>
  </si>
  <si>
    <t>CSCFAI10</t>
    <phoneticPr fontId="1" type="noConversion"/>
  </si>
  <si>
    <t>CSCFAI11</t>
    <phoneticPr fontId="1" type="noConversion"/>
  </si>
  <si>
    <t>CSCFAI12</t>
    <phoneticPr fontId="1" type="noConversion"/>
  </si>
  <si>
    <t>CSCFAI13</t>
    <phoneticPr fontId="1" type="noConversion"/>
  </si>
  <si>
    <t>CSCFAI14</t>
    <phoneticPr fontId="1" type="noConversion"/>
  </si>
  <si>
    <t>CSCFAJ01</t>
    <phoneticPr fontId="1" type="noConversion"/>
  </si>
  <si>
    <t>CSCFAJ02</t>
    <phoneticPr fontId="1" type="noConversion"/>
  </si>
  <si>
    <t>CSCFAJ03</t>
    <phoneticPr fontId="1" type="noConversion"/>
  </si>
  <si>
    <t>CSCFAJ04</t>
    <phoneticPr fontId="1" type="noConversion"/>
  </si>
  <si>
    <t>CSCFAJ05</t>
    <phoneticPr fontId="1" type="noConversion"/>
  </si>
  <si>
    <t>CSCFAJ06</t>
    <phoneticPr fontId="1" type="noConversion"/>
  </si>
  <si>
    <t>CSCFAJ07</t>
    <phoneticPr fontId="1" type="noConversion"/>
  </si>
  <si>
    <t>CSCFAJ08</t>
    <phoneticPr fontId="1" type="noConversion"/>
  </si>
  <si>
    <t>CSCFAJ09</t>
    <phoneticPr fontId="1" type="noConversion"/>
  </si>
  <si>
    <t>CSCFAJ10</t>
    <phoneticPr fontId="1" type="noConversion"/>
  </si>
  <si>
    <t>CSCFAJ11</t>
    <phoneticPr fontId="1" type="noConversion"/>
  </si>
  <si>
    <t>CSCFAJ12</t>
    <phoneticPr fontId="1" type="noConversion"/>
  </si>
  <si>
    <t>CSCFAK01</t>
    <phoneticPr fontId="1" type="noConversion"/>
  </si>
  <si>
    <t>CSCFAK02</t>
    <phoneticPr fontId="1" type="noConversion"/>
  </si>
  <si>
    <t>CSCFAK03</t>
    <phoneticPr fontId="1" type="noConversion"/>
  </si>
  <si>
    <t>CSCFAK04</t>
    <phoneticPr fontId="1" type="noConversion"/>
  </si>
  <si>
    <t>CSCFAK05</t>
    <phoneticPr fontId="1" type="noConversion"/>
  </si>
  <si>
    <t>CSCFAK06</t>
    <phoneticPr fontId="1" type="noConversion"/>
  </si>
  <si>
    <t>CSCFAK07</t>
    <phoneticPr fontId="1" type="noConversion"/>
  </si>
  <si>
    <t>CSCFAK08</t>
    <phoneticPr fontId="1" type="noConversion"/>
  </si>
  <si>
    <t>CSCFAK09</t>
    <phoneticPr fontId="1" type="noConversion"/>
  </si>
  <si>
    <t>最大会话处理能力</t>
    <phoneticPr fontId="1" type="noConversion"/>
  </si>
  <si>
    <r>
      <t>P-CSCF</t>
    </r>
    <r>
      <rPr>
        <sz val="9"/>
        <rFont val="宋体"/>
        <family val="3"/>
        <charset val="134"/>
      </rPr>
      <t>忙时会话处理能力</t>
    </r>
    <r>
      <rPr>
        <sz val="9"/>
        <rFont val="Times New Roman"/>
        <family val="1"/>
      </rPr>
      <t>(BHSA)</t>
    </r>
    <r>
      <rPr>
        <sz val="9"/>
        <rFont val="宋体"/>
        <family val="3"/>
        <charset val="134"/>
      </rPr>
      <t>，指</t>
    </r>
    <r>
      <rPr>
        <sz val="9"/>
        <rFont val="Times New Roman"/>
        <family val="1"/>
      </rPr>
      <t>licence</t>
    </r>
    <r>
      <rPr>
        <sz val="9"/>
        <rFont val="宋体"/>
        <family val="3"/>
        <charset val="134"/>
      </rPr>
      <t>值。</t>
    </r>
    <phoneticPr fontId="1" type="noConversion"/>
  </si>
  <si>
    <r>
      <t>P-CSCF</t>
    </r>
    <r>
      <rPr>
        <sz val="9"/>
        <rFont val="宋体"/>
        <family val="3"/>
        <charset val="134"/>
      </rPr>
      <t>最大注册私有用户身份个数</t>
    </r>
    <phoneticPr fontId="1" type="noConversion"/>
  </si>
  <si>
    <r>
      <t>P-CSCF</t>
    </r>
    <r>
      <rPr>
        <sz val="9"/>
        <rFont val="宋体"/>
        <family val="3"/>
        <charset val="134"/>
      </rPr>
      <t>最大注册私有用户身份</t>
    </r>
    <r>
      <rPr>
        <sz val="9"/>
        <rFont val="Times New Roman"/>
        <family val="1"/>
      </rPr>
      <t>(IMPI)</t>
    </r>
    <r>
      <rPr>
        <sz val="9"/>
        <rFont val="宋体"/>
        <family val="3"/>
        <charset val="134"/>
      </rPr>
      <t>个数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参考</t>
    </r>
    <r>
      <rPr>
        <sz val="9"/>
        <rFont val="Times New Roman"/>
        <family val="1"/>
      </rPr>
      <t>3GPP TS 33.203)</t>
    </r>
    <phoneticPr fontId="1" type="noConversion"/>
  </si>
  <si>
    <r>
      <t>P-CSCF</t>
    </r>
    <r>
      <rPr>
        <sz val="9"/>
        <rFont val="宋体"/>
        <family val="3"/>
        <charset val="134"/>
      </rPr>
      <t>最大注册公共用户身份个数</t>
    </r>
    <phoneticPr fontId="1" type="noConversion"/>
  </si>
  <si>
    <r>
      <t>P-CSCF</t>
    </r>
    <r>
      <rPr>
        <sz val="9"/>
        <rFont val="宋体"/>
        <family val="3"/>
        <charset val="134"/>
      </rPr>
      <t>最大注册公共用户身份</t>
    </r>
    <r>
      <rPr>
        <sz val="9"/>
        <rFont val="Times New Roman"/>
        <family val="1"/>
      </rPr>
      <t>(IMPU)</t>
    </r>
    <r>
      <rPr>
        <sz val="9"/>
        <rFont val="宋体"/>
        <family val="3"/>
        <charset val="134"/>
      </rPr>
      <t>个数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参考</t>
    </r>
    <r>
      <rPr>
        <sz val="9"/>
        <rFont val="Times New Roman"/>
        <family val="1"/>
      </rPr>
      <t>3GPP TS 33.203)</t>
    </r>
    <phoneticPr fontId="1" type="noConversion"/>
  </si>
  <si>
    <t>Pcscf的IP地址列表</t>
    <phoneticPr fontId="1" type="noConversion"/>
  </si>
  <si>
    <r>
      <t>该对象的</t>
    </r>
    <r>
      <rPr>
        <sz val="9"/>
        <rFont val="Times New Roman"/>
        <family val="1"/>
      </rPr>
      <t>IP</t>
    </r>
    <r>
      <rPr>
        <sz val="9"/>
        <rFont val="宋体"/>
        <family val="3"/>
        <charset val="134"/>
      </rPr>
      <t>地址列表</t>
    </r>
    <phoneticPr fontId="1" type="noConversion"/>
  </si>
  <si>
    <t>字符串列表</t>
    <phoneticPr fontId="1" type="noConversion"/>
  </si>
  <si>
    <t>CSCFAB04</t>
    <phoneticPr fontId="1" type="noConversion"/>
  </si>
  <si>
    <t>CSCFAB05</t>
    <phoneticPr fontId="1" type="noConversion"/>
  </si>
  <si>
    <t>CSCFAB06</t>
    <phoneticPr fontId="1" type="noConversion"/>
  </si>
  <si>
    <t>CSCFAB07</t>
    <phoneticPr fontId="1" type="noConversion"/>
  </si>
  <si>
    <r>
      <t>该对象在</t>
    </r>
    <r>
      <rPr>
        <sz val="9"/>
        <rFont val="Times New Roman"/>
        <family val="1"/>
      </rPr>
      <t>ManagedElement</t>
    </r>
    <r>
      <rPr>
        <sz val="9"/>
        <rFont val="宋体"/>
        <family val="3"/>
        <charset val="134"/>
      </rPr>
      <t>（网元）内的唯一标识。（命名属性）</t>
    </r>
    <phoneticPr fontId="1" type="noConversion"/>
  </si>
  <si>
    <t>CSCFAB03</t>
    <phoneticPr fontId="1" type="noConversion"/>
  </si>
  <si>
    <t>字符串</t>
    <phoneticPr fontId="1" type="noConversion"/>
  </si>
  <si>
    <r>
      <t>I-CSCF</t>
    </r>
    <r>
      <rPr>
        <sz val="9"/>
        <rFont val="宋体"/>
        <family val="3"/>
        <charset val="134"/>
      </rPr>
      <t>标识</t>
    </r>
    <phoneticPr fontId="1" type="noConversion"/>
  </si>
  <si>
    <t>CSCFAC03</t>
    <phoneticPr fontId="1" type="noConversion"/>
  </si>
  <si>
    <r>
      <t>I-CSCF</t>
    </r>
    <r>
      <rPr>
        <sz val="9"/>
        <rFont val="宋体"/>
        <family val="3"/>
        <charset val="134"/>
      </rPr>
      <t>忙时会话处理能力</t>
    </r>
    <r>
      <rPr>
        <sz val="9"/>
        <rFont val="Times New Roman"/>
        <family val="1"/>
      </rPr>
      <t>(BHSA)</t>
    </r>
    <r>
      <rPr>
        <sz val="9"/>
        <rFont val="宋体"/>
        <family val="3"/>
        <charset val="134"/>
      </rPr>
      <t xml:space="preserve"> ，指licence值。</t>
    </r>
    <phoneticPr fontId="1" type="noConversion"/>
  </si>
  <si>
    <t>Icscf的IP地址列表</t>
    <phoneticPr fontId="1" type="noConversion"/>
  </si>
  <si>
    <t>该对象的IP地址列表</t>
    <phoneticPr fontId="1" type="noConversion"/>
  </si>
  <si>
    <t>CSCFAC04</t>
    <phoneticPr fontId="1" type="noConversion"/>
  </si>
  <si>
    <t>CSCFAC05</t>
    <phoneticPr fontId="1" type="noConversion"/>
  </si>
  <si>
    <r>
      <t>S-CSCF</t>
    </r>
    <r>
      <rPr>
        <sz val="9"/>
        <rFont val="宋体"/>
        <family val="3"/>
        <charset val="134"/>
      </rPr>
      <t>标识</t>
    </r>
    <phoneticPr fontId="1" type="noConversion"/>
  </si>
  <si>
    <t>CSCFAD03</t>
    <phoneticPr fontId="1" type="noConversion"/>
  </si>
  <si>
    <r>
      <t>S-CSCF</t>
    </r>
    <r>
      <rPr>
        <sz val="9"/>
        <rFont val="宋体"/>
        <family val="3"/>
        <charset val="134"/>
      </rPr>
      <t>忙时会话处理能力</t>
    </r>
    <r>
      <rPr>
        <sz val="9"/>
        <rFont val="Times New Roman"/>
        <family val="1"/>
      </rPr>
      <t>(BHSA)</t>
    </r>
    <r>
      <rPr>
        <sz val="9"/>
        <rFont val="宋体"/>
        <family val="3"/>
        <charset val="134"/>
      </rPr>
      <t xml:space="preserve"> ，指licence值。</t>
    </r>
    <phoneticPr fontId="1" type="noConversion"/>
  </si>
  <si>
    <r>
      <t>S-CSCF</t>
    </r>
    <r>
      <rPr>
        <sz val="9"/>
        <rFont val="宋体"/>
        <family val="3"/>
        <charset val="134"/>
      </rPr>
      <t>最大注册私有用户身份个数</t>
    </r>
    <phoneticPr fontId="1" type="noConversion"/>
  </si>
  <si>
    <r>
      <t>S-CSCF</t>
    </r>
    <r>
      <rPr>
        <sz val="9"/>
        <rFont val="宋体"/>
        <family val="3"/>
        <charset val="134"/>
      </rPr>
      <t>最大注册私有用户身份</t>
    </r>
    <r>
      <rPr>
        <sz val="9"/>
        <rFont val="Times New Roman"/>
        <family val="1"/>
      </rPr>
      <t>(IMPI)</t>
    </r>
    <r>
      <rPr>
        <sz val="9"/>
        <rFont val="宋体"/>
        <family val="3"/>
        <charset val="134"/>
      </rPr>
      <t>个数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参考</t>
    </r>
    <r>
      <rPr>
        <sz val="9"/>
        <rFont val="Times New Roman"/>
        <family val="1"/>
      </rPr>
      <t>3GPP TS 33.203)</t>
    </r>
    <phoneticPr fontId="1" type="noConversion"/>
  </si>
  <si>
    <r>
      <t>S-CSCF</t>
    </r>
    <r>
      <rPr>
        <sz val="9"/>
        <rFont val="宋体"/>
        <family val="3"/>
        <charset val="134"/>
      </rPr>
      <t>最大注册公共用户身份个数</t>
    </r>
    <phoneticPr fontId="1" type="noConversion"/>
  </si>
  <si>
    <r>
      <t>S-CSCF</t>
    </r>
    <r>
      <rPr>
        <sz val="9"/>
        <rFont val="宋体"/>
        <family val="3"/>
        <charset val="134"/>
      </rPr>
      <t>最大注册公共用户身份</t>
    </r>
    <r>
      <rPr>
        <sz val="9"/>
        <rFont val="Times New Roman"/>
        <family val="1"/>
      </rPr>
      <t>(IMPU)</t>
    </r>
    <r>
      <rPr>
        <sz val="9"/>
        <rFont val="宋体"/>
        <family val="3"/>
        <charset val="134"/>
      </rPr>
      <t>个数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参考</t>
    </r>
    <r>
      <rPr>
        <sz val="9"/>
        <rFont val="Times New Roman"/>
        <family val="1"/>
      </rPr>
      <t>3GPP TS 33.203)</t>
    </r>
    <phoneticPr fontId="1" type="noConversion"/>
  </si>
  <si>
    <t>Scscf的IP地址列表</t>
    <phoneticPr fontId="1" type="noConversion"/>
  </si>
  <si>
    <t>CSCFAD04</t>
    <phoneticPr fontId="1" type="noConversion"/>
  </si>
  <si>
    <t>CSCFAD05</t>
    <phoneticPr fontId="1" type="noConversion"/>
  </si>
  <si>
    <t>CSCFAD06</t>
    <phoneticPr fontId="1" type="noConversion"/>
  </si>
  <si>
    <t>CSCFAD07</t>
    <phoneticPr fontId="1" type="noConversion"/>
  </si>
  <si>
    <r>
      <t>BGCF</t>
    </r>
    <r>
      <rPr>
        <sz val="9"/>
        <rFont val="宋体"/>
        <family val="3"/>
        <charset val="134"/>
      </rPr>
      <t>标识符</t>
    </r>
    <phoneticPr fontId="1" type="noConversion"/>
  </si>
  <si>
    <t>B</t>
    <phoneticPr fontId="1" type="noConversion"/>
  </si>
  <si>
    <t>CSCFAE03</t>
    <phoneticPr fontId="1" type="noConversion"/>
  </si>
  <si>
    <r>
      <t>BGCF</t>
    </r>
    <r>
      <rPr>
        <sz val="9"/>
        <rFont val="宋体"/>
        <family val="3"/>
        <charset val="134"/>
      </rPr>
      <t>忙时会话处理能力</t>
    </r>
    <r>
      <rPr>
        <sz val="9"/>
        <rFont val="Times New Roman"/>
        <family val="1"/>
      </rPr>
      <t>(BHSA)</t>
    </r>
    <r>
      <rPr>
        <sz val="9"/>
        <rFont val="宋体"/>
        <family val="3"/>
        <charset val="134"/>
      </rPr>
      <t xml:space="preserve"> ，指licence值。</t>
    </r>
    <phoneticPr fontId="1" type="noConversion"/>
  </si>
  <si>
    <t>Bgcf的IP地址列表</t>
    <phoneticPr fontId="1" type="noConversion"/>
  </si>
  <si>
    <t>CSCFAE04</t>
    <phoneticPr fontId="1" type="noConversion"/>
  </si>
  <si>
    <t>CSCFAE05</t>
    <phoneticPr fontId="1" type="noConversion"/>
  </si>
  <si>
    <t>用户友好名</t>
  </si>
  <si>
    <t>UserLabel</t>
  </si>
  <si>
    <t>B</t>
    <phoneticPr fontId="1" type="noConversion"/>
  </si>
  <si>
    <r>
      <t>P-CSCF</t>
    </r>
    <r>
      <rPr>
        <sz val="9"/>
        <rFont val="宋体"/>
        <family val="3"/>
        <charset val="134"/>
      </rPr>
      <t>标识</t>
    </r>
    <phoneticPr fontId="1" type="noConversion"/>
  </si>
  <si>
    <r>
      <t>I-CSCF</t>
    </r>
    <r>
      <rPr>
        <sz val="9"/>
        <color indexed="10"/>
        <rFont val="宋体"/>
        <family val="3"/>
        <charset val="134"/>
      </rPr>
      <t>的</t>
    </r>
    <r>
      <rPr>
        <sz val="9"/>
        <color indexed="10"/>
        <rFont val="Times New Roman"/>
        <family val="1"/>
      </rPr>
      <t xml:space="preserve"> URI</t>
    </r>
    <phoneticPr fontId="1" type="noConversion"/>
  </si>
  <si>
    <r>
      <t>I-CSCF</t>
    </r>
    <r>
      <rPr>
        <sz val="9"/>
        <color indexed="10"/>
        <rFont val="宋体"/>
        <family val="3"/>
        <charset val="134"/>
      </rPr>
      <t>在网络中的标识</t>
    </r>
    <r>
      <rPr>
        <sz val="9"/>
        <color indexed="10"/>
        <rFont val="Times New Roman"/>
        <family val="1"/>
      </rPr>
      <t>(</t>
    </r>
    <r>
      <rPr>
        <sz val="9"/>
        <color indexed="10"/>
        <rFont val="宋体"/>
        <family val="3"/>
        <charset val="134"/>
      </rPr>
      <t>参考</t>
    </r>
    <r>
      <rPr>
        <sz val="9"/>
        <color indexed="10"/>
        <rFont val="Times New Roman"/>
        <family val="1"/>
      </rPr>
      <t>3GPP TS 23.228)</t>
    </r>
    <phoneticPr fontId="1" type="noConversion"/>
  </si>
  <si>
    <r>
      <t>S-CSCF</t>
    </r>
    <r>
      <rPr>
        <sz val="9"/>
        <color indexed="10"/>
        <rFont val="宋体"/>
        <family val="3"/>
        <charset val="134"/>
      </rPr>
      <t>的</t>
    </r>
    <r>
      <rPr>
        <sz val="9"/>
        <color indexed="10"/>
        <rFont val="Times New Roman"/>
        <family val="1"/>
      </rPr>
      <t>URI</t>
    </r>
    <phoneticPr fontId="1" type="noConversion"/>
  </si>
  <si>
    <r>
      <t>S-CSCF</t>
    </r>
    <r>
      <rPr>
        <sz val="9"/>
        <color indexed="10"/>
        <rFont val="宋体"/>
        <family val="3"/>
        <charset val="134"/>
      </rPr>
      <t>在网络中的标识</t>
    </r>
    <r>
      <rPr>
        <sz val="9"/>
        <color indexed="10"/>
        <rFont val="Times New Roman"/>
        <family val="1"/>
      </rPr>
      <t>(</t>
    </r>
    <r>
      <rPr>
        <sz val="9"/>
        <color indexed="10"/>
        <rFont val="宋体"/>
        <family val="3"/>
        <charset val="134"/>
      </rPr>
      <t>参考</t>
    </r>
    <r>
      <rPr>
        <sz val="9"/>
        <color indexed="10"/>
        <rFont val="Times New Roman"/>
        <family val="1"/>
      </rPr>
      <t>3GPP TS 23.228)</t>
    </r>
    <phoneticPr fontId="1" type="noConversion"/>
  </si>
  <si>
    <r>
      <t>BGCF</t>
    </r>
    <r>
      <rPr>
        <sz val="9"/>
        <color indexed="10"/>
        <rFont val="宋体"/>
        <family val="3"/>
        <charset val="134"/>
      </rPr>
      <t>的</t>
    </r>
    <r>
      <rPr>
        <sz val="9"/>
        <color indexed="10"/>
        <rFont val="Times New Roman"/>
        <family val="1"/>
      </rPr>
      <t>URI</t>
    </r>
    <phoneticPr fontId="1" type="noConversion"/>
  </si>
  <si>
    <r>
      <t>BGCF</t>
    </r>
    <r>
      <rPr>
        <sz val="9"/>
        <color indexed="10"/>
        <rFont val="宋体"/>
        <family val="3"/>
        <charset val="134"/>
      </rPr>
      <t>在网络中的标识</t>
    </r>
    <r>
      <rPr>
        <sz val="9"/>
        <color indexed="10"/>
        <rFont val="Times New Roman"/>
        <family val="1"/>
      </rPr>
      <t>(</t>
    </r>
    <r>
      <rPr>
        <sz val="9"/>
        <color indexed="10"/>
        <rFont val="宋体"/>
        <family val="3"/>
        <charset val="134"/>
      </rPr>
      <t>参考</t>
    </r>
    <r>
      <rPr>
        <sz val="9"/>
        <color indexed="10"/>
        <rFont val="Times New Roman"/>
        <family val="1"/>
      </rPr>
      <t>3GPP TS 23.228)</t>
    </r>
    <phoneticPr fontId="1" type="noConversion"/>
  </si>
  <si>
    <r>
      <t>AB、AC、AD和</t>
    </r>
    <r>
      <rPr>
        <sz val="10"/>
        <rFont val="宋体"/>
        <family val="3"/>
        <charset val="134"/>
      </rPr>
      <t>AE</t>
    </r>
    <r>
      <rPr>
        <sz val="10"/>
        <rFont val="宋体"/>
        <family val="3"/>
        <charset val="134"/>
      </rPr>
      <t>页：删除HomeDN，将sipUri改为Uri并修改相关中文名称和定义；
修改CSCFAL04的定义和数据类型</t>
    </r>
    <phoneticPr fontId="18" type="noConversion"/>
  </si>
  <si>
    <t>CB</t>
    <phoneticPr fontId="1" type="noConversion"/>
  </si>
  <si>
    <r>
      <t>P-CSCF</t>
    </r>
    <r>
      <rPr>
        <sz val="9"/>
        <rFont val="宋体"/>
        <family val="3"/>
        <charset val="134"/>
      </rPr>
      <t>的</t>
    </r>
    <r>
      <rPr>
        <sz val="9"/>
        <rFont val="Times New Roman"/>
        <family val="1"/>
      </rPr>
      <t xml:space="preserve"> URI</t>
    </r>
    <phoneticPr fontId="1" type="noConversion"/>
  </si>
  <si>
    <r>
      <t>P-CSCF</t>
    </r>
    <r>
      <rPr>
        <sz val="9"/>
        <rFont val="宋体"/>
        <family val="3"/>
        <charset val="134"/>
      </rPr>
      <t>在网络中的标识</t>
    </r>
    <r>
      <rPr>
        <sz val="9"/>
        <rFont val="Times New Roman"/>
        <family val="1"/>
      </rPr>
      <t>,(</t>
    </r>
    <r>
      <rPr>
        <sz val="9"/>
        <rFont val="宋体"/>
        <family val="3"/>
        <charset val="134"/>
      </rPr>
      <t>参考</t>
    </r>
    <r>
      <rPr>
        <sz val="9"/>
        <rFont val="Times New Roman"/>
        <family val="1"/>
      </rPr>
      <t>3GPP TS 23.228)</t>
    </r>
    <phoneticPr fontId="1" type="noConversion"/>
  </si>
  <si>
    <t>当VoBB场景时，条件成立。</t>
    <phoneticPr fontId="1" type="noConversion"/>
  </si>
  <si>
    <t>一、IOC包含关系图</t>
    <phoneticPr fontId="1" type="noConversion"/>
  </si>
  <si>
    <t>用户友好名，由EMS厂商自己指定，做为其内部标识，并可被NMS修改。</t>
  </si>
  <si>
    <t>CSCFAB02</t>
  </si>
  <si>
    <t>CSCFAC02</t>
  </si>
  <si>
    <t>CSCFAD02</t>
  </si>
  <si>
    <t>CSCFAE02</t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</si>
  <si>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</si>
  <si>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</si>
  <si>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</si>
  <si>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</si>
  <si>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</si>
  <si>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</si>
  <si>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</si>
  <si>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</si>
  <si>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标识符</t>
  </si>
  <si>
    <t xml:space="preserve">命名属性 </t>
  </si>
  <si>
    <t>字符串</t>
    <phoneticPr fontId="1" type="noConversion"/>
  </si>
  <si>
    <t>无</t>
    <phoneticPr fontId="1" type="noConversion"/>
  </si>
  <si>
    <t>LocIpAddrList</t>
  </si>
  <si>
    <t>本端IP地址列表</t>
    <phoneticPr fontId="1" type="noConversion"/>
  </si>
  <si>
    <t>参考点所关联的本端网元的IP地址列表（Ipv4或Ipv6的地址格式）。</t>
    <phoneticPr fontId="1" type="noConversion"/>
  </si>
  <si>
    <t>字符串列表</t>
    <phoneticPr fontId="1" type="noConversion"/>
  </si>
  <si>
    <t>FarIpSubnetworkList</t>
  </si>
  <si>
    <t>远端IP子网列表</t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</si>
  <si>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1" type="noConversion"/>
  </si>
  <si>
    <t>结构列表</t>
    <phoneticPr fontId="1" type="noConversion"/>
  </si>
  <si>
    <t>B</t>
    <phoneticPr fontId="21" type="noConversion"/>
  </si>
  <si>
    <t>字符串</t>
    <phoneticPr fontId="21" type="noConversion"/>
  </si>
  <si>
    <t>CSCFAA02</t>
  </si>
  <si>
    <t>CSCFAA03</t>
  </si>
  <si>
    <t>CSCFAA04</t>
  </si>
  <si>
    <t>CSCFAA05</t>
  </si>
  <si>
    <t>CSCFAA06</t>
  </si>
  <si>
    <t>CSCFAA07</t>
  </si>
  <si>
    <t>CSCFAA08</t>
  </si>
  <si>
    <t>CSCFAA09</t>
  </si>
  <si>
    <t>CSCFAA10</t>
  </si>
  <si>
    <t>CSCFAA11</t>
  </si>
  <si>
    <t>CSCFAA12</t>
  </si>
  <si>
    <t>CSCFAA13</t>
  </si>
  <si>
    <t>CSCFAA14</t>
  </si>
  <si>
    <t>CSCFAA15</t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</si>
  <si>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</si>
  <si>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</si>
  <si>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</si>
  <si>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</si>
  <si>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</si>
  <si>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</si>
  <si>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字符串</t>
    <phoneticPr fontId="1" type="noConversion"/>
  </si>
  <si>
    <t>无</t>
    <phoneticPr fontId="1" type="noConversion"/>
  </si>
  <si>
    <t>本端IP地址列表</t>
    <phoneticPr fontId="1" type="noConversion"/>
  </si>
  <si>
    <t>参考点所关联的本端网元的IP地址列表（Ipv4或Ipv6的地址格式）。</t>
    <phoneticPr fontId="1" type="noConversion"/>
  </si>
  <si>
    <t>字符串列表</t>
    <phoneticPr fontId="1" type="noConversion"/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</si>
  <si>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1" type="noConversion"/>
  </si>
  <si>
    <t>结构列表</t>
    <phoneticPr fontId="1" type="noConversion"/>
  </si>
  <si>
    <t>CSCFAL01</t>
    <phoneticPr fontId="1" type="noConversion"/>
  </si>
  <si>
    <t>CSCFAL02</t>
  </si>
  <si>
    <t>CSCFAL03</t>
  </si>
  <si>
    <t>CSCFAL04</t>
  </si>
  <si>
    <t>CSCFAP01</t>
    <phoneticPr fontId="1" type="noConversion"/>
  </si>
  <si>
    <t>CSCFAP02</t>
  </si>
  <si>
    <t>CSCFAP03</t>
  </si>
  <si>
    <t>CSCFAP04</t>
  </si>
  <si>
    <t>CSCFAQ01</t>
    <phoneticPr fontId="1" type="noConversion"/>
  </si>
  <si>
    <t>CSCFAQ02</t>
  </si>
  <si>
    <t>CSCFAQ03</t>
  </si>
  <si>
    <t>CSCFAQ04</t>
  </si>
  <si>
    <t>CSCFAR01</t>
    <phoneticPr fontId="1" type="noConversion"/>
  </si>
  <si>
    <t>CSCFAR02</t>
  </si>
  <si>
    <t>CSCFAR03</t>
  </si>
  <si>
    <t>CSCFAR04</t>
  </si>
  <si>
    <t>CSCFAS01</t>
    <phoneticPr fontId="1" type="noConversion"/>
  </si>
  <si>
    <t>CSCFAS02</t>
  </si>
  <si>
    <t>CSCFAS03</t>
  </si>
  <si>
    <t>CSCFAS04</t>
  </si>
  <si>
    <t>CSCFAT01</t>
    <phoneticPr fontId="1" type="noConversion"/>
  </si>
  <si>
    <t>CSCFAT02</t>
  </si>
  <si>
    <t>CSCFAT03</t>
  </si>
  <si>
    <t>CSCFAT04</t>
  </si>
  <si>
    <t>仅适用于VoBB</t>
  </si>
  <si>
    <t>CSCFAV01</t>
    <phoneticPr fontId="1" type="noConversion"/>
  </si>
  <si>
    <t>CSCFAV02</t>
  </si>
  <si>
    <t>CSCFAV03</t>
  </si>
  <si>
    <t>CSCFAV04</t>
  </si>
  <si>
    <t>CSCFAU01</t>
    <phoneticPr fontId="1" type="noConversion"/>
  </si>
  <si>
    <t>CSCFAU02</t>
  </si>
  <si>
    <t>CSCFAU03</t>
  </si>
  <si>
    <t>CSCFAU04</t>
  </si>
  <si>
    <t>表示该ME下面所包含的功能实体的集合字符串的集合
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</si>
  <si>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>字符串列表</t>
  </si>
  <si>
    <t>框内所有插槽、描述及状态；结构序列{槽位号（字符串），描述(字符串)，占用状态（占用used、未占用unused）枚举}--描述信息由厂家自行决定</t>
    <phoneticPr fontId="1" type="noConversion"/>
  </si>
  <si>
    <t>单板包含的所有端口、描述及状态；结构序列{端口号（字符串），描述(字符串)，占用状态（占用used、未占用unused）枚举}--描述信息由厂家自行决定</t>
    <phoneticPr fontId="1" type="noConversion"/>
  </si>
  <si>
    <t xml:space="preserve">字符串
</t>
    <phoneticPr fontId="1" type="noConversion"/>
  </si>
  <si>
    <t>实数</t>
    <phoneticPr fontId="1" type="noConversion"/>
  </si>
  <si>
    <t>主机配置的内存容量；（单位：G）</t>
    <phoneticPr fontId="1" type="noConversion"/>
  </si>
  <si>
    <t>主机配置的硬盘容量；（单位：G）</t>
    <phoneticPr fontId="1" type="noConversion"/>
  </si>
  <si>
    <t>管理状态；{Locked，Unloked，ShuttingDown}</t>
    <phoneticPr fontId="1" type="noConversion"/>
  </si>
  <si>
    <t>运行状态；{Enabled，Disabled}</t>
    <phoneticPr fontId="1" type="noConversion"/>
  </si>
  <si>
    <t>端口速率；单位：Kbps</t>
    <phoneticPr fontId="1" type="noConversion"/>
  </si>
  <si>
    <t>整数</t>
    <phoneticPr fontId="1" type="noConversion"/>
  </si>
  <si>
    <t>整数</t>
    <phoneticPr fontId="1" type="noConversion"/>
  </si>
  <si>
    <r>
      <t>C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类指标总数</t>
    </r>
    <phoneticPr fontId="1" type="noConversion"/>
  </si>
  <si>
    <t>属性编码</t>
    <phoneticPr fontId="22" type="noConversion"/>
  </si>
  <si>
    <t>重要度</t>
    <phoneticPr fontId="22" type="noConversion"/>
  </si>
  <si>
    <t>英文名称</t>
    <phoneticPr fontId="22" type="noConversion"/>
  </si>
  <si>
    <t>中文名称</t>
    <phoneticPr fontId="22" type="noConversion"/>
  </si>
  <si>
    <t>定义</t>
    <phoneticPr fontId="22" type="noConversion"/>
  </si>
  <si>
    <t>数据类型</t>
    <phoneticPr fontId="22" type="noConversion"/>
  </si>
  <si>
    <t>单位</t>
    <phoneticPr fontId="22" type="noConversion"/>
  </si>
  <si>
    <t>备注</t>
    <phoneticPr fontId="22" type="noConversion"/>
  </si>
  <si>
    <t>英文名称</t>
    <phoneticPr fontId="22" type="noConversion"/>
  </si>
  <si>
    <t>中文名称</t>
    <phoneticPr fontId="22" type="noConversion"/>
  </si>
  <si>
    <t>定义</t>
    <phoneticPr fontId="22" type="noConversion"/>
  </si>
  <si>
    <t>数据类型</t>
    <phoneticPr fontId="22" type="noConversion"/>
  </si>
  <si>
    <t>单位</t>
    <phoneticPr fontId="22" type="noConversion"/>
  </si>
  <si>
    <t>备注</t>
    <phoneticPr fontId="22" type="noConversion"/>
  </si>
  <si>
    <t>VOLTE规范修订</t>
    <phoneticPr fontId="1" type="noConversion"/>
  </si>
  <si>
    <t>修改拼写错误，AA页面ManagementIpAdress改为ManagementIpAddress；AK页面SignTransMeida改为SignTransMedia</t>
    <phoneticPr fontId="1" type="noConversion"/>
  </si>
  <si>
    <t>光(Optic)/电(Electirc)；{optic(0);Electric(1)}</t>
    <phoneticPr fontId="1" type="noConversion"/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</si>
  <si>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1</t>
    </r>
    <phoneticPr fontId="1" type="noConversion"/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</si>
  <si>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0</t>
    </r>
    <r>
      <rPr>
        <sz val="12"/>
        <rFont val="宋体"/>
        <family val="3"/>
        <charset val="134"/>
      </rPr>
      <t/>
    </r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</si>
  <si>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2</t>
    </r>
    <r>
      <rPr>
        <sz val="12"/>
        <rFont val="宋体"/>
        <family val="3"/>
        <charset val="134"/>
      </rPr>
      <t/>
    </r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</si>
  <si>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3</t>
    </r>
    <r>
      <rPr>
        <sz val="12"/>
        <rFont val="宋体"/>
        <family val="3"/>
        <charset val="134"/>
      </rPr>
      <t/>
    </r>
  </si>
  <si>
    <t>index中增加包含关系上级类</t>
    <phoneticPr fontId="27" type="noConversion"/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</si>
  <si>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4</t>
    </r>
    <r>
      <rPr>
        <sz val="12"/>
        <rFont val="宋体"/>
        <family val="3"/>
        <charset val="134"/>
      </rPr>
      <t/>
    </r>
  </si>
  <si>
    <t>CC</t>
    <phoneticPr fontId="1" type="noConversion"/>
  </si>
  <si>
    <r>
      <t>V</t>
    </r>
    <r>
      <rPr>
        <sz val="10"/>
        <rFont val="宋体"/>
        <family val="3"/>
        <charset val="134"/>
      </rPr>
      <t>2.1.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/>
    </r>
  </si>
  <si>
    <t>将InventoryUnitHost、InventoryUnitAccessory对应的AI/AJ工作表修改为条件可选。</t>
    <phoneticPr fontId="27" type="noConversion"/>
  </si>
  <si>
    <t>AL工作表修改为条件可选。</t>
    <phoneticPr fontId="27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</si>
  <si>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</si>
  <si>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</si>
  <si>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</si>
  <si>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CSCFAJ13</t>
  </si>
  <si>
    <t>CSCFAI15</t>
  </si>
  <si>
    <t>CSCFAH12</t>
  </si>
  <si>
    <t>CSCFAG12</t>
  </si>
  <si>
    <t>CSCFAF11</t>
  </si>
  <si>
    <t>1、版本号与PM保持一致。
2、以下类增加UserLabel：
InventoryUnitRack
InventoryUnitShelf
InventoryUnitPack
InventoryUnitHost
InventoryUnitAccessory</t>
    <phoneticPr fontId="27" type="noConversion"/>
  </si>
  <si>
    <t>V3.0.6</t>
  </si>
  <si>
    <t>V3.0.5</t>
    <phoneticPr fontId="1" type="noConversion"/>
  </si>
  <si>
    <t>版本号与PM保持一致。</t>
    <phoneticPr fontId="1" type="noConversion"/>
  </si>
  <si>
    <t>V3.0.7</t>
  </si>
  <si>
    <t>V3.0.8</t>
  </si>
  <si>
    <t>V3.0.9</t>
  </si>
  <si>
    <t>V3.1.0</t>
    <phoneticPr fontId="1" type="noConversion"/>
  </si>
  <si>
    <t>PortRate</t>
  </si>
  <si>
    <t>AdministrativeState</t>
  </si>
  <si>
    <t>OperationalState</t>
  </si>
  <si>
    <t>PortLocation</t>
  </si>
  <si>
    <t>SignTransMedia</t>
  </si>
  <si>
    <t>MacAddress</t>
  </si>
  <si>
    <t>IpAddressList</t>
  </si>
  <si>
    <t>VendorUnitFamilyType</t>
  </si>
  <si>
    <t>VendorUnitTypeNumber</t>
  </si>
  <si>
    <t>VendorName</t>
  </si>
  <si>
    <t>SerialNumber</t>
  </si>
  <si>
    <t>VersionNumber</t>
  </si>
  <si>
    <t>DateOfManufacture</t>
  </si>
  <si>
    <t>DateOfLastService</t>
  </si>
  <si>
    <t>ManufacturerData</t>
  </si>
  <si>
    <t>RackPosition</t>
  </si>
  <si>
    <t>AccessoryType</t>
  </si>
  <si>
    <t>AddtionalInformation</t>
  </si>
  <si>
    <t>HostName</t>
  </si>
  <si>
    <t>NumberOfCpu</t>
  </si>
  <si>
    <t>MemSize</t>
  </si>
  <si>
    <t>HardDiskSize</t>
  </si>
  <si>
    <t>Uri</t>
  </si>
  <si>
    <t>MaxBHSA</t>
  </si>
  <si>
    <t>IpAddrList</t>
  </si>
  <si>
    <t>MaxNumImpi</t>
  </si>
  <si>
    <t>MaxNumImpu</t>
  </si>
  <si>
    <t>Version</t>
  </si>
  <si>
    <t>LocationName</t>
  </si>
  <si>
    <t>ManagedElementType</t>
  </si>
  <si>
    <t>ManagedBy</t>
  </si>
  <si>
    <t>SwVersion</t>
  </si>
  <si>
    <t>UserDefinedState</t>
  </si>
  <si>
    <t>ManagementIpAddress</t>
  </si>
  <si>
    <t>HardwarePlatform</t>
  </si>
  <si>
    <t>PatchInfo</t>
  </si>
  <si>
    <t>DnPrefix</t>
    <phoneticPr fontId="1" type="noConversion"/>
  </si>
  <si>
    <t>V3.1.2</t>
    <phoneticPr fontId="1" type="noConversion"/>
  </si>
  <si>
    <t>所有ID改为rmUID</t>
    <phoneticPr fontId="1" type="noConversion"/>
  </si>
  <si>
    <t>虚拟化相关的修订。
1、ManagedElement模型新增VNFInstanceId和NfType字段；
2、PcscfFunction、ScscfFunction、IcscfFunction和BgcfFunction增加NfType字段；
3、InventoryUnitRack、InventoryUnitShelf、InventoryUnitPack、InventoryUnitHost、InventoryUnitAccessory、EthernetPort改为条件可选，虚拟网元不需要上报；</t>
    <phoneticPr fontId="1" type="noConversion"/>
  </si>
  <si>
    <t>VNFInstanceId</t>
    <phoneticPr fontId="1" type="noConversion"/>
  </si>
  <si>
    <t>实例ID</t>
    <phoneticPr fontId="1" type="noConversion"/>
  </si>
  <si>
    <t>物理网元上报“0”</t>
    <phoneticPr fontId="1" type="noConversion"/>
  </si>
  <si>
    <t>CSCFAA00</t>
    <phoneticPr fontId="1" type="noConversion"/>
  </si>
  <si>
    <t>NfType</t>
    <phoneticPr fontId="1" type="noConversion"/>
  </si>
  <si>
    <r>
      <t>NF</t>
    </r>
    <r>
      <rPr>
        <sz val="10"/>
        <rFont val="宋体"/>
        <family val="3"/>
        <charset val="134"/>
      </rPr>
      <t>的虚拟化标识</t>
    </r>
    <phoneticPr fontId="1" type="noConversion"/>
  </si>
  <si>
    <r>
      <rPr>
        <sz val="10"/>
        <rFont val="宋体"/>
        <family val="3"/>
        <charset val="134"/>
      </rPr>
      <t>区分</t>
    </r>
    <r>
      <rPr>
        <sz val="10"/>
        <rFont val="Times New Roman"/>
        <family val="1"/>
      </rPr>
      <t>PNF</t>
    </r>
    <r>
      <rPr>
        <sz val="10"/>
        <rFont val="宋体"/>
        <family val="3"/>
        <charset val="134"/>
      </rPr>
      <t>和</t>
    </r>
    <r>
      <rPr>
        <sz val="10"/>
        <rFont val="Times New Roman"/>
        <family val="1"/>
      </rPr>
      <t>VNF</t>
    </r>
    <r>
      <rPr>
        <sz val="10"/>
        <rFont val="宋体"/>
        <family val="3"/>
        <charset val="134"/>
      </rPr>
      <t>网元标识（一个</t>
    </r>
    <r>
      <rPr>
        <sz val="10"/>
        <rFont val="Times New Roman"/>
        <family val="1"/>
      </rPr>
      <t>EMS</t>
    </r>
    <r>
      <rPr>
        <sz val="10"/>
        <rFont val="宋体"/>
        <family val="3"/>
        <charset val="134"/>
      </rPr>
      <t>同时管理</t>
    </r>
    <r>
      <rPr>
        <sz val="10"/>
        <rFont val="Times New Roman"/>
        <family val="1"/>
      </rPr>
      <t>PNF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VNF</t>
    </r>
    <r>
      <rPr>
        <sz val="10"/>
        <rFont val="宋体"/>
        <family val="3"/>
        <charset val="134"/>
      </rPr>
      <t>时需要）。枚举（</t>
    </r>
    <r>
      <rPr>
        <sz val="10"/>
        <rFont val="Times New Roman"/>
        <family val="1"/>
      </rPr>
      <t>PNF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VNF</t>
    </r>
    <r>
      <rPr>
        <sz val="10"/>
        <rFont val="宋体"/>
        <family val="3"/>
        <charset val="134"/>
      </rPr>
      <t>）</t>
    </r>
    <phoneticPr fontId="1" type="noConversion"/>
  </si>
  <si>
    <t>枚举</t>
  </si>
  <si>
    <t>新增属性</t>
    <phoneticPr fontId="1" type="noConversion"/>
  </si>
  <si>
    <t>CSCFAA16</t>
  </si>
  <si>
    <t>CSCFAB08</t>
  </si>
  <si>
    <t>CSCFAC06</t>
  </si>
  <si>
    <t>CSCFAD08</t>
  </si>
  <si>
    <t>CSCFAE06</t>
  </si>
  <si>
    <t>rmUID</t>
  </si>
  <si>
    <t>V3.1.3</t>
  </si>
  <si>
    <t>CB</t>
    <phoneticPr fontId="1" type="noConversion"/>
  </si>
  <si>
    <t>V3.1.4</t>
    <phoneticPr fontId="1" type="noConversion"/>
  </si>
  <si>
    <t>包含关系上级类</t>
    <phoneticPr fontId="1" type="noConversion"/>
  </si>
  <si>
    <t>小计</t>
    <phoneticPr fontId="1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</si>
  <si>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</si>
  <si>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</si>
  <si>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</si>
  <si>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</si>
  <si>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</si>
  <si>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</si>
  <si>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</si>
  <si>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</si>
  <si>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</si>
  <si>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</si>
  <si>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</si>
  <si>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</si>
  <si>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</si>
  <si>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</si>
  <si>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</si>
  <si>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</si>
  <si>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</si>
  <si>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</si>
  <si>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</si>
  <si>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</si>
  <si>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</si>
  <si>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</si>
  <si>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</si>
  <si>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</si>
  <si>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</si>
  <si>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</si>
  <si>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</si>
  <si>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</si>
  <si>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</si>
  <si>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</si>
  <si>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</si>
  <si>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</si>
  <si>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</si>
  <si>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ManagedElement</t>
    <phoneticPr fontId="1" type="noConversion"/>
  </si>
  <si>
    <t>设备厂家名称</t>
  </si>
  <si>
    <t>XX公司</t>
  </si>
  <si>
    <t>应答日期(T)</t>
  </si>
  <si>
    <t>XXXX年XX月XX日</t>
  </si>
  <si>
    <t>本应答文档适用的设备版本（及补丁）</t>
  </si>
  <si>
    <t>VersionXX(patchXX)</t>
  </si>
  <si>
    <t>对OMC的版本（及补丁）要求</t>
  </si>
  <si>
    <t>OMC版本需升级到VXXXX (或/并 加载补丁YYYY）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</si>
  <si>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</si>
  <si>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</si>
  <si>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</si>
  <si>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</si>
  <si>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</si>
  <si>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</si>
  <si>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</si>
  <si>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</si>
  <si>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</si>
  <si>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</si>
  <si>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</si>
  <si>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</si>
  <si>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</si>
  <si>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</si>
  <si>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</si>
  <si>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</si>
  <si>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</si>
  <si>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</si>
  <si>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</si>
  <si>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</si>
  <si>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</si>
  <si>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</si>
  <si>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</si>
  <si>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</si>
  <si>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</si>
  <si>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</si>
  <si>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CSCF-NRM(V3.1.4)应答情况汇总表</t>
    <phoneticPr fontId="1" type="noConversion"/>
  </si>
  <si>
    <t>本应答模板的更新日期：2018-3-2</t>
    <phoneticPr fontId="1" type="noConversion"/>
  </si>
  <si>
    <t>管理对象类</t>
    <phoneticPr fontId="1" type="noConversion"/>
  </si>
  <si>
    <t>AA</t>
    <phoneticPr fontId="1" type="noConversion"/>
  </si>
  <si>
    <t>SubNetwork</t>
    <phoneticPr fontId="1" type="noConversion"/>
  </si>
  <si>
    <t>AB</t>
    <phoneticPr fontId="1" type="noConversion"/>
  </si>
  <si>
    <t>PcscfFunction</t>
    <phoneticPr fontId="1" type="noConversion"/>
  </si>
  <si>
    <t>AC</t>
    <phoneticPr fontId="1" type="noConversion"/>
  </si>
  <si>
    <t>IcscfFunction</t>
    <phoneticPr fontId="1" type="noConversion"/>
  </si>
  <si>
    <t>ManagedElement</t>
    <phoneticPr fontId="1" type="noConversion"/>
  </si>
  <si>
    <t>AD</t>
    <phoneticPr fontId="1" type="noConversion"/>
  </si>
  <si>
    <t>ScscfFunction</t>
    <phoneticPr fontId="1" type="noConversion"/>
  </si>
  <si>
    <t>AE</t>
    <phoneticPr fontId="1" type="noConversion"/>
  </si>
  <si>
    <t>BgcfFunction</t>
    <phoneticPr fontId="1" type="noConversion"/>
  </si>
  <si>
    <t>AF</t>
    <phoneticPr fontId="1" type="noConversion"/>
  </si>
  <si>
    <r>
      <t>InventoryUnitRack</t>
    </r>
    <r>
      <rPr>
        <sz val="10.5"/>
        <rFont val="Times New Roman"/>
        <family val="1"/>
      </rPr>
      <t/>
    </r>
    <phoneticPr fontId="1" type="noConversion"/>
  </si>
  <si>
    <t>虚拟网元不需要上报</t>
    <phoneticPr fontId="1" type="noConversion"/>
  </si>
  <si>
    <t>AG</t>
    <phoneticPr fontId="1" type="noConversion"/>
  </si>
  <si>
    <r>
      <t>InventoryUnitShelf</t>
    </r>
    <r>
      <rPr>
        <sz val="10.5"/>
        <rFont val="Times New Roman"/>
        <family val="1"/>
      </rPr>
      <t/>
    </r>
    <phoneticPr fontId="1" type="noConversion"/>
  </si>
  <si>
    <t>InventoryUnitRack</t>
    <phoneticPr fontId="1" type="noConversion"/>
  </si>
  <si>
    <t>AH</t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</si>
  <si>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</si>
  <si>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t>InventoryUnitShelf</t>
    <phoneticPr fontId="1" type="noConversion"/>
  </si>
  <si>
    <t>AI</t>
    <phoneticPr fontId="1" type="noConversion"/>
  </si>
  <si>
    <t>InventoryUnitHost</t>
    <phoneticPr fontId="1" type="noConversion"/>
  </si>
  <si>
    <t>AJ</t>
    <phoneticPr fontId="1" type="noConversion"/>
  </si>
  <si>
    <t>InventoryUnitAccessory</t>
    <phoneticPr fontId="1" type="noConversion"/>
  </si>
  <si>
    <t>AK</t>
    <phoneticPr fontId="1" type="noConversion"/>
  </si>
  <si>
    <t>EthernetPort</t>
    <phoneticPr fontId="1" type="noConversion"/>
  </si>
  <si>
    <t>AL</t>
    <phoneticPr fontId="1" type="noConversion"/>
  </si>
  <si>
    <t>EpRpDynRfPcscf</t>
    <phoneticPr fontId="1" type="noConversion"/>
  </si>
  <si>
    <t>PcscfFunction</t>
    <phoneticPr fontId="1" type="noConversion"/>
  </si>
  <si>
    <t>AP</t>
    <phoneticPr fontId="1" type="noConversion"/>
  </si>
  <si>
    <t>EpRpDynCxIcscf</t>
    <phoneticPr fontId="1" type="noConversion"/>
  </si>
  <si>
    <t>AQ</t>
    <phoneticPr fontId="1" type="noConversion"/>
  </si>
  <si>
    <t>EpRpDynDxIcscf</t>
    <phoneticPr fontId="1" type="noConversion"/>
  </si>
  <si>
    <t>AR</t>
    <phoneticPr fontId="1" type="noConversion"/>
  </si>
  <si>
    <t>EpRpDynCxScscf</t>
    <phoneticPr fontId="1" type="noConversion"/>
  </si>
  <si>
    <t>AS</t>
    <phoneticPr fontId="1" type="noConversion"/>
  </si>
  <si>
    <t>EpRpDynDxScscf</t>
    <phoneticPr fontId="1" type="noConversion"/>
  </si>
  <si>
    <t>AT</t>
    <phoneticPr fontId="1" type="noConversion"/>
  </si>
  <si>
    <t>EpRpDynDnsPcscf</t>
    <phoneticPr fontId="1" type="noConversion"/>
  </si>
  <si>
    <t>AU</t>
    <phoneticPr fontId="1" type="noConversion"/>
  </si>
  <si>
    <t>EpRpDynDnsScscf</t>
    <phoneticPr fontId="1" type="noConversion"/>
  </si>
  <si>
    <t>AV</t>
    <phoneticPr fontId="1" type="noConversion"/>
  </si>
  <si>
    <t>EpRpDynDnsIcscf</t>
    <phoneticPr fontId="1" type="noConversion"/>
  </si>
  <si>
    <t>支持时间</t>
    <phoneticPr fontId="1" type="noConversion"/>
  </si>
  <si>
    <t>T</t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</si>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</sst>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48"/>
      <name val="宋体"/>
      <family val="3"/>
      <charset val="134"/>
    </font>
    <font>
      <sz val="12"/>
      <color indexed="12"/>
      <name val="宋体"/>
      <family val="3"/>
      <charset val="134"/>
    </font>
    <font>
      <sz val="10.5"/>
      <name val="Times New Roman"/>
      <family val="1"/>
    </font>
    <font>
      <sz val="10"/>
      <color indexed="10"/>
      <name val="宋体"/>
      <family val="3"/>
      <charset val="134"/>
    </font>
    <font>
      <sz val="12"/>
      <color indexed="10"/>
      <name val="Times New Roman"/>
      <family val="1"/>
    </font>
    <font>
      <sz val="12"/>
      <color indexed="10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/>
    <xf numFmtId="0" fontId="2" fillId="0" borderId="0"/>
    <xf numFmtId="0" fontId="6" fillId="0" borderId="0">
      <alignment vertical="center"/>
    </xf>
  </cellStyleXfs>
  <cellXfs count="142">
    <xf numFmtId="0" fontId="0" fillId="0" borderId="0" xfId="0"/>
    <xf numFmtId="0" fontId="14" fillId="0" borderId="1" xfId="1" applyFont="1" applyBorder="1" applyAlignment="1">
      <alignment vertical="top" wrapText="1"/>
    </xf>
    <xf numFmtId="0" fontId="2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vertical="top" wrapText="1"/>
    </xf>
    <xf numFmtId="0" fontId="3" fillId="0" borderId="0" xfId="1" applyFont="1" applyAlignment="1">
      <alignment horizontal="justify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/>
    <xf numFmtId="0" fontId="0" fillId="0" borderId="0" xfId="0" applyFill="1" applyBorder="1"/>
    <xf numFmtId="0" fontId="4" fillId="2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vertical="top"/>
    </xf>
    <xf numFmtId="0" fontId="3" fillId="0" borderId="1" xfId="3" applyFont="1" applyFill="1" applyBorder="1" applyAlignment="1">
      <alignment horizontal="justify" vertical="top" wrapText="1"/>
    </xf>
    <xf numFmtId="0" fontId="2" fillId="0" borderId="1" xfId="3" applyFont="1" applyFill="1" applyBorder="1" applyAlignment="1">
      <alignment horizontal="justify" vertical="top" wrapText="1"/>
    </xf>
    <xf numFmtId="0" fontId="2" fillId="0" borderId="1" xfId="3" applyFont="1" applyFill="1" applyBorder="1" applyAlignment="1">
      <alignment horizontal="justify" vertical="center" wrapText="1"/>
    </xf>
    <xf numFmtId="0" fontId="2" fillId="0" borderId="1" xfId="3" applyFont="1" applyFill="1" applyBorder="1" applyAlignment="1">
      <alignment vertical="top" wrapText="1"/>
    </xf>
    <xf numFmtId="0" fontId="2" fillId="0" borderId="0" xfId="3" applyFont="1"/>
    <xf numFmtId="0" fontId="6" fillId="0" borderId="0" xfId="3" applyFont="1"/>
    <xf numFmtId="0" fontId="2" fillId="0" borderId="1" xfId="3" applyFont="1" applyFill="1" applyBorder="1" applyAlignment="1">
      <alignment horizontal="justify" vertical="center"/>
    </xf>
    <xf numFmtId="0" fontId="5" fillId="0" borderId="0" xfId="3" applyFont="1"/>
    <xf numFmtId="0" fontId="2" fillId="0" borderId="1" xfId="3" applyFont="1" applyBorder="1" applyAlignment="1">
      <alignment horizontal="justify" vertical="center"/>
    </xf>
    <xf numFmtId="0" fontId="2" fillId="0" borderId="1" xfId="3" applyFont="1" applyBorder="1" applyAlignment="1">
      <alignment horizontal="justify" vertical="top" wrapText="1"/>
    </xf>
    <xf numFmtId="0" fontId="2" fillId="0" borderId="1" xfId="3" applyFont="1" applyBorder="1" applyAlignment="1">
      <alignment horizontal="justify" vertical="center" wrapText="1"/>
    </xf>
    <xf numFmtId="0" fontId="2" fillId="0" borderId="1" xfId="3" applyFont="1" applyBorder="1" applyAlignment="1">
      <alignment vertical="top" wrapText="1"/>
    </xf>
    <xf numFmtId="0" fontId="7" fillId="0" borderId="0" xfId="3" applyFont="1"/>
    <xf numFmtId="0" fontId="8" fillId="0" borderId="0" xfId="3" applyFont="1"/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justify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left" vertical="center"/>
    </xf>
    <xf numFmtId="0" fontId="4" fillId="0" borderId="1" xfId="4" applyFont="1" applyBorder="1" applyAlignment="1">
      <alignment horizontal="center"/>
    </xf>
    <xf numFmtId="0" fontId="2" fillId="0" borderId="2" xfId="3" applyFont="1" applyFill="1" applyBorder="1" applyAlignment="1">
      <alignment horizontal="justify" vertical="top" wrapText="1"/>
    </xf>
    <xf numFmtId="14" fontId="2" fillId="0" borderId="1" xfId="1" applyNumberFormat="1" applyFont="1" applyBorder="1" applyAlignment="1">
      <alignment horizontal="center"/>
    </xf>
    <xf numFmtId="0" fontId="12" fillId="0" borderId="0" xfId="3" applyFont="1"/>
    <xf numFmtId="0" fontId="11" fillId="0" borderId="0" xfId="3" applyFont="1"/>
    <xf numFmtId="0" fontId="12" fillId="0" borderId="1" xfId="3" applyFont="1" applyBorder="1"/>
    <xf numFmtId="0" fontId="5" fillId="0" borderId="0" xfId="3"/>
    <xf numFmtId="0" fontId="2" fillId="0" borderId="3" xfId="5" applyFont="1" applyFill="1" applyBorder="1" applyAlignment="1">
      <alignment vertical="top"/>
    </xf>
    <xf numFmtId="0" fontId="2" fillId="0" borderId="3" xfId="5" applyFont="1" applyFill="1" applyBorder="1" applyAlignment="1">
      <alignment horizontal="center" vertical="center" wrapText="1"/>
    </xf>
    <xf numFmtId="0" fontId="2" fillId="0" borderId="3" xfId="5" applyFont="1" applyBorder="1" applyAlignment="1">
      <alignment horizontal="justify" vertical="center"/>
    </xf>
    <xf numFmtId="0" fontId="2" fillId="0" borderId="3" xfId="5" applyFont="1" applyBorder="1" applyAlignment="1">
      <alignment horizontal="justify" vertical="top" wrapText="1"/>
    </xf>
    <xf numFmtId="0" fontId="2" fillId="0" borderId="3" xfId="5" applyFont="1" applyBorder="1" applyAlignment="1">
      <alignment horizontal="justify" vertical="center" wrapText="1"/>
    </xf>
    <xf numFmtId="0" fontId="2" fillId="0" borderId="3" xfId="5" applyFont="1" applyBorder="1" applyAlignment="1">
      <alignment vertical="top" wrapText="1"/>
    </xf>
    <xf numFmtId="0" fontId="2" fillId="0" borderId="1" xfId="5" applyFont="1" applyBorder="1" applyAlignment="1">
      <alignment horizontal="justify" vertical="center"/>
    </xf>
    <xf numFmtId="0" fontId="2" fillId="0" borderId="1" xfId="5" applyFont="1" applyBorder="1" applyAlignment="1">
      <alignment horizontal="justify" vertical="top" wrapText="1"/>
    </xf>
    <xf numFmtId="0" fontId="2" fillId="0" borderId="1" xfId="5" applyFont="1" applyBorder="1" applyAlignment="1">
      <alignment horizontal="justify" vertical="center" wrapText="1"/>
    </xf>
    <xf numFmtId="0" fontId="2" fillId="0" borderId="1" xfId="5" applyFont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0" fontId="1" fillId="0" borderId="1" xfId="5" applyFont="1" applyBorder="1" applyAlignment="1">
      <alignment horizontal="justify" vertical="center"/>
    </xf>
    <xf numFmtId="0" fontId="4" fillId="2" borderId="1" xfId="5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justify" vertical="center" wrapText="1"/>
    </xf>
    <xf numFmtId="0" fontId="24" fillId="0" borderId="1" xfId="1" applyFont="1" applyBorder="1" applyAlignment="1">
      <alignment vertical="top" wrapText="1"/>
    </xf>
    <xf numFmtId="14" fontId="15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19" fillId="0" borderId="1" xfId="1" applyFont="1" applyBorder="1" applyAlignment="1">
      <alignment vertical="top" wrapText="1"/>
    </xf>
    <xf numFmtId="0" fontId="20" fillId="0" borderId="1" xfId="0" applyFont="1" applyBorder="1"/>
    <xf numFmtId="0" fontId="6" fillId="0" borderId="0" xfId="2"/>
    <xf numFmtId="0" fontId="2" fillId="0" borderId="0" xfId="0" applyFont="1"/>
    <xf numFmtId="0" fontId="25" fillId="0" borderId="1" xfId="0" applyFont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justify" vertical="center" wrapText="1"/>
    </xf>
    <xf numFmtId="0" fontId="25" fillId="0" borderId="0" xfId="3" applyFont="1" applyAlignment="1">
      <alignment vertical="center" wrapText="1"/>
    </xf>
    <xf numFmtId="0" fontId="25" fillId="0" borderId="1" xfId="3" applyFont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/>
    </xf>
    <xf numFmtId="0" fontId="25" fillId="0" borderId="1" xfId="3" applyFont="1" applyBorder="1" applyAlignment="1">
      <alignment vertical="center" wrapText="1"/>
    </xf>
    <xf numFmtId="0" fontId="25" fillId="0" borderId="1" xfId="3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5" fillId="0" borderId="0" xfId="0" applyFont="1"/>
    <xf numFmtId="0" fontId="25" fillId="0" borderId="1" xfId="3" applyFont="1" applyBorder="1" applyAlignment="1">
      <alignment horizontal="center" vertical="center"/>
    </xf>
    <xf numFmtId="0" fontId="25" fillId="0" borderId="1" xfId="0" applyFont="1" applyBorder="1" applyAlignment="1">
      <alignment horizontal="justify" vertical="center" wrapText="1"/>
    </xf>
    <xf numFmtId="0" fontId="25" fillId="0" borderId="1" xfId="3" applyFont="1" applyBorder="1" applyAlignment="1">
      <alignment vertical="center"/>
    </xf>
    <xf numFmtId="0" fontId="5" fillId="0" borderId="1" xfId="3" applyBorder="1"/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23" fillId="0" borderId="1" xfId="1" applyFont="1" applyBorder="1" applyAlignment="1">
      <alignment wrapText="1"/>
    </xf>
    <xf numFmtId="14" fontId="28" fillId="0" borderId="1" xfId="1" applyNumberFormat="1" applyFont="1" applyBorder="1" applyAlignment="1">
      <alignment horizontal="center"/>
    </xf>
    <xf numFmtId="0" fontId="28" fillId="0" borderId="1" xfId="1" applyFont="1" applyBorder="1"/>
    <xf numFmtId="0" fontId="2" fillId="0" borderId="1" xfId="6" applyFont="1" applyBorder="1" applyAlignment="1">
      <alignment wrapText="1"/>
    </xf>
    <xf numFmtId="0" fontId="2" fillId="0" borderId="1" xfId="6" applyFont="1" applyBorder="1" applyAlignment="1"/>
    <xf numFmtId="0" fontId="2" fillId="0" borderId="0" xfId="6" applyFont="1" applyAlignment="1"/>
    <xf numFmtId="0" fontId="25" fillId="5" borderId="1" xfId="3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justify" vertical="center" wrapText="1"/>
    </xf>
    <xf numFmtId="0" fontId="25" fillId="5" borderId="1" xfId="3" applyFont="1" applyFill="1" applyBorder="1" applyAlignment="1">
      <alignment vertical="center"/>
    </xf>
    <xf numFmtId="0" fontId="29" fillId="5" borderId="1" xfId="1" applyFont="1" applyFill="1" applyBorder="1" applyAlignment="1">
      <alignment horizontal="center"/>
    </xf>
    <xf numFmtId="0" fontId="5" fillId="0" borderId="0" xfId="3" applyAlignment="1"/>
    <xf numFmtId="0" fontId="3" fillId="5" borderId="1" xfId="5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justify"/>
    </xf>
    <xf numFmtId="0" fontId="3" fillId="5" borderId="1" xfId="5" applyFont="1" applyFill="1" applyBorder="1" applyAlignment="1">
      <alignment horizontal="justify" vertical="top" wrapText="1"/>
    </xf>
    <xf numFmtId="0" fontId="3" fillId="6" borderId="0" xfId="1" applyFont="1" applyFill="1" applyAlignment="1">
      <alignment horizontal="justify"/>
    </xf>
    <xf numFmtId="0" fontId="2" fillId="0" borderId="1" xfId="0" applyFont="1" applyBorder="1" applyAlignment="1">
      <alignment horizontal="justify" vertical="center" wrapText="1"/>
    </xf>
    <xf numFmtId="0" fontId="2" fillId="2" borderId="1" xfId="7" applyFont="1" applyFill="1" applyBorder="1" applyAlignment="1">
      <alignment horizontal="justify"/>
    </xf>
    <xf numFmtId="0" fontId="2" fillId="7" borderId="1" xfId="8" applyFont="1" applyFill="1" applyBorder="1" applyAlignment="1">
      <alignment horizontal="center" vertical="center" wrapText="1"/>
    </xf>
    <xf numFmtId="0" fontId="2" fillId="8" borderId="1" xfId="8" applyFont="1" applyFill="1" applyBorder="1" applyAlignment="1">
      <alignment horizontal="center" vertical="center" wrapText="1"/>
    </xf>
    <xf numFmtId="0" fontId="3" fillId="0" borderId="0" xfId="7" applyFont="1" applyAlignment="1">
      <alignment horizontal="center"/>
    </xf>
    <xf numFmtId="0" fontId="3" fillId="0" borderId="1" xfId="7" applyFont="1" applyBorder="1" applyAlignment="1">
      <alignment horizontal="justify"/>
    </xf>
    <xf numFmtId="0" fontId="3" fillId="0" borderId="1" xfId="7" applyFont="1" applyBorder="1" applyAlignment="1">
      <alignment horizontal="left"/>
    </xf>
    <xf numFmtId="0" fontId="3" fillId="4" borderId="1" xfId="7" applyFont="1" applyFill="1" applyBorder="1" applyAlignment="1">
      <alignment horizontal="center"/>
    </xf>
    <xf numFmtId="0" fontId="2" fillId="9" borderId="1" xfId="8" applyFont="1" applyFill="1" applyBorder="1" applyAlignment="1">
      <alignment horizontal="center" vertical="center" wrapText="1"/>
    </xf>
    <xf numFmtId="0" fontId="3" fillId="0" borderId="0" xfId="7" applyFont="1" applyAlignment="1">
      <alignment horizontal="justify"/>
    </xf>
    <xf numFmtId="0" fontId="3" fillId="3" borderId="1" xfId="7" applyFont="1" applyFill="1" applyBorder="1" applyAlignment="1">
      <alignment horizontal="justify"/>
    </xf>
    <xf numFmtId="0" fontId="2" fillId="0" borderId="0" xfId="8"/>
    <xf numFmtId="0" fontId="31" fillId="0" borderId="7" xfId="8" applyFont="1" applyBorder="1" applyAlignment="1">
      <alignment horizontal="center" vertical="center" wrapText="1"/>
    </xf>
    <xf numFmtId="0" fontId="2" fillId="9" borderId="7" xfId="8" applyFont="1" applyFill="1" applyBorder="1" applyAlignment="1">
      <alignment horizontal="center" vertical="center" wrapText="1"/>
    </xf>
    <xf numFmtId="10" fontId="2" fillId="9" borderId="7" xfId="8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justify"/>
    </xf>
    <xf numFmtId="0" fontId="3" fillId="0" borderId="7" xfId="1" applyFont="1" applyBorder="1" applyAlignment="1">
      <alignment horizontal="justify" vertical="center" wrapText="1"/>
    </xf>
    <xf numFmtId="0" fontId="3" fillId="0" borderId="7" xfId="5" applyFont="1" applyBorder="1" applyAlignment="1">
      <alignment horizontal="justify" vertical="top" wrapText="1"/>
    </xf>
    <xf numFmtId="0" fontId="3" fillId="0" borderId="7" xfId="1" applyFont="1" applyBorder="1" applyAlignment="1">
      <alignment horizontal="center"/>
    </xf>
    <xf numFmtId="0" fontId="25" fillId="0" borderId="7" xfId="1" applyFont="1" applyBorder="1" applyAlignment="1">
      <alignment horizontal="left" vertical="center"/>
    </xf>
    <xf numFmtId="0" fontId="3" fillId="0" borderId="7" xfId="1" applyFont="1" applyBorder="1" applyAlignment="1">
      <alignment horizontal="justify"/>
    </xf>
    <xf numFmtId="0" fontId="2" fillId="0" borderId="7" xfId="1" applyFont="1" applyBorder="1" applyAlignment="1">
      <alignment horizontal="justify"/>
    </xf>
    <xf numFmtId="0" fontId="2" fillId="0" borderId="7" xfId="6" applyFont="1" applyBorder="1" applyAlignment="1">
      <alignment horizontal="center" wrapText="1"/>
    </xf>
    <xf numFmtId="0" fontId="3" fillId="0" borderId="7" xfId="5" applyFont="1" applyBorder="1" applyAlignment="1">
      <alignment horizontal="justify" vertical="center" wrapText="1"/>
    </xf>
    <xf numFmtId="0" fontId="31" fillId="0" borderId="7" xfId="8" applyFont="1" applyBorder="1" applyAlignment="1">
      <alignment horizontal="center" vertical="center" wrapText="1"/>
    </xf>
    <xf numFmtId="0" fontId="2" fillId="0" borderId="5" xfId="8" applyNumberFormat="1" applyFont="1" applyFill="1" applyBorder="1"/>
    <xf numFmtId="0" fontId="2" fillId="0" borderId="6" xfId="8" applyNumberFormat="1" applyFont="1" applyFill="1" applyBorder="1"/>
    <xf numFmtId="0" fontId="32" fillId="9" borderId="7" xfId="8" applyFont="1" applyFill="1" applyBorder="1" applyAlignment="1">
      <alignment horizontal="center" vertical="center" wrapText="1"/>
    </xf>
    <xf numFmtId="0" fontId="30" fillId="0" borderId="0" xfId="8" applyFont="1" applyBorder="1" applyAlignment="1">
      <alignment horizontal="center" vertical="center" wrapText="1"/>
    </xf>
    <xf numFmtId="0" fontId="2" fillId="0" borderId="0" xfId="8"/>
    <xf numFmtId="0" fontId="31" fillId="0" borderId="1" xfId="8" applyFont="1" applyBorder="1" applyAlignment="1">
      <alignment horizontal="center" vertical="center" wrapText="1"/>
    </xf>
    <xf numFmtId="0" fontId="2" fillId="0" borderId="0" xfId="8" applyFont="1" applyBorder="1" applyAlignment="1">
      <alignment horizontal="left" vertical="top" wrapText="1"/>
    </xf>
    <xf numFmtId="0" fontId="31" fillId="0" borderId="8" xfId="8" applyNumberFormat="1" applyFont="1" applyFill="1" applyBorder="1" applyAlignment="1">
      <alignment horizontal="center" vertical="center" wrapText="1"/>
    </xf>
    <xf numFmtId="0" fontId="2" fillId="0" borderId="9" xfId="8" applyNumberFormat="1" applyFont="1" applyFill="1" applyBorder="1"/>
    <xf numFmtId="0" fontId="2" fillId="0" borderId="10" xfId="8" applyNumberFormat="1" applyFont="1" applyFill="1" applyBorder="1"/>
    <xf numFmtId="0" fontId="31" fillId="0" borderId="0" xfId="8" applyFont="1" applyBorder="1" applyAlignment="1">
      <alignment horizontal="left" vertical="top" wrapText="1"/>
    </xf>
    <xf numFmtId="0" fontId="2" fillId="0" borderId="4" xfId="1" applyFont="1" applyBorder="1" applyAlignment="1"/>
    <xf numFmtId="0" fontId="0" fillId="0" borderId="3" xfId="0" applyBorder="1" applyAlignment="1"/>
    <xf numFmtId="14" fontId="2" fillId="0" borderId="1" xfId="6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left" vertical="center" wrapText="1" shrinkToFit="1"/>
    </xf>
    <xf numFmtId="0" fontId="2" fillId="0" borderId="7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9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</cellXfs>
  <cellStyles count="10">
    <cellStyle name="0,0_x000d_ NA_x000d_ " xfId="7"/>
    <cellStyle name="0,0_x000d__x000a_NA_x000d__x000a_" xfId="1"/>
    <cellStyle name="0,0_x005f_x000d__x000a_NA_x005f_x000d__x000a_" xfId="6"/>
    <cellStyle name="常规" xfId="0" builtinId="0"/>
    <cellStyle name="常规 2" xfId="2"/>
    <cellStyle name="常规 3" xfId="8"/>
    <cellStyle name="常规_NRM-Mgw(v3.0.0)_20081219r1-中兴答复r1" xfId="3"/>
    <cellStyle name="常规_sheet" xfId="9"/>
    <cellStyle name="常规_中国移动3G OMC北向接口配置资源模型ICS－BG分册" xfId="4"/>
    <cellStyle name="样式 1" xfId="5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38100</xdr:rowOff>
    </xdr:from>
    <xdr:to>
      <xdr:col>13</xdr:col>
      <xdr:colOff>209550</xdr:colOff>
      <xdr:row>29</xdr:row>
      <xdr:rowOff>57150</xdr:rowOff>
    </xdr:to>
    <xdr:pic>
      <xdr:nvPicPr>
        <xdr:cNvPr id="211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762000"/>
          <a:ext cx="9096375" cy="454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18" sqref="A18:L18"/>
    </sheetView>
  </sheetViews>
  <sheetFormatPr defaultColWidth="9" defaultRowHeight="12" x14ac:dyDescent="0.15"/>
  <cols>
    <col min="1" max="12" width="8.69921875" style="107" customWidth="1"/>
    <col min="13" max="16384" width="9" style="107"/>
  </cols>
  <sheetData>
    <row r="1" spans="1:12" ht="15" customHeight="1" x14ac:dyDescent="0.15">
      <c r="A1" s="124" t="s">
        <v>525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x14ac:dyDescent="0.15">
      <c r="A2" s="126" t="s">
        <v>491</v>
      </c>
      <c r="B2" s="121"/>
      <c r="C2" s="121"/>
      <c r="D2" s="122"/>
      <c r="E2" s="123" t="s">
        <v>492</v>
      </c>
      <c r="F2" s="121"/>
      <c r="G2" s="121"/>
      <c r="H2" s="121"/>
      <c r="I2" s="121"/>
      <c r="J2" s="121"/>
      <c r="K2" s="121"/>
      <c r="L2" s="122"/>
    </row>
    <row r="3" spans="1:12" x14ac:dyDescent="0.15">
      <c r="A3" s="120" t="s">
        <v>493</v>
      </c>
      <c r="B3" s="121"/>
      <c r="C3" s="121"/>
      <c r="D3" s="122"/>
      <c r="E3" s="123" t="s">
        <v>494</v>
      </c>
      <c r="F3" s="121"/>
      <c r="G3" s="121"/>
      <c r="H3" s="121"/>
      <c r="I3" s="121"/>
      <c r="J3" s="121"/>
      <c r="K3" s="121"/>
      <c r="L3" s="122"/>
    </row>
    <row r="4" spans="1:12" x14ac:dyDescent="0.15">
      <c r="A4" s="120" t="s">
        <v>495</v>
      </c>
      <c r="B4" s="121"/>
      <c r="C4" s="121"/>
      <c r="D4" s="122"/>
      <c r="E4" s="123" t="s">
        <v>496</v>
      </c>
      <c r="F4" s="121"/>
      <c r="G4" s="121"/>
      <c r="H4" s="121"/>
      <c r="I4" s="121"/>
      <c r="J4" s="121"/>
      <c r="K4" s="121"/>
      <c r="L4" s="122"/>
    </row>
    <row r="5" spans="1:12" x14ac:dyDescent="0.15">
      <c r="A5" s="120" t="s">
        <v>497</v>
      </c>
      <c r="B5" s="121"/>
      <c r="C5" s="121"/>
      <c r="D5" s="122"/>
      <c r="E5" s="123" t="s">
        <v>498</v>
      </c>
      <c r="F5" s="121"/>
      <c r="G5" s="121"/>
      <c r="H5" s="121"/>
      <c r="I5" s="121"/>
      <c r="J5" s="121"/>
      <c r="K5" s="121"/>
      <c r="L5" s="122"/>
    </row>
    <row r="7" spans="1:12" ht="24" x14ac:dyDescent="0.15">
      <c r="A7" s="120" t="s">
        <v>499</v>
      </c>
      <c r="B7" s="122"/>
      <c r="C7" s="108" t="s">
        <v>500</v>
      </c>
      <c r="D7" s="108" t="s">
        <v>501</v>
      </c>
      <c r="E7" s="108" t="s">
        <v>502</v>
      </c>
      <c r="F7" s="108" t="s">
        <v>503</v>
      </c>
      <c r="G7" s="108" t="s">
        <v>504</v>
      </c>
      <c r="H7" s="108" t="s">
        <v>505</v>
      </c>
      <c r="I7" s="108" t="s">
        <v>506</v>
      </c>
      <c r="J7" s="108" t="s">
        <v>507</v>
      </c>
      <c r="K7" s="108" t="s">
        <v>508</v>
      </c>
      <c r="L7" s="108" t="s">
        <v>509</v>
      </c>
    </row>
    <row r="8" spans="1:12" x14ac:dyDescent="0.15">
      <c r="A8" s="128" t="s">
        <v>510</v>
      </c>
      <c r="B8" s="108" t="s">
        <v>511</v>
      </c>
      <c r="C8" s="108">
        <f>Index!E21</f>
        <v>1</v>
      </c>
      <c r="D8" s="109" t="s">
        <v>512</v>
      </c>
      <c r="E8" s="109">
        <f>Index!O21</f>
        <v>0</v>
      </c>
      <c r="F8" s="109">
        <f>Index!U21</f>
        <v>0</v>
      </c>
      <c r="G8" s="109">
        <f>Index!AA21</f>
        <v>0</v>
      </c>
      <c r="H8" s="109">
        <f>Index!AG21</f>
        <v>0</v>
      </c>
      <c r="I8" s="109">
        <f>Index!AM21</f>
        <v>0</v>
      </c>
      <c r="J8" s="110">
        <f>(E8+E11)/(C8+C11-D11)</f>
        <v>0</v>
      </c>
      <c r="K8" s="110">
        <f>( (E8+E11)+0.8*(F8+F11)+0.6*(G8+G11)+0.4*(H8+H11)+0.2*(I8+I11) )/(C8+C11-D11)</f>
        <v>0</v>
      </c>
      <c r="L8" s="110">
        <f>( (E8+E11)+(F8+F11)+(G8+G11)+(H8+H11)+(I8+I11) )/(C8+C11-D11)</f>
        <v>0</v>
      </c>
    </row>
    <row r="9" spans="1:12" x14ac:dyDescent="0.15">
      <c r="A9" s="120" t="s">
        <v>513</v>
      </c>
      <c r="B9" s="108" t="s">
        <v>514</v>
      </c>
      <c r="C9" s="108">
        <f>Index!F21</f>
        <v>60</v>
      </c>
      <c r="D9" s="109" t="s">
        <v>512</v>
      </c>
      <c r="E9" s="109">
        <f>Index!P21</f>
        <v>10</v>
      </c>
      <c r="F9" s="109">
        <f>Index!V21</f>
        <v>0</v>
      </c>
      <c r="G9" s="109">
        <f>Index!AB21</f>
        <v>0</v>
      </c>
      <c r="H9" s="109">
        <f>Index!AH21</f>
        <v>0</v>
      </c>
      <c r="I9" s="109">
        <f>Index!AN21</f>
        <v>0</v>
      </c>
      <c r="J9" s="110">
        <f>(E9+E12)/(C9+C12-D12)</f>
        <v>0.14166666666666666</v>
      </c>
      <c r="K9" s="110">
        <f>( (E9+E12)+0.8*(F9+F12)+0.6*(G9+G12)+0.4*(H9+H12)+0.2*(I9+I12) )/(C9+C12-D12)</f>
        <v>0.14166666666666666</v>
      </c>
      <c r="L9" s="110">
        <f>( (E9+E12)+(F9+F12)+(G9+G12)+(H9+H12)+(I9+I12) )/(C9+C12-D12)</f>
        <v>0.14166666666666666</v>
      </c>
    </row>
    <row r="10" spans="1:12" x14ac:dyDescent="0.15">
      <c r="A10" s="120"/>
      <c r="B10" s="108" t="s">
        <v>515</v>
      </c>
      <c r="C10" s="108">
        <f>Index!G21</f>
        <v>0</v>
      </c>
      <c r="D10" s="109" t="s">
        <v>512</v>
      </c>
      <c r="E10" s="109">
        <f>Index!Q21</f>
        <v>0</v>
      </c>
      <c r="F10" s="109">
        <f>Index!W21</f>
        <v>0</v>
      </c>
      <c r="G10" s="109">
        <f>Index!AC21</f>
        <v>0</v>
      </c>
      <c r="H10" s="109">
        <f>Index!AI21</f>
        <v>0</v>
      </c>
      <c r="I10" s="109">
        <f>Index!AO21</f>
        <v>0</v>
      </c>
      <c r="J10" s="110">
        <f>(E10+E13)/(C10+C13-D13)</f>
        <v>7.1428571428571425E-2</v>
      </c>
      <c r="K10" s="110">
        <f>( (E10+E13)+0.8*(F10+F13)+0.6*(G10+G13)+0.4*(H10+H13)+0.2*(I10+I13) )/(C10+C13-D13)</f>
        <v>7.1428571428571425E-2</v>
      </c>
      <c r="L10" s="110">
        <f>( (E10+E13)+(F10+F13)+(G10+G13)+(H10+H13)+(I10+I13) )/(C10+C13-D13)</f>
        <v>7.1428571428571425E-2</v>
      </c>
    </row>
    <row r="11" spans="1:12" x14ac:dyDescent="0.15">
      <c r="A11" s="125"/>
      <c r="B11" s="108" t="s">
        <v>516</v>
      </c>
      <c r="C11" s="108">
        <f>Index!H21</f>
        <v>0</v>
      </c>
      <c r="D11" s="109">
        <f>Index!L21</f>
        <v>0</v>
      </c>
      <c r="E11" s="109">
        <f>Index!R21</f>
        <v>0</v>
      </c>
      <c r="F11" s="109">
        <f>Index!X21</f>
        <v>0</v>
      </c>
      <c r="G11" s="109">
        <f>Index!AD21</f>
        <v>0</v>
      </c>
      <c r="H11" s="109">
        <f>Index!AJ21</f>
        <v>0</v>
      </c>
      <c r="I11" s="109">
        <f>Index!AP21</f>
        <v>0</v>
      </c>
      <c r="J11" s="120" t="s">
        <v>512</v>
      </c>
      <c r="K11" s="129"/>
      <c r="L11" s="130"/>
    </row>
    <row r="12" spans="1:12" x14ac:dyDescent="0.15">
      <c r="A12" s="125"/>
      <c r="B12" s="108" t="s">
        <v>517</v>
      </c>
      <c r="C12" s="108">
        <f>Index!I21</f>
        <v>60</v>
      </c>
      <c r="D12" s="109">
        <f>Index!M21</f>
        <v>0</v>
      </c>
      <c r="E12" s="109">
        <f>Index!S21</f>
        <v>7</v>
      </c>
      <c r="F12" s="109">
        <f>Index!Y21</f>
        <v>0</v>
      </c>
      <c r="G12" s="109">
        <f>Index!AE21</f>
        <v>0</v>
      </c>
      <c r="H12" s="109">
        <f>Index!AK21</f>
        <v>0</v>
      </c>
      <c r="I12" s="109">
        <f>Index!AQ21</f>
        <v>0</v>
      </c>
      <c r="J12" s="125"/>
      <c r="K12" s="125"/>
      <c r="L12" s="125"/>
    </row>
    <row r="13" spans="1:12" x14ac:dyDescent="0.15">
      <c r="A13" s="125"/>
      <c r="B13" s="108" t="s">
        <v>518</v>
      </c>
      <c r="C13" s="108">
        <f>Index!J21</f>
        <v>28</v>
      </c>
      <c r="D13" s="109">
        <f>Index!N21</f>
        <v>0</v>
      </c>
      <c r="E13" s="109">
        <f>Index!T21</f>
        <v>2</v>
      </c>
      <c r="F13" s="109">
        <f>Index!Z21</f>
        <v>0</v>
      </c>
      <c r="G13" s="109">
        <f>Index!AF21</f>
        <v>0</v>
      </c>
      <c r="H13" s="109">
        <f>Index!AL21</f>
        <v>0</v>
      </c>
      <c r="I13" s="109">
        <f>Index!AR21</f>
        <v>0</v>
      </c>
      <c r="J13" s="125"/>
      <c r="K13" s="125"/>
      <c r="L13" s="125"/>
    </row>
    <row r="17" spans="1:12" x14ac:dyDescent="0.15">
      <c r="A17" s="131" t="s">
        <v>519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</row>
    <row r="18" spans="1:12" ht="110.1" customHeight="1" x14ac:dyDescent="0.15">
      <c r="A18" s="127" t="s">
        <v>520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</row>
    <row r="19" spans="1:12" x14ac:dyDescent="0.15">
      <c r="A19" s="127" t="s">
        <v>521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</row>
    <row r="20" spans="1:12" ht="50.1" customHeight="1" x14ac:dyDescent="0.15">
      <c r="A20" s="127" t="s">
        <v>522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</row>
    <row r="21" spans="1:12" x14ac:dyDescent="0.15">
      <c r="A21" s="127" t="s">
        <v>523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2" spans="1:12" x14ac:dyDescent="0.15">
      <c r="A22" s="127" t="s">
        <v>524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15">
      <c r="A23" s="127" t="s">
        <v>526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</row>
  </sheetData>
  <mergeCells count="19"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  <mergeCell ref="A4:D4"/>
    <mergeCell ref="E4:L4"/>
    <mergeCell ref="A1:L1"/>
    <mergeCell ref="A2:D2"/>
    <mergeCell ref="E2:L2"/>
    <mergeCell ref="A3:D3"/>
    <mergeCell ref="E3:L3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18" customWidth="1"/>
    <col min="2" max="2" width="8.5" style="18" customWidth="1"/>
    <col min="3" max="4" width="16.8984375" style="18" customWidth="1"/>
    <col min="5" max="5" width="19.5" style="18" customWidth="1"/>
    <col min="6" max="7" width="8.8984375" style="18" customWidth="1"/>
    <col min="8" max="8" width="10.09765625" style="17" customWidth="1"/>
    <col min="9" max="9" width="10.796875" style="139" customWidth="1"/>
    <col min="10" max="16384" width="9" style="18"/>
  </cols>
  <sheetData>
    <row r="1" spans="1:9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9" s="20" customFormat="1" ht="36" x14ac:dyDescent="0.3">
      <c r="A2" s="12" t="s">
        <v>138</v>
      </c>
      <c r="B2" s="31" t="s">
        <v>453</v>
      </c>
      <c r="C2" s="96" t="s">
        <v>451</v>
      </c>
      <c r="D2" s="14" t="s">
        <v>29</v>
      </c>
      <c r="E2" s="14" t="s">
        <v>47</v>
      </c>
      <c r="F2" s="15" t="s">
        <v>18</v>
      </c>
      <c r="G2" s="16" t="s">
        <v>0</v>
      </c>
      <c r="H2" s="12"/>
      <c r="I2" s="109" t="s">
        <v>572</v>
      </c>
    </row>
    <row r="3" spans="1:9" s="20" customFormat="1" ht="24" x14ac:dyDescent="0.3">
      <c r="A3" s="12" t="s">
        <v>139</v>
      </c>
      <c r="B3" s="31" t="s">
        <v>453</v>
      </c>
      <c r="C3" s="19" t="s">
        <v>404</v>
      </c>
      <c r="D3" s="22" t="s">
        <v>48</v>
      </c>
      <c r="E3" s="22" t="s">
        <v>49</v>
      </c>
      <c r="F3" s="23" t="s">
        <v>18</v>
      </c>
      <c r="G3" s="24" t="s">
        <v>0</v>
      </c>
      <c r="H3" s="12"/>
      <c r="I3" s="137"/>
    </row>
    <row r="4" spans="1:9" s="20" customFormat="1" ht="36" x14ac:dyDescent="0.3">
      <c r="A4" s="12" t="s">
        <v>140</v>
      </c>
      <c r="B4" s="31" t="s">
        <v>453</v>
      </c>
      <c r="C4" s="19" t="s">
        <v>405</v>
      </c>
      <c r="D4" s="22" t="s">
        <v>50</v>
      </c>
      <c r="E4" s="22" t="s">
        <v>51</v>
      </c>
      <c r="F4" s="23" t="s">
        <v>18</v>
      </c>
      <c r="G4" s="24" t="s">
        <v>0</v>
      </c>
      <c r="H4" s="12"/>
      <c r="I4" s="137"/>
    </row>
    <row r="5" spans="1:9" s="20" customFormat="1" x14ac:dyDescent="0.3">
      <c r="A5" s="12" t="s">
        <v>141</v>
      </c>
      <c r="B5" s="31" t="s">
        <v>453</v>
      </c>
      <c r="C5" s="19" t="s">
        <v>406</v>
      </c>
      <c r="D5" s="22" t="s">
        <v>52</v>
      </c>
      <c r="E5" s="22" t="s">
        <v>52</v>
      </c>
      <c r="F5" s="23" t="s">
        <v>18</v>
      </c>
      <c r="G5" s="24" t="s">
        <v>0</v>
      </c>
      <c r="H5" s="12"/>
      <c r="I5" s="137"/>
    </row>
    <row r="6" spans="1:9" s="20" customFormat="1" x14ac:dyDescent="0.3">
      <c r="A6" s="12" t="s">
        <v>142</v>
      </c>
      <c r="B6" s="31" t="s">
        <v>453</v>
      </c>
      <c r="C6" s="19" t="s">
        <v>407</v>
      </c>
      <c r="D6" s="22" t="s">
        <v>53</v>
      </c>
      <c r="E6" s="22" t="s">
        <v>53</v>
      </c>
      <c r="F6" s="23" t="s">
        <v>18</v>
      </c>
      <c r="G6" s="24" t="s">
        <v>0</v>
      </c>
      <c r="H6" s="12"/>
      <c r="I6" s="137"/>
    </row>
    <row r="7" spans="1:9" s="20" customFormat="1" x14ac:dyDescent="0.3">
      <c r="A7" s="12" t="s">
        <v>143</v>
      </c>
      <c r="B7" s="31" t="s">
        <v>453</v>
      </c>
      <c r="C7" s="19" t="s">
        <v>408</v>
      </c>
      <c r="D7" s="22" t="s">
        <v>54</v>
      </c>
      <c r="E7" s="22" t="s">
        <v>54</v>
      </c>
      <c r="F7" s="23" t="s">
        <v>18</v>
      </c>
      <c r="G7" s="24" t="s">
        <v>0</v>
      </c>
      <c r="H7" s="12"/>
      <c r="I7" s="137"/>
    </row>
    <row r="8" spans="1:9" s="20" customFormat="1" x14ac:dyDescent="0.3">
      <c r="A8" s="12" t="s">
        <v>144</v>
      </c>
      <c r="B8" s="31" t="s">
        <v>453</v>
      </c>
      <c r="C8" s="19" t="s">
        <v>409</v>
      </c>
      <c r="D8" s="22" t="s">
        <v>55</v>
      </c>
      <c r="E8" s="22" t="s">
        <v>55</v>
      </c>
      <c r="F8" s="23" t="s">
        <v>18</v>
      </c>
      <c r="G8" s="24" t="s">
        <v>0</v>
      </c>
      <c r="H8" s="12"/>
      <c r="I8" s="137"/>
    </row>
    <row r="9" spans="1:9" s="20" customFormat="1" ht="36" x14ac:dyDescent="0.3">
      <c r="A9" s="12" t="s">
        <v>145</v>
      </c>
      <c r="B9" s="31" t="s">
        <v>453</v>
      </c>
      <c r="C9" s="19" t="s">
        <v>410</v>
      </c>
      <c r="D9" s="22" t="s">
        <v>56</v>
      </c>
      <c r="E9" s="22" t="s">
        <v>57</v>
      </c>
      <c r="F9" s="23" t="s">
        <v>18</v>
      </c>
      <c r="G9" s="24" t="s">
        <v>0</v>
      </c>
      <c r="H9" s="12"/>
      <c r="I9" s="137"/>
    </row>
    <row r="10" spans="1:9" s="20" customFormat="1" ht="24" x14ac:dyDescent="0.3">
      <c r="A10" s="12" t="s">
        <v>146</v>
      </c>
      <c r="B10" s="31" t="s">
        <v>453</v>
      </c>
      <c r="C10" s="19" t="s">
        <v>411</v>
      </c>
      <c r="D10" s="22" t="s">
        <v>58</v>
      </c>
      <c r="E10" s="22" t="s">
        <v>59</v>
      </c>
      <c r="F10" s="23" t="s">
        <v>18</v>
      </c>
      <c r="G10" s="24" t="s">
        <v>0</v>
      </c>
      <c r="H10" s="12"/>
      <c r="I10" s="137"/>
    </row>
    <row r="11" spans="1:9" s="20" customFormat="1" ht="84" x14ac:dyDescent="0.3">
      <c r="A11" s="12" t="s">
        <v>147</v>
      </c>
      <c r="B11" s="31" t="s">
        <v>453</v>
      </c>
      <c r="C11" s="19" t="s">
        <v>61</v>
      </c>
      <c r="D11" s="21" t="s">
        <v>62</v>
      </c>
      <c r="E11" s="22" t="s">
        <v>342</v>
      </c>
      <c r="F11" s="23" t="s">
        <v>18</v>
      </c>
      <c r="G11" s="24" t="s">
        <v>0</v>
      </c>
      <c r="H11" s="16"/>
      <c r="I11" s="137"/>
    </row>
    <row r="12" spans="1:9" s="37" customFormat="1" ht="24" x14ac:dyDescent="0.3">
      <c r="A12" s="12" t="s">
        <v>148</v>
      </c>
      <c r="B12" s="31" t="s">
        <v>453</v>
      </c>
      <c r="C12" s="19" t="s">
        <v>63</v>
      </c>
      <c r="D12" s="21" t="s">
        <v>11</v>
      </c>
      <c r="E12" s="22" t="s">
        <v>64</v>
      </c>
      <c r="F12" s="22" t="s">
        <v>18</v>
      </c>
      <c r="G12" s="24" t="s">
        <v>0</v>
      </c>
      <c r="H12" s="12"/>
      <c r="I12" s="137"/>
    </row>
    <row r="13" spans="1:9" ht="24" x14ac:dyDescent="0.25">
      <c r="A13" s="12" t="s">
        <v>387</v>
      </c>
      <c r="B13" s="31" t="s">
        <v>453</v>
      </c>
      <c r="C13" s="19" t="s">
        <v>238</v>
      </c>
      <c r="D13" s="14" t="s">
        <v>381</v>
      </c>
      <c r="E13" s="14" t="s">
        <v>382</v>
      </c>
      <c r="F13" s="15" t="s">
        <v>383</v>
      </c>
      <c r="G13" s="24" t="s">
        <v>0</v>
      </c>
      <c r="H13" s="12"/>
      <c r="I13" s="137"/>
    </row>
    <row r="14" spans="1:9" x14ac:dyDescent="0.25">
      <c r="I14" s="137"/>
    </row>
    <row r="15" spans="1:9" x14ac:dyDescent="0.25">
      <c r="I15" s="138"/>
    </row>
    <row r="16" spans="1:9" x14ac:dyDescent="0.25">
      <c r="I16" s="138"/>
    </row>
    <row r="17" spans="9:9" x14ac:dyDescent="0.25">
      <c r="I17" s="138"/>
    </row>
    <row r="18" spans="9:9" x14ac:dyDescent="0.25">
      <c r="I18" s="138"/>
    </row>
    <row r="19" spans="9:9" x14ac:dyDescent="0.25">
      <c r="I19" s="138"/>
    </row>
    <row r="20" spans="9:9" x14ac:dyDescent="0.25">
      <c r="I20" s="138"/>
    </row>
    <row r="25" spans="9:9" x14ac:dyDescent="0.25">
      <c r="I25" s="140"/>
    </row>
    <row r="26" spans="9:9" x14ac:dyDescent="0.25">
      <c r="I26" s="138"/>
    </row>
    <row r="27" spans="9:9" x14ac:dyDescent="0.25">
      <c r="I27" s="138"/>
    </row>
    <row r="28" spans="9:9" x14ac:dyDescent="0.25">
      <c r="I28" s="138"/>
    </row>
    <row r="29" spans="9:9" x14ac:dyDescent="0.25">
      <c r="I29" s="138"/>
    </row>
    <row r="30" spans="9:9" x14ac:dyDescent="0.25">
      <c r="I30" s="138"/>
    </row>
    <row r="31" spans="9:9" x14ac:dyDescent="0.25">
      <c r="I31" s="137"/>
    </row>
    <row r="32" spans="9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18" customWidth="1"/>
    <col min="2" max="2" width="8.5" style="18" customWidth="1"/>
    <col min="3" max="4" width="16.8984375" style="18" customWidth="1"/>
    <col min="5" max="5" width="19.5" style="18" customWidth="1"/>
    <col min="6" max="7" width="8.8984375" style="18" customWidth="1"/>
    <col min="8" max="8" width="11.19921875" style="17" customWidth="1"/>
    <col min="9" max="9" width="10.796875" style="139" customWidth="1"/>
    <col min="10" max="16384" width="9" style="18"/>
  </cols>
  <sheetData>
    <row r="1" spans="1:9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571</v>
      </c>
    </row>
    <row r="2" spans="1:9" s="20" customFormat="1" ht="36" x14ac:dyDescent="0.3">
      <c r="A2" s="12" t="s">
        <v>149</v>
      </c>
      <c r="B2" s="31" t="s">
        <v>453</v>
      </c>
      <c r="C2" s="96" t="s">
        <v>451</v>
      </c>
      <c r="D2" s="14" t="s">
        <v>29</v>
      </c>
      <c r="E2" s="14" t="s">
        <v>47</v>
      </c>
      <c r="F2" s="15" t="s">
        <v>18</v>
      </c>
      <c r="G2" s="16" t="s">
        <v>0</v>
      </c>
      <c r="H2" s="12"/>
      <c r="I2" s="109" t="s">
        <v>572</v>
      </c>
    </row>
    <row r="3" spans="1:9" s="20" customFormat="1" ht="24" x14ac:dyDescent="0.3">
      <c r="A3" s="12" t="s">
        <v>150</v>
      </c>
      <c r="B3" s="31" t="s">
        <v>453</v>
      </c>
      <c r="C3" s="19" t="s">
        <v>404</v>
      </c>
      <c r="D3" s="22" t="s">
        <v>48</v>
      </c>
      <c r="E3" s="22" t="s">
        <v>49</v>
      </c>
      <c r="F3" s="23" t="s">
        <v>18</v>
      </c>
      <c r="G3" s="24" t="s">
        <v>0</v>
      </c>
      <c r="H3" s="12"/>
      <c r="I3" s="137"/>
    </row>
    <row r="4" spans="1:9" s="20" customFormat="1" ht="36" x14ac:dyDescent="0.3">
      <c r="A4" s="12" t="s">
        <v>151</v>
      </c>
      <c r="B4" s="31" t="s">
        <v>453</v>
      </c>
      <c r="C4" s="19" t="s">
        <v>405</v>
      </c>
      <c r="D4" s="22" t="s">
        <v>50</v>
      </c>
      <c r="E4" s="22" t="s">
        <v>51</v>
      </c>
      <c r="F4" s="23" t="s">
        <v>18</v>
      </c>
      <c r="G4" s="24" t="s">
        <v>0</v>
      </c>
      <c r="H4" s="12"/>
      <c r="I4" s="137"/>
    </row>
    <row r="5" spans="1:9" s="20" customFormat="1" x14ac:dyDescent="0.3">
      <c r="A5" s="12" t="s">
        <v>152</v>
      </c>
      <c r="B5" s="31" t="s">
        <v>453</v>
      </c>
      <c r="C5" s="19" t="s">
        <v>406</v>
      </c>
      <c r="D5" s="22" t="s">
        <v>52</v>
      </c>
      <c r="E5" s="22" t="s">
        <v>52</v>
      </c>
      <c r="F5" s="23" t="s">
        <v>18</v>
      </c>
      <c r="G5" s="24" t="s">
        <v>0</v>
      </c>
      <c r="H5" s="12"/>
      <c r="I5" s="137"/>
    </row>
    <row r="6" spans="1:9" s="20" customFormat="1" x14ac:dyDescent="0.3">
      <c r="A6" s="12" t="s">
        <v>153</v>
      </c>
      <c r="B6" s="31" t="s">
        <v>453</v>
      </c>
      <c r="C6" s="19" t="s">
        <v>407</v>
      </c>
      <c r="D6" s="22" t="s">
        <v>53</v>
      </c>
      <c r="E6" s="22" t="s">
        <v>53</v>
      </c>
      <c r="F6" s="23" t="s">
        <v>18</v>
      </c>
      <c r="G6" s="24" t="s">
        <v>0</v>
      </c>
      <c r="H6" s="12"/>
      <c r="I6" s="137"/>
    </row>
    <row r="7" spans="1:9" s="20" customFormat="1" x14ac:dyDescent="0.3">
      <c r="A7" s="12" t="s">
        <v>154</v>
      </c>
      <c r="B7" s="31" t="s">
        <v>453</v>
      </c>
      <c r="C7" s="19" t="s">
        <v>408</v>
      </c>
      <c r="D7" s="22" t="s">
        <v>54</v>
      </c>
      <c r="E7" s="22" t="s">
        <v>54</v>
      </c>
      <c r="F7" s="23" t="s">
        <v>18</v>
      </c>
      <c r="G7" s="24" t="s">
        <v>0</v>
      </c>
      <c r="H7" s="12"/>
      <c r="I7" s="137"/>
    </row>
    <row r="8" spans="1:9" s="20" customFormat="1" x14ac:dyDescent="0.3">
      <c r="A8" s="12" t="s">
        <v>155</v>
      </c>
      <c r="B8" s="31" t="s">
        <v>453</v>
      </c>
      <c r="C8" s="19" t="s">
        <v>409</v>
      </c>
      <c r="D8" s="22" t="s">
        <v>55</v>
      </c>
      <c r="E8" s="22" t="s">
        <v>55</v>
      </c>
      <c r="F8" s="23" t="s">
        <v>18</v>
      </c>
      <c r="G8" s="24" t="s">
        <v>0</v>
      </c>
      <c r="H8" s="12"/>
      <c r="I8" s="137"/>
    </row>
    <row r="9" spans="1:9" s="20" customFormat="1" ht="36" x14ac:dyDescent="0.3">
      <c r="A9" s="12" t="s">
        <v>156</v>
      </c>
      <c r="B9" s="31" t="s">
        <v>453</v>
      </c>
      <c r="C9" s="19" t="s">
        <v>410</v>
      </c>
      <c r="D9" s="22" t="s">
        <v>56</v>
      </c>
      <c r="E9" s="22" t="s">
        <v>57</v>
      </c>
      <c r="F9" s="23" t="s">
        <v>18</v>
      </c>
      <c r="G9" s="24" t="s">
        <v>0</v>
      </c>
      <c r="H9" s="12"/>
      <c r="I9" s="137"/>
    </row>
    <row r="10" spans="1:9" s="20" customFormat="1" ht="24" x14ac:dyDescent="0.3">
      <c r="A10" s="12" t="s">
        <v>157</v>
      </c>
      <c r="B10" s="31" t="s">
        <v>453</v>
      </c>
      <c r="C10" s="19" t="s">
        <v>411</v>
      </c>
      <c r="D10" s="22" t="s">
        <v>58</v>
      </c>
      <c r="E10" s="22" t="s">
        <v>59</v>
      </c>
      <c r="F10" s="23" t="s">
        <v>18</v>
      </c>
      <c r="G10" s="24"/>
      <c r="H10" s="12"/>
      <c r="I10" s="137"/>
    </row>
    <row r="11" spans="1:9" s="25" customFormat="1" ht="84" x14ac:dyDescent="0.25">
      <c r="A11" s="12" t="s">
        <v>158</v>
      </c>
      <c r="B11" s="31" t="s">
        <v>453</v>
      </c>
      <c r="C11" s="19" t="s">
        <v>65</v>
      </c>
      <c r="D11" s="21" t="s">
        <v>66</v>
      </c>
      <c r="E11" s="22" t="s">
        <v>343</v>
      </c>
      <c r="F11" s="23" t="s">
        <v>18</v>
      </c>
      <c r="G11" s="24" t="s">
        <v>0</v>
      </c>
      <c r="H11" s="24"/>
      <c r="I11" s="137"/>
    </row>
    <row r="12" spans="1:9" s="20" customFormat="1" ht="36" x14ac:dyDescent="0.3">
      <c r="A12" s="12" t="s">
        <v>159</v>
      </c>
      <c r="B12" s="31" t="s">
        <v>453</v>
      </c>
      <c r="C12" s="19" t="s">
        <v>67</v>
      </c>
      <c r="D12" s="21" t="s">
        <v>11</v>
      </c>
      <c r="E12" s="22" t="s">
        <v>68</v>
      </c>
      <c r="F12" s="21" t="s">
        <v>69</v>
      </c>
      <c r="G12" s="24" t="s">
        <v>0</v>
      </c>
      <c r="H12" s="12"/>
      <c r="I12" s="137"/>
    </row>
    <row r="13" spans="1:9" ht="24" x14ac:dyDescent="0.25">
      <c r="A13" s="12" t="s">
        <v>386</v>
      </c>
      <c r="B13" s="31" t="s">
        <v>453</v>
      </c>
      <c r="C13" s="19" t="s">
        <v>238</v>
      </c>
      <c r="D13" s="14" t="s">
        <v>381</v>
      </c>
      <c r="E13" s="14" t="s">
        <v>382</v>
      </c>
      <c r="F13" s="15" t="s">
        <v>383</v>
      </c>
      <c r="G13" s="24" t="s">
        <v>0</v>
      </c>
      <c r="H13" s="12"/>
      <c r="I13" s="137"/>
    </row>
    <row r="14" spans="1:9" x14ac:dyDescent="0.25">
      <c r="I14" s="137"/>
    </row>
    <row r="15" spans="1:9" x14ac:dyDescent="0.25">
      <c r="I15" s="138"/>
    </row>
    <row r="16" spans="1:9" x14ac:dyDescent="0.25">
      <c r="I16" s="138"/>
    </row>
    <row r="17" spans="9:9" x14ac:dyDescent="0.25">
      <c r="I17" s="138"/>
    </row>
    <row r="18" spans="9:9" x14ac:dyDescent="0.25">
      <c r="I18" s="138"/>
    </row>
    <row r="19" spans="9:9" x14ac:dyDescent="0.25">
      <c r="I19" s="138"/>
    </row>
    <row r="20" spans="9:9" x14ac:dyDescent="0.25">
      <c r="I20" s="138"/>
    </row>
    <row r="25" spans="9:9" x14ac:dyDescent="0.25">
      <c r="I25" s="140"/>
    </row>
    <row r="26" spans="9:9" x14ac:dyDescent="0.25">
      <c r="I26" s="138"/>
    </row>
    <row r="27" spans="9:9" x14ac:dyDescent="0.25">
      <c r="I27" s="138"/>
    </row>
    <row r="28" spans="9:9" x14ac:dyDescent="0.25">
      <c r="I28" s="138"/>
    </row>
    <row r="29" spans="9:9" x14ac:dyDescent="0.25">
      <c r="I29" s="138"/>
    </row>
    <row r="30" spans="9:9" x14ac:dyDescent="0.25">
      <c r="I30" s="138"/>
    </row>
    <row r="31" spans="9:9" x14ac:dyDescent="0.25">
      <c r="I31" s="137"/>
    </row>
    <row r="32" spans="9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18" customWidth="1"/>
    <col min="2" max="2" width="8.5" style="18" customWidth="1"/>
    <col min="3" max="4" width="16.8984375" style="18" customWidth="1"/>
    <col min="5" max="5" width="19.5" style="18" customWidth="1"/>
    <col min="6" max="7" width="8.8984375" style="18" customWidth="1"/>
    <col min="8" max="8" width="12.19921875" style="17" customWidth="1"/>
    <col min="9" max="9" width="10.796875" style="139" customWidth="1"/>
    <col min="10" max="16384" width="9" style="18"/>
  </cols>
  <sheetData>
    <row r="1" spans="1:9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9" s="20" customFormat="1" ht="48" x14ac:dyDescent="0.3">
      <c r="A2" s="12" t="s">
        <v>160</v>
      </c>
      <c r="B2" s="31" t="s">
        <v>377</v>
      </c>
      <c r="C2" s="96" t="s">
        <v>451</v>
      </c>
      <c r="D2" s="14" t="s">
        <v>13</v>
      </c>
      <c r="E2" s="14" t="s">
        <v>40</v>
      </c>
      <c r="F2" s="15" t="s">
        <v>18</v>
      </c>
      <c r="G2" s="16" t="s">
        <v>0</v>
      </c>
      <c r="H2" s="12"/>
      <c r="I2" s="109" t="s">
        <v>572</v>
      </c>
    </row>
    <row r="3" spans="1:9" s="20" customFormat="1" ht="24" x14ac:dyDescent="0.3">
      <c r="A3" s="12" t="s">
        <v>161</v>
      </c>
      <c r="B3" s="31" t="s">
        <v>377</v>
      </c>
      <c r="C3" s="19" t="s">
        <v>404</v>
      </c>
      <c r="D3" s="22" t="s">
        <v>5</v>
      </c>
      <c r="E3" s="22" t="s">
        <v>15</v>
      </c>
      <c r="F3" s="23" t="s">
        <v>344</v>
      </c>
      <c r="G3" s="24" t="s">
        <v>0</v>
      </c>
      <c r="H3" s="12"/>
      <c r="I3" s="137"/>
    </row>
    <row r="4" spans="1:9" s="20" customFormat="1" ht="36" x14ac:dyDescent="0.3">
      <c r="A4" s="12" t="s">
        <v>162</v>
      </c>
      <c r="B4" s="31" t="s">
        <v>377</v>
      </c>
      <c r="C4" s="19" t="s">
        <v>405</v>
      </c>
      <c r="D4" s="22" t="s">
        <v>6</v>
      </c>
      <c r="E4" s="22" t="s">
        <v>16</v>
      </c>
      <c r="F4" s="23" t="s">
        <v>344</v>
      </c>
      <c r="G4" s="24" t="s">
        <v>0</v>
      </c>
      <c r="H4" s="12"/>
      <c r="I4" s="137"/>
    </row>
    <row r="5" spans="1:9" s="20" customFormat="1" ht="24" x14ac:dyDescent="0.3">
      <c r="A5" s="12" t="s">
        <v>163</v>
      </c>
      <c r="B5" s="31" t="s">
        <v>377</v>
      </c>
      <c r="C5" s="19" t="s">
        <v>406</v>
      </c>
      <c r="D5" s="22" t="s">
        <v>7</v>
      </c>
      <c r="E5" s="22" t="s">
        <v>7</v>
      </c>
      <c r="F5" s="23" t="s">
        <v>344</v>
      </c>
      <c r="G5" s="24" t="s">
        <v>0</v>
      </c>
      <c r="H5" s="12"/>
      <c r="I5" s="137"/>
    </row>
    <row r="6" spans="1:9" s="20" customFormat="1" ht="24" x14ac:dyDescent="0.3">
      <c r="A6" s="12" t="s">
        <v>164</v>
      </c>
      <c r="B6" s="31" t="s">
        <v>377</v>
      </c>
      <c r="C6" s="19" t="s">
        <v>407</v>
      </c>
      <c r="D6" s="22" t="s">
        <v>4</v>
      </c>
      <c r="E6" s="22" t="s">
        <v>4</v>
      </c>
      <c r="F6" s="23" t="s">
        <v>344</v>
      </c>
      <c r="G6" s="24" t="s">
        <v>0</v>
      </c>
      <c r="H6" s="12"/>
      <c r="I6" s="137"/>
    </row>
    <row r="7" spans="1:9" s="20" customFormat="1" ht="24" x14ac:dyDescent="0.3">
      <c r="A7" s="12" t="s">
        <v>165</v>
      </c>
      <c r="B7" s="31" t="s">
        <v>377</v>
      </c>
      <c r="C7" s="19" t="s">
        <v>408</v>
      </c>
      <c r="D7" s="22" t="s">
        <v>8</v>
      </c>
      <c r="E7" s="22" t="s">
        <v>8</v>
      </c>
      <c r="F7" s="23" t="s">
        <v>344</v>
      </c>
      <c r="G7" s="24" t="s">
        <v>0</v>
      </c>
      <c r="H7" s="12"/>
      <c r="I7" s="137"/>
    </row>
    <row r="8" spans="1:9" s="20" customFormat="1" ht="24" x14ac:dyDescent="0.3">
      <c r="A8" s="12" t="s">
        <v>166</v>
      </c>
      <c r="B8" s="31" t="s">
        <v>377</v>
      </c>
      <c r="C8" s="19" t="s">
        <v>409</v>
      </c>
      <c r="D8" s="22" t="s">
        <v>9</v>
      </c>
      <c r="E8" s="22" t="s">
        <v>9</v>
      </c>
      <c r="F8" s="23" t="s">
        <v>344</v>
      </c>
      <c r="G8" s="24" t="s">
        <v>0</v>
      </c>
      <c r="H8" s="12"/>
      <c r="I8" s="137"/>
    </row>
    <row r="9" spans="1:9" s="20" customFormat="1" ht="36" x14ac:dyDescent="0.3">
      <c r="A9" s="12" t="s">
        <v>167</v>
      </c>
      <c r="B9" s="31" t="s">
        <v>377</v>
      </c>
      <c r="C9" s="19" t="s">
        <v>410</v>
      </c>
      <c r="D9" s="22" t="s">
        <v>10</v>
      </c>
      <c r="E9" s="22" t="s">
        <v>37</v>
      </c>
      <c r="F9" s="23" t="s">
        <v>344</v>
      </c>
      <c r="G9" s="24" t="s">
        <v>0</v>
      </c>
      <c r="H9" s="12"/>
      <c r="I9" s="137"/>
    </row>
    <row r="10" spans="1:9" s="20" customFormat="1" ht="24" x14ac:dyDescent="0.3">
      <c r="A10" s="12" t="s">
        <v>168</v>
      </c>
      <c r="B10" s="31" t="s">
        <v>377</v>
      </c>
      <c r="C10" s="19" t="s">
        <v>411</v>
      </c>
      <c r="D10" s="22" t="s">
        <v>12</v>
      </c>
      <c r="E10" s="22" t="s">
        <v>17</v>
      </c>
      <c r="F10" s="23" t="s">
        <v>344</v>
      </c>
      <c r="G10" s="24" t="s">
        <v>0</v>
      </c>
      <c r="H10" s="12"/>
      <c r="I10" s="137"/>
    </row>
    <row r="11" spans="1:9" s="26" customFormat="1" x14ac:dyDescent="0.25">
      <c r="A11" s="12" t="s">
        <v>169</v>
      </c>
      <c r="B11" s="31" t="s">
        <v>377</v>
      </c>
      <c r="C11" s="19" t="s">
        <v>412</v>
      </c>
      <c r="D11" s="21" t="s">
        <v>31</v>
      </c>
      <c r="E11" s="21" t="s">
        <v>30</v>
      </c>
      <c r="F11" s="21" t="s">
        <v>18</v>
      </c>
      <c r="G11" s="24" t="s">
        <v>0</v>
      </c>
      <c r="H11" s="12"/>
      <c r="I11" s="137"/>
    </row>
    <row r="12" spans="1:9" s="20" customFormat="1" x14ac:dyDescent="0.3">
      <c r="A12" s="12" t="s">
        <v>170</v>
      </c>
      <c r="B12" s="31" t="s">
        <v>377</v>
      </c>
      <c r="C12" s="19" t="s">
        <v>415</v>
      </c>
      <c r="D12" s="21" t="s">
        <v>32</v>
      </c>
      <c r="E12" s="21" t="s">
        <v>70</v>
      </c>
      <c r="F12" s="21" t="s">
        <v>18</v>
      </c>
      <c r="G12" s="24" t="s">
        <v>0</v>
      </c>
      <c r="H12" s="12"/>
      <c r="I12" s="137"/>
    </row>
    <row r="13" spans="1:9" s="37" customFormat="1" x14ac:dyDescent="0.3">
      <c r="A13" s="12" t="s">
        <v>171</v>
      </c>
      <c r="B13" s="31" t="s">
        <v>377</v>
      </c>
      <c r="C13" s="19" t="s">
        <v>416</v>
      </c>
      <c r="D13" s="21" t="s">
        <v>33</v>
      </c>
      <c r="E13" s="21" t="s">
        <v>34</v>
      </c>
      <c r="F13" s="21" t="s">
        <v>352</v>
      </c>
      <c r="G13" s="24" t="s">
        <v>0</v>
      </c>
      <c r="H13" s="12"/>
      <c r="I13" s="137"/>
    </row>
    <row r="14" spans="1:9" ht="24" x14ac:dyDescent="0.25">
      <c r="A14" s="12" t="s">
        <v>172</v>
      </c>
      <c r="B14" s="31" t="s">
        <v>377</v>
      </c>
      <c r="C14" s="19" t="s">
        <v>417</v>
      </c>
      <c r="D14" s="21" t="s">
        <v>35</v>
      </c>
      <c r="E14" s="21" t="s">
        <v>346</v>
      </c>
      <c r="F14" s="21" t="s">
        <v>345</v>
      </c>
      <c r="G14" s="24" t="s">
        <v>0</v>
      </c>
      <c r="H14" s="12"/>
      <c r="I14" s="137"/>
    </row>
    <row r="15" spans="1:9" ht="24" x14ac:dyDescent="0.25">
      <c r="A15" s="12" t="s">
        <v>173</v>
      </c>
      <c r="B15" s="31" t="s">
        <v>377</v>
      </c>
      <c r="C15" s="19" t="s">
        <v>418</v>
      </c>
      <c r="D15" s="21" t="s">
        <v>36</v>
      </c>
      <c r="E15" s="21" t="s">
        <v>347</v>
      </c>
      <c r="F15" s="21" t="s">
        <v>345</v>
      </c>
      <c r="G15" s="24" t="s">
        <v>0</v>
      </c>
      <c r="H15" s="12"/>
      <c r="I15" s="138"/>
    </row>
    <row r="16" spans="1:9" ht="24" x14ac:dyDescent="0.25">
      <c r="A16" s="12" t="s">
        <v>385</v>
      </c>
      <c r="B16" s="31" t="s">
        <v>377</v>
      </c>
      <c r="C16" s="19" t="s">
        <v>238</v>
      </c>
      <c r="D16" s="14" t="s">
        <v>381</v>
      </c>
      <c r="E16" s="14" t="s">
        <v>382</v>
      </c>
      <c r="F16" s="15" t="s">
        <v>383</v>
      </c>
      <c r="G16" s="24" t="s">
        <v>0</v>
      </c>
      <c r="H16" s="12"/>
      <c r="I16" s="138"/>
    </row>
    <row r="17" spans="9:9" x14ac:dyDescent="0.25">
      <c r="I17" s="138"/>
    </row>
    <row r="18" spans="9:9" x14ac:dyDescent="0.25">
      <c r="I18" s="138"/>
    </row>
    <row r="19" spans="9:9" x14ac:dyDescent="0.25">
      <c r="I19" s="138"/>
    </row>
    <row r="20" spans="9:9" x14ac:dyDescent="0.25">
      <c r="I20" s="138"/>
    </row>
    <row r="25" spans="9:9" x14ac:dyDescent="0.25">
      <c r="I25" s="140"/>
    </row>
    <row r="26" spans="9:9" x14ac:dyDescent="0.25">
      <c r="I26" s="138"/>
    </row>
    <row r="27" spans="9:9" x14ac:dyDescent="0.25">
      <c r="I27" s="138"/>
    </row>
    <row r="28" spans="9:9" x14ac:dyDescent="0.25">
      <c r="I28" s="138"/>
    </row>
    <row r="29" spans="9:9" x14ac:dyDescent="0.25">
      <c r="I29" s="138"/>
    </row>
    <row r="30" spans="9:9" x14ac:dyDescent="0.25">
      <c r="I30" s="138"/>
    </row>
    <row r="31" spans="9:9" x14ac:dyDescent="0.25">
      <c r="I31" s="137"/>
    </row>
    <row r="32" spans="9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62"/>
  <sheetViews>
    <sheetView workbookViewId="0">
      <selection activeCell="I1" sqref="I1:I1048576"/>
    </sheetView>
  </sheetViews>
  <sheetFormatPr defaultColWidth="9" defaultRowHeight="16.2" x14ac:dyDescent="0.3"/>
  <cols>
    <col min="1" max="1" width="8.69921875" style="20" customWidth="1"/>
    <col min="2" max="2" width="8.5" style="20" customWidth="1"/>
    <col min="3" max="4" width="16.8984375" style="20" customWidth="1"/>
    <col min="5" max="5" width="19.5" style="20" customWidth="1"/>
    <col min="6" max="7" width="8.8984375" style="20" customWidth="1"/>
    <col min="8" max="8" width="9" style="20"/>
    <col min="9" max="9" width="10.796875" style="139" customWidth="1"/>
    <col min="10" max="16384" width="9" style="18"/>
  </cols>
  <sheetData>
    <row r="1" spans="1:9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571</v>
      </c>
    </row>
    <row r="2" spans="1:9" ht="36" x14ac:dyDescent="0.25">
      <c r="A2" s="12" t="s">
        <v>174</v>
      </c>
      <c r="B2" s="31" t="s">
        <v>377</v>
      </c>
      <c r="C2" s="96" t="s">
        <v>451</v>
      </c>
      <c r="D2" s="14" t="s">
        <v>29</v>
      </c>
      <c r="E2" s="14" t="s">
        <v>47</v>
      </c>
      <c r="F2" s="15" t="s">
        <v>18</v>
      </c>
      <c r="G2" s="16" t="s">
        <v>0</v>
      </c>
      <c r="H2" s="38"/>
      <c r="I2" s="109" t="s">
        <v>572</v>
      </c>
    </row>
    <row r="3" spans="1:9" ht="24" x14ac:dyDescent="0.25">
      <c r="A3" s="12" t="s">
        <v>175</v>
      </c>
      <c r="B3" s="31" t="s">
        <v>377</v>
      </c>
      <c r="C3" s="19" t="s">
        <v>404</v>
      </c>
      <c r="D3" s="22" t="s">
        <v>48</v>
      </c>
      <c r="E3" s="22" t="s">
        <v>49</v>
      </c>
      <c r="F3" s="23" t="s">
        <v>18</v>
      </c>
      <c r="G3" s="24" t="s">
        <v>0</v>
      </c>
      <c r="H3" s="38"/>
      <c r="I3" s="137"/>
    </row>
    <row r="4" spans="1:9" ht="36" x14ac:dyDescent="0.25">
      <c r="A4" s="12" t="s">
        <v>176</v>
      </c>
      <c r="B4" s="31" t="s">
        <v>377</v>
      </c>
      <c r="C4" s="19" t="s">
        <v>405</v>
      </c>
      <c r="D4" s="22" t="s">
        <v>50</v>
      </c>
      <c r="E4" s="22" t="s">
        <v>51</v>
      </c>
      <c r="F4" s="23" t="s">
        <v>18</v>
      </c>
      <c r="G4" s="24" t="s">
        <v>0</v>
      </c>
      <c r="H4" s="12"/>
      <c r="I4" s="137"/>
    </row>
    <row r="5" spans="1:9" ht="15.6" x14ac:dyDescent="0.25">
      <c r="A5" s="12" t="s">
        <v>177</v>
      </c>
      <c r="B5" s="31" t="s">
        <v>377</v>
      </c>
      <c r="C5" s="19" t="s">
        <v>406</v>
      </c>
      <c r="D5" s="22" t="s">
        <v>52</v>
      </c>
      <c r="E5" s="22" t="s">
        <v>52</v>
      </c>
      <c r="F5" s="23" t="s">
        <v>18</v>
      </c>
      <c r="G5" s="24" t="s">
        <v>0</v>
      </c>
      <c r="H5" s="12"/>
      <c r="I5" s="137"/>
    </row>
    <row r="6" spans="1:9" ht="15.6" x14ac:dyDescent="0.25">
      <c r="A6" s="12" t="s">
        <v>178</v>
      </c>
      <c r="B6" s="31" t="s">
        <v>377</v>
      </c>
      <c r="C6" s="19" t="s">
        <v>407</v>
      </c>
      <c r="D6" s="22" t="s">
        <v>53</v>
      </c>
      <c r="E6" s="22" t="s">
        <v>53</v>
      </c>
      <c r="F6" s="23" t="s">
        <v>18</v>
      </c>
      <c r="G6" s="24" t="s">
        <v>0</v>
      </c>
      <c r="H6" s="12"/>
      <c r="I6" s="137"/>
    </row>
    <row r="7" spans="1:9" ht="15.6" x14ac:dyDescent="0.25">
      <c r="A7" s="12" t="s">
        <v>179</v>
      </c>
      <c r="B7" s="31" t="s">
        <v>377</v>
      </c>
      <c r="C7" s="19" t="s">
        <v>408</v>
      </c>
      <c r="D7" s="22" t="s">
        <v>54</v>
      </c>
      <c r="E7" s="22" t="s">
        <v>54</v>
      </c>
      <c r="F7" s="23" t="s">
        <v>18</v>
      </c>
      <c r="G7" s="24" t="s">
        <v>0</v>
      </c>
      <c r="H7" s="12"/>
      <c r="I7" s="137"/>
    </row>
    <row r="8" spans="1:9" ht="15.6" x14ac:dyDescent="0.25">
      <c r="A8" s="12" t="s">
        <v>180</v>
      </c>
      <c r="B8" s="31" t="s">
        <v>377</v>
      </c>
      <c r="C8" s="19" t="s">
        <v>409</v>
      </c>
      <c r="D8" s="22" t="s">
        <v>55</v>
      </c>
      <c r="E8" s="22" t="s">
        <v>55</v>
      </c>
      <c r="F8" s="23" t="s">
        <v>18</v>
      </c>
      <c r="G8" s="24" t="s">
        <v>0</v>
      </c>
      <c r="H8" s="12"/>
      <c r="I8" s="137"/>
    </row>
    <row r="9" spans="1:9" ht="36" x14ac:dyDescent="0.25">
      <c r="A9" s="12" t="s">
        <v>181</v>
      </c>
      <c r="B9" s="31" t="s">
        <v>377</v>
      </c>
      <c r="C9" s="19" t="s">
        <v>410</v>
      </c>
      <c r="D9" s="22" t="s">
        <v>56</v>
      </c>
      <c r="E9" s="22" t="s">
        <v>57</v>
      </c>
      <c r="F9" s="23" t="s">
        <v>18</v>
      </c>
      <c r="G9" s="24" t="s">
        <v>0</v>
      </c>
      <c r="H9" s="12"/>
      <c r="I9" s="137"/>
    </row>
    <row r="10" spans="1:9" ht="24" x14ac:dyDescent="0.25">
      <c r="A10" s="12" t="s">
        <v>182</v>
      </c>
      <c r="B10" s="31" t="s">
        <v>377</v>
      </c>
      <c r="C10" s="19" t="s">
        <v>411</v>
      </c>
      <c r="D10" s="22" t="s">
        <v>58</v>
      </c>
      <c r="E10" s="22" t="s">
        <v>59</v>
      </c>
      <c r="F10" s="23" t="s">
        <v>18</v>
      </c>
      <c r="G10" s="24"/>
      <c r="H10" s="12"/>
      <c r="I10" s="137"/>
    </row>
    <row r="11" spans="1:9" ht="15.6" x14ac:dyDescent="0.25">
      <c r="A11" s="12" t="s">
        <v>183</v>
      </c>
      <c r="B11" s="31" t="s">
        <v>377</v>
      </c>
      <c r="C11" s="19" t="s">
        <v>412</v>
      </c>
      <c r="D11" s="24" t="s">
        <v>11</v>
      </c>
      <c r="E11" s="24" t="s">
        <v>71</v>
      </c>
      <c r="F11" s="24" t="s">
        <v>69</v>
      </c>
      <c r="G11" s="24" t="s">
        <v>0</v>
      </c>
      <c r="H11" s="12"/>
      <c r="I11" s="137"/>
    </row>
    <row r="12" spans="1:9" ht="72" x14ac:dyDescent="0.25">
      <c r="A12" s="12" t="s">
        <v>184</v>
      </c>
      <c r="B12" s="31" t="s">
        <v>377</v>
      </c>
      <c r="C12" s="19" t="s">
        <v>413</v>
      </c>
      <c r="D12" s="24" t="s">
        <v>72</v>
      </c>
      <c r="E12" s="24" t="s">
        <v>73</v>
      </c>
      <c r="F12" s="24" t="s">
        <v>69</v>
      </c>
      <c r="G12" s="24" t="s">
        <v>0</v>
      </c>
      <c r="H12" s="12"/>
      <c r="I12" s="137"/>
    </row>
    <row r="13" spans="1:9" ht="24" x14ac:dyDescent="0.25">
      <c r="A13" s="12" t="s">
        <v>185</v>
      </c>
      <c r="B13" s="31" t="s">
        <v>377</v>
      </c>
      <c r="C13" s="19" t="s">
        <v>414</v>
      </c>
      <c r="D13" s="24" t="s">
        <v>74</v>
      </c>
      <c r="E13" s="24" t="s">
        <v>75</v>
      </c>
      <c r="F13" s="24" t="s">
        <v>69</v>
      </c>
      <c r="G13" s="24" t="s">
        <v>0</v>
      </c>
      <c r="H13" s="12"/>
      <c r="I13" s="137"/>
    </row>
    <row r="14" spans="1:9" ht="24" x14ac:dyDescent="0.25">
      <c r="A14" s="12" t="s">
        <v>384</v>
      </c>
      <c r="B14" s="31" t="s">
        <v>377</v>
      </c>
      <c r="C14" s="19" t="s">
        <v>238</v>
      </c>
      <c r="D14" s="14" t="s">
        <v>381</v>
      </c>
      <c r="E14" s="14" t="s">
        <v>382</v>
      </c>
      <c r="F14" s="15" t="s">
        <v>383</v>
      </c>
      <c r="G14" s="24" t="s">
        <v>0</v>
      </c>
      <c r="H14" s="12"/>
      <c r="I14" s="137"/>
    </row>
    <row r="15" spans="1:9" x14ac:dyDescent="0.3">
      <c r="I15" s="138"/>
    </row>
    <row r="16" spans="1:9" x14ac:dyDescent="0.3">
      <c r="I16" s="138"/>
    </row>
    <row r="17" spans="9:9" x14ac:dyDescent="0.3">
      <c r="I17" s="138"/>
    </row>
    <row r="18" spans="9:9" x14ac:dyDescent="0.3">
      <c r="I18" s="138"/>
    </row>
    <row r="19" spans="9:9" x14ac:dyDescent="0.3">
      <c r="I19" s="138"/>
    </row>
    <row r="20" spans="9:9" x14ac:dyDescent="0.3">
      <c r="I20" s="138"/>
    </row>
    <row r="25" spans="9:9" x14ac:dyDescent="0.3">
      <c r="I25" s="140"/>
    </row>
    <row r="26" spans="9:9" x14ac:dyDescent="0.3">
      <c r="I26" s="138"/>
    </row>
    <row r="27" spans="9:9" x14ac:dyDescent="0.3">
      <c r="I27" s="138"/>
    </row>
    <row r="28" spans="9:9" x14ac:dyDescent="0.3">
      <c r="I28" s="138"/>
    </row>
    <row r="29" spans="9:9" x14ac:dyDescent="0.3">
      <c r="I29" s="138"/>
    </row>
    <row r="30" spans="9:9" x14ac:dyDescent="0.3">
      <c r="I30" s="138"/>
    </row>
    <row r="31" spans="9:9" x14ac:dyDescent="0.3">
      <c r="I31" s="137"/>
    </row>
    <row r="32" spans="9:9" x14ac:dyDescent="0.3">
      <c r="I32" s="137"/>
    </row>
    <row r="33" spans="9:9" x14ac:dyDescent="0.3">
      <c r="I33" s="137"/>
    </row>
    <row r="34" spans="9:9" x14ac:dyDescent="0.3">
      <c r="I34" s="137"/>
    </row>
    <row r="35" spans="9:9" x14ac:dyDescent="0.3">
      <c r="I35" s="137"/>
    </row>
    <row r="36" spans="9:9" x14ac:dyDescent="0.3">
      <c r="I36" s="137"/>
    </row>
    <row r="37" spans="9:9" x14ac:dyDescent="0.3">
      <c r="I37" s="137"/>
    </row>
    <row r="38" spans="9:9" x14ac:dyDescent="0.3">
      <c r="I38" s="137"/>
    </row>
    <row r="39" spans="9:9" x14ac:dyDescent="0.3">
      <c r="I39" s="137"/>
    </row>
    <row r="40" spans="9:9" x14ac:dyDescent="0.3">
      <c r="I40" s="137"/>
    </row>
    <row r="41" spans="9:9" x14ac:dyDescent="0.3">
      <c r="I41" s="137"/>
    </row>
    <row r="42" spans="9:9" x14ac:dyDescent="0.3">
      <c r="I42" s="137"/>
    </row>
    <row r="43" spans="9:9" x14ac:dyDescent="0.3">
      <c r="I43" s="138"/>
    </row>
    <row r="48" spans="9:9" x14ac:dyDescent="0.3">
      <c r="I48" s="141"/>
    </row>
    <row r="49" spans="9:9" x14ac:dyDescent="0.3">
      <c r="I49" s="141"/>
    </row>
    <row r="50" spans="9:9" x14ac:dyDescent="0.3">
      <c r="I50" s="141"/>
    </row>
    <row r="51" spans="9:9" x14ac:dyDescent="0.3">
      <c r="I51" s="141"/>
    </row>
    <row r="52" spans="9:9" x14ac:dyDescent="0.3">
      <c r="I52" s="141"/>
    </row>
    <row r="53" spans="9:9" x14ac:dyDescent="0.3">
      <c r="I53" s="141"/>
    </row>
    <row r="54" spans="9:9" x14ac:dyDescent="0.3">
      <c r="I54" s="141"/>
    </row>
    <row r="55" spans="9:9" x14ac:dyDescent="0.3">
      <c r="I55" s="141"/>
    </row>
    <row r="56" spans="9:9" x14ac:dyDescent="0.3">
      <c r="I56" s="141"/>
    </row>
    <row r="57" spans="9:9" x14ac:dyDescent="0.3">
      <c r="I57" s="141"/>
    </row>
    <row r="58" spans="9:9" x14ac:dyDescent="0.3">
      <c r="I58" s="141"/>
    </row>
    <row r="59" spans="9:9" x14ac:dyDescent="0.3">
      <c r="I59" s="141"/>
    </row>
    <row r="60" spans="9:9" x14ac:dyDescent="0.3">
      <c r="I60" s="141"/>
    </row>
    <row r="61" spans="9:9" x14ac:dyDescent="0.3">
      <c r="I61" s="141"/>
    </row>
    <row r="62" spans="9:9" x14ac:dyDescent="0.3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62"/>
  <sheetViews>
    <sheetView workbookViewId="0">
      <selection activeCell="I1" sqref="I1:I1048576"/>
    </sheetView>
  </sheetViews>
  <sheetFormatPr defaultColWidth="9" defaultRowHeight="16.2" x14ac:dyDescent="0.3"/>
  <cols>
    <col min="1" max="1" width="8.69921875" style="20" customWidth="1"/>
    <col min="2" max="2" width="8.5" style="20" customWidth="1"/>
    <col min="3" max="4" width="16.8984375" style="20" customWidth="1"/>
    <col min="5" max="5" width="19.5" style="20" customWidth="1"/>
    <col min="6" max="7" width="8.8984375" style="20" customWidth="1"/>
    <col min="8" max="8" width="9" style="20"/>
    <col min="9" max="9" width="10.796875" style="139" customWidth="1"/>
    <col min="10" max="16384" width="9" style="18"/>
  </cols>
  <sheetData>
    <row r="1" spans="1:9" ht="42" customHeight="1" x14ac:dyDescent="0.25">
      <c r="A1" s="52" t="s">
        <v>114</v>
      </c>
      <c r="B1" s="52" t="s">
        <v>115</v>
      </c>
      <c r="C1" s="52" t="s">
        <v>116</v>
      </c>
      <c r="D1" s="53" t="s">
        <v>117</v>
      </c>
      <c r="E1" s="53" t="s">
        <v>118</v>
      </c>
      <c r="F1" s="54" t="s">
        <v>119</v>
      </c>
      <c r="G1" s="53" t="s">
        <v>120</v>
      </c>
      <c r="H1" s="52" t="s">
        <v>121</v>
      </c>
      <c r="I1" s="136" t="s">
        <v>573</v>
      </c>
    </row>
    <row r="2" spans="1:9" ht="36" x14ac:dyDescent="0.25">
      <c r="A2" s="40" t="s">
        <v>186</v>
      </c>
      <c r="B2" s="41" t="s">
        <v>453</v>
      </c>
      <c r="C2" s="96" t="s">
        <v>451</v>
      </c>
      <c r="D2" s="43" t="s">
        <v>98</v>
      </c>
      <c r="E2" s="43" t="s">
        <v>99</v>
      </c>
      <c r="F2" s="44" t="s">
        <v>100</v>
      </c>
      <c r="G2" s="45" t="s">
        <v>0</v>
      </c>
      <c r="H2" s="45"/>
      <c r="I2" s="109" t="s">
        <v>572</v>
      </c>
    </row>
    <row r="3" spans="1:9" ht="24" x14ac:dyDescent="0.25">
      <c r="A3" s="40" t="s">
        <v>187</v>
      </c>
      <c r="B3" s="41" t="s">
        <v>453</v>
      </c>
      <c r="C3" s="42" t="s">
        <v>238</v>
      </c>
      <c r="D3" s="47" t="s">
        <v>46</v>
      </c>
      <c r="E3" s="47" t="s">
        <v>101</v>
      </c>
      <c r="F3" s="48" t="s">
        <v>100</v>
      </c>
      <c r="G3" s="49" t="s">
        <v>0</v>
      </c>
      <c r="H3" s="49"/>
      <c r="I3" s="137"/>
    </row>
    <row r="4" spans="1:9" ht="15.6" x14ac:dyDescent="0.25">
      <c r="A4" s="40" t="s">
        <v>188</v>
      </c>
      <c r="B4" s="41" t="s">
        <v>453</v>
      </c>
      <c r="C4" s="42" t="s">
        <v>397</v>
      </c>
      <c r="D4" s="47" t="s">
        <v>102</v>
      </c>
      <c r="E4" s="47" t="s">
        <v>350</v>
      </c>
      <c r="F4" s="48" t="s">
        <v>345</v>
      </c>
      <c r="G4" s="50" t="s">
        <v>0</v>
      </c>
      <c r="H4" s="49"/>
      <c r="I4" s="137"/>
    </row>
    <row r="5" spans="1:9" ht="36" x14ac:dyDescent="0.25">
      <c r="A5" s="40" t="s">
        <v>189</v>
      </c>
      <c r="B5" s="41" t="s">
        <v>453</v>
      </c>
      <c r="C5" s="42" t="s">
        <v>398</v>
      </c>
      <c r="D5" s="47" t="s">
        <v>103</v>
      </c>
      <c r="E5" s="47" t="s">
        <v>348</v>
      </c>
      <c r="F5" s="48" t="s">
        <v>93</v>
      </c>
      <c r="G5" s="50" t="s">
        <v>0</v>
      </c>
      <c r="H5" s="49"/>
      <c r="I5" s="137"/>
    </row>
    <row r="6" spans="1:9" s="36" customFormat="1" ht="24" x14ac:dyDescent="0.25">
      <c r="A6" s="40" t="s">
        <v>190</v>
      </c>
      <c r="B6" s="41" t="s">
        <v>453</v>
      </c>
      <c r="C6" s="42" t="s">
        <v>399</v>
      </c>
      <c r="D6" s="46" t="s">
        <v>104</v>
      </c>
      <c r="E6" s="46" t="s">
        <v>349</v>
      </c>
      <c r="F6" s="46" t="s">
        <v>93</v>
      </c>
      <c r="G6" s="46" t="s">
        <v>105</v>
      </c>
      <c r="H6" s="46"/>
      <c r="I6" s="137"/>
    </row>
    <row r="7" spans="1:9" ht="24" x14ac:dyDescent="0.25">
      <c r="A7" s="40" t="s">
        <v>191</v>
      </c>
      <c r="B7" s="41" t="s">
        <v>453</v>
      </c>
      <c r="C7" s="42" t="s">
        <v>400</v>
      </c>
      <c r="D7" s="46" t="s">
        <v>106</v>
      </c>
      <c r="E7" s="46" t="s">
        <v>107</v>
      </c>
      <c r="F7" s="46" t="s">
        <v>108</v>
      </c>
      <c r="G7" s="46" t="s">
        <v>105</v>
      </c>
      <c r="H7" s="46"/>
      <c r="I7" s="137"/>
    </row>
    <row r="8" spans="1:9" ht="48" x14ac:dyDescent="0.25">
      <c r="A8" s="40" t="s">
        <v>192</v>
      </c>
      <c r="B8" s="41" t="s">
        <v>453</v>
      </c>
      <c r="C8" s="42" t="s">
        <v>401</v>
      </c>
      <c r="D8" s="46" t="s">
        <v>109</v>
      </c>
      <c r="E8" s="46" t="s">
        <v>370</v>
      </c>
      <c r="F8" s="46" t="s">
        <v>93</v>
      </c>
      <c r="G8" s="46" t="s">
        <v>105</v>
      </c>
      <c r="H8" s="46"/>
      <c r="I8" s="137"/>
    </row>
    <row r="9" spans="1:9" ht="15.6" x14ac:dyDescent="0.25">
      <c r="A9" s="40" t="s">
        <v>193</v>
      </c>
      <c r="B9" s="41" t="s">
        <v>453</v>
      </c>
      <c r="C9" s="42" t="s">
        <v>402</v>
      </c>
      <c r="D9" s="51" t="s">
        <v>110</v>
      </c>
      <c r="E9" s="51" t="s">
        <v>110</v>
      </c>
      <c r="F9" s="46" t="s">
        <v>108</v>
      </c>
      <c r="G9" s="46" t="s">
        <v>105</v>
      </c>
      <c r="H9" s="46"/>
      <c r="I9" s="137"/>
    </row>
    <row r="10" spans="1:9" ht="24" x14ac:dyDescent="0.25">
      <c r="A10" s="40" t="s">
        <v>194</v>
      </c>
      <c r="B10" s="41" t="s">
        <v>453</v>
      </c>
      <c r="C10" s="42" t="s">
        <v>403</v>
      </c>
      <c r="D10" s="46" t="s">
        <v>111</v>
      </c>
      <c r="E10" s="46" t="s">
        <v>112</v>
      </c>
      <c r="F10" s="46" t="s">
        <v>113</v>
      </c>
      <c r="G10" s="46" t="s">
        <v>105</v>
      </c>
      <c r="H10" s="46"/>
      <c r="I10" s="137"/>
    </row>
    <row r="11" spans="1:9" x14ac:dyDescent="0.3">
      <c r="I11" s="137"/>
    </row>
    <row r="12" spans="1:9" x14ac:dyDescent="0.3">
      <c r="I12" s="137"/>
    </row>
    <row r="13" spans="1:9" x14ac:dyDescent="0.3">
      <c r="I13" s="137"/>
    </row>
    <row r="14" spans="1:9" x14ac:dyDescent="0.3">
      <c r="I14" s="137"/>
    </row>
    <row r="15" spans="1:9" x14ac:dyDescent="0.3">
      <c r="I15" s="138"/>
    </row>
    <row r="16" spans="1:9" x14ac:dyDescent="0.3">
      <c r="I16" s="138"/>
    </row>
    <row r="17" spans="9:9" x14ac:dyDescent="0.3">
      <c r="I17" s="138"/>
    </row>
    <row r="18" spans="9:9" x14ac:dyDescent="0.3">
      <c r="I18" s="138"/>
    </row>
    <row r="19" spans="9:9" x14ac:dyDescent="0.3">
      <c r="I19" s="138"/>
    </row>
    <row r="20" spans="9:9" x14ac:dyDescent="0.3">
      <c r="I20" s="138"/>
    </row>
    <row r="25" spans="9:9" x14ac:dyDescent="0.3">
      <c r="I25" s="140"/>
    </row>
    <row r="26" spans="9:9" x14ac:dyDescent="0.3">
      <c r="I26" s="138"/>
    </row>
    <row r="27" spans="9:9" x14ac:dyDescent="0.3">
      <c r="I27" s="138"/>
    </row>
    <row r="28" spans="9:9" x14ac:dyDescent="0.3">
      <c r="I28" s="138"/>
    </row>
    <row r="29" spans="9:9" x14ac:dyDescent="0.3">
      <c r="I29" s="138"/>
    </row>
    <row r="30" spans="9:9" x14ac:dyDescent="0.3">
      <c r="I30" s="138"/>
    </row>
    <row r="31" spans="9:9" x14ac:dyDescent="0.3">
      <c r="I31" s="137"/>
    </row>
    <row r="32" spans="9:9" x14ac:dyDescent="0.3">
      <c r="I32" s="137"/>
    </row>
    <row r="33" spans="9:9" x14ac:dyDescent="0.3">
      <c r="I33" s="137"/>
    </row>
    <row r="34" spans="9:9" x14ac:dyDescent="0.3">
      <c r="I34" s="137"/>
    </row>
    <row r="35" spans="9:9" x14ac:dyDescent="0.3">
      <c r="I35" s="137"/>
    </row>
    <row r="36" spans="9:9" x14ac:dyDescent="0.3">
      <c r="I36" s="137"/>
    </row>
    <row r="37" spans="9:9" x14ac:dyDescent="0.3">
      <c r="I37" s="137"/>
    </row>
    <row r="38" spans="9:9" x14ac:dyDescent="0.3">
      <c r="I38" s="137"/>
    </row>
    <row r="39" spans="9:9" x14ac:dyDescent="0.3">
      <c r="I39" s="137"/>
    </row>
    <row r="40" spans="9:9" x14ac:dyDescent="0.3">
      <c r="I40" s="137"/>
    </row>
    <row r="41" spans="9:9" x14ac:dyDescent="0.3">
      <c r="I41" s="137"/>
    </row>
    <row r="42" spans="9:9" x14ac:dyDescent="0.3">
      <c r="I42" s="137"/>
    </row>
    <row r="43" spans="9:9" x14ac:dyDescent="0.3">
      <c r="I43" s="138"/>
    </row>
    <row r="48" spans="9:9" x14ac:dyDescent="0.3">
      <c r="I48" s="141"/>
    </row>
    <row r="49" spans="9:9" x14ac:dyDescent="0.3">
      <c r="I49" s="141"/>
    </row>
    <row r="50" spans="9:9" x14ac:dyDescent="0.3">
      <c r="I50" s="141"/>
    </row>
    <row r="51" spans="9:9" x14ac:dyDescent="0.3">
      <c r="I51" s="141"/>
    </row>
    <row r="52" spans="9:9" x14ac:dyDescent="0.3">
      <c r="I52" s="141"/>
    </row>
    <row r="53" spans="9:9" x14ac:dyDescent="0.3">
      <c r="I53" s="141"/>
    </row>
    <row r="54" spans="9:9" x14ac:dyDescent="0.3">
      <c r="I54" s="141"/>
    </row>
    <row r="55" spans="9:9" x14ac:dyDescent="0.3">
      <c r="I55" s="141"/>
    </row>
    <row r="56" spans="9:9" x14ac:dyDescent="0.3">
      <c r="I56" s="141"/>
    </row>
    <row r="57" spans="9:9" x14ac:dyDescent="0.3">
      <c r="I57" s="141"/>
    </row>
    <row r="58" spans="9:9" x14ac:dyDescent="0.3">
      <c r="I58" s="141"/>
    </row>
    <row r="59" spans="9:9" x14ac:dyDescent="0.3">
      <c r="I59" s="141"/>
    </row>
    <row r="60" spans="9:9" x14ac:dyDescent="0.3">
      <c r="I60" s="141"/>
    </row>
    <row r="61" spans="9:9" x14ac:dyDescent="0.3">
      <c r="I61" s="141"/>
    </row>
    <row r="62" spans="9:9" x14ac:dyDescent="0.3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294</v>
      </c>
      <c r="D1" s="63" t="s">
        <v>295</v>
      </c>
      <c r="E1" s="63" t="s">
        <v>296</v>
      </c>
      <c r="F1" s="64" t="s">
        <v>297</v>
      </c>
      <c r="G1" s="63" t="s">
        <v>298</v>
      </c>
      <c r="H1" s="63" t="s">
        <v>299</v>
      </c>
      <c r="I1" s="136" t="s">
        <v>573</v>
      </c>
    </row>
    <row r="2" spans="1:9" s="65" customFormat="1" ht="12" x14ac:dyDescent="0.25">
      <c r="A2" s="66" t="s">
        <v>307</v>
      </c>
      <c r="B2" s="74" t="s">
        <v>248</v>
      </c>
      <c r="C2" s="96" t="s">
        <v>451</v>
      </c>
      <c r="D2" s="62" t="s">
        <v>266</v>
      </c>
      <c r="E2" s="62" t="s">
        <v>267</v>
      </c>
      <c r="F2" s="62" t="s">
        <v>300</v>
      </c>
      <c r="G2" s="74" t="s">
        <v>301</v>
      </c>
      <c r="H2" s="68"/>
      <c r="I2" s="109" t="s">
        <v>572</v>
      </c>
    </row>
    <row r="3" spans="1:9" s="65" customFormat="1" ht="24" x14ac:dyDescent="0.25">
      <c r="A3" s="66" t="s">
        <v>308</v>
      </c>
      <c r="B3" s="74" t="s">
        <v>248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301</v>
      </c>
      <c r="H3" s="76"/>
      <c r="I3" s="137"/>
    </row>
    <row r="4" spans="1:9" ht="24" x14ac:dyDescent="0.15">
      <c r="A4" s="66" t="s">
        <v>309</v>
      </c>
      <c r="B4" s="74" t="s">
        <v>248</v>
      </c>
      <c r="C4" s="62" t="s">
        <v>270</v>
      </c>
      <c r="D4" s="62" t="s">
        <v>302</v>
      </c>
      <c r="E4" s="62" t="s">
        <v>303</v>
      </c>
      <c r="F4" s="62" t="s">
        <v>304</v>
      </c>
      <c r="G4" s="70" t="s">
        <v>301</v>
      </c>
      <c r="H4" s="71"/>
      <c r="I4" s="137"/>
    </row>
    <row r="5" spans="1:9" ht="96" x14ac:dyDescent="0.15">
      <c r="A5" s="66" t="s">
        <v>310</v>
      </c>
      <c r="B5" s="74" t="s">
        <v>248</v>
      </c>
      <c r="C5" s="62" t="s">
        <v>274</v>
      </c>
      <c r="D5" s="62" t="s">
        <v>275</v>
      </c>
      <c r="E5" s="62" t="s">
        <v>305</v>
      </c>
      <c r="F5" s="62" t="s">
        <v>306</v>
      </c>
      <c r="G5" s="70" t="s">
        <v>301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573</v>
      </c>
    </row>
    <row r="2" spans="1:9" s="65" customFormat="1" ht="12" x14ac:dyDescent="0.25">
      <c r="A2" s="66" t="s">
        <v>311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312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313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314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573</v>
      </c>
    </row>
    <row r="2" spans="1:9" s="65" customFormat="1" ht="12" x14ac:dyDescent="0.25">
      <c r="A2" s="66" t="s">
        <v>315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316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317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318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571</v>
      </c>
    </row>
    <row r="2" spans="1:9" s="65" customFormat="1" ht="12" x14ac:dyDescent="0.25">
      <c r="A2" s="66" t="s">
        <v>319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320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321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322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573</v>
      </c>
    </row>
    <row r="2" spans="1:9" s="65" customFormat="1" ht="12" x14ac:dyDescent="0.25">
      <c r="A2" s="66" t="s">
        <v>323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324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325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326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tabSelected="1" workbookViewId="0">
      <selection activeCell="H29" sqref="H29"/>
    </sheetView>
  </sheetViews>
  <sheetFormatPr defaultColWidth="7.8984375" defaultRowHeight="13.2" x14ac:dyDescent="0.25"/>
  <cols>
    <col min="1" max="1" width="8" style="105" customWidth="1" collapsed="1"/>
    <col min="2" max="2" width="28.8984375" style="105" customWidth="1" collapsed="1"/>
    <col min="3" max="4" width="18.5" style="105" customWidth="1" collapsed="1"/>
    <col min="5" max="11" width="8" style="105" customWidth="1" collapsed="1"/>
    <col min="12" max="44" width="9.59765625" style="105" customWidth="1" collapsed="1"/>
    <col min="45" max="51" width="7.8984375" style="105"/>
    <col min="52" max="16384" width="7.8984375" style="105" collapsed="1"/>
  </cols>
  <sheetData>
    <row r="1" spans="1:44" s="100" customFormat="1" ht="28.5" customHeight="1" x14ac:dyDescent="0.25">
      <c r="A1" s="111" t="s">
        <v>38</v>
      </c>
      <c r="B1" s="111" t="s">
        <v>527</v>
      </c>
      <c r="C1" s="111" t="s">
        <v>22</v>
      </c>
      <c r="D1" s="111" t="s">
        <v>455</v>
      </c>
      <c r="E1" s="97" t="s">
        <v>41</v>
      </c>
      <c r="F1" s="97" t="s">
        <v>42</v>
      </c>
      <c r="G1" s="97" t="s">
        <v>43</v>
      </c>
      <c r="H1" s="97" t="s">
        <v>44</v>
      </c>
      <c r="I1" s="97" t="s">
        <v>45</v>
      </c>
      <c r="J1" s="97" t="s">
        <v>353</v>
      </c>
      <c r="K1" s="97" t="s">
        <v>456</v>
      </c>
      <c r="L1" s="98" t="s">
        <v>457</v>
      </c>
      <c r="M1" s="98" t="s">
        <v>458</v>
      </c>
      <c r="N1" s="98" t="s">
        <v>459</v>
      </c>
      <c r="O1" s="99" t="s">
        <v>460</v>
      </c>
      <c r="P1" s="99" t="s">
        <v>461</v>
      </c>
      <c r="Q1" s="99" t="s">
        <v>462</v>
      </c>
      <c r="R1" s="99" t="s">
        <v>463</v>
      </c>
      <c r="S1" s="99" t="s">
        <v>464</v>
      </c>
      <c r="T1" s="99" t="s">
        <v>465</v>
      </c>
      <c r="U1" s="98" t="s">
        <v>466</v>
      </c>
      <c r="V1" s="98" t="s">
        <v>467</v>
      </c>
      <c r="W1" s="98" t="s">
        <v>468</v>
      </c>
      <c r="X1" s="98" t="s">
        <v>469</v>
      </c>
      <c r="Y1" s="98" t="s">
        <v>470</v>
      </c>
      <c r="Z1" s="98" t="s">
        <v>471</v>
      </c>
      <c r="AA1" s="99" t="s">
        <v>472</v>
      </c>
      <c r="AB1" s="99" t="s">
        <v>473</v>
      </c>
      <c r="AC1" s="99" t="s">
        <v>474</v>
      </c>
      <c r="AD1" s="99" t="s">
        <v>475</v>
      </c>
      <c r="AE1" s="99" t="s">
        <v>476</v>
      </c>
      <c r="AF1" s="99" t="s">
        <v>477</v>
      </c>
      <c r="AG1" s="98" t="s">
        <v>478</v>
      </c>
      <c r="AH1" s="98" t="s">
        <v>479</v>
      </c>
      <c r="AI1" s="98" t="s">
        <v>480</v>
      </c>
      <c r="AJ1" s="98" t="s">
        <v>481</v>
      </c>
      <c r="AK1" s="98" t="s">
        <v>482</v>
      </c>
      <c r="AL1" s="98" t="s">
        <v>483</v>
      </c>
      <c r="AM1" s="99" t="s">
        <v>484</v>
      </c>
      <c r="AN1" s="99" t="s">
        <v>485</v>
      </c>
      <c r="AO1" s="99" t="s">
        <v>486</v>
      </c>
      <c r="AP1" s="99" t="s">
        <v>487</v>
      </c>
      <c r="AQ1" s="99" t="s">
        <v>488</v>
      </c>
      <c r="AR1" s="99" t="s">
        <v>489</v>
      </c>
    </row>
    <row r="2" spans="1:44" s="100" customFormat="1" ht="18" customHeight="1" x14ac:dyDescent="0.25">
      <c r="A2" s="112" t="s">
        <v>528</v>
      </c>
      <c r="B2" s="113" t="s">
        <v>490</v>
      </c>
      <c r="C2" s="114"/>
      <c r="D2" s="115" t="s">
        <v>529</v>
      </c>
      <c r="E2" s="101">
        <f>COUNTIF(AA!$B:$B,"A")</f>
        <v>1</v>
      </c>
      <c r="F2" s="102">
        <f>COUNTIF(AA!$B:$B,"B")</f>
        <v>16</v>
      </c>
      <c r="G2" s="102">
        <f>COUNTIF(AA!$B:$B,"C")</f>
        <v>0</v>
      </c>
      <c r="H2" s="102">
        <f>COUNTIF(AA!$B:$B,"CA")</f>
        <v>0</v>
      </c>
      <c r="I2" s="102">
        <f>COUNTIF(AA!$B:$B,"CB")</f>
        <v>0</v>
      </c>
      <c r="J2" s="102">
        <f>COUNTIF(AA!$B:$B,"CC")</f>
        <v>0</v>
      </c>
      <c r="K2" s="103">
        <f>SUM(E2:J2)</f>
        <v>17</v>
      </c>
      <c r="L2" s="104">
        <f>SUMPRODUCT((AA!$B:$B="CA")*(AA!$I:$I="NA"))</f>
        <v>0</v>
      </c>
      <c r="M2" s="104">
        <f>SUMPRODUCT((AA!$B:$B="CB")*(AA!$I:$I="NA"))</f>
        <v>0</v>
      </c>
      <c r="N2" s="104">
        <f>SUMPRODUCT((AA!$B:$B="CC")*(AA!$I:$I="NA"))</f>
        <v>0</v>
      </c>
      <c r="O2" s="104">
        <f>SUMPRODUCT((AA!$B:$B="A")*(AA!$I:$I="T"))</f>
        <v>0</v>
      </c>
      <c r="P2" s="104">
        <f>SUMPRODUCT((AA!$B:$B="B")*(AA!$I:$I="T"))</f>
        <v>1</v>
      </c>
      <c r="Q2" s="104">
        <f>SUMPRODUCT((AA!$B:$B="C")*(AA!$I:$I="T"))</f>
        <v>0</v>
      </c>
      <c r="R2" s="104">
        <f>SUMPRODUCT((AA!$B:$B="CA")*(AA!$I:$I="T"))</f>
        <v>0</v>
      </c>
      <c r="S2" s="104">
        <f>SUMPRODUCT((AA!$B:$B="CB")*(AA!$I:$I="T"))</f>
        <v>0</v>
      </c>
      <c r="T2" s="104">
        <f>SUMPRODUCT((AA!$B:$B="CC")*(AA!$I:$I="T"))</f>
        <v>0</v>
      </c>
      <c r="U2" s="104">
        <f>SUMPRODUCT((AA!$B:$B="A")*(AA!$I:$I="T+1Q"))</f>
        <v>0</v>
      </c>
      <c r="V2" s="104">
        <f>SUMPRODUCT((AA!$B:$B="B")*(AA!$I:$I="T+1Q"))</f>
        <v>0</v>
      </c>
      <c r="W2" s="104">
        <f>SUMPRODUCT((AA!$B:$B="C")*(AA!$I:$I="T+1Q"))</f>
        <v>0</v>
      </c>
      <c r="X2" s="104">
        <f>SUMPRODUCT((AA!$B:$B="CA")*(AA!$I:$I="T+1Q"))</f>
        <v>0</v>
      </c>
      <c r="Y2" s="104">
        <f>SUMPRODUCT((AA!$B:$B="CB")*(AA!$I:$I="T+1Q"))</f>
        <v>0</v>
      </c>
      <c r="Z2" s="104">
        <f>SUMPRODUCT((AA!$B:$B="CC")*(AA!$I:$I="T+1Q"))</f>
        <v>0</v>
      </c>
      <c r="AA2" s="104">
        <f>SUMPRODUCT((AA!$B:$B="A")*(AA!$I:$I="T+2Q"))</f>
        <v>0</v>
      </c>
      <c r="AB2" s="104">
        <f>SUMPRODUCT((AA!$B:$B="B")*(AA!$I:$I="T+2Q"))</f>
        <v>0</v>
      </c>
      <c r="AC2" s="104">
        <f>SUMPRODUCT((AA!$B:$B="C")*(AA!$I:$I="T+2Q"))</f>
        <v>0</v>
      </c>
      <c r="AD2" s="104">
        <f>SUMPRODUCT((AA!$B:$B="CA")*(AA!$I:$I="T+2Q"))</f>
        <v>0</v>
      </c>
      <c r="AE2" s="104">
        <f>SUMPRODUCT((AA!$B:$B="CB")*(AA!$I:$I="T+2Q"))</f>
        <v>0</v>
      </c>
      <c r="AF2" s="104">
        <f>SUMPRODUCT((AA!$B:$B="CC")*(AA!$I:$I="T+2Q"))</f>
        <v>0</v>
      </c>
      <c r="AG2" s="104">
        <f>SUMPRODUCT((AA!$B:$B="A")*(AA!$I:$I="T+3Q"))</f>
        <v>0</v>
      </c>
      <c r="AH2" s="104">
        <f>SUMPRODUCT((AA!$B:$B="B")*(AA!$I:$I="T+3Q"))</f>
        <v>0</v>
      </c>
      <c r="AI2" s="104">
        <f>SUMPRODUCT((AA!$B:$B="C")*(AA!$I:$I="T+3Q"))</f>
        <v>0</v>
      </c>
      <c r="AJ2" s="104">
        <f>SUMPRODUCT((AA!$B:$B="CA")*(AA!$I:$I="T+3Q"))</f>
        <v>0</v>
      </c>
      <c r="AK2" s="104">
        <f>SUMPRODUCT((AA!$B:$B="CB")*(AA!$I:$I="T+3Q"))</f>
        <v>0</v>
      </c>
      <c r="AL2" s="104">
        <f>SUMPRODUCT((AA!$B:$B="CC")*(AA!$I:$I="T+3Q"))</f>
        <v>0</v>
      </c>
      <c r="AM2" s="104">
        <f>SUMPRODUCT((AA!$B:$B="A")*(AA!$I:$I="T+4Q"))</f>
        <v>0</v>
      </c>
      <c r="AN2" s="104">
        <f>SUMPRODUCT((AA!$B:$B="B")*(AA!$I:$I="T+4Q"))</f>
        <v>0</v>
      </c>
      <c r="AO2" s="104">
        <f>SUMPRODUCT((AA!$B:$B="C")*(AA!$I:$I="T+4Q"))</f>
        <v>0</v>
      </c>
      <c r="AP2" s="104">
        <f>SUMPRODUCT((AA!$B:$B="CA")*(AA!$I:$I="T+4Q"))</f>
        <v>0</v>
      </c>
      <c r="AQ2" s="104">
        <f>SUMPRODUCT((AA!$B:$B="CB")*(AA!$I:$I="T+4Q"))</f>
        <v>0</v>
      </c>
      <c r="AR2" s="104">
        <f>SUMPRODUCT((AA!$B:$B="CC")*(AA!$I:$I="T+4Q"))</f>
        <v>0</v>
      </c>
    </row>
    <row r="3" spans="1:44" ht="15" customHeight="1" x14ac:dyDescent="0.25">
      <c r="A3" s="112" t="s">
        <v>530</v>
      </c>
      <c r="B3" s="116" t="s">
        <v>531</v>
      </c>
      <c r="C3" s="117" t="s">
        <v>331</v>
      </c>
      <c r="D3" s="113" t="s">
        <v>490</v>
      </c>
      <c r="E3" s="101">
        <f>COUNTIF(AB!$B:$B,"A")</f>
        <v>0</v>
      </c>
      <c r="F3" s="101">
        <f>COUNTIF(AB!$B:$B,"B")</f>
        <v>0</v>
      </c>
      <c r="G3" s="101">
        <f>COUNTIF(AB!$B:$B,"C")</f>
        <v>0</v>
      </c>
      <c r="H3" s="101">
        <f>COUNTIF(AB!$B:$B,"CA")</f>
        <v>0</v>
      </c>
      <c r="I3" s="101">
        <f>COUNTIF(AB!$B:$B,"CB")</f>
        <v>8</v>
      </c>
      <c r="J3" s="101">
        <f>COUNTIF(AB!$B:$B,"CC")</f>
        <v>0</v>
      </c>
      <c r="K3" s="103">
        <f t="shared" ref="K3:K20" si="0">SUM(E3:J3)</f>
        <v>8</v>
      </c>
      <c r="L3" s="104">
        <f>SUMPRODUCT((AB!$B:$B="CA")*(AB!$I:$I="NA"))</f>
        <v>0</v>
      </c>
      <c r="M3" s="104">
        <f>SUMPRODUCT((AB!$B:$B="CB")*(AB!$I:$I="NA"))</f>
        <v>0</v>
      </c>
      <c r="N3" s="104">
        <f>SUMPRODUCT((AB!$B:$B="CC")*(AB!$I:$I="NA"))</f>
        <v>0</v>
      </c>
      <c r="O3" s="104">
        <f>SUMPRODUCT((AB!$B:$B="A")*(AB!$I:$I="T"))</f>
        <v>0</v>
      </c>
      <c r="P3" s="104">
        <f>SUMPRODUCT((AB!$B:$B="B")*(AB!$I:$I="T"))</f>
        <v>0</v>
      </c>
      <c r="Q3" s="104">
        <f>SUMPRODUCT((AB!$B:$B="C")*(AB!$I:$I="T"))</f>
        <v>0</v>
      </c>
      <c r="R3" s="104">
        <f>SUMPRODUCT((AB!$B:$B="CA")*(AB!$I:$I="T"))</f>
        <v>0</v>
      </c>
      <c r="S3" s="104">
        <f>SUMPRODUCT((AB!$B:$B="CB")*(AB!$I:$I="T"))</f>
        <v>1</v>
      </c>
      <c r="T3" s="104">
        <f>SUMPRODUCT((AB!$B:$B="CC")*(AB!$I:$I="T"))</f>
        <v>0</v>
      </c>
      <c r="U3" s="104">
        <f>SUMPRODUCT((AB!$B:$B="A")*(AB!$I:$I="T+1Q"))</f>
        <v>0</v>
      </c>
      <c r="V3" s="104">
        <f>SUMPRODUCT((AB!$B:$B="B")*(AB!$I:$I="T+1Q"))</f>
        <v>0</v>
      </c>
      <c r="W3" s="104">
        <f>SUMPRODUCT((AB!$B:$B="C")*(AB!$I:$I="T+1Q"))</f>
        <v>0</v>
      </c>
      <c r="X3" s="104">
        <f>SUMPRODUCT((AB!$B:$B="CA")*(AB!$I:$I="T+1Q"))</f>
        <v>0</v>
      </c>
      <c r="Y3" s="104">
        <f>SUMPRODUCT((AB!$B:$B="CB")*(AB!$I:$I="T+1Q"))</f>
        <v>0</v>
      </c>
      <c r="Z3" s="104">
        <f>SUMPRODUCT((AB!$B:$B="CC")*(AB!$I:$I="T+1Q"))</f>
        <v>0</v>
      </c>
      <c r="AA3" s="104">
        <f>SUMPRODUCT((AB!$B:$B="A")*(AB!$I:$I="T+2Q"))</f>
        <v>0</v>
      </c>
      <c r="AB3" s="104">
        <f>SUMPRODUCT((AB!$B:$B="B")*(AB!$I:$I="T+2Q"))</f>
        <v>0</v>
      </c>
      <c r="AC3" s="104">
        <f>SUMPRODUCT((AB!$B:$B="C")*(AB!$I:$I="T+2Q"))</f>
        <v>0</v>
      </c>
      <c r="AD3" s="104">
        <f>SUMPRODUCT((AB!$B:$B="CA")*(AB!$I:$I="T+2Q"))</f>
        <v>0</v>
      </c>
      <c r="AE3" s="104">
        <f>SUMPRODUCT((AB!$B:$B="CB")*(AB!$I:$I="T+2Q"))</f>
        <v>0</v>
      </c>
      <c r="AF3" s="104">
        <f>SUMPRODUCT((AB!$B:$B="CC")*(AB!$I:$I="T+2Q"))</f>
        <v>0</v>
      </c>
      <c r="AG3" s="104">
        <f>SUMPRODUCT((AB!$B:$B="A")*(AB!$I:$I="T+3Q"))</f>
        <v>0</v>
      </c>
      <c r="AH3" s="104">
        <f>SUMPRODUCT((AB!$B:$B="B")*(AB!$I:$I="T+3Q"))</f>
        <v>0</v>
      </c>
      <c r="AI3" s="104">
        <f>SUMPRODUCT((AB!$B:$B="C")*(AB!$I:$I="T+3Q"))</f>
        <v>0</v>
      </c>
      <c r="AJ3" s="104">
        <f>SUMPRODUCT((AB!$B:$B="CA")*(AB!$I:$I="T+3Q"))</f>
        <v>0</v>
      </c>
      <c r="AK3" s="104">
        <f>SUMPRODUCT((AB!$B:$B="CB")*(AB!$I:$I="T+3Q"))</f>
        <v>0</v>
      </c>
      <c r="AL3" s="104">
        <f>SUMPRODUCT((AB!$B:$B="CC")*(AB!$I:$I="T+3Q"))</f>
        <v>0</v>
      </c>
      <c r="AM3" s="104">
        <f>SUMPRODUCT((AB!$B:$B="A")*(AB!$I:$I="T+4Q"))</f>
        <v>0</v>
      </c>
      <c r="AN3" s="104">
        <f>SUMPRODUCT((AB!$B:$B="B")*(AB!$I:$I="T+4Q"))</f>
        <v>0</v>
      </c>
      <c r="AO3" s="104">
        <f>SUMPRODUCT((AB!$B:$B="C")*(AB!$I:$I="T+4Q"))</f>
        <v>0</v>
      </c>
      <c r="AP3" s="104">
        <f>SUMPRODUCT((AB!$B:$B="CA")*(AB!$I:$I="T+4Q"))</f>
        <v>0</v>
      </c>
      <c r="AQ3" s="104">
        <f>SUMPRODUCT((AB!$B:$B="CB")*(AB!$I:$I="T+4Q"))</f>
        <v>0</v>
      </c>
      <c r="AR3" s="104">
        <f>SUMPRODUCT((AB!$B:$B="CC")*(AB!$I:$I="T+4Q"))</f>
        <v>0</v>
      </c>
    </row>
    <row r="4" spans="1:44" ht="15" customHeight="1" x14ac:dyDescent="0.25">
      <c r="A4" s="112" t="s">
        <v>532</v>
      </c>
      <c r="B4" s="116" t="s">
        <v>533</v>
      </c>
      <c r="C4" s="116"/>
      <c r="D4" s="113" t="s">
        <v>534</v>
      </c>
      <c r="E4" s="101">
        <f>COUNTIF(AC!$B:$B,"A")</f>
        <v>0</v>
      </c>
      <c r="F4" s="101">
        <f>COUNTIF(AC!$B:$B,"B")</f>
        <v>6</v>
      </c>
      <c r="G4" s="101">
        <f>COUNTIF(AC!$B:$B,"C")</f>
        <v>0</v>
      </c>
      <c r="H4" s="101">
        <f>COUNTIF(AC!$B:$B,"CA")</f>
        <v>0</v>
      </c>
      <c r="I4" s="101">
        <f>COUNTIF(AC!$B:$B,"CB")</f>
        <v>0</v>
      </c>
      <c r="J4" s="101">
        <f>COUNTIF(AC!$B:$B,"CC")</f>
        <v>0</v>
      </c>
      <c r="K4" s="103">
        <f t="shared" si="0"/>
        <v>6</v>
      </c>
      <c r="L4" s="104">
        <f>SUMPRODUCT((AC!$B:$B="CA")*(AC!$I:$I="NA"))</f>
        <v>0</v>
      </c>
      <c r="M4" s="104">
        <f>SUMPRODUCT((AC!$B:$B="CB")*(AC!$I:$I="NA"))</f>
        <v>0</v>
      </c>
      <c r="N4" s="104">
        <f>SUMPRODUCT((AC!$B:$B="CC")*(AC!$I:$I="NA"))</f>
        <v>0</v>
      </c>
      <c r="O4" s="104">
        <f>SUMPRODUCT((AC!$B:$B="A")*(AC!$I:$I="T"))</f>
        <v>0</v>
      </c>
      <c r="P4" s="104">
        <f>SUMPRODUCT((AC!$B:$B="B")*(AC!$I:$I="T"))</f>
        <v>1</v>
      </c>
      <c r="Q4" s="104">
        <f>SUMPRODUCT((AC!$B:$B="C")*(AC!$I:$I="T"))</f>
        <v>0</v>
      </c>
      <c r="R4" s="104">
        <f>SUMPRODUCT((AC!$B:$B="CA")*(AC!$I:$I="T"))</f>
        <v>0</v>
      </c>
      <c r="S4" s="104">
        <f>SUMPRODUCT((AC!$B:$B="CB")*(AC!$I:$I="T"))</f>
        <v>0</v>
      </c>
      <c r="T4" s="104">
        <f>SUMPRODUCT((AC!$B:$B="CC")*(AC!$I:$I="T"))</f>
        <v>0</v>
      </c>
      <c r="U4" s="104">
        <f>SUMPRODUCT((AC!$B:$B="A")*(AC!$I:$I="T+1Q"))</f>
        <v>0</v>
      </c>
      <c r="V4" s="104">
        <f>SUMPRODUCT((AC!$B:$B="B")*(AC!$I:$I="T+1Q"))</f>
        <v>0</v>
      </c>
      <c r="W4" s="104">
        <f>SUMPRODUCT((AC!$B:$B="C")*(AC!$I:$I="T+1Q"))</f>
        <v>0</v>
      </c>
      <c r="X4" s="104">
        <f>SUMPRODUCT((AC!$B:$B="CA")*(AC!$I:$I="T+1Q"))</f>
        <v>0</v>
      </c>
      <c r="Y4" s="104">
        <f>SUMPRODUCT((AC!$B:$B="CB")*(AC!$I:$I="T+1Q"))</f>
        <v>0</v>
      </c>
      <c r="Z4" s="104">
        <f>SUMPRODUCT((AC!$B:$B="CC")*(AC!$I:$I="T+1Q"))</f>
        <v>0</v>
      </c>
      <c r="AA4" s="104">
        <f>SUMPRODUCT((AC!$B:$B="A")*(AC!$I:$I="T+2Q"))</f>
        <v>0</v>
      </c>
      <c r="AB4" s="104">
        <f>SUMPRODUCT((AC!$B:$B="B")*(AC!$I:$I="T+2Q"))</f>
        <v>0</v>
      </c>
      <c r="AC4" s="104">
        <f>SUMPRODUCT((AC!$B:$B="C")*(AC!$I:$I="T+2Q"))</f>
        <v>0</v>
      </c>
      <c r="AD4" s="104">
        <f>SUMPRODUCT((AC!$B:$B="CA")*(AC!$I:$I="T+2Q"))</f>
        <v>0</v>
      </c>
      <c r="AE4" s="104">
        <f>SUMPRODUCT((AC!$B:$B="CB")*(AC!$I:$I="T+2Q"))</f>
        <v>0</v>
      </c>
      <c r="AF4" s="104">
        <f>SUMPRODUCT((AC!$B:$B="CC")*(AC!$I:$I="T+2Q"))</f>
        <v>0</v>
      </c>
      <c r="AG4" s="104">
        <f>SUMPRODUCT((AC!$B:$B="A")*(AC!$I:$I="T+3Q"))</f>
        <v>0</v>
      </c>
      <c r="AH4" s="104">
        <f>SUMPRODUCT((AC!$B:$B="B")*(AC!$I:$I="T+3Q"))</f>
        <v>0</v>
      </c>
      <c r="AI4" s="104">
        <f>SUMPRODUCT((AC!$B:$B="C")*(AC!$I:$I="T+3Q"))</f>
        <v>0</v>
      </c>
      <c r="AJ4" s="104">
        <f>SUMPRODUCT((AC!$B:$B="CA")*(AC!$I:$I="T+3Q"))</f>
        <v>0</v>
      </c>
      <c r="AK4" s="104">
        <f>SUMPRODUCT((AC!$B:$B="CB")*(AC!$I:$I="T+3Q"))</f>
        <v>0</v>
      </c>
      <c r="AL4" s="104">
        <f>SUMPRODUCT((AC!$B:$B="CC")*(AC!$I:$I="T+3Q"))</f>
        <v>0</v>
      </c>
      <c r="AM4" s="104">
        <f>SUMPRODUCT((AC!$B:$B="A")*(AC!$I:$I="T+4Q"))</f>
        <v>0</v>
      </c>
      <c r="AN4" s="104">
        <f>SUMPRODUCT((AC!$B:$B="B")*(AC!$I:$I="T+4Q"))</f>
        <v>0</v>
      </c>
      <c r="AO4" s="104">
        <f>SUMPRODUCT((AC!$B:$B="C")*(AC!$I:$I="T+4Q"))</f>
        <v>0</v>
      </c>
      <c r="AP4" s="104">
        <f>SUMPRODUCT((AC!$B:$B="CA")*(AC!$I:$I="T+4Q"))</f>
        <v>0</v>
      </c>
      <c r="AQ4" s="104">
        <f>SUMPRODUCT((AC!$B:$B="CB")*(AC!$I:$I="T+4Q"))</f>
        <v>0</v>
      </c>
      <c r="AR4" s="104">
        <f>SUMPRODUCT((AC!$B:$B="CC")*(AC!$I:$I="T+4Q"))</f>
        <v>0</v>
      </c>
    </row>
    <row r="5" spans="1:44" ht="15" customHeight="1" x14ac:dyDescent="0.25">
      <c r="A5" s="112" t="s">
        <v>535</v>
      </c>
      <c r="B5" s="116" t="s">
        <v>536</v>
      </c>
      <c r="C5" s="116"/>
      <c r="D5" s="113" t="s">
        <v>534</v>
      </c>
      <c r="E5" s="101">
        <f>COUNTIF(AD!$B:$B,"A")</f>
        <v>0</v>
      </c>
      <c r="F5" s="101">
        <f>COUNTIF(AD!$B:$B,"B")</f>
        <v>8</v>
      </c>
      <c r="G5" s="101">
        <f>COUNTIF(AD!$B:$B,"C")</f>
        <v>0</v>
      </c>
      <c r="H5" s="101">
        <f>COUNTIF(AD!$B:$B,"CA")</f>
        <v>0</v>
      </c>
      <c r="I5" s="101">
        <f>COUNTIF(AD!$B:$B,"CB")</f>
        <v>0</v>
      </c>
      <c r="J5" s="101">
        <f>COUNTIF(AD!$B:$B,"CC")</f>
        <v>0</v>
      </c>
      <c r="K5" s="103">
        <f t="shared" si="0"/>
        <v>8</v>
      </c>
      <c r="L5" s="104">
        <f>SUMPRODUCT((AD!$B:$B="CA")*(AD!$I:$I="NA"))</f>
        <v>0</v>
      </c>
      <c r="M5" s="104">
        <f>SUMPRODUCT((AD!$B:$B="CB")*(AD!$I:$I="NA"))</f>
        <v>0</v>
      </c>
      <c r="N5" s="104">
        <f>SUMPRODUCT((AD!$B:$B="CC")*(AD!$I:$I="NA"))</f>
        <v>0</v>
      </c>
      <c r="O5" s="104">
        <f>SUMPRODUCT((AD!$B:$B="A")*(AD!$I:$I="T"))</f>
        <v>0</v>
      </c>
      <c r="P5" s="104">
        <f>SUMPRODUCT((AD!$B:$B="B")*(AD!$I:$I="T"))</f>
        <v>1</v>
      </c>
      <c r="Q5" s="104">
        <f>SUMPRODUCT((AD!$B:$B="C")*(AD!$I:$I="T"))</f>
        <v>0</v>
      </c>
      <c r="R5" s="104">
        <f>SUMPRODUCT((AD!$B:$B="CA")*(AD!$I:$I="T"))</f>
        <v>0</v>
      </c>
      <c r="S5" s="104">
        <f>SUMPRODUCT((AD!$B:$B="CB")*(AD!$I:$I="T"))</f>
        <v>0</v>
      </c>
      <c r="T5" s="104">
        <f>SUMPRODUCT((AD!$B:$B="CC")*(AD!$I:$I="T"))</f>
        <v>0</v>
      </c>
      <c r="U5" s="104">
        <f>SUMPRODUCT((AD!$B:$B="A")*(AD!$I:$I="T+1Q"))</f>
        <v>0</v>
      </c>
      <c r="V5" s="104">
        <f>SUMPRODUCT((AD!$B:$B="B")*(AD!$I:$I="T+1Q"))</f>
        <v>0</v>
      </c>
      <c r="W5" s="104">
        <f>SUMPRODUCT((AD!$B:$B="C")*(AD!$I:$I="T+1Q"))</f>
        <v>0</v>
      </c>
      <c r="X5" s="104">
        <f>SUMPRODUCT((AD!$B:$B="CA")*(AD!$I:$I="T+1Q"))</f>
        <v>0</v>
      </c>
      <c r="Y5" s="104">
        <f>SUMPRODUCT((AD!$B:$B="CB")*(AD!$I:$I="T+1Q"))</f>
        <v>0</v>
      </c>
      <c r="Z5" s="104">
        <f>SUMPRODUCT((AD!$B:$B="CC")*(AD!$I:$I="T+1Q"))</f>
        <v>0</v>
      </c>
      <c r="AA5" s="104">
        <f>SUMPRODUCT((AD!$B:$B="A")*(AD!$I:$I="T+2Q"))</f>
        <v>0</v>
      </c>
      <c r="AB5" s="104">
        <f>SUMPRODUCT((AD!$B:$B="B")*(AD!$I:$I="T+2Q"))</f>
        <v>0</v>
      </c>
      <c r="AC5" s="104">
        <f>SUMPRODUCT((AD!$B:$B="C")*(AD!$I:$I="T+2Q"))</f>
        <v>0</v>
      </c>
      <c r="AD5" s="104">
        <f>SUMPRODUCT((AD!$B:$B="CA")*(AD!$I:$I="T+2Q"))</f>
        <v>0</v>
      </c>
      <c r="AE5" s="104">
        <f>SUMPRODUCT((AD!$B:$B="CB")*(AD!$I:$I="T+2Q"))</f>
        <v>0</v>
      </c>
      <c r="AF5" s="104">
        <f>SUMPRODUCT((AD!$B:$B="CC")*(AD!$I:$I="T+2Q"))</f>
        <v>0</v>
      </c>
      <c r="AG5" s="104">
        <f>SUMPRODUCT((AD!$B:$B="A")*(AD!$I:$I="T+3Q"))</f>
        <v>0</v>
      </c>
      <c r="AH5" s="104">
        <f>SUMPRODUCT((AD!$B:$B="B")*(AD!$I:$I="T+3Q"))</f>
        <v>0</v>
      </c>
      <c r="AI5" s="104">
        <f>SUMPRODUCT((AD!$B:$B="C")*(AD!$I:$I="T+3Q"))</f>
        <v>0</v>
      </c>
      <c r="AJ5" s="104">
        <f>SUMPRODUCT((AD!$B:$B="CA")*(AD!$I:$I="T+3Q"))</f>
        <v>0</v>
      </c>
      <c r="AK5" s="104">
        <f>SUMPRODUCT((AD!$B:$B="CB")*(AD!$I:$I="T+3Q"))</f>
        <v>0</v>
      </c>
      <c r="AL5" s="104">
        <f>SUMPRODUCT((AD!$B:$B="CC")*(AD!$I:$I="T+3Q"))</f>
        <v>0</v>
      </c>
      <c r="AM5" s="104">
        <f>SUMPRODUCT((AD!$B:$B="A")*(AD!$I:$I="T+4Q"))</f>
        <v>0</v>
      </c>
      <c r="AN5" s="104">
        <f>SUMPRODUCT((AD!$B:$B="B")*(AD!$I:$I="T+4Q"))</f>
        <v>0</v>
      </c>
      <c r="AO5" s="104">
        <f>SUMPRODUCT((AD!$B:$B="C")*(AD!$I:$I="T+4Q"))</f>
        <v>0</v>
      </c>
      <c r="AP5" s="104">
        <f>SUMPRODUCT((AD!$B:$B="CA")*(AD!$I:$I="T+4Q"))</f>
        <v>0</v>
      </c>
      <c r="AQ5" s="104">
        <f>SUMPRODUCT((AD!$B:$B="CB")*(AD!$I:$I="T+4Q"))</f>
        <v>0</v>
      </c>
      <c r="AR5" s="104">
        <f>SUMPRODUCT((AD!$B:$B="CC")*(AD!$I:$I="T+4Q"))</f>
        <v>0</v>
      </c>
    </row>
    <row r="6" spans="1:44" ht="15" customHeight="1" x14ac:dyDescent="0.25">
      <c r="A6" s="112" t="s">
        <v>537</v>
      </c>
      <c r="B6" s="116" t="s">
        <v>538</v>
      </c>
      <c r="C6" s="116"/>
      <c r="D6" s="113" t="s">
        <v>534</v>
      </c>
      <c r="E6" s="101">
        <f>COUNTIF(AE!$B:$B,"A")</f>
        <v>0</v>
      </c>
      <c r="F6" s="101">
        <f>COUNTIF(AE!$B:$B,"B")</f>
        <v>6</v>
      </c>
      <c r="G6" s="101">
        <f>COUNTIF(AE!$B:$B,"C")</f>
        <v>0</v>
      </c>
      <c r="H6" s="101">
        <f>COUNTIF(AE!$B:$B,"CA")</f>
        <v>0</v>
      </c>
      <c r="I6" s="101">
        <f>COUNTIF(AE!$B:$B,"CB")</f>
        <v>0</v>
      </c>
      <c r="J6" s="101">
        <f>COUNTIF(AE!$B:$B,"CC")</f>
        <v>0</v>
      </c>
      <c r="K6" s="103">
        <f t="shared" si="0"/>
        <v>6</v>
      </c>
      <c r="L6" s="104">
        <f>SUMPRODUCT((AE!$B:$B="CA")*(AE!$I:$I="NA"))</f>
        <v>0</v>
      </c>
      <c r="M6" s="104">
        <f>SUMPRODUCT((AE!$B:$B="CB")*(AE!$I:$I="NA"))</f>
        <v>0</v>
      </c>
      <c r="N6" s="104">
        <f>SUMPRODUCT((AE!$B:$B="CC")*(AE!$I:$I="NA"))</f>
        <v>0</v>
      </c>
      <c r="O6" s="104">
        <f>SUMPRODUCT((AE!$B:$B="A")*(AE!$I:$I="T"))</f>
        <v>0</v>
      </c>
      <c r="P6" s="104">
        <f>SUMPRODUCT((AE!$B:$B="B")*(AE!$I:$I="T"))</f>
        <v>1</v>
      </c>
      <c r="Q6" s="104">
        <f>SUMPRODUCT((AE!$B:$B="C")*(AE!$I:$I="T"))</f>
        <v>0</v>
      </c>
      <c r="R6" s="104">
        <f>SUMPRODUCT((AE!$B:$B="CA")*(AE!$I:$I="T"))</f>
        <v>0</v>
      </c>
      <c r="S6" s="104">
        <f>SUMPRODUCT((AE!$B:$B="CB")*(AE!$I:$I="T"))</f>
        <v>0</v>
      </c>
      <c r="T6" s="104">
        <f>SUMPRODUCT((AE!$B:$B="CC")*(AE!$I:$I="T"))</f>
        <v>0</v>
      </c>
      <c r="U6" s="104">
        <f>SUMPRODUCT((AE!$B:$B="A")*(AE!$I:$I="T+1Q"))</f>
        <v>0</v>
      </c>
      <c r="V6" s="104">
        <f>SUMPRODUCT((AE!$B:$B="B")*(AE!$I:$I="T+1Q"))</f>
        <v>0</v>
      </c>
      <c r="W6" s="104">
        <f>SUMPRODUCT((AE!$B:$B="C")*(AE!$I:$I="T+1Q"))</f>
        <v>0</v>
      </c>
      <c r="X6" s="104">
        <f>SUMPRODUCT((AE!$B:$B="CA")*(AE!$I:$I="T+1Q"))</f>
        <v>0</v>
      </c>
      <c r="Y6" s="104">
        <f>SUMPRODUCT((AE!$B:$B="CB")*(AE!$I:$I="T+1Q"))</f>
        <v>0</v>
      </c>
      <c r="Z6" s="104">
        <f>SUMPRODUCT((AE!$B:$B="CC")*(AE!$I:$I="T+1Q"))</f>
        <v>0</v>
      </c>
      <c r="AA6" s="104">
        <f>SUMPRODUCT((AE!$B:$B="A")*(AE!$I:$I="T+2Q"))</f>
        <v>0</v>
      </c>
      <c r="AB6" s="104">
        <f>SUMPRODUCT((AE!$B:$B="B")*(AE!$I:$I="T+2Q"))</f>
        <v>0</v>
      </c>
      <c r="AC6" s="104">
        <f>SUMPRODUCT((AE!$B:$B="C")*(AE!$I:$I="T+2Q"))</f>
        <v>0</v>
      </c>
      <c r="AD6" s="104">
        <f>SUMPRODUCT((AE!$B:$B="CA")*(AE!$I:$I="T+2Q"))</f>
        <v>0</v>
      </c>
      <c r="AE6" s="104">
        <f>SUMPRODUCT((AE!$B:$B="CB")*(AE!$I:$I="T+2Q"))</f>
        <v>0</v>
      </c>
      <c r="AF6" s="104">
        <f>SUMPRODUCT((AE!$B:$B="CC")*(AE!$I:$I="T+2Q"))</f>
        <v>0</v>
      </c>
      <c r="AG6" s="104">
        <f>SUMPRODUCT((AE!$B:$B="A")*(AE!$I:$I="T+3Q"))</f>
        <v>0</v>
      </c>
      <c r="AH6" s="104">
        <f>SUMPRODUCT((AE!$B:$B="B")*(AE!$I:$I="T+3Q"))</f>
        <v>0</v>
      </c>
      <c r="AI6" s="104">
        <f>SUMPRODUCT((AE!$B:$B="C")*(AE!$I:$I="T+3Q"))</f>
        <v>0</v>
      </c>
      <c r="AJ6" s="104">
        <f>SUMPRODUCT((AE!$B:$B="CA")*(AE!$I:$I="T+3Q"))</f>
        <v>0</v>
      </c>
      <c r="AK6" s="104">
        <f>SUMPRODUCT((AE!$B:$B="CB")*(AE!$I:$I="T+3Q"))</f>
        <v>0</v>
      </c>
      <c r="AL6" s="104">
        <f>SUMPRODUCT((AE!$B:$B="CC")*(AE!$I:$I="T+3Q"))</f>
        <v>0</v>
      </c>
      <c r="AM6" s="104">
        <f>SUMPRODUCT((AE!$B:$B="A")*(AE!$I:$I="T+4Q"))</f>
        <v>0</v>
      </c>
      <c r="AN6" s="104">
        <f>SUMPRODUCT((AE!$B:$B="B")*(AE!$I:$I="T+4Q"))</f>
        <v>0</v>
      </c>
      <c r="AO6" s="104">
        <f>SUMPRODUCT((AE!$B:$B="C")*(AE!$I:$I="T+4Q"))</f>
        <v>0</v>
      </c>
      <c r="AP6" s="104">
        <f>SUMPRODUCT((AE!$B:$B="CA")*(AE!$I:$I="T+4Q"))</f>
        <v>0</v>
      </c>
      <c r="AQ6" s="104">
        <f>SUMPRODUCT((AE!$B:$B="CB")*(AE!$I:$I="T+4Q"))</f>
        <v>0</v>
      </c>
      <c r="AR6" s="104">
        <f>SUMPRODUCT((AE!$B:$B="CC")*(AE!$I:$I="T+4Q"))</f>
        <v>0</v>
      </c>
    </row>
    <row r="7" spans="1:44" x14ac:dyDescent="0.25">
      <c r="A7" s="112" t="s">
        <v>539</v>
      </c>
      <c r="B7" s="113" t="s">
        <v>540</v>
      </c>
      <c r="C7" s="118" t="s">
        <v>541</v>
      </c>
      <c r="D7" s="115" t="s">
        <v>534</v>
      </c>
      <c r="E7" s="101">
        <f>COUNTIF(AF!$B:$B,"A")</f>
        <v>0</v>
      </c>
      <c r="F7" s="101">
        <f>COUNTIF(AF!$B:$B,"B")</f>
        <v>0</v>
      </c>
      <c r="G7" s="101">
        <f>COUNTIF(AF!$B:$B,"C")</f>
        <v>0</v>
      </c>
      <c r="H7" s="101">
        <f>COUNTIF(AF!$B:$B,"CA")</f>
        <v>0</v>
      </c>
      <c r="I7" s="101">
        <f>COUNTIF(AF!$B:$B,"CB")</f>
        <v>11</v>
      </c>
      <c r="J7" s="101">
        <f>COUNTIF(AF!$B:$B,"CC")</f>
        <v>0</v>
      </c>
      <c r="K7" s="103">
        <f t="shared" si="0"/>
        <v>11</v>
      </c>
      <c r="L7" s="104">
        <f>SUMPRODUCT((AF!$B:$B="CA")*(AF!$I:$I="NA"))</f>
        <v>0</v>
      </c>
      <c r="M7" s="104">
        <f>SUMPRODUCT((AF!$B:$B="CB")*(AF!$I:$I="NA"))</f>
        <v>0</v>
      </c>
      <c r="N7" s="104">
        <f>SUMPRODUCT((AF!$B:$B="CC")*(AF!$I:$I="NA"))</f>
        <v>0</v>
      </c>
      <c r="O7" s="104">
        <f>SUMPRODUCT((AF!$B:$B="A")*(AF!$I:$I="T"))</f>
        <v>0</v>
      </c>
      <c r="P7" s="104">
        <f>SUMPRODUCT((AF!$B:$B="B")*(AF!$I:$I="T"))</f>
        <v>0</v>
      </c>
      <c r="Q7" s="104">
        <f>SUMPRODUCT((AF!$B:$B="C")*(AF!$I:$I="T"))</f>
        <v>0</v>
      </c>
      <c r="R7" s="104">
        <f>SUMPRODUCT((AF!$B:$B="CA")*(AF!$I:$I="T"))</f>
        <v>0</v>
      </c>
      <c r="S7" s="104">
        <f>SUMPRODUCT((AF!$B:$B="CB")*(AF!$I:$I="T"))</f>
        <v>1</v>
      </c>
      <c r="T7" s="104">
        <f>SUMPRODUCT((AF!$B:$B="CC")*(AF!$I:$I="T"))</f>
        <v>0</v>
      </c>
      <c r="U7" s="104">
        <f>SUMPRODUCT((AF!$B:$B="A")*(AF!$I:$I="T+1Q"))</f>
        <v>0</v>
      </c>
      <c r="V7" s="104">
        <f>SUMPRODUCT((AF!$B:$B="B")*(AF!$I:$I="T+1Q"))</f>
        <v>0</v>
      </c>
      <c r="W7" s="104">
        <f>SUMPRODUCT((AF!$B:$B="C")*(AF!$I:$I="T+1Q"))</f>
        <v>0</v>
      </c>
      <c r="X7" s="104">
        <f>SUMPRODUCT((AF!$B:$B="CA")*(AF!$I:$I="T+1Q"))</f>
        <v>0</v>
      </c>
      <c r="Y7" s="104">
        <f>SUMPRODUCT((AF!$B:$B="CB")*(AF!$I:$I="T+1Q"))</f>
        <v>0</v>
      </c>
      <c r="Z7" s="104">
        <f>SUMPRODUCT((AF!$B:$B="CC")*(AF!$I:$I="T+1Q"))</f>
        <v>0</v>
      </c>
      <c r="AA7" s="104">
        <f>SUMPRODUCT((AF!$B:$B="A")*(AF!$I:$I="T+2Q"))</f>
        <v>0</v>
      </c>
      <c r="AB7" s="104">
        <f>SUMPRODUCT((AF!$B:$B="B")*(AF!$I:$I="T+2Q"))</f>
        <v>0</v>
      </c>
      <c r="AC7" s="104">
        <f>SUMPRODUCT((AF!$B:$B="C")*(AF!$I:$I="T+2Q"))</f>
        <v>0</v>
      </c>
      <c r="AD7" s="104">
        <f>SUMPRODUCT((AF!$B:$B="CA")*(AF!$I:$I="T+2Q"))</f>
        <v>0</v>
      </c>
      <c r="AE7" s="104">
        <f>SUMPRODUCT((AF!$B:$B="CB")*(AF!$I:$I="T+2Q"))</f>
        <v>0</v>
      </c>
      <c r="AF7" s="104">
        <f>SUMPRODUCT((AF!$B:$B="CC")*(AF!$I:$I="T+2Q"))</f>
        <v>0</v>
      </c>
      <c r="AG7" s="104">
        <f>SUMPRODUCT((AF!$B:$B="A")*(AF!$I:$I="T+3Q"))</f>
        <v>0</v>
      </c>
      <c r="AH7" s="104">
        <f>SUMPRODUCT((AF!$B:$B="B")*(AF!$I:$I="T+3Q"))</f>
        <v>0</v>
      </c>
      <c r="AI7" s="104">
        <f>SUMPRODUCT((AF!$B:$B="C")*(AF!$I:$I="T+3Q"))</f>
        <v>0</v>
      </c>
      <c r="AJ7" s="104">
        <f>SUMPRODUCT((AF!$B:$B="CA")*(AF!$I:$I="T+3Q"))</f>
        <v>0</v>
      </c>
      <c r="AK7" s="104">
        <f>SUMPRODUCT((AF!$B:$B="CB")*(AF!$I:$I="T+3Q"))</f>
        <v>0</v>
      </c>
      <c r="AL7" s="104">
        <f>SUMPRODUCT((AF!$B:$B="CC")*(AF!$I:$I="T+3Q"))</f>
        <v>0</v>
      </c>
      <c r="AM7" s="104">
        <f>SUMPRODUCT((AF!$B:$B="A")*(AF!$I:$I="T+4Q"))</f>
        <v>0</v>
      </c>
      <c r="AN7" s="104">
        <f>SUMPRODUCT((AF!$B:$B="B")*(AF!$I:$I="T+4Q"))</f>
        <v>0</v>
      </c>
      <c r="AO7" s="104">
        <f>SUMPRODUCT((AF!$B:$B="C")*(AF!$I:$I="T+4Q"))</f>
        <v>0</v>
      </c>
      <c r="AP7" s="104">
        <f>SUMPRODUCT((AF!$B:$B="CA")*(AF!$I:$I="T+4Q"))</f>
        <v>0</v>
      </c>
      <c r="AQ7" s="104">
        <f>SUMPRODUCT((AF!$B:$B="CB")*(AF!$I:$I="T+4Q"))</f>
        <v>0</v>
      </c>
      <c r="AR7" s="104">
        <f>SUMPRODUCT((AF!$B:$B="CC")*(AF!$I:$I="T+4Q"))</f>
        <v>0</v>
      </c>
    </row>
    <row r="8" spans="1:44" x14ac:dyDescent="0.25">
      <c r="A8" s="112" t="s">
        <v>542</v>
      </c>
      <c r="B8" s="113" t="s">
        <v>543</v>
      </c>
      <c r="C8" s="118" t="s">
        <v>541</v>
      </c>
      <c r="D8" s="115" t="s">
        <v>544</v>
      </c>
      <c r="E8" s="101">
        <f>COUNTIF(AG!$B:$B,"A")</f>
        <v>0</v>
      </c>
      <c r="F8" s="101">
        <f>COUNTIF(AG!$B:$B,"B")</f>
        <v>0</v>
      </c>
      <c r="G8" s="101">
        <f>COUNTIF(AG!$B:$B,"C")</f>
        <v>0</v>
      </c>
      <c r="H8" s="101">
        <f>COUNTIF(AG!$B:$B,"CA")</f>
        <v>0</v>
      </c>
      <c r="I8" s="101">
        <f>COUNTIF(AG!$B:$B,"CB")</f>
        <v>12</v>
      </c>
      <c r="J8" s="101">
        <f>COUNTIF(AG!$B:$B,"CC")</f>
        <v>0</v>
      </c>
      <c r="K8" s="103">
        <f t="shared" si="0"/>
        <v>12</v>
      </c>
      <c r="L8" s="104">
        <f>SUMPRODUCT((AG!$B:$B="CA")*(AG!$I:$I="NA"))</f>
        <v>0</v>
      </c>
      <c r="M8" s="104">
        <f>SUMPRODUCT((AG!$B:$B="CB")*(AG!$I:$I="NA"))</f>
        <v>0</v>
      </c>
      <c r="N8" s="104">
        <f>SUMPRODUCT((AG!$B:$B="CC")*(AG!$I:$I="NA"))</f>
        <v>0</v>
      </c>
      <c r="O8" s="104">
        <f>SUMPRODUCT((AG!$B:$B="A")*(AG!$I:$I="T"))</f>
        <v>0</v>
      </c>
      <c r="P8" s="104">
        <f>SUMPRODUCT((AG!$B:$B="B")*(AG!$I:$I="T"))</f>
        <v>0</v>
      </c>
      <c r="Q8" s="104">
        <f>SUMPRODUCT((AG!$B:$B="C")*(AG!$I:$I="T"))</f>
        <v>0</v>
      </c>
      <c r="R8" s="104">
        <f>SUMPRODUCT((AG!$B:$B="CA")*(AG!$I:$I="T"))</f>
        <v>0</v>
      </c>
      <c r="S8" s="104">
        <f>SUMPRODUCT((AG!$B:$B="CB")*(AG!$I:$I="T"))</f>
        <v>1</v>
      </c>
      <c r="T8" s="104">
        <f>SUMPRODUCT((AG!$B:$B="CC")*(AG!$I:$I="T"))</f>
        <v>0</v>
      </c>
      <c r="U8" s="104">
        <f>SUMPRODUCT((AG!$B:$B="A")*(AG!$I:$I="T+1Q"))</f>
        <v>0</v>
      </c>
      <c r="V8" s="104">
        <f>SUMPRODUCT((AG!$B:$B="B")*(AG!$I:$I="T+1Q"))</f>
        <v>0</v>
      </c>
      <c r="W8" s="104">
        <f>SUMPRODUCT((AG!$B:$B="C")*(AG!$I:$I="T+1Q"))</f>
        <v>0</v>
      </c>
      <c r="X8" s="104">
        <f>SUMPRODUCT((AG!$B:$B="CA")*(AG!$I:$I="T+1Q"))</f>
        <v>0</v>
      </c>
      <c r="Y8" s="104">
        <f>SUMPRODUCT((AG!$B:$B="CB")*(AG!$I:$I="T+1Q"))</f>
        <v>0</v>
      </c>
      <c r="Z8" s="104">
        <f>SUMPRODUCT((AG!$B:$B="CC")*(AG!$I:$I="T+1Q"))</f>
        <v>0</v>
      </c>
      <c r="AA8" s="104">
        <f>SUMPRODUCT((AG!$B:$B="A")*(AG!$I:$I="T+2Q"))</f>
        <v>0</v>
      </c>
      <c r="AB8" s="104">
        <f>SUMPRODUCT((AG!$B:$B="B")*(AG!$I:$I="T+2Q"))</f>
        <v>0</v>
      </c>
      <c r="AC8" s="104">
        <f>SUMPRODUCT((AG!$B:$B="C")*(AG!$I:$I="T+2Q"))</f>
        <v>0</v>
      </c>
      <c r="AD8" s="104">
        <f>SUMPRODUCT((AG!$B:$B="CA")*(AG!$I:$I="T+2Q"))</f>
        <v>0</v>
      </c>
      <c r="AE8" s="104">
        <f>SUMPRODUCT((AG!$B:$B="CB")*(AG!$I:$I="T+2Q"))</f>
        <v>0</v>
      </c>
      <c r="AF8" s="104">
        <f>SUMPRODUCT((AG!$B:$B="CC")*(AG!$I:$I="T+2Q"))</f>
        <v>0</v>
      </c>
      <c r="AG8" s="104">
        <f>SUMPRODUCT((AG!$B:$B="A")*(AG!$I:$I="T+3Q"))</f>
        <v>0</v>
      </c>
      <c r="AH8" s="104">
        <f>SUMPRODUCT((AG!$B:$B="B")*(AG!$I:$I="T+3Q"))</f>
        <v>0</v>
      </c>
      <c r="AI8" s="104">
        <f>SUMPRODUCT((AG!$B:$B="C")*(AG!$I:$I="T+3Q"))</f>
        <v>0</v>
      </c>
      <c r="AJ8" s="104">
        <f>SUMPRODUCT((AG!$B:$B="CA")*(AG!$I:$I="T+3Q"))</f>
        <v>0</v>
      </c>
      <c r="AK8" s="104">
        <f>SUMPRODUCT((AG!$B:$B="CB")*(AG!$I:$I="T+3Q"))</f>
        <v>0</v>
      </c>
      <c r="AL8" s="104">
        <f>SUMPRODUCT((AG!$B:$B="CC")*(AG!$I:$I="T+3Q"))</f>
        <v>0</v>
      </c>
      <c r="AM8" s="104">
        <f>SUMPRODUCT((AG!$B:$B="A")*(AG!$I:$I="T+4Q"))</f>
        <v>0</v>
      </c>
      <c r="AN8" s="104">
        <f>SUMPRODUCT((AG!$B:$B="B")*(AG!$I:$I="T+4Q"))</f>
        <v>0</v>
      </c>
      <c r="AO8" s="104">
        <f>SUMPRODUCT((AG!$B:$B="C")*(AG!$I:$I="T+4Q"))</f>
        <v>0</v>
      </c>
      <c r="AP8" s="104">
        <f>SUMPRODUCT((AG!$B:$B="CA")*(AG!$I:$I="T+4Q"))</f>
        <v>0</v>
      </c>
      <c r="AQ8" s="104">
        <f>SUMPRODUCT((AG!$B:$B="CB")*(AG!$I:$I="T+4Q"))</f>
        <v>0</v>
      </c>
      <c r="AR8" s="104">
        <f>SUMPRODUCT((AG!$B:$B="CC")*(AG!$I:$I="T+4Q"))</f>
        <v>0</v>
      </c>
    </row>
    <row r="9" spans="1:44" x14ac:dyDescent="0.25">
      <c r="A9" s="112" t="s">
        <v>545</v>
      </c>
      <c r="B9" s="113" t="s">
        <v>546</v>
      </c>
      <c r="C9" s="118" t="s">
        <v>541</v>
      </c>
      <c r="D9" s="115" t="s">
        <v>547</v>
      </c>
      <c r="E9" s="101">
        <f>COUNTIF(AH!$B:$B,"A")</f>
        <v>0</v>
      </c>
      <c r="F9" s="101">
        <f>COUNTIF(AH!$B:$B,"B")</f>
        <v>0</v>
      </c>
      <c r="G9" s="101">
        <f>COUNTIF(AH!$B:$B,"C")</f>
        <v>0</v>
      </c>
      <c r="H9" s="101">
        <f>COUNTIF(AH!$B:$B,"CA")</f>
        <v>0</v>
      </c>
      <c r="I9" s="101">
        <f>COUNTIF(AH!$B:$B,"CB")</f>
        <v>12</v>
      </c>
      <c r="J9" s="101">
        <f>COUNTIF(AH!$B:$B,"CC")</f>
        <v>0</v>
      </c>
      <c r="K9" s="103">
        <f t="shared" si="0"/>
        <v>12</v>
      </c>
      <c r="L9" s="104">
        <f>SUMPRODUCT((AH!$B:$B="CA")*(AH!$I:$I="NA"))</f>
        <v>0</v>
      </c>
      <c r="M9" s="104">
        <f>SUMPRODUCT((AH!$B:$B="CB")*(AH!$I:$I="NA"))</f>
        <v>0</v>
      </c>
      <c r="N9" s="104">
        <f>SUMPRODUCT((AH!$B:$B="CC")*(AH!$I:$I="NA"))</f>
        <v>0</v>
      </c>
      <c r="O9" s="104">
        <f>SUMPRODUCT((AH!$B:$B="A")*(AH!$I:$I="T"))</f>
        <v>0</v>
      </c>
      <c r="P9" s="104">
        <f>SUMPRODUCT((AH!$B:$B="B")*(AH!$I:$I="T"))</f>
        <v>0</v>
      </c>
      <c r="Q9" s="104">
        <f>SUMPRODUCT((AH!$B:$B="C")*(AH!$I:$I="T"))</f>
        <v>0</v>
      </c>
      <c r="R9" s="104">
        <f>SUMPRODUCT((AH!$B:$B="CA")*(AH!$I:$I="T"))</f>
        <v>0</v>
      </c>
      <c r="S9" s="104">
        <f>SUMPRODUCT((AH!$B:$B="CB")*(AH!$I:$I="T"))</f>
        <v>1</v>
      </c>
      <c r="T9" s="104">
        <f>SUMPRODUCT((AH!$B:$B="CC")*(AH!$I:$I="T"))</f>
        <v>0</v>
      </c>
      <c r="U9" s="104">
        <f>SUMPRODUCT((AH!$B:$B="A")*(AH!$I:$I="T+1Q"))</f>
        <v>0</v>
      </c>
      <c r="V9" s="104">
        <f>SUMPRODUCT((AH!$B:$B="B")*(AH!$I:$I="T+1Q"))</f>
        <v>0</v>
      </c>
      <c r="W9" s="104">
        <f>SUMPRODUCT((AH!$B:$B="C")*(AH!$I:$I="T+1Q"))</f>
        <v>0</v>
      </c>
      <c r="X9" s="104">
        <f>SUMPRODUCT((AH!$B:$B="CA")*(AH!$I:$I="T+1Q"))</f>
        <v>0</v>
      </c>
      <c r="Y9" s="104">
        <f>SUMPRODUCT((AH!$B:$B="CB")*(AH!$I:$I="T+1Q"))</f>
        <v>0</v>
      </c>
      <c r="Z9" s="104">
        <f>SUMPRODUCT((AH!$B:$B="CC")*(AH!$I:$I="T+1Q"))</f>
        <v>0</v>
      </c>
      <c r="AA9" s="104">
        <f>SUMPRODUCT((AH!$B:$B="A")*(AH!$I:$I="T+2Q"))</f>
        <v>0</v>
      </c>
      <c r="AB9" s="104">
        <f>SUMPRODUCT((AH!$B:$B="B")*(AH!$I:$I="T+2Q"))</f>
        <v>0</v>
      </c>
      <c r="AC9" s="104">
        <f>SUMPRODUCT((AH!$B:$B="C")*(AH!$I:$I="T+2Q"))</f>
        <v>0</v>
      </c>
      <c r="AD9" s="104">
        <f>SUMPRODUCT((AH!$B:$B="CA")*(AH!$I:$I="T+2Q"))</f>
        <v>0</v>
      </c>
      <c r="AE9" s="104">
        <f>SUMPRODUCT((AH!$B:$B="CB")*(AH!$I:$I="T+2Q"))</f>
        <v>0</v>
      </c>
      <c r="AF9" s="104">
        <f>SUMPRODUCT((AH!$B:$B="CC")*(AH!$I:$I="T+2Q"))</f>
        <v>0</v>
      </c>
      <c r="AG9" s="104">
        <f>SUMPRODUCT((AH!$B:$B="A")*(AH!$I:$I="T+3Q"))</f>
        <v>0</v>
      </c>
      <c r="AH9" s="104">
        <f>SUMPRODUCT((AH!$B:$B="B")*(AH!$I:$I="T+3Q"))</f>
        <v>0</v>
      </c>
      <c r="AI9" s="104">
        <f>SUMPRODUCT((AH!$B:$B="C")*(AH!$I:$I="T+3Q"))</f>
        <v>0</v>
      </c>
      <c r="AJ9" s="104">
        <f>SUMPRODUCT((AH!$B:$B="CA")*(AH!$I:$I="T+3Q"))</f>
        <v>0</v>
      </c>
      <c r="AK9" s="104">
        <f>SUMPRODUCT((AH!$B:$B="CB")*(AH!$I:$I="T+3Q"))</f>
        <v>0</v>
      </c>
      <c r="AL9" s="104">
        <f>SUMPRODUCT((AH!$B:$B="CC")*(AH!$I:$I="T+3Q"))</f>
        <v>0</v>
      </c>
      <c r="AM9" s="104">
        <f>SUMPRODUCT((AH!$B:$B="A")*(AH!$I:$I="T+4Q"))</f>
        <v>0</v>
      </c>
      <c r="AN9" s="104">
        <f>SUMPRODUCT((AH!$B:$B="B")*(AH!$I:$I="T+4Q"))</f>
        <v>0</v>
      </c>
      <c r="AO9" s="104">
        <f>SUMPRODUCT((AH!$B:$B="C")*(AH!$I:$I="T+4Q"))</f>
        <v>0</v>
      </c>
      <c r="AP9" s="104">
        <f>SUMPRODUCT((AH!$B:$B="CA")*(AH!$I:$I="T+4Q"))</f>
        <v>0</v>
      </c>
      <c r="AQ9" s="104">
        <f>SUMPRODUCT((AH!$B:$B="CB")*(AH!$I:$I="T+4Q"))</f>
        <v>0</v>
      </c>
      <c r="AR9" s="104">
        <f>SUMPRODUCT((AH!$B:$B="CC")*(AH!$I:$I="T+4Q"))</f>
        <v>0</v>
      </c>
    </row>
    <row r="10" spans="1:44" x14ac:dyDescent="0.25">
      <c r="A10" s="112" t="s">
        <v>548</v>
      </c>
      <c r="B10" s="119" t="s">
        <v>549</v>
      </c>
      <c r="C10" s="118" t="s">
        <v>541</v>
      </c>
      <c r="D10" s="115" t="s">
        <v>534</v>
      </c>
      <c r="E10" s="101">
        <f>COUNTIF(AI!$B:$B,"A")</f>
        <v>0</v>
      </c>
      <c r="F10" s="101">
        <f>COUNTIF(AI!$B:$B,"B")</f>
        <v>0</v>
      </c>
      <c r="G10" s="101">
        <f>COUNTIF(AI!$B:$B,"C")</f>
        <v>0</v>
      </c>
      <c r="H10" s="101">
        <f>COUNTIF(AI!$B:$B,"CA")</f>
        <v>0</v>
      </c>
      <c r="I10" s="101">
        <f>COUNTIF(AI!$B:$B,"CB")</f>
        <v>0</v>
      </c>
      <c r="J10" s="101">
        <f>COUNTIF(AI!$B:$B,"CC")</f>
        <v>15</v>
      </c>
      <c r="K10" s="103">
        <f t="shared" si="0"/>
        <v>15</v>
      </c>
      <c r="L10" s="104">
        <f>SUMPRODUCT((AI!$B:$B="CA")*(AI!$I:$I="NA"))</f>
        <v>0</v>
      </c>
      <c r="M10" s="104">
        <f>SUMPRODUCT((AI!$B:$B="CB")*(AI!$I:$I="NA"))</f>
        <v>0</v>
      </c>
      <c r="N10" s="104">
        <f>SUMPRODUCT((AI!$B:$B="CC")*(AI!$I:$I="NA"))</f>
        <v>0</v>
      </c>
      <c r="O10" s="104">
        <f>SUMPRODUCT((AI!$B:$B="A")*(AI!$I:$I="T"))</f>
        <v>0</v>
      </c>
      <c r="P10" s="104">
        <f>SUMPRODUCT((AI!$B:$B="B")*(AI!$I:$I="T"))</f>
        <v>0</v>
      </c>
      <c r="Q10" s="104">
        <f>SUMPRODUCT((AI!$B:$B="C")*(AI!$I:$I="T"))</f>
        <v>0</v>
      </c>
      <c r="R10" s="104">
        <f>SUMPRODUCT((AI!$B:$B="CA")*(AI!$I:$I="T"))</f>
        <v>0</v>
      </c>
      <c r="S10" s="104">
        <f>SUMPRODUCT((AI!$B:$B="CB")*(AI!$I:$I="T"))</f>
        <v>0</v>
      </c>
      <c r="T10" s="104">
        <f>SUMPRODUCT((AI!$B:$B="CC")*(AI!$I:$I="T"))</f>
        <v>1</v>
      </c>
      <c r="U10" s="104">
        <f>SUMPRODUCT((AI!$B:$B="A")*(AI!$I:$I="T+1Q"))</f>
        <v>0</v>
      </c>
      <c r="V10" s="104">
        <f>SUMPRODUCT((AI!$B:$B="B")*(AI!$I:$I="T+1Q"))</f>
        <v>0</v>
      </c>
      <c r="W10" s="104">
        <f>SUMPRODUCT((AI!$B:$B="C")*(AI!$I:$I="T+1Q"))</f>
        <v>0</v>
      </c>
      <c r="X10" s="104">
        <f>SUMPRODUCT((AI!$B:$B="CA")*(AI!$I:$I="T+1Q"))</f>
        <v>0</v>
      </c>
      <c r="Y10" s="104">
        <f>SUMPRODUCT((AI!$B:$B="CB")*(AI!$I:$I="T+1Q"))</f>
        <v>0</v>
      </c>
      <c r="Z10" s="104">
        <f>SUMPRODUCT((AI!$B:$B="CC")*(AI!$I:$I="T+1Q"))</f>
        <v>0</v>
      </c>
      <c r="AA10" s="104">
        <f>SUMPRODUCT((AI!$B:$B="A")*(AI!$I:$I="T+2Q"))</f>
        <v>0</v>
      </c>
      <c r="AB10" s="104">
        <f>SUMPRODUCT((AI!$B:$B="B")*(AI!$I:$I="T+2Q"))</f>
        <v>0</v>
      </c>
      <c r="AC10" s="104">
        <f>SUMPRODUCT((AI!$B:$B="C")*(AI!$I:$I="T+2Q"))</f>
        <v>0</v>
      </c>
      <c r="AD10" s="104">
        <f>SUMPRODUCT((AI!$B:$B="CA")*(AI!$I:$I="T+2Q"))</f>
        <v>0</v>
      </c>
      <c r="AE10" s="104">
        <f>SUMPRODUCT((AI!$B:$B="CB")*(AI!$I:$I="T+2Q"))</f>
        <v>0</v>
      </c>
      <c r="AF10" s="104">
        <f>SUMPRODUCT((AI!$B:$B="CC")*(AI!$I:$I="T+2Q"))</f>
        <v>0</v>
      </c>
      <c r="AG10" s="104">
        <f>SUMPRODUCT((AI!$B:$B="A")*(AI!$I:$I="T+3Q"))</f>
        <v>0</v>
      </c>
      <c r="AH10" s="104">
        <f>SUMPRODUCT((AI!$B:$B="B")*(AI!$I:$I="T+3Q"))</f>
        <v>0</v>
      </c>
      <c r="AI10" s="104">
        <f>SUMPRODUCT((AI!$B:$B="C")*(AI!$I:$I="T+3Q"))</f>
        <v>0</v>
      </c>
      <c r="AJ10" s="104">
        <f>SUMPRODUCT((AI!$B:$B="CA")*(AI!$I:$I="T+3Q"))</f>
        <v>0</v>
      </c>
      <c r="AK10" s="104">
        <f>SUMPRODUCT((AI!$B:$B="CB")*(AI!$I:$I="T+3Q"))</f>
        <v>0</v>
      </c>
      <c r="AL10" s="104">
        <f>SUMPRODUCT((AI!$B:$B="CC")*(AI!$I:$I="T+3Q"))</f>
        <v>0</v>
      </c>
      <c r="AM10" s="104">
        <f>SUMPRODUCT((AI!$B:$B="A")*(AI!$I:$I="T+4Q"))</f>
        <v>0</v>
      </c>
      <c r="AN10" s="104">
        <f>SUMPRODUCT((AI!$B:$B="B")*(AI!$I:$I="T+4Q"))</f>
        <v>0</v>
      </c>
      <c r="AO10" s="104">
        <f>SUMPRODUCT((AI!$B:$B="C")*(AI!$I:$I="T+4Q"))</f>
        <v>0</v>
      </c>
      <c r="AP10" s="104">
        <f>SUMPRODUCT((AI!$B:$B="CA")*(AI!$I:$I="T+4Q"))</f>
        <v>0</v>
      </c>
      <c r="AQ10" s="104">
        <f>SUMPRODUCT((AI!$B:$B="CB")*(AI!$I:$I="T+4Q"))</f>
        <v>0</v>
      </c>
      <c r="AR10" s="104">
        <f>SUMPRODUCT((AI!$B:$B="CC")*(AI!$I:$I="T+4Q"))</f>
        <v>0</v>
      </c>
    </row>
    <row r="11" spans="1:44" x14ac:dyDescent="0.25">
      <c r="A11" s="112" t="s">
        <v>550</v>
      </c>
      <c r="B11" s="119" t="s">
        <v>551</v>
      </c>
      <c r="C11" s="118" t="s">
        <v>541</v>
      </c>
      <c r="D11" s="115" t="s">
        <v>534</v>
      </c>
      <c r="E11" s="101">
        <f>COUNTIF(AJ!$B:$B,"A")</f>
        <v>0</v>
      </c>
      <c r="F11" s="101">
        <f>COUNTIF(AJ!$B:$B,"B")</f>
        <v>0</v>
      </c>
      <c r="G11" s="101">
        <f>COUNTIF(AJ!$B:$B,"C")</f>
        <v>0</v>
      </c>
      <c r="H11" s="101">
        <f>COUNTIF(AJ!$B:$B,"CA")</f>
        <v>0</v>
      </c>
      <c r="I11" s="101">
        <f>COUNTIF(AJ!$B:$B,"CB")</f>
        <v>0</v>
      </c>
      <c r="J11" s="101">
        <f>COUNTIF(AJ!$B:$B,"CC")</f>
        <v>13</v>
      </c>
      <c r="K11" s="103">
        <f t="shared" si="0"/>
        <v>13</v>
      </c>
      <c r="L11" s="104">
        <f>SUMPRODUCT((AJ!$B:$B="CA")*(AJ!$I:$I="NA"))</f>
        <v>0</v>
      </c>
      <c r="M11" s="104">
        <f>SUMPRODUCT((AJ!$B:$B="CB")*(AJ!$I:$I="NA"))</f>
        <v>0</v>
      </c>
      <c r="N11" s="104">
        <f>SUMPRODUCT((AJ!$B:$B="CC")*(AJ!$I:$I="NA"))</f>
        <v>0</v>
      </c>
      <c r="O11" s="104">
        <f>SUMPRODUCT((AJ!$B:$B="A")*(AJ!$I:$I="T"))</f>
        <v>0</v>
      </c>
      <c r="P11" s="104">
        <f>SUMPRODUCT((AJ!$B:$B="B")*(AJ!$I:$I="T"))</f>
        <v>0</v>
      </c>
      <c r="Q11" s="104">
        <f>SUMPRODUCT((AJ!$B:$B="C")*(AJ!$I:$I="T"))</f>
        <v>0</v>
      </c>
      <c r="R11" s="104">
        <f>SUMPRODUCT((AJ!$B:$B="CA")*(AJ!$I:$I="T"))</f>
        <v>0</v>
      </c>
      <c r="S11" s="104">
        <f>SUMPRODUCT((AJ!$B:$B="CB")*(AJ!$I:$I="T"))</f>
        <v>0</v>
      </c>
      <c r="T11" s="104">
        <f>SUMPRODUCT((AJ!$B:$B="CC")*(AJ!$I:$I="T"))</f>
        <v>1</v>
      </c>
      <c r="U11" s="104">
        <f>SUMPRODUCT((AJ!$B:$B="A")*(AJ!$I:$I="T+1Q"))</f>
        <v>0</v>
      </c>
      <c r="V11" s="104">
        <f>SUMPRODUCT((AJ!$B:$B="B")*(AJ!$I:$I="T+1Q"))</f>
        <v>0</v>
      </c>
      <c r="W11" s="104">
        <f>SUMPRODUCT((AJ!$B:$B="C")*(AJ!$I:$I="T+1Q"))</f>
        <v>0</v>
      </c>
      <c r="X11" s="104">
        <f>SUMPRODUCT((AJ!$B:$B="CA")*(AJ!$I:$I="T+1Q"))</f>
        <v>0</v>
      </c>
      <c r="Y11" s="104">
        <f>SUMPRODUCT((AJ!$B:$B="CB")*(AJ!$I:$I="T+1Q"))</f>
        <v>0</v>
      </c>
      <c r="Z11" s="104">
        <f>SUMPRODUCT((AJ!$B:$B="CC")*(AJ!$I:$I="T+1Q"))</f>
        <v>0</v>
      </c>
      <c r="AA11" s="104">
        <f>SUMPRODUCT((AJ!$B:$B="A")*(AJ!$I:$I="T+2Q"))</f>
        <v>0</v>
      </c>
      <c r="AB11" s="104">
        <f>SUMPRODUCT((AJ!$B:$B="B")*(AJ!$I:$I="T+2Q"))</f>
        <v>0</v>
      </c>
      <c r="AC11" s="104">
        <f>SUMPRODUCT((AJ!$B:$B="C")*(AJ!$I:$I="T+2Q"))</f>
        <v>0</v>
      </c>
      <c r="AD11" s="104">
        <f>SUMPRODUCT((AJ!$B:$B="CA")*(AJ!$I:$I="T+2Q"))</f>
        <v>0</v>
      </c>
      <c r="AE11" s="104">
        <f>SUMPRODUCT((AJ!$B:$B="CB")*(AJ!$I:$I="T+2Q"))</f>
        <v>0</v>
      </c>
      <c r="AF11" s="104">
        <f>SUMPRODUCT((AJ!$B:$B="CC")*(AJ!$I:$I="T+2Q"))</f>
        <v>0</v>
      </c>
      <c r="AG11" s="104">
        <f>SUMPRODUCT((AJ!$B:$B="A")*(AJ!$I:$I="T+3Q"))</f>
        <v>0</v>
      </c>
      <c r="AH11" s="104">
        <f>SUMPRODUCT((AJ!$B:$B="B")*(AJ!$I:$I="T+3Q"))</f>
        <v>0</v>
      </c>
      <c r="AI11" s="104">
        <f>SUMPRODUCT((AJ!$B:$B="C")*(AJ!$I:$I="T+3Q"))</f>
        <v>0</v>
      </c>
      <c r="AJ11" s="104">
        <f>SUMPRODUCT((AJ!$B:$B="CA")*(AJ!$I:$I="T+3Q"))</f>
        <v>0</v>
      </c>
      <c r="AK11" s="104">
        <f>SUMPRODUCT((AJ!$B:$B="CB")*(AJ!$I:$I="T+3Q"))</f>
        <v>0</v>
      </c>
      <c r="AL11" s="104">
        <f>SUMPRODUCT((AJ!$B:$B="CC")*(AJ!$I:$I="T+3Q"))</f>
        <v>0</v>
      </c>
      <c r="AM11" s="104">
        <f>SUMPRODUCT((AJ!$B:$B="A")*(AJ!$I:$I="T+4Q"))</f>
        <v>0</v>
      </c>
      <c r="AN11" s="104">
        <f>SUMPRODUCT((AJ!$B:$B="B")*(AJ!$I:$I="T+4Q"))</f>
        <v>0</v>
      </c>
      <c r="AO11" s="104">
        <f>SUMPRODUCT((AJ!$B:$B="C")*(AJ!$I:$I="T+4Q"))</f>
        <v>0</v>
      </c>
      <c r="AP11" s="104">
        <f>SUMPRODUCT((AJ!$B:$B="CA")*(AJ!$I:$I="T+4Q"))</f>
        <v>0</v>
      </c>
      <c r="AQ11" s="104">
        <f>SUMPRODUCT((AJ!$B:$B="CB")*(AJ!$I:$I="T+4Q"))</f>
        <v>0</v>
      </c>
      <c r="AR11" s="104">
        <f>SUMPRODUCT((AJ!$B:$B="CC")*(AJ!$I:$I="T+4Q"))</f>
        <v>0</v>
      </c>
    </row>
    <row r="12" spans="1:44" x14ac:dyDescent="0.25">
      <c r="A12" s="112" t="s">
        <v>552</v>
      </c>
      <c r="B12" s="119" t="s">
        <v>553</v>
      </c>
      <c r="C12" s="118" t="s">
        <v>541</v>
      </c>
      <c r="D12" s="115" t="s">
        <v>534</v>
      </c>
      <c r="E12" s="101">
        <f>COUNTIF(AK!$B:$B,"A")</f>
        <v>0</v>
      </c>
      <c r="F12" s="101">
        <f>COUNTIF(AK!$B:$B,"B")</f>
        <v>0</v>
      </c>
      <c r="G12" s="101">
        <f>COUNTIF(AK!$B:$B,"C")</f>
        <v>0</v>
      </c>
      <c r="H12" s="101">
        <f>COUNTIF(AK!$B:$B,"CA")</f>
        <v>0</v>
      </c>
      <c r="I12" s="101">
        <f>COUNTIF(AK!$B:$B,"CB")</f>
        <v>9</v>
      </c>
      <c r="J12" s="101">
        <f>COUNTIF(AK!$B:$B,"CC")</f>
        <v>0</v>
      </c>
      <c r="K12" s="103">
        <f t="shared" si="0"/>
        <v>9</v>
      </c>
      <c r="L12" s="104">
        <f>SUMPRODUCT((AK!$B:$B="CA")*(AK!$I:$I="NA"))</f>
        <v>0</v>
      </c>
      <c r="M12" s="104">
        <f>SUMPRODUCT((AK!$B:$B="CB")*(AK!$I:$I="NA"))</f>
        <v>0</v>
      </c>
      <c r="N12" s="104">
        <f>SUMPRODUCT((AK!$B:$B="CC")*(AK!$I:$I="NA"))</f>
        <v>0</v>
      </c>
      <c r="O12" s="104">
        <f>SUMPRODUCT((AK!$B:$B="A")*(AK!$I:$I="T"))</f>
        <v>0</v>
      </c>
      <c r="P12" s="104">
        <f>SUMPRODUCT((AK!$B:$B="B")*(AK!$I:$I="T"))</f>
        <v>0</v>
      </c>
      <c r="Q12" s="104">
        <f>SUMPRODUCT((AK!$B:$B="C")*(AK!$I:$I="T"))</f>
        <v>0</v>
      </c>
      <c r="R12" s="104">
        <f>SUMPRODUCT((AK!$B:$B="CA")*(AK!$I:$I="T"))</f>
        <v>0</v>
      </c>
      <c r="S12" s="104">
        <f>SUMPRODUCT((AK!$B:$B="CB")*(AK!$I:$I="T"))</f>
        <v>1</v>
      </c>
      <c r="T12" s="104">
        <f>SUMPRODUCT((AK!$B:$B="CC")*(AK!$I:$I="T"))</f>
        <v>0</v>
      </c>
      <c r="U12" s="104">
        <f>SUMPRODUCT((AK!$B:$B="A")*(AK!$I:$I="T+1Q"))</f>
        <v>0</v>
      </c>
      <c r="V12" s="104">
        <f>SUMPRODUCT((AK!$B:$B="B")*(AK!$I:$I="T+1Q"))</f>
        <v>0</v>
      </c>
      <c r="W12" s="104">
        <f>SUMPRODUCT((AK!$B:$B="C")*(AK!$I:$I="T+1Q"))</f>
        <v>0</v>
      </c>
      <c r="X12" s="104">
        <f>SUMPRODUCT((AK!$B:$B="CA")*(AK!$I:$I="T+1Q"))</f>
        <v>0</v>
      </c>
      <c r="Y12" s="104">
        <f>SUMPRODUCT((AK!$B:$B="CB")*(AK!$I:$I="T+1Q"))</f>
        <v>0</v>
      </c>
      <c r="Z12" s="104">
        <f>SUMPRODUCT((AK!$B:$B="CC")*(AK!$I:$I="T+1Q"))</f>
        <v>0</v>
      </c>
      <c r="AA12" s="104">
        <f>SUMPRODUCT((AK!$B:$B="A")*(AK!$I:$I="T+2Q"))</f>
        <v>0</v>
      </c>
      <c r="AB12" s="104">
        <f>SUMPRODUCT((AK!$B:$B="B")*(AK!$I:$I="T+2Q"))</f>
        <v>0</v>
      </c>
      <c r="AC12" s="104">
        <f>SUMPRODUCT((AK!$B:$B="C")*(AK!$I:$I="T+2Q"))</f>
        <v>0</v>
      </c>
      <c r="AD12" s="104">
        <f>SUMPRODUCT((AK!$B:$B="CA")*(AK!$I:$I="T+2Q"))</f>
        <v>0</v>
      </c>
      <c r="AE12" s="104">
        <f>SUMPRODUCT((AK!$B:$B="CB")*(AK!$I:$I="T+2Q"))</f>
        <v>0</v>
      </c>
      <c r="AF12" s="104">
        <f>SUMPRODUCT((AK!$B:$B="CC")*(AK!$I:$I="T+2Q"))</f>
        <v>0</v>
      </c>
      <c r="AG12" s="104">
        <f>SUMPRODUCT((AK!$B:$B="A")*(AK!$I:$I="T+3Q"))</f>
        <v>0</v>
      </c>
      <c r="AH12" s="104">
        <f>SUMPRODUCT((AK!$B:$B="B")*(AK!$I:$I="T+3Q"))</f>
        <v>0</v>
      </c>
      <c r="AI12" s="104">
        <f>SUMPRODUCT((AK!$B:$B="C")*(AK!$I:$I="T+3Q"))</f>
        <v>0</v>
      </c>
      <c r="AJ12" s="104">
        <f>SUMPRODUCT((AK!$B:$B="CA")*(AK!$I:$I="T+3Q"))</f>
        <v>0</v>
      </c>
      <c r="AK12" s="104">
        <f>SUMPRODUCT((AK!$B:$B="CB")*(AK!$I:$I="T+3Q"))</f>
        <v>0</v>
      </c>
      <c r="AL12" s="104">
        <f>SUMPRODUCT((AK!$B:$B="CC")*(AK!$I:$I="T+3Q"))</f>
        <v>0</v>
      </c>
      <c r="AM12" s="104">
        <f>SUMPRODUCT((AK!$B:$B="A")*(AK!$I:$I="T+4Q"))</f>
        <v>0</v>
      </c>
      <c r="AN12" s="104">
        <f>SUMPRODUCT((AK!$B:$B="B")*(AK!$I:$I="T+4Q"))</f>
        <v>0</v>
      </c>
      <c r="AO12" s="104">
        <f>SUMPRODUCT((AK!$B:$B="C")*(AK!$I:$I="T+4Q"))</f>
        <v>0</v>
      </c>
      <c r="AP12" s="104">
        <f>SUMPRODUCT((AK!$B:$B="CA")*(AK!$I:$I="T+4Q"))</f>
        <v>0</v>
      </c>
      <c r="AQ12" s="104">
        <f>SUMPRODUCT((AK!$B:$B="CB")*(AK!$I:$I="T+4Q"))</f>
        <v>0</v>
      </c>
      <c r="AR12" s="104">
        <f>SUMPRODUCT((AK!$B:$B="CC")*(AK!$I:$I="T+4Q"))</f>
        <v>0</v>
      </c>
    </row>
    <row r="13" spans="1:44" x14ac:dyDescent="0.25">
      <c r="A13" s="112" t="s">
        <v>554</v>
      </c>
      <c r="B13" s="116" t="s">
        <v>555</v>
      </c>
      <c r="C13" s="117" t="s">
        <v>331</v>
      </c>
      <c r="D13" s="116" t="s">
        <v>556</v>
      </c>
      <c r="E13" s="101">
        <f>COUNTIF(AL!$B:$B,"A")</f>
        <v>0</v>
      </c>
      <c r="F13" s="101">
        <f>COUNTIF(AL!$B:$B,"B")</f>
        <v>0</v>
      </c>
      <c r="G13" s="101">
        <f>COUNTIF(AL!$B:$B,"C")</f>
        <v>0</v>
      </c>
      <c r="H13" s="101">
        <f>COUNTIF(AL!$B:$B,"CA")</f>
        <v>0</v>
      </c>
      <c r="I13" s="101">
        <f>COUNTIF(AL!$B:$B,"CB")</f>
        <v>4</v>
      </c>
      <c r="J13" s="101">
        <f>COUNTIF(AL!$B:$B,"CC")</f>
        <v>0</v>
      </c>
      <c r="K13" s="103">
        <f t="shared" si="0"/>
        <v>4</v>
      </c>
      <c r="L13" s="104">
        <f>SUMPRODUCT((AL!$B:$B="CA")*(AL!$I:$I="NA"))</f>
        <v>0</v>
      </c>
      <c r="M13" s="104">
        <f>SUMPRODUCT((AL!$B:$B="CB")*(AL!$I:$I="NA"))</f>
        <v>0</v>
      </c>
      <c r="N13" s="104">
        <f>SUMPRODUCT((AL!$B:$B="CC")*(AL!$I:$I="NA"))</f>
        <v>0</v>
      </c>
      <c r="O13" s="104">
        <f>SUMPRODUCT((AL!$B:$B="A")*(AL!$I:$I="T"))</f>
        <v>0</v>
      </c>
      <c r="P13" s="104">
        <f>SUMPRODUCT((AL!$B:$B="B")*(AL!$I:$I="T"))</f>
        <v>0</v>
      </c>
      <c r="Q13" s="104">
        <f>SUMPRODUCT((AL!$B:$B="C")*(AL!$I:$I="T"))</f>
        <v>0</v>
      </c>
      <c r="R13" s="104">
        <f>SUMPRODUCT((AL!$B:$B="CA")*(AL!$I:$I="T"))</f>
        <v>0</v>
      </c>
      <c r="S13" s="104">
        <f>SUMPRODUCT((AL!$B:$B="CB")*(AL!$I:$I="T"))</f>
        <v>1</v>
      </c>
      <c r="T13" s="104">
        <f>SUMPRODUCT((AL!$B:$B="CC")*(AL!$I:$I="T"))</f>
        <v>0</v>
      </c>
      <c r="U13" s="104">
        <f>SUMPRODUCT((AL!$B:$B="A")*(AL!$I:$I="T+1Q"))</f>
        <v>0</v>
      </c>
      <c r="V13" s="104">
        <f>SUMPRODUCT((AL!$B:$B="B")*(AL!$I:$I="T+1Q"))</f>
        <v>0</v>
      </c>
      <c r="W13" s="104">
        <f>SUMPRODUCT((AL!$B:$B="C")*(AL!$I:$I="T+1Q"))</f>
        <v>0</v>
      </c>
      <c r="X13" s="104">
        <f>SUMPRODUCT((AL!$B:$B="CA")*(AL!$I:$I="T+1Q"))</f>
        <v>0</v>
      </c>
      <c r="Y13" s="104">
        <f>SUMPRODUCT((AL!$B:$B="CB")*(AL!$I:$I="T+1Q"))</f>
        <v>0</v>
      </c>
      <c r="Z13" s="104">
        <f>SUMPRODUCT((AL!$B:$B="CC")*(AL!$I:$I="T+1Q"))</f>
        <v>0</v>
      </c>
      <c r="AA13" s="104">
        <f>SUMPRODUCT((AL!$B:$B="A")*(AL!$I:$I="T+2Q"))</f>
        <v>0</v>
      </c>
      <c r="AB13" s="104">
        <f>SUMPRODUCT((AL!$B:$B="B")*(AL!$I:$I="T+2Q"))</f>
        <v>0</v>
      </c>
      <c r="AC13" s="104">
        <f>SUMPRODUCT((AL!$B:$B="C")*(AL!$I:$I="T+2Q"))</f>
        <v>0</v>
      </c>
      <c r="AD13" s="104">
        <f>SUMPRODUCT((AL!$B:$B="CA")*(AL!$I:$I="T+2Q"))</f>
        <v>0</v>
      </c>
      <c r="AE13" s="104">
        <f>SUMPRODUCT((AL!$B:$B="CB")*(AL!$I:$I="T+2Q"))</f>
        <v>0</v>
      </c>
      <c r="AF13" s="104">
        <f>SUMPRODUCT((AL!$B:$B="CC")*(AL!$I:$I="T+2Q"))</f>
        <v>0</v>
      </c>
      <c r="AG13" s="104">
        <f>SUMPRODUCT((AL!$B:$B="A")*(AL!$I:$I="T+3Q"))</f>
        <v>0</v>
      </c>
      <c r="AH13" s="104">
        <f>SUMPRODUCT((AL!$B:$B="B")*(AL!$I:$I="T+3Q"))</f>
        <v>0</v>
      </c>
      <c r="AI13" s="104">
        <f>SUMPRODUCT((AL!$B:$B="C")*(AL!$I:$I="T+3Q"))</f>
        <v>0</v>
      </c>
      <c r="AJ13" s="104">
        <f>SUMPRODUCT((AL!$B:$B="CA")*(AL!$I:$I="T+3Q"))</f>
        <v>0</v>
      </c>
      <c r="AK13" s="104">
        <f>SUMPRODUCT((AL!$B:$B="CB")*(AL!$I:$I="T+3Q"))</f>
        <v>0</v>
      </c>
      <c r="AL13" s="104">
        <f>SUMPRODUCT((AL!$B:$B="CC")*(AL!$I:$I="T+3Q"))</f>
        <v>0</v>
      </c>
      <c r="AM13" s="104">
        <f>SUMPRODUCT((AL!$B:$B="A")*(AL!$I:$I="T+4Q"))</f>
        <v>0</v>
      </c>
      <c r="AN13" s="104">
        <f>SUMPRODUCT((AL!$B:$B="B")*(AL!$I:$I="T+4Q"))</f>
        <v>0</v>
      </c>
      <c r="AO13" s="104">
        <f>SUMPRODUCT((AL!$B:$B="C")*(AL!$I:$I="T+4Q"))</f>
        <v>0</v>
      </c>
      <c r="AP13" s="104">
        <f>SUMPRODUCT((AL!$B:$B="CA")*(AL!$I:$I="T+4Q"))</f>
        <v>0</v>
      </c>
      <c r="AQ13" s="104">
        <f>SUMPRODUCT((AL!$B:$B="CB")*(AL!$I:$I="T+4Q"))</f>
        <v>0</v>
      </c>
      <c r="AR13" s="104">
        <f>SUMPRODUCT((AL!$B:$B="CC")*(AL!$I:$I="T+4Q"))</f>
        <v>0</v>
      </c>
    </row>
    <row r="14" spans="1:44" x14ac:dyDescent="0.25">
      <c r="A14" s="112" t="s">
        <v>557</v>
      </c>
      <c r="B14" s="116" t="s">
        <v>558</v>
      </c>
      <c r="C14" s="117"/>
      <c r="D14" s="116" t="s">
        <v>533</v>
      </c>
      <c r="E14" s="101">
        <f>COUNTIF(AP!$B:$B,"A")</f>
        <v>0</v>
      </c>
      <c r="F14" s="101">
        <f>COUNTIF(AP!$B:$B,"B")</f>
        <v>4</v>
      </c>
      <c r="G14" s="101">
        <f>COUNTIF(AP!$B:$B,"C")</f>
        <v>0</v>
      </c>
      <c r="H14" s="101">
        <f>COUNTIF(AP!$B:$B,"CA")</f>
        <v>0</v>
      </c>
      <c r="I14" s="101">
        <f>COUNTIF(AP!$B:$B,"CB")</f>
        <v>0</v>
      </c>
      <c r="J14" s="101">
        <f>COUNTIF(AP!$B:$B,"CC")</f>
        <v>0</v>
      </c>
      <c r="K14" s="103">
        <f t="shared" si="0"/>
        <v>4</v>
      </c>
      <c r="L14" s="104">
        <f>SUMPRODUCT((AP!$B:$B="CA")*(AP!$I:$I="NA"))</f>
        <v>0</v>
      </c>
      <c r="M14" s="104">
        <f>SUMPRODUCT((AP!$B:$B="CB")*(AP!$I:$I="NA"))</f>
        <v>0</v>
      </c>
      <c r="N14" s="104">
        <f>SUMPRODUCT((AP!$B:$B="CC")*(AP!$I:$I="NA"))</f>
        <v>0</v>
      </c>
      <c r="O14" s="104">
        <f>SUMPRODUCT((AP!$B:$B="A")*(AP!$I:$I="T"))</f>
        <v>0</v>
      </c>
      <c r="P14" s="104">
        <f>SUMPRODUCT((AP!$B:$B="B")*(AP!$I:$I="T"))</f>
        <v>1</v>
      </c>
      <c r="Q14" s="104">
        <f>SUMPRODUCT((AP!$B:$B="C")*(AP!$I:$I="T"))</f>
        <v>0</v>
      </c>
      <c r="R14" s="104">
        <f>SUMPRODUCT((AP!$B:$B="CA")*(AP!$I:$I="T"))</f>
        <v>0</v>
      </c>
      <c r="S14" s="104">
        <f>SUMPRODUCT((AP!$B:$B="CB")*(AP!$I:$I="T"))</f>
        <v>0</v>
      </c>
      <c r="T14" s="104">
        <f>SUMPRODUCT((AP!$B:$B="CC")*(AP!$I:$I="T"))</f>
        <v>0</v>
      </c>
      <c r="U14" s="104">
        <f>SUMPRODUCT((AP!$B:$B="A")*(AP!$I:$I="T+1Q"))</f>
        <v>0</v>
      </c>
      <c r="V14" s="104">
        <f>SUMPRODUCT((AP!$B:$B="B")*(AP!$I:$I="T+1Q"))</f>
        <v>0</v>
      </c>
      <c r="W14" s="104">
        <f>SUMPRODUCT((AP!$B:$B="C")*(AP!$I:$I="T+1Q"))</f>
        <v>0</v>
      </c>
      <c r="X14" s="104">
        <f>SUMPRODUCT((AP!$B:$B="CA")*(AP!$I:$I="T+1Q"))</f>
        <v>0</v>
      </c>
      <c r="Y14" s="104">
        <f>SUMPRODUCT((AP!$B:$B="CB")*(AP!$I:$I="T+1Q"))</f>
        <v>0</v>
      </c>
      <c r="Z14" s="104">
        <f>SUMPRODUCT((AP!$B:$B="CC")*(AP!$I:$I="T+1Q"))</f>
        <v>0</v>
      </c>
      <c r="AA14" s="104">
        <f>SUMPRODUCT((AP!$B:$B="A")*(AP!$I:$I="T+2Q"))</f>
        <v>0</v>
      </c>
      <c r="AB14" s="104">
        <f>SUMPRODUCT((AP!$B:$B="B")*(AP!$I:$I="T+2Q"))</f>
        <v>0</v>
      </c>
      <c r="AC14" s="104">
        <f>SUMPRODUCT((AP!$B:$B="C")*(AP!$I:$I="T+2Q"))</f>
        <v>0</v>
      </c>
      <c r="AD14" s="104">
        <f>SUMPRODUCT((AP!$B:$B="CA")*(AP!$I:$I="T+2Q"))</f>
        <v>0</v>
      </c>
      <c r="AE14" s="104">
        <f>SUMPRODUCT((AP!$B:$B="CB")*(AP!$I:$I="T+2Q"))</f>
        <v>0</v>
      </c>
      <c r="AF14" s="104">
        <f>SUMPRODUCT((AP!$B:$B="CC")*(AP!$I:$I="T+2Q"))</f>
        <v>0</v>
      </c>
      <c r="AG14" s="104">
        <f>SUMPRODUCT((AP!$B:$B="A")*(AP!$I:$I="T+3Q"))</f>
        <v>0</v>
      </c>
      <c r="AH14" s="104">
        <f>SUMPRODUCT((AP!$B:$B="B")*(AP!$I:$I="T+3Q"))</f>
        <v>0</v>
      </c>
      <c r="AI14" s="104">
        <f>SUMPRODUCT((AP!$B:$B="C")*(AP!$I:$I="T+3Q"))</f>
        <v>0</v>
      </c>
      <c r="AJ14" s="104">
        <f>SUMPRODUCT((AP!$B:$B="CA")*(AP!$I:$I="T+3Q"))</f>
        <v>0</v>
      </c>
      <c r="AK14" s="104">
        <f>SUMPRODUCT((AP!$B:$B="CB")*(AP!$I:$I="T+3Q"))</f>
        <v>0</v>
      </c>
      <c r="AL14" s="104">
        <f>SUMPRODUCT((AP!$B:$B="CC")*(AP!$I:$I="T+3Q"))</f>
        <v>0</v>
      </c>
      <c r="AM14" s="104">
        <f>SUMPRODUCT((AP!$B:$B="A")*(AP!$I:$I="T+4Q"))</f>
        <v>0</v>
      </c>
      <c r="AN14" s="104">
        <f>SUMPRODUCT((AP!$B:$B="B")*(AP!$I:$I="T+4Q"))</f>
        <v>0</v>
      </c>
      <c r="AO14" s="104">
        <f>SUMPRODUCT((AP!$B:$B="C")*(AP!$I:$I="T+4Q"))</f>
        <v>0</v>
      </c>
      <c r="AP14" s="104">
        <f>SUMPRODUCT((AP!$B:$B="CA")*(AP!$I:$I="T+4Q"))</f>
        <v>0</v>
      </c>
      <c r="AQ14" s="104">
        <f>SUMPRODUCT((AP!$B:$B="CB")*(AP!$I:$I="T+4Q"))</f>
        <v>0</v>
      </c>
      <c r="AR14" s="104">
        <f>SUMPRODUCT((AP!$B:$B="CC")*(AP!$I:$I="T+4Q"))</f>
        <v>0</v>
      </c>
    </row>
    <row r="15" spans="1:44" x14ac:dyDescent="0.25">
      <c r="A15" s="112" t="s">
        <v>559</v>
      </c>
      <c r="B15" s="116" t="s">
        <v>560</v>
      </c>
      <c r="C15" s="117"/>
      <c r="D15" s="116" t="s">
        <v>533</v>
      </c>
      <c r="E15" s="101">
        <f>COUNTIF(AQ!$B:$B,"A")</f>
        <v>0</v>
      </c>
      <c r="F15" s="101">
        <f>COUNTIF(AQ!$B:$B,"B")</f>
        <v>4</v>
      </c>
      <c r="G15" s="101">
        <f>COUNTIF(AQ!$B:$B,"C")</f>
        <v>0</v>
      </c>
      <c r="H15" s="101">
        <f>COUNTIF(AQ!$B:$B,"CA")</f>
        <v>0</v>
      </c>
      <c r="I15" s="101">
        <f>COUNTIF(AQ!$B:$B,"CB")</f>
        <v>0</v>
      </c>
      <c r="J15" s="101">
        <f>COUNTIF(AQ!$B:$B,"CC")</f>
        <v>0</v>
      </c>
      <c r="K15" s="103">
        <f t="shared" si="0"/>
        <v>4</v>
      </c>
      <c r="L15" s="104">
        <f>SUMPRODUCT((AQ!$B:$B="CA")*(AQ!$I:$I="NA"))</f>
        <v>0</v>
      </c>
      <c r="M15" s="104">
        <f>SUMPRODUCT((AQ!$B:$B="CB")*(AQ!$I:$I="NA"))</f>
        <v>0</v>
      </c>
      <c r="N15" s="104">
        <f>SUMPRODUCT((AQ!$B:$B="CC")*(AQ!$I:$I="NA"))</f>
        <v>0</v>
      </c>
      <c r="O15" s="104">
        <f>SUMPRODUCT((AQ!$B:$B="A")*(AQ!$I:$I="T"))</f>
        <v>0</v>
      </c>
      <c r="P15" s="104">
        <f>SUMPRODUCT((AQ!$B:$B="B")*(AQ!$I:$I="T"))</f>
        <v>1</v>
      </c>
      <c r="Q15" s="104">
        <f>SUMPRODUCT((AQ!$B:$B="C")*(AQ!$I:$I="T"))</f>
        <v>0</v>
      </c>
      <c r="R15" s="104">
        <f>SUMPRODUCT((AQ!$B:$B="CA")*(AQ!$I:$I="T"))</f>
        <v>0</v>
      </c>
      <c r="S15" s="104">
        <f>SUMPRODUCT((AQ!$B:$B="CB")*(AQ!$I:$I="T"))</f>
        <v>0</v>
      </c>
      <c r="T15" s="104">
        <f>SUMPRODUCT((AQ!$B:$B="CC")*(AQ!$I:$I="T"))</f>
        <v>0</v>
      </c>
      <c r="U15" s="104">
        <f>SUMPRODUCT((AQ!$B:$B="A")*(AQ!$I:$I="T+1Q"))</f>
        <v>0</v>
      </c>
      <c r="V15" s="104">
        <f>SUMPRODUCT((AQ!$B:$B="B")*(AQ!$I:$I="T+1Q"))</f>
        <v>0</v>
      </c>
      <c r="W15" s="104">
        <f>SUMPRODUCT((AQ!$B:$B="C")*(AQ!$I:$I="T+1Q"))</f>
        <v>0</v>
      </c>
      <c r="X15" s="104">
        <f>SUMPRODUCT((AQ!$B:$B="CA")*(AQ!$I:$I="T+1Q"))</f>
        <v>0</v>
      </c>
      <c r="Y15" s="104">
        <f>SUMPRODUCT((AQ!$B:$B="CB")*(AQ!$I:$I="T+1Q"))</f>
        <v>0</v>
      </c>
      <c r="Z15" s="104">
        <f>SUMPRODUCT((AQ!$B:$B="CC")*(AQ!$I:$I="T+1Q"))</f>
        <v>0</v>
      </c>
      <c r="AA15" s="104">
        <f>SUMPRODUCT((AQ!$B:$B="A")*(AQ!$I:$I="T+2Q"))</f>
        <v>0</v>
      </c>
      <c r="AB15" s="104">
        <f>SUMPRODUCT((AQ!$B:$B="B")*(AQ!$I:$I="T+2Q"))</f>
        <v>0</v>
      </c>
      <c r="AC15" s="104">
        <f>SUMPRODUCT((AQ!$B:$B="C")*(AQ!$I:$I="T+2Q"))</f>
        <v>0</v>
      </c>
      <c r="AD15" s="104">
        <f>SUMPRODUCT((AQ!$B:$B="CA")*(AQ!$I:$I="T+2Q"))</f>
        <v>0</v>
      </c>
      <c r="AE15" s="104">
        <f>SUMPRODUCT((AQ!$B:$B="CB")*(AQ!$I:$I="T+2Q"))</f>
        <v>0</v>
      </c>
      <c r="AF15" s="104">
        <f>SUMPRODUCT((AQ!$B:$B="CC")*(AQ!$I:$I="T+2Q"))</f>
        <v>0</v>
      </c>
      <c r="AG15" s="104">
        <f>SUMPRODUCT((AQ!$B:$B="A")*(AQ!$I:$I="T+3Q"))</f>
        <v>0</v>
      </c>
      <c r="AH15" s="104">
        <f>SUMPRODUCT((AQ!$B:$B="B")*(AQ!$I:$I="T+3Q"))</f>
        <v>0</v>
      </c>
      <c r="AI15" s="104">
        <f>SUMPRODUCT((AQ!$B:$B="C")*(AQ!$I:$I="T+3Q"))</f>
        <v>0</v>
      </c>
      <c r="AJ15" s="104">
        <f>SUMPRODUCT((AQ!$B:$B="CA")*(AQ!$I:$I="T+3Q"))</f>
        <v>0</v>
      </c>
      <c r="AK15" s="104">
        <f>SUMPRODUCT((AQ!$B:$B="CB")*(AQ!$I:$I="T+3Q"))</f>
        <v>0</v>
      </c>
      <c r="AL15" s="104">
        <f>SUMPRODUCT((AQ!$B:$B="CC")*(AQ!$I:$I="T+3Q"))</f>
        <v>0</v>
      </c>
      <c r="AM15" s="104">
        <f>SUMPRODUCT((AQ!$B:$B="A")*(AQ!$I:$I="T+4Q"))</f>
        <v>0</v>
      </c>
      <c r="AN15" s="104">
        <f>SUMPRODUCT((AQ!$B:$B="B")*(AQ!$I:$I="T+4Q"))</f>
        <v>0</v>
      </c>
      <c r="AO15" s="104">
        <f>SUMPRODUCT((AQ!$B:$B="C")*(AQ!$I:$I="T+4Q"))</f>
        <v>0</v>
      </c>
      <c r="AP15" s="104">
        <f>SUMPRODUCT((AQ!$B:$B="CA")*(AQ!$I:$I="T+4Q"))</f>
        <v>0</v>
      </c>
      <c r="AQ15" s="104">
        <f>SUMPRODUCT((AQ!$B:$B="CB")*(AQ!$I:$I="T+4Q"))</f>
        <v>0</v>
      </c>
      <c r="AR15" s="104">
        <f>SUMPRODUCT((AQ!$B:$B="CC")*(AQ!$I:$I="T+4Q"))</f>
        <v>0</v>
      </c>
    </row>
    <row r="16" spans="1:44" x14ac:dyDescent="0.25">
      <c r="A16" s="112" t="s">
        <v>561</v>
      </c>
      <c r="B16" s="116" t="s">
        <v>562</v>
      </c>
      <c r="C16" s="117"/>
      <c r="D16" s="116" t="s">
        <v>536</v>
      </c>
      <c r="E16" s="101">
        <f>COUNTIF(AR!$B:$B,"A")</f>
        <v>0</v>
      </c>
      <c r="F16" s="101">
        <f>COUNTIF(AR!$B:$B,"B")</f>
        <v>4</v>
      </c>
      <c r="G16" s="101">
        <f>COUNTIF(AR!$B:$B,"C")</f>
        <v>0</v>
      </c>
      <c r="H16" s="101">
        <f>COUNTIF(AR!$B:$B,"CA")</f>
        <v>0</v>
      </c>
      <c r="I16" s="101">
        <f>COUNTIF(AR!$B:$B,"CB")</f>
        <v>0</v>
      </c>
      <c r="J16" s="101">
        <f>COUNTIF(AR!$B:$B,"CC")</f>
        <v>0</v>
      </c>
      <c r="K16" s="103">
        <f t="shared" si="0"/>
        <v>4</v>
      </c>
      <c r="L16" s="104">
        <f>SUMPRODUCT((AR!$B:$B="CA")*(AR!$I:$I="NA"))</f>
        <v>0</v>
      </c>
      <c r="M16" s="104">
        <f>SUMPRODUCT((AR!$B:$B="CB")*(AR!$I:$I="NA"))</f>
        <v>0</v>
      </c>
      <c r="N16" s="104">
        <f>SUMPRODUCT((AR!$B:$B="CC")*(AR!$I:$I="NA"))</f>
        <v>0</v>
      </c>
      <c r="O16" s="104">
        <f>SUMPRODUCT((AR!$B:$B="A")*(AR!$I:$I="T"))</f>
        <v>0</v>
      </c>
      <c r="P16" s="104">
        <f>SUMPRODUCT((AR!$B:$B="B")*(AR!$I:$I="T"))</f>
        <v>1</v>
      </c>
      <c r="Q16" s="104">
        <f>SUMPRODUCT((AR!$B:$B="C")*(AR!$I:$I="T"))</f>
        <v>0</v>
      </c>
      <c r="R16" s="104">
        <f>SUMPRODUCT((AR!$B:$B="CA")*(AR!$I:$I="T"))</f>
        <v>0</v>
      </c>
      <c r="S16" s="104">
        <f>SUMPRODUCT((AR!$B:$B="CB")*(AR!$I:$I="T"))</f>
        <v>0</v>
      </c>
      <c r="T16" s="104">
        <f>SUMPRODUCT((AR!$B:$B="CC")*(AR!$I:$I="T"))</f>
        <v>0</v>
      </c>
      <c r="U16" s="104">
        <f>SUMPRODUCT((AR!$B:$B="A")*(AR!$I:$I="T+1Q"))</f>
        <v>0</v>
      </c>
      <c r="V16" s="104">
        <f>SUMPRODUCT((AR!$B:$B="B")*(AR!$I:$I="T+1Q"))</f>
        <v>0</v>
      </c>
      <c r="W16" s="104">
        <f>SUMPRODUCT((AR!$B:$B="C")*(AR!$I:$I="T+1Q"))</f>
        <v>0</v>
      </c>
      <c r="X16" s="104">
        <f>SUMPRODUCT((AR!$B:$B="CA")*(AR!$I:$I="T+1Q"))</f>
        <v>0</v>
      </c>
      <c r="Y16" s="104">
        <f>SUMPRODUCT((AR!$B:$B="CB")*(AR!$I:$I="T+1Q"))</f>
        <v>0</v>
      </c>
      <c r="Z16" s="104">
        <f>SUMPRODUCT((AR!$B:$B="CC")*(AR!$I:$I="T+1Q"))</f>
        <v>0</v>
      </c>
      <c r="AA16" s="104">
        <f>SUMPRODUCT((AR!$B:$B="A")*(AR!$I:$I="T+2Q"))</f>
        <v>0</v>
      </c>
      <c r="AB16" s="104">
        <f>SUMPRODUCT((AR!$B:$B="B")*(AR!$I:$I="T+2Q"))</f>
        <v>0</v>
      </c>
      <c r="AC16" s="104">
        <f>SUMPRODUCT((AR!$B:$B="C")*(AR!$I:$I="T+2Q"))</f>
        <v>0</v>
      </c>
      <c r="AD16" s="104">
        <f>SUMPRODUCT((AR!$B:$B="CA")*(AR!$I:$I="T+2Q"))</f>
        <v>0</v>
      </c>
      <c r="AE16" s="104">
        <f>SUMPRODUCT((AR!$B:$B="CB")*(AR!$I:$I="T+2Q"))</f>
        <v>0</v>
      </c>
      <c r="AF16" s="104">
        <f>SUMPRODUCT((AR!$B:$B="CC")*(AR!$I:$I="T+2Q"))</f>
        <v>0</v>
      </c>
      <c r="AG16" s="104">
        <f>SUMPRODUCT((AR!$B:$B="A")*(AR!$I:$I="T+3Q"))</f>
        <v>0</v>
      </c>
      <c r="AH16" s="104">
        <f>SUMPRODUCT((AR!$B:$B="B")*(AR!$I:$I="T+3Q"))</f>
        <v>0</v>
      </c>
      <c r="AI16" s="104">
        <f>SUMPRODUCT((AR!$B:$B="C")*(AR!$I:$I="T+3Q"))</f>
        <v>0</v>
      </c>
      <c r="AJ16" s="104">
        <f>SUMPRODUCT((AR!$B:$B="CA")*(AR!$I:$I="T+3Q"))</f>
        <v>0</v>
      </c>
      <c r="AK16" s="104">
        <f>SUMPRODUCT((AR!$B:$B="CB")*(AR!$I:$I="T+3Q"))</f>
        <v>0</v>
      </c>
      <c r="AL16" s="104">
        <f>SUMPRODUCT((AR!$B:$B="CC")*(AR!$I:$I="T+3Q"))</f>
        <v>0</v>
      </c>
      <c r="AM16" s="104">
        <f>SUMPRODUCT((AR!$B:$B="A")*(AR!$I:$I="T+4Q"))</f>
        <v>0</v>
      </c>
      <c r="AN16" s="104">
        <f>SUMPRODUCT((AR!$B:$B="B")*(AR!$I:$I="T+4Q"))</f>
        <v>0</v>
      </c>
      <c r="AO16" s="104">
        <f>SUMPRODUCT((AR!$B:$B="C")*(AR!$I:$I="T+4Q"))</f>
        <v>0</v>
      </c>
      <c r="AP16" s="104">
        <f>SUMPRODUCT((AR!$B:$B="CA")*(AR!$I:$I="T+4Q"))</f>
        <v>0</v>
      </c>
      <c r="AQ16" s="104">
        <f>SUMPRODUCT((AR!$B:$B="CB")*(AR!$I:$I="T+4Q"))</f>
        <v>0</v>
      </c>
      <c r="AR16" s="104">
        <f>SUMPRODUCT((AR!$B:$B="CC")*(AR!$I:$I="T+4Q"))</f>
        <v>0</v>
      </c>
    </row>
    <row r="17" spans="1:44" x14ac:dyDescent="0.25">
      <c r="A17" s="112" t="s">
        <v>563</v>
      </c>
      <c r="B17" s="116" t="s">
        <v>564</v>
      </c>
      <c r="C17" s="117"/>
      <c r="D17" s="116" t="s">
        <v>536</v>
      </c>
      <c r="E17" s="101">
        <f>COUNTIF(AS!$B:$B,"A")</f>
        <v>0</v>
      </c>
      <c r="F17" s="101">
        <f>COUNTIF(AS!$B:$B,"B")</f>
        <v>4</v>
      </c>
      <c r="G17" s="101">
        <f>COUNTIF(AS!$B:$B,"C")</f>
        <v>0</v>
      </c>
      <c r="H17" s="101">
        <f>COUNTIF(AS!$B:$B,"CA")</f>
        <v>0</v>
      </c>
      <c r="I17" s="101">
        <f>COUNTIF(AS!$B:$B,"CB")</f>
        <v>0</v>
      </c>
      <c r="J17" s="101">
        <f>COUNTIF(AS!$B:$B,"CC")</f>
        <v>0</v>
      </c>
      <c r="K17" s="103">
        <f t="shared" si="0"/>
        <v>4</v>
      </c>
      <c r="L17" s="104">
        <f>SUMPRODUCT((AS!$B:$B="CA")*(AS!$I:$I="NA"))</f>
        <v>0</v>
      </c>
      <c r="M17" s="104">
        <f>SUMPRODUCT((AS!$B:$B="CB")*(AS!$I:$I="NA"))</f>
        <v>0</v>
      </c>
      <c r="N17" s="104">
        <f>SUMPRODUCT((AS!$B:$B="CC")*(AS!$I:$I="NA"))</f>
        <v>0</v>
      </c>
      <c r="O17" s="104">
        <f>SUMPRODUCT((AS!$B:$B="A")*(AS!$I:$I="T"))</f>
        <v>0</v>
      </c>
      <c r="P17" s="104">
        <f>SUMPRODUCT((AS!$B:$B="B")*(AS!$I:$I="T"))</f>
        <v>1</v>
      </c>
      <c r="Q17" s="104">
        <f>SUMPRODUCT((AS!$B:$B="C")*(AS!$I:$I="T"))</f>
        <v>0</v>
      </c>
      <c r="R17" s="104">
        <f>SUMPRODUCT((AS!$B:$B="CA")*(AS!$I:$I="T"))</f>
        <v>0</v>
      </c>
      <c r="S17" s="104">
        <f>SUMPRODUCT((AS!$B:$B="CB")*(AS!$I:$I="T"))</f>
        <v>0</v>
      </c>
      <c r="T17" s="104">
        <f>SUMPRODUCT((AS!$B:$B="CC")*(AS!$I:$I="T"))</f>
        <v>0</v>
      </c>
      <c r="U17" s="104">
        <f>SUMPRODUCT((AS!$B:$B="A")*(AS!$I:$I="T+1Q"))</f>
        <v>0</v>
      </c>
      <c r="V17" s="104">
        <f>SUMPRODUCT((AS!$B:$B="B")*(AS!$I:$I="T+1Q"))</f>
        <v>0</v>
      </c>
      <c r="W17" s="104">
        <f>SUMPRODUCT((AS!$B:$B="C")*(AS!$I:$I="T+1Q"))</f>
        <v>0</v>
      </c>
      <c r="X17" s="104">
        <f>SUMPRODUCT((AS!$B:$B="CA")*(AS!$I:$I="T+1Q"))</f>
        <v>0</v>
      </c>
      <c r="Y17" s="104">
        <f>SUMPRODUCT((AS!$B:$B="CB")*(AS!$I:$I="T+1Q"))</f>
        <v>0</v>
      </c>
      <c r="Z17" s="104">
        <f>SUMPRODUCT((AS!$B:$B="CC")*(AS!$I:$I="T+1Q"))</f>
        <v>0</v>
      </c>
      <c r="AA17" s="104">
        <f>SUMPRODUCT((AS!$B:$B="A")*(AS!$I:$I="T+2Q"))</f>
        <v>0</v>
      </c>
      <c r="AB17" s="104">
        <f>SUMPRODUCT((AS!$B:$B="B")*(AS!$I:$I="T+2Q"))</f>
        <v>0</v>
      </c>
      <c r="AC17" s="104">
        <f>SUMPRODUCT((AS!$B:$B="C")*(AS!$I:$I="T+2Q"))</f>
        <v>0</v>
      </c>
      <c r="AD17" s="104">
        <f>SUMPRODUCT((AS!$B:$B="CA")*(AS!$I:$I="T+2Q"))</f>
        <v>0</v>
      </c>
      <c r="AE17" s="104">
        <f>SUMPRODUCT((AS!$B:$B="CB")*(AS!$I:$I="T+2Q"))</f>
        <v>0</v>
      </c>
      <c r="AF17" s="104">
        <f>SUMPRODUCT((AS!$B:$B="CC")*(AS!$I:$I="T+2Q"))</f>
        <v>0</v>
      </c>
      <c r="AG17" s="104">
        <f>SUMPRODUCT((AS!$B:$B="A")*(AS!$I:$I="T+3Q"))</f>
        <v>0</v>
      </c>
      <c r="AH17" s="104">
        <f>SUMPRODUCT((AS!$B:$B="B")*(AS!$I:$I="T+3Q"))</f>
        <v>0</v>
      </c>
      <c r="AI17" s="104">
        <f>SUMPRODUCT((AS!$B:$B="C")*(AS!$I:$I="T+3Q"))</f>
        <v>0</v>
      </c>
      <c r="AJ17" s="104">
        <f>SUMPRODUCT((AS!$B:$B="CA")*(AS!$I:$I="T+3Q"))</f>
        <v>0</v>
      </c>
      <c r="AK17" s="104">
        <f>SUMPRODUCT((AS!$B:$B="CB")*(AS!$I:$I="T+3Q"))</f>
        <v>0</v>
      </c>
      <c r="AL17" s="104">
        <f>SUMPRODUCT((AS!$B:$B="CC")*(AS!$I:$I="T+3Q"))</f>
        <v>0</v>
      </c>
      <c r="AM17" s="104">
        <f>SUMPRODUCT((AS!$B:$B="A")*(AS!$I:$I="T+4Q"))</f>
        <v>0</v>
      </c>
      <c r="AN17" s="104">
        <f>SUMPRODUCT((AS!$B:$B="B")*(AS!$I:$I="T+4Q"))</f>
        <v>0</v>
      </c>
      <c r="AO17" s="104">
        <f>SUMPRODUCT((AS!$B:$B="C")*(AS!$I:$I="T+4Q"))</f>
        <v>0</v>
      </c>
      <c r="AP17" s="104">
        <f>SUMPRODUCT((AS!$B:$B="CA")*(AS!$I:$I="T+4Q"))</f>
        <v>0</v>
      </c>
      <c r="AQ17" s="104">
        <f>SUMPRODUCT((AS!$B:$B="CB")*(AS!$I:$I="T+4Q"))</f>
        <v>0</v>
      </c>
      <c r="AR17" s="104">
        <f>SUMPRODUCT((AS!$B:$B="CC")*(AS!$I:$I="T+4Q"))</f>
        <v>0</v>
      </c>
    </row>
    <row r="18" spans="1:44" x14ac:dyDescent="0.25">
      <c r="A18" s="112" t="s">
        <v>565</v>
      </c>
      <c r="B18" s="119" t="s">
        <v>566</v>
      </c>
      <c r="C18" s="117" t="s">
        <v>331</v>
      </c>
      <c r="D18" s="116" t="s">
        <v>556</v>
      </c>
      <c r="E18" s="101">
        <f>COUNTIF(AT!$B:$B,"A")</f>
        <v>0</v>
      </c>
      <c r="F18" s="101">
        <f>COUNTIF(AT!$B:$B,"B")</f>
        <v>0</v>
      </c>
      <c r="G18" s="101">
        <f>COUNTIF(AT!$B:$B,"C")</f>
        <v>0</v>
      </c>
      <c r="H18" s="101">
        <f>COUNTIF(AT!$B:$B,"CA")</f>
        <v>0</v>
      </c>
      <c r="I18" s="101">
        <f>COUNTIF(AT!$B:$B,"CB")</f>
        <v>4</v>
      </c>
      <c r="J18" s="101">
        <f>COUNTIF(AT!$B:$B,"CC")</f>
        <v>0</v>
      </c>
      <c r="K18" s="103">
        <f t="shared" si="0"/>
        <v>4</v>
      </c>
      <c r="L18" s="104">
        <f>SUMPRODUCT((AT!$B:$B="CA")*(AT!$I:$I="NA"))</f>
        <v>0</v>
      </c>
      <c r="M18" s="104">
        <f>SUMPRODUCT((AT!$B:$B="CB")*(AT!$I:$I="NA"))</f>
        <v>0</v>
      </c>
      <c r="N18" s="104">
        <f>SUMPRODUCT((AT!$B:$B="CC")*(AT!$I:$I="NA"))</f>
        <v>0</v>
      </c>
      <c r="O18" s="104">
        <f>SUMPRODUCT((AT!$B:$B="A")*(AT!$I:$I="T"))</f>
        <v>0</v>
      </c>
      <c r="P18" s="104">
        <f>SUMPRODUCT((AT!$B:$B="B")*(AT!$I:$I="T"))</f>
        <v>0</v>
      </c>
      <c r="Q18" s="104">
        <f>SUMPRODUCT((AT!$B:$B="C")*(AT!$I:$I="T"))</f>
        <v>0</v>
      </c>
      <c r="R18" s="104">
        <f>SUMPRODUCT((AT!$B:$B="CA")*(AT!$I:$I="T"))</f>
        <v>0</v>
      </c>
      <c r="S18" s="104">
        <f>SUMPRODUCT((AT!$B:$B="CB")*(AT!$I:$I="T"))</f>
        <v>1</v>
      </c>
      <c r="T18" s="104">
        <f>SUMPRODUCT((AT!$B:$B="CC")*(AT!$I:$I="T"))</f>
        <v>0</v>
      </c>
      <c r="U18" s="104">
        <f>SUMPRODUCT((AT!$B:$B="A")*(AT!$I:$I="T+1Q"))</f>
        <v>0</v>
      </c>
      <c r="V18" s="104">
        <f>SUMPRODUCT((AT!$B:$B="B")*(AT!$I:$I="T+1Q"))</f>
        <v>0</v>
      </c>
      <c r="W18" s="104">
        <f>SUMPRODUCT((AT!$B:$B="C")*(AT!$I:$I="T+1Q"))</f>
        <v>0</v>
      </c>
      <c r="X18" s="104">
        <f>SUMPRODUCT((AT!$B:$B="CA")*(AT!$I:$I="T+1Q"))</f>
        <v>0</v>
      </c>
      <c r="Y18" s="104">
        <f>SUMPRODUCT((AT!$B:$B="CB")*(AT!$I:$I="T+1Q"))</f>
        <v>0</v>
      </c>
      <c r="Z18" s="104">
        <f>SUMPRODUCT((AT!$B:$B="CC")*(AT!$I:$I="T+1Q"))</f>
        <v>0</v>
      </c>
      <c r="AA18" s="104">
        <f>SUMPRODUCT((AT!$B:$B="A")*(AT!$I:$I="T+2Q"))</f>
        <v>0</v>
      </c>
      <c r="AB18" s="104">
        <f>SUMPRODUCT((AT!$B:$B="B")*(AT!$I:$I="T+2Q"))</f>
        <v>0</v>
      </c>
      <c r="AC18" s="104">
        <f>SUMPRODUCT((AT!$B:$B="C")*(AT!$I:$I="T+2Q"))</f>
        <v>0</v>
      </c>
      <c r="AD18" s="104">
        <f>SUMPRODUCT((AT!$B:$B="CA")*(AT!$I:$I="T+2Q"))</f>
        <v>0</v>
      </c>
      <c r="AE18" s="104">
        <f>SUMPRODUCT((AT!$B:$B="CB")*(AT!$I:$I="T+2Q"))</f>
        <v>0</v>
      </c>
      <c r="AF18" s="104">
        <f>SUMPRODUCT((AT!$B:$B="CC")*(AT!$I:$I="T+2Q"))</f>
        <v>0</v>
      </c>
      <c r="AG18" s="104">
        <f>SUMPRODUCT((AT!$B:$B="A")*(AT!$I:$I="T+3Q"))</f>
        <v>0</v>
      </c>
      <c r="AH18" s="104">
        <f>SUMPRODUCT((AT!$B:$B="B")*(AT!$I:$I="T+3Q"))</f>
        <v>0</v>
      </c>
      <c r="AI18" s="104">
        <f>SUMPRODUCT((AT!$B:$B="C")*(AT!$I:$I="T+3Q"))</f>
        <v>0</v>
      </c>
      <c r="AJ18" s="104">
        <f>SUMPRODUCT((AT!$B:$B="CA")*(AT!$I:$I="T+3Q"))</f>
        <v>0</v>
      </c>
      <c r="AK18" s="104">
        <f>SUMPRODUCT((AT!$B:$B="CB")*(AT!$I:$I="T+3Q"))</f>
        <v>0</v>
      </c>
      <c r="AL18" s="104">
        <f>SUMPRODUCT((AT!$B:$B="CC")*(AT!$I:$I="T+3Q"))</f>
        <v>0</v>
      </c>
      <c r="AM18" s="104">
        <f>SUMPRODUCT((AT!$B:$B="A")*(AT!$I:$I="T+4Q"))</f>
        <v>0</v>
      </c>
      <c r="AN18" s="104">
        <f>SUMPRODUCT((AT!$B:$B="B")*(AT!$I:$I="T+4Q"))</f>
        <v>0</v>
      </c>
      <c r="AO18" s="104">
        <f>SUMPRODUCT((AT!$B:$B="C")*(AT!$I:$I="T+4Q"))</f>
        <v>0</v>
      </c>
      <c r="AP18" s="104">
        <f>SUMPRODUCT((AT!$B:$B="CA")*(AT!$I:$I="T+4Q"))</f>
        <v>0</v>
      </c>
      <c r="AQ18" s="104">
        <f>SUMPRODUCT((AT!$B:$B="CB")*(AT!$I:$I="T+4Q"))</f>
        <v>0</v>
      </c>
      <c r="AR18" s="104">
        <f>SUMPRODUCT((AT!$B:$B="CC")*(AT!$I:$I="T+4Q"))</f>
        <v>0</v>
      </c>
    </row>
    <row r="19" spans="1:44" x14ac:dyDescent="0.25">
      <c r="A19" s="112" t="s">
        <v>567</v>
      </c>
      <c r="B19" s="119" t="s">
        <v>568</v>
      </c>
      <c r="C19" s="117"/>
      <c r="D19" s="116" t="s">
        <v>536</v>
      </c>
      <c r="E19" s="101">
        <f>COUNTIF(AU!$B:$B,"A")</f>
        <v>0</v>
      </c>
      <c r="F19" s="101">
        <f>COUNTIF(AU!$B:$B,"B")</f>
        <v>4</v>
      </c>
      <c r="G19" s="101">
        <f>COUNTIF(AU!$B:$B,"C")</f>
        <v>0</v>
      </c>
      <c r="H19" s="101">
        <f>COUNTIF(AU!$B:$B,"CA")</f>
        <v>0</v>
      </c>
      <c r="I19" s="101">
        <f>COUNTIF(AU!$B:$B,"CB")</f>
        <v>0</v>
      </c>
      <c r="J19" s="101">
        <f>COUNTIF(AU!$B:$B,"CC")</f>
        <v>0</v>
      </c>
      <c r="K19" s="103">
        <f t="shared" si="0"/>
        <v>4</v>
      </c>
      <c r="L19" s="104">
        <f>SUMPRODUCT((AU!$B:$B="CA")*(AU!$I:$I="NA"))</f>
        <v>0</v>
      </c>
      <c r="M19" s="104">
        <f>SUMPRODUCT((AU!$B:$B="CB")*(AU!$I:$I="NA"))</f>
        <v>0</v>
      </c>
      <c r="N19" s="104">
        <f>SUMPRODUCT((AU!$B:$B="CC")*(AU!$I:$I="NA"))</f>
        <v>0</v>
      </c>
      <c r="O19" s="104">
        <f>SUMPRODUCT((AU!$B:$B="A")*(AU!$I:$I="T"))</f>
        <v>0</v>
      </c>
      <c r="P19" s="104">
        <f>SUMPRODUCT((AU!$B:$B="B")*(AU!$I:$I="T"))</f>
        <v>1</v>
      </c>
      <c r="Q19" s="104">
        <f>SUMPRODUCT((AU!$B:$B="C")*(AU!$I:$I="T"))</f>
        <v>0</v>
      </c>
      <c r="R19" s="104">
        <f>SUMPRODUCT((AU!$B:$B="CA")*(AU!$I:$I="T"))</f>
        <v>0</v>
      </c>
      <c r="S19" s="104">
        <f>SUMPRODUCT((AU!$B:$B="CB")*(AU!$I:$I="T"))</f>
        <v>0</v>
      </c>
      <c r="T19" s="104">
        <f>SUMPRODUCT((AU!$B:$B="CC")*(AU!$I:$I="T"))</f>
        <v>0</v>
      </c>
      <c r="U19" s="104">
        <f>SUMPRODUCT((AU!$B:$B="A")*(AU!$I:$I="T+1Q"))</f>
        <v>0</v>
      </c>
      <c r="V19" s="104">
        <f>SUMPRODUCT((AU!$B:$B="B")*(AU!$I:$I="T+1Q"))</f>
        <v>0</v>
      </c>
      <c r="W19" s="104">
        <f>SUMPRODUCT((AU!$B:$B="C")*(AU!$I:$I="T+1Q"))</f>
        <v>0</v>
      </c>
      <c r="X19" s="104">
        <f>SUMPRODUCT((AU!$B:$B="CA")*(AU!$I:$I="T+1Q"))</f>
        <v>0</v>
      </c>
      <c r="Y19" s="104">
        <f>SUMPRODUCT((AU!$B:$B="CB")*(AU!$I:$I="T+1Q"))</f>
        <v>0</v>
      </c>
      <c r="Z19" s="104">
        <f>SUMPRODUCT((AU!$B:$B="CC")*(AU!$I:$I="T+1Q"))</f>
        <v>0</v>
      </c>
      <c r="AA19" s="104">
        <f>SUMPRODUCT((AU!$B:$B="A")*(AU!$I:$I="T+2Q"))</f>
        <v>0</v>
      </c>
      <c r="AB19" s="104">
        <f>SUMPRODUCT((AU!$B:$B="B")*(AU!$I:$I="T+2Q"))</f>
        <v>0</v>
      </c>
      <c r="AC19" s="104">
        <f>SUMPRODUCT((AU!$B:$B="C")*(AU!$I:$I="T+2Q"))</f>
        <v>0</v>
      </c>
      <c r="AD19" s="104">
        <f>SUMPRODUCT((AU!$B:$B="CA")*(AU!$I:$I="T+2Q"))</f>
        <v>0</v>
      </c>
      <c r="AE19" s="104">
        <f>SUMPRODUCT((AU!$B:$B="CB")*(AU!$I:$I="T+2Q"))</f>
        <v>0</v>
      </c>
      <c r="AF19" s="104">
        <f>SUMPRODUCT((AU!$B:$B="CC")*(AU!$I:$I="T+2Q"))</f>
        <v>0</v>
      </c>
      <c r="AG19" s="104">
        <f>SUMPRODUCT((AU!$B:$B="A")*(AU!$I:$I="T+3Q"))</f>
        <v>0</v>
      </c>
      <c r="AH19" s="104">
        <f>SUMPRODUCT((AU!$B:$B="B")*(AU!$I:$I="T+3Q"))</f>
        <v>0</v>
      </c>
      <c r="AI19" s="104">
        <f>SUMPRODUCT((AU!$B:$B="C")*(AU!$I:$I="T+3Q"))</f>
        <v>0</v>
      </c>
      <c r="AJ19" s="104">
        <f>SUMPRODUCT((AU!$B:$B="CA")*(AU!$I:$I="T+3Q"))</f>
        <v>0</v>
      </c>
      <c r="AK19" s="104">
        <f>SUMPRODUCT((AU!$B:$B="CB")*(AU!$I:$I="T+3Q"))</f>
        <v>0</v>
      </c>
      <c r="AL19" s="104">
        <f>SUMPRODUCT((AU!$B:$B="CC")*(AU!$I:$I="T+3Q"))</f>
        <v>0</v>
      </c>
      <c r="AM19" s="104">
        <f>SUMPRODUCT((AU!$B:$B="A")*(AU!$I:$I="T+4Q"))</f>
        <v>0</v>
      </c>
      <c r="AN19" s="104">
        <f>SUMPRODUCT((AU!$B:$B="B")*(AU!$I:$I="T+4Q"))</f>
        <v>0</v>
      </c>
      <c r="AO19" s="104">
        <f>SUMPRODUCT((AU!$B:$B="C")*(AU!$I:$I="T+4Q"))</f>
        <v>0</v>
      </c>
      <c r="AP19" s="104">
        <f>SUMPRODUCT((AU!$B:$B="CA")*(AU!$I:$I="T+4Q"))</f>
        <v>0</v>
      </c>
      <c r="AQ19" s="104">
        <f>SUMPRODUCT((AU!$B:$B="CB")*(AU!$I:$I="T+4Q"))</f>
        <v>0</v>
      </c>
      <c r="AR19" s="104">
        <f>SUMPRODUCT((AU!$B:$B="CC")*(AU!$I:$I="T+4Q"))</f>
        <v>0</v>
      </c>
    </row>
    <row r="20" spans="1:44" x14ac:dyDescent="0.25">
      <c r="A20" s="112" t="s">
        <v>569</v>
      </c>
      <c r="B20" s="119" t="s">
        <v>570</v>
      </c>
      <c r="C20" s="117"/>
      <c r="D20" s="116" t="s">
        <v>533</v>
      </c>
      <c r="E20" s="101">
        <f>COUNTIF(AU!$B:$B,"A")</f>
        <v>0</v>
      </c>
      <c r="F20" s="101">
        <f>COUNTIF(AU!$B:$B,"B")</f>
        <v>4</v>
      </c>
      <c r="G20" s="101">
        <f>COUNTIF(AU!$B:$B,"C")</f>
        <v>0</v>
      </c>
      <c r="H20" s="101">
        <f>COUNTIF(AU!$B:$B,"CA")</f>
        <v>0</v>
      </c>
      <c r="I20" s="101">
        <f>COUNTIF(AU!$B:$B,"CB")</f>
        <v>0</v>
      </c>
      <c r="J20" s="101">
        <f>COUNTIF(AU!$B:$B,"CC")</f>
        <v>0</v>
      </c>
      <c r="K20" s="103">
        <f t="shared" si="0"/>
        <v>4</v>
      </c>
      <c r="L20" s="104">
        <f>SUMPRODUCT((AV!$B:$B="CA")*(AV!$I:$I="NA"))</f>
        <v>0</v>
      </c>
      <c r="M20" s="104">
        <f>SUMPRODUCT((AV!$B:$B="CB")*(AV!$I:$I="NA"))</f>
        <v>0</v>
      </c>
      <c r="N20" s="104">
        <f>SUMPRODUCT((AV!$B:$B="CC")*(AV!$I:$I="NA"))</f>
        <v>0</v>
      </c>
      <c r="O20" s="104">
        <f>SUMPRODUCT((AV!$B:$B="A")*(AV!$I:$I="T"))</f>
        <v>0</v>
      </c>
      <c r="P20" s="104">
        <f>SUMPRODUCT((AV!$B:$B="B")*(AV!$I:$I="T"))</f>
        <v>1</v>
      </c>
      <c r="Q20" s="104">
        <f>SUMPRODUCT((AV!$B:$B="C")*(AV!$I:$I="T"))</f>
        <v>0</v>
      </c>
      <c r="R20" s="104">
        <f>SUMPRODUCT((AV!$B:$B="CA")*(AV!$I:$I="T"))</f>
        <v>0</v>
      </c>
      <c r="S20" s="104">
        <f>SUMPRODUCT((AV!$B:$B="CB")*(AV!$I:$I="T"))</f>
        <v>0</v>
      </c>
      <c r="T20" s="104">
        <f>SUMPRODUCT((AV!$B:$B="CC")*(AV!$I:$I="T"))</f>
        <v>0</v>
      </c>
      <c r="U20" s="104">
        <f>SUMPRODUCT((AV!$B:$B="A")*(AV!$I:$I="T+1Q"))</f>
        <v>0</v>
      </c>
      <c r="V20" s="104">
        <f>SUMPRODUCT((AV!$B:$B="B")*(AV!$I:$I="T+1Q"))</f>
        <v>0</v>
      </c>
      <c r="W20" s="104">
        <f>SUMPRODUCT((AV!$B:$B="C")*(AV!$I:$I="T+1Q"))</f>
        <v>0</v>
      </c>
      <c r="X20" s="104">
        <f>SUMPRODUCT((AV!$B:$B="CA")*(AV!$I:$I="T+1Q"))</f>
        <v>0</v>
      </c>
      <c r="Y20" s="104">
        <f>SUMPRODUCT((AV!$B:$B="CB")*(AV!$I:$I="T+1Q"))</f>
        <v>0</v>
      </c>
      <c r="Z20" s="104">
        <f>SUMPRODUCT((AV!$B:$B="CC")*(AV!$I:$I="T+1Q"))</f>
        <v>0</v>
      </c>
      <c r="AA20" s="104">
        <f>SUMPRODUCT((AV!$B:$B="A")*(AV!$I:$I="T+2Q"))</f>
        <v>0</v>
      </c>
      <c r="AB20" s="104">
        <f>SUMPRODUCT((AV!$B:$B="B")*(AV!$I:$I="T+2Q"))</f>
        <v>0</v>
      </c>
      <c r="AC20" s="104">
        <f>SUMPRODUCT((AV!$B:$B="C")*(AV!$I:$I="T+2Q"))</f>
        <v>0</v>
      </c>
      <c r="AD20" s="104">
        <f>SUMPRODUCT((AV!$B:$B="CA")*(AV!$I:$I="T+2Q"))</f>
        <v>0</v>
      </c>
      <c r="AE20" s="104">
        <f>SUMPRODUCT((AV!$B:$B="CB")*(AV!$I:$I="T+2Q"))</f>
        <v>0</v>
      </c>
      <c r="AF20" s="104">
        <f>SUMPRODUCT((AV!$B:$B="CC")*(AV!$I:$I="T+2Q"))</f>
        <v>0</v>
      </c>
      <c r="AG20" s="104">
        <f>SUMPRODUCT((AV!$B:$B="A")*(AV!$I:$I="T+3Q"))</f>
        <v>0</v>
      </c>
      <c r="AH20" s="104">
        <f>SUMPRODUCT((AV!$B:$B="B")*(AV!$I:$I="T+3Q"))</f>
        <v>0</v>
      </c>
      <c r="AI20" s="104">
        <f>SUMPRODUCT((AV!$B:$B="C")*(AV!$I:$I="T+3Q"))</f>
        <v>0</v>
      </c>
      <c r="AJ20" s="104">
        <f>SUMPRODUCT((AV!$B:$B="CA")*(AV!$I:$I="T+3Q"))</f>
        <v>0</v>
      </c>
      <c r="AK20" s="104">
        <f>SUMPRODUCT((AV!$B:$B="CB")*(AV!$I:$I="T+3Q"))</f>
        <v>0</v>
      </c>
      <c r="AL20" s="104">
        <f>SUMPRODUCT((AV!$B:$B="CC")*(AV!$I:$I="T+3Q"))</f>
        <v>0</v>
      </c>
      <c r="AM20" s="104">
        <f>SUMPRODUCT((AV!$B:$B="A")*(AV!$I:$I="T+4Q"))</f>
        <v>0</v>
      </c>
      <c r="AN20" s="104">
        <f>SUMPRODUCT((AV!$B:$B="B")*(AV!$I:$I="T+4Q"))</f>
        <v>0</v>
      </c>
      <c r="AO20" s="104">
        <f>SUMPRODUCT((AV!$B:$B="C")*(AV!$I:$I="T+4Q"))</f>
        <v>0</v>
      </c>
      <c r="AP20" s="104">
        <f>SUMPRODUCT((AV!$B:$B="CA")*(AV!$I:$I="T+4Q"))</f>
        <v>0</v>
      </c>
      <c r="AQ20" s="104">
        <f>SUMPRODUCT((AV!$B:$B="CB")*(AV!$I:$I="T+4Q"))</f>
        <v>0</v>
      </c>
      <c r="AR20" s="104">
        <f>SUMPRODUCT((AV!$B:$B="CC")*(AV!$I:$I="T+4Q"))</f>
        <v>0</v>
      </c>
    </row>
    <row r="21" spans="1:44" x14ac:dyDescent="0.25">
      <c r="A21" s="106" t="s">
        <v>122</v>
      </c>
      <c r="B21" s="106"/>
      <c r="C21" s="106"/>
      <c r="D21" s="106"/>
      <c r="E21" s="106">
        <f>SUM(E2:E17)</f>
        <v>1</v>
      </c>
      <c r="F21" s="106">
        <f>SUM(F2:F20)</f>
        <v>60</v>
      </c>
      <c r="G21" s="106">
        <f>SUM(G2:G17)</f>
        <v>0</v>
      </c>
      <c r="H21" s="106">
        <f>SUM(H2:H17)</f>
        <v>0</v>
      </c>
      <c r="I21" s="106">
        <f>SUM(I2:I20)</f>
        <v>60</v>
      </c>
      <c r="J21" s="106">
        <f>SUM(J2:J20)</f>
        <v>28</v>
      </c>
      <c r="K21" s="103">
        <f>SUM(E21:J21)</f>
        <v>149</v>
      </c>
      <c r="L21" s="98">
        <f t="shared" ref="L21:AR21" si="1">SUM(L2:L20)</f>
        <v>0</v>
      </c>
      <c r="M21" s="98">
        <f t="shared" si="1"/>
        <v>0</v>
      </c>
      <c r="N21" s="98">
        <f t="shared" si="1"/>
        <v>0</v>
      </c>
      <c r="O21" s="99">
        <f t="shared" si="1"/>
        <v>0</v>
      </c>
      <c r="P21" s="99">
        <f t="shared" si="1"/>
        <v>10</v>
      </c>
      <c r="Q21" s="99">
        <f t="shared" si="1"/>
        <v>0</v>
      </c>
      <c r="R21" s="99">
        <f t="shared" si="1"/>
        <v>0</v>
      </c>
      <c r="S21" s="99">
        <f t="shared" si="1"/>
        <v>7</v>
      </c>
      <c r="T21" s="99">
        <f t="shared" si="1"/>
        <v>2</v>
      </c>
      <c r="U21" s="98">
        <f t="shared" si="1"/>
        <v>0</v>
      </c>
      <c r="V21" s="98">
        <f t="shared" si="1"/>
        <v>0</v>
      </c>
      <c r="W21" s="98">
        <f t="shared" si="1"/>
        <v>0</v>
      </c>
      <c r="X21" s="98">
        <f t="shared" si="1"/>
        <v>0</v>
      </c>
      <c r="Y21" s="98">
        <f t="shared" si="1"/>
        <v>0</v>
      </c>
      <c r="Z21" s="98">
        <f t="shared" si="1"/>
        <v>0</v>
      </c>
      <c r="AA21" s="99">
        <f t="shared" si="1"/>
        <v>0</v>
      </c>
      <c r="AB21" s="99">
        <f t="shared" si="1"/>
        <v>0</v>
      </c>
      <c r="AC21" s="99">
        <f t="shared" si="1"/>
        <v>0</v>
      </c>
      <c r="AD21" s="99">
        <f t="shared" si="1"/>
        <v>0</v>
      </c>
      <c r="AE21" s="99">
        <f t="shared" si="1"/>
        <v>0</v>
      </c>
      <c r="AF21" s="99">
        <f t="shared" si="1"/>
        <v>0</v>
      </c>
      <c r="AG21" s="98">
        <f t="shared" si="1"/>
        <v>0</v>
      </c>
      <c r="AH21" s="98">
        <f t="shared" si="1"/>
        <v>0</v>
      </c>
      <c r="AI21" s="98">
        <f t="shared" si="1"/>
        <v>0</v>
      </c>
      <c r="AJ21" s="98">
        <f t="shared" si="1"/>
        <v>0</v>
      </c>
      <c r="AK21" s="98">
        <f t="shared" si="1"/>
        <v>0</v>
      </c>
      <c r="AL21" s="98">
        <f t="shared" si="1"/>
        <v>0</v>
      </c>
      <c r="AM21" s="99">
        <f t="shared" si="1"/>
        <v>0</v>
      </c>
      <c r="AN21" s="99">
        <f t="shared" si="1"/>
        <v>0</v>
      </c>
      <c r="AO21" s="99">
        <f t="shared" si="1"/>
        <v>0</v>
      </c>
      <c r="AP21" s="99">
        <f t="shared" si="1"/>
        <v>0</v>
      </c>
      <c r="AQ21" s="99">
        <f t="shared" si="1"/>
        <v>0</v>
      </c>
      <c r="AR21" s="99">
        <f t="shared" si="1"/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258</v>
      </c>
      <c r="B1" s="63" t="s">
        <v>259</v>
      </c>
      <c r="C1" s="63" t="s">
        <v>260</v>
      </c>
      <c r="D1" s="63" t="s">
        <v>261</v>
      </c>
      <c r="E1" s="63" t="s">
        <v>262</v>
      </c>
      <c r="F1" s="64" t="s">
        <v>263</v>
      </c>
      <c r="G1" s="63" t="s">
        <v>264</v>
      </c>
      <c r="H1" s="63" t="s">
        <v>265</v>
      </c>
      <c r="I1" s="136" t="s">
        <v>573</v>
      </c>
    </row>
    <row r="2" spans="1:9" s="65" customFormat="1" ht="12" x14ac:dyDescent="0.25">
      <c r="A2" s="66" t="s">
        <v>327</v>
      </c>
      <c r="B2" s="74" t="s">
        <v>248</v>
      </c>
      <c r="C2" s="96" t="s">
        <v>451</v>
      </c>
      <c r="D2" s="62" t="s">
        <v>266</v>
      </c>
      <c r="E2" s="62" t="s">
        <v>267</v>
      </c>
      <c r="F2" s="62" t="s">
        <v>268</v>
      </c>
      <c r="G2" s="67" t="s">
        <v>269</v>
      </c>
      <c r="H2" s="68"/>
      <c r="I2" s="109" t="s">
        <v>572</v>
      </c>
    </row>
    <row r="3" spans="1:9" s="65" customFormat="1" ht="24" x14ac:dyDescent="0.25">
      <c r="A3" s="66" t="s">
        <v>328</v>
      </c>
      <c r="B3" s="74" t="s">
        <v>248</v>
      </c>
      <c r="C3" s="62" t="s">
        <v>238</v>
      </c>
      <c r="D3" s="62" t="s">
        <v>237</v>
      </c>
      <c r="E3" s="62" t="s">
        <v>253</v>
      </c>
      <c r="F3" s="62" t="s">
        <v>69</v>
      </c>
      <c r="G3" s="67" t="s">
        <v>269</v>
      </c>
      <c r="H3" s="69"/>
      <c r="I3" s="137"/>
    </row>
    <row r="4" spans="1:9" ht="24" x14ac:dyDescent="0.15">
      <c r="A4" s="66" t="s">
        <v>329</v>
      </c>
      <c r="B4" s="74" t="s">
        <v>248</v>
      </c>
      <c r="C4" s="62" t="s">
        <v>270</v>
      </c>
      <c r="D4" s="62" t="s">
        <v>271</v>
      </c>
      <c r="E4" s="62" t="s">
        <v>272</v>
      </c>
      <c r="F4" s="62" t="s">
        <v>273</v>
      </c>
      <c r="G4" s="70" t="s">
        <v>269</v>
      </c>
      <c r="H4" s="71"/>
      <c r="I4" s="137"/>
    </row>
    <row r="5" spans="1:9" ht="96" x14ac:dyDescent="0.15">
      <c r="A5" s="66" t="s">
        <v>330</v>
      </c>
      <c r="B5" s="74" t="s">
        <v>248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573</v>
      </c>
    </row>
    <row r="2" spans="1:9" s="65" customFormat="1" ht="12" x14ac:dyDescent="0.25">
      <c r="A2" s="66" t="s">
        <v>336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337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338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339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61" customWidth="1"/>
    <col min="2" max="2" width="6.8984375" style="61" bestFit="1" customWidth="1"/>
    <col min="3" max="3" width="19" style="61" bestFit="1" customWidth="1"/>
    <col min="4" max="4" width="18.5" style="61" customWidth="1"/>
    <col min="5" max="5" width="45.5" style="61" customWidth="1"/>
    <col min="6" max="6" width="9.59765625" style="61" bestFit="1" customWidth="1"/>
    <col min="7" max="7" width="6.09765625" style="61" customWidth="1"/>
    <col min="8" max="8" width="18.59765625" style="61" bestFit="1" customWidth="1"/>
    <col min="9" max="9" width="10.796875" style="139" customWidth="1"/>
    <col min="10" max="16384" width="9" style="61"/>
  </cols>
  <sheetData>
    <row r="1" spans="1:9" s="65" customFormat="1" ht="12" x14ac:dyDescent="0.25">
      <c r="A1" s="63" t="s">
        <v>25</v>
      </c>
      <c r="B1" s="63" t="s">
        <v>26</v>
      </c>
      <c r="C1" s="63" t="s">
        <v>14</v>
      </c>
      <c r="D1" s="63" t="s">
        <v>1</v>
      </c>
      <c r="E1" s="63" t="s">
        <v>3</v>
      </c>
      <c r="F1" s="64" t="s">
        <v>27</v>
      </c>
      <c r="G1" s="63" t="s">
        <v>2</v>
      </c>
      <c r="H1" s="63" t="s">
        <v>22</v>
      </c>
      <c r="I1" s="136" t="s">
        <v>573</v>
      </c>
    </row>
    <row r="2" spans="1:9" s="65" customFormat="1" ht="12" x14ac:dyDescent="0.25">
      <c r="A2" s="66" t="s">
        <v>332</v>
      </c>
      <c r="B2" s="74" t="s">
        <v>28</v>
      </c>
      <c r="C2" s="96" t="s">
        <v>451</v>
      </c>
      <c r="D2" s="62" t="s">
        <v>266</v>
      </c>
      <c r="E2" s="62" t="s">
        <v>267</v>
      </c>
      <c r="F2" s="62" t="s">
        <v>18</v>
      </c>
      <c r="G2" s="74" t="s">
        <v>269</v>
      </c>
      <c r="H2" s="68"/>
      <c r="I2" s="109" t="s">
        <v>572</v>
      </c>
    </row>
    <row r="3" spans="1:9" s="65" customFormat="1" ht="24" x14ac:dyDescent="0.25">
      <c r="A3" s="66" t="s">
        <v>333</v>
      </c>
      <c r="B3" s="74" t="s">
        <v>28</v>
      </c>
      <c r="C3" s="62" t="s">
        <v>238</v>
      </c>
      <c r="D3" s="62" t="s">
        <v>237</v>
      </c>
      <c r="E3" s="62" t="s">
        <v>253</v>
      </c>
      <c r="F3" s="62" t="s">
        <v>69</v>
      </c>
      <c r="G3" s="74" t="s">
        <v>269</v>
      </c>
      <c r="H3" s="76"/>
      <c r="I3" s="137"/>
    </row>
    <row r="4" spans="1:9" ht="24" x14ac:dyDescent="0.15">
      <c r="A4" s="66" t="s">
        <v>334</v>
      </c>
      <c r="B4" s="74" t="s">
        <v>28</v>
      </c>
      <c r="C4" s="62" t="s">
        <v>270</v>
      </c>
      <c r="D4" s="62" t="s">
        <v>271</v>
      </c>
      <c r="E4" s="62" t="s">
        <v>272</v>
      </c>
      <c r="F4" s="62" t="s">
        <v>113</v>
      </c>
      <c r="G4" s="70" t="s">
        <v>269</v>
      </c>
      <c r="H4" s="71"/>
      <c r="I4" s="137"/>
    </row>
    <row r="5" spans="1:9" ht="96" x14ac:dyDescent="0.15">
      <c r="A5" s="66" t="s">
        <v>335</v>
      </c>
      <c r="B5" s="74" t="s">
        <v>28</v>
      </c>
      <c r="C5" s="62" t="s">
        <v>274</v>
      </c>
      <c r="D5" s="62" t="s">
        <v>275</v>
      </c>
      <c r="E5" s="62" t="s">
        <v>276</v>
      </c>
      <c r="F5" s="62" t="s">
        <v>277</v>
      </c>
      <c r="G5" s="70" t="s">
        <v>269</v>
      </c>
      <c r="H5" s="72"/>
      <c r="I5" s="137"/>
    </row>
    <row r="6" spans="1:9" ht="12" x14ac:dyDescent="0.15">
      <c r="I6" s="137"/>
    </row>
    <row r="7" spans="1:9" ht="12" x14ac:dyDescent="0.15">
      <c r="I7" s="137"/>
    </row>
    <row r="8" spans="1:9" ht="12" x14ac:dyDescent="0.15">
      <c r="I8" s="137"/>
    </row>
    <row r="9" spans="1:9" ht="12" x14ac:dyDescent="0.15">
      <c r="I9" s="137"/>
    </row>
    <row r="10" spans="1:9" ht="12" x14ac:dyDescent="0.15">
      <c r="I10" s="137"/>
    </row>
    <row r="11" spans="1:9" ht="12" x14ac:dyDescent="0.15">
      <c r="I11" s="137"/>
    </row>
    <row r="12" spans="1:9" ht="12" x14ac:dyDescent="0.15">
      <c r="I12" s="137"/>
    </row>
    <row r="13" spans="1:9" ht="12" x14ac:dyDescent="0.15">
      <c r="I13" s="137"/>
    </row>
    <row r="14" spans="1:9" ht="12" x14ac:dyDescent="0.15">
      <c r="I14" s="137"/>
    </row>
    <row r="15" spans="1:9" x14ac:dyDescent="0.15">
      <c r="I15" s="138"/>
    </row>
    <row r="16" spans="1:9" x14ac:dyDescent="0.15">
      <c r="I16" s="138"/>
    </row>
    <row r="17" spans="5:9" x14ac:dyDescent="0.15">
      <c r="I17" s="138"/>
    </row>
    <row r="18" spans="5:9" x14ac:dyDescent="0.15">
      <c r="E18" s="73"/>
      <c r="I18" s="138"/>
    </row>
    <row r="19" spans="5:9" x14ac:dyDescent="0.15">
      <c r="I19" s="138"/>
    </row>
    <row r="20" spans="5:9" x14ac:dyDescent="0.15">
      <c r="I20" s="138"/>
    </row>
    <row r="25" spans="5:9" x14ac:dyDescent="0.15">
      <c r="I25" s="140"/>
    </row>
    <row r="26" spans="5:9" x14ac:dyDescent="0.15">
      <c r="I26" s="138"/>
    </row>
    <row r="27" spans="5:9" x14ac:dyDescent="0.15">
      <c r="I27" s="138"/>
    </row>
    <row r="28" spans="5:9" x14ac:dyDescent="0.15">
      <c r="I28" s="138"/>
    </row>
    <row r="29" spans="5:9" x14ac:dyDescent="0.15">
      <c r="I29" s="138"/>
    </row>
    <row r="30" spans="5:9" x14ac:dyDescent="0.15">
      <c r="I30" s="138"/>
    </row>
    <row r="31" spans="5:9" ht="12" x14ac:dyDescent="0.15">
      <c r="I31" s="137"/>
    </row>
    <row r="32" spans="5:9" ht="12" x14ac:dyDescent="0.15">
      <c r="I32" s="137"/>
    </row>
    <row r="33" spans="9:9" ht="12" x14ac:dyDescent="0.15">
      <c r="I33" s="137"/>
    </row>
    <row r="34" spans="9:9" ht="12" x14ac:dyDescent="0.15">
      <c r="I34" s="137"/>
    </row>
    <row r="35" spans="9:9" ht="12" x14ac:dyDescent="0.15">
      <c r="I35" s="137"/>
    </row>
    <row r="36" spans="9:9" ht="12" x14ac:dyDescent="0.15">
      <c r="I36" s="137"/>
    </row>
    <row r="37" spans="9:9" ht="12" x14ac:dyDescent="0.15">
      <c r="I37" s="137"/>
    </row>
    <row r="38" spans="9:9" ht="12" x14ac:dyDescent="0.15">
      <c r="I38" s="137"/>
    </row>
    <row r="39" spans="9:9" ht="12" x14ac:dyDescent="0.15">
      <c r="I39" s="137"/>
    </row>
    <row r="40" spans="9:9" ht="12" x14ac:dyDescent="0.15">
      <c r="I40" s="137"/>
    </row>
    <row r="41" spans="9:9" ht="12" x14ac:dyDescent="0.15">
      <c r="I41" s="137"/>
    </row>
    <row r="42" spans="9:9" ht="12" x14ac:dyDescent="0.15">
      <c r="I42" s="137"/>
    </row>
    <row r="43" spans="9:9" x14ac:dyDescent="0.15">
      <c r="I43" s="138"/>
    </row>
    <row r="48" spans="9:9" ht="12" x14ac:dyDescent="0.15">
      <c r="I48" s="141"/>
    </row>
    <row r="49" spans="9:9" ht="12" x14ac:dyDescent="0.15">
      <c r="I49" s="141"/>
    </row>
    <row r="50" spans="9:9" ht="12" x14ac:dyDescent="0.15">
      <c r="I50" s="141"/>
    </row>
    <row r="51" spans="9:9" ht="12" x14ac:dyDescent="0.15">
      <c r="I51" s="141"/>
    </row>
    <row r="52" spans="9:9" ht="12" x14ac:dyDescent="0.15">
      <c r="I52" s="141"/>
    </row>
    <row r="53" spans="9:9" ht="12" x14ac:dyDescent="0.15">
      <c r="I53" s="141"/>
    </row>
    <row r="54" spans="9:9" ht="12" x14ac:dyDescent="0.15">
      <c r="I54" s="141"/>
    </row>
    <row r="55" spans="9:9" ht="12" x14ac:dyDescent="0.15">
      <c r="I55" s="141"/>
    </row>
    <row r="56" spans="9:9" ht="12" x14ac:dyDescent="0.15">
      <c r="I56" s="141"/>
    </row>
    <row r="57" spans="9:9" ht="12" x14ac:dyDescent="0.15">
      <c r="I57" s="141"/>
    </row>
    <row r="58" spans="9:9" ht="12" x14ac:dyDescent="0.15">
      <c r="I58" s="141"/>
    </row>
    <row r="59" spans="9:9" ht="12" x14ac:dyDescent="0.15">
      <c r="I59" s="141"/>
    </row>
    <row r="60" spans="9:9" ht="12" x14ac:dyDescent="0.15">
      <c r="I60" s="141"/>
    </row>
    <row r="61" spans="9:9" ht="12" x14ac:dyDescent="0.15">
      <c r="I61" s="141"/>
    </row>
    <row r="62" spans="9:9" ht="12" x14ac:dyDescent="0.1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5" sqref="O5"/>
    </sheetView>
  </sheetViews>
  <sheetFormatPr defaultColWidth="9" defaultRowHeight="15.6" x14ac:dyDescent="0.25"/>
  <cols>
    <col min="1" max="16384" width="9" style="60"/>
  </cols>
  <sheetData>
    <row r="1" spans="1:1" x14ac:dyDescent="0.25">
      <c r="A1" s="61" t="s">
        <v>252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"/>
  <sheetViews>
    <sheetView workbookViewId="0">
      <selection activeCell="C23" sqref="C23"/>
    </sheetView>
  </sheetViews>
  <sheetFormatPr defaultColWidth="9" defaultRowHeight="12" x14ac:dyDescent="0.15"/>
  <cols>
    <col min="1" max="1" width="9" style="6"/>
    <col min="2" max="2" width="11.69921875" style="6" bestFit="1" customWidth="1"/>
    <col min="3" max="3" width="60.59765625" style="2" bestFit="1" customWidth="1"/>
    <col min="4" max="4" width="18.09765625" style="2" customWidth="1"/>
    <col min="5" max="16384" width="9" style="2"/>
  </cols>
  <sheetData>
    <row r="1" spans="1:4" x14ac:dyDescent="0.15">
      <c r="A1" s="33" t="s">
        <v>39</v>
      </c>
      <c r="B1" s="33" t="s">
        <v>19</v>
      </c>
      <c r="C1" s="33" t="s">
        <v>20</v>
      </c>
      <c r="D1" s="33" t="s">
        <v>21</v>
      </c>
    </row>
    <row r="2" spans="1:4" x14ac:dyDescent="0.15">
      <c r="A2" s="3" t="s">
        <v>24</v>
      </c>
      <c r="B2" s="35">
        <v>40051</v>
      </c>
      <c r="C2" s="3" t="s">
        <v>23</v>
      </c>
      <c r="D2" s="3"/>
    </row>
    <row r="3" spans="1:4" ht="37.200000000000003" x14ac:dyDescent="0.25">
      <c r="A3" s="3" t="s">
        <v>372</v>
      </c>
      <c r="B3" s="56">
        <v>41386</v>
      </c>
      <c r="C3" s="57" t="s">
        <v>247</v>
      </c>
      <c r="D3" s="3"/>
    </row>
    <row r="4" spans="1:4" x14ac:dyDescent="0.15">
      <c r="A4" s="3" t="s">
        <v>371</v>
      </c>
      <c r="B4" s="35">
        <v>41758</v>
      </c>
      <c r="C4" s="3" t="s">
        <v>368</v>
      </c>
      <c r="D4" s="3"/>
    </row>
    <row r="5" spans="1:4" ht="25.2" x14ac:dyDescent="0.25">
      <c r="A5" s="3" t="s">
        <v>373</v>
      </c>
      <c r="B5" s="35">
        <v>41831</v>
      </c>
      <c r="C5" s="81" t="s">
        <v>369</v>
      </c>
      <c r="D5" s="3"/>
    </row>
    <row r="6" spans="1:4" ht="15.6" x14ac:dyDescent="0.25">
      <c r="A6" s="3" t="s">
        <v>374</v>
      </c>
      <c r="B6" s="82">
        <v>41879</v>
      </c>
      <c r="C6" s="83" t="s">
        <v>375</v>
      </c>
      <c r="D6" s="83"/>
    </row>
    <row r="7" spans="1:4" ht="15.6" x14ac:dyDescent="0.25">
      <c r="A7" s="3" t="s">
        <v>376</v>
      </c>
      <c r="B7" s="82">
        <v>41893</v>
      </c>
      <c r="C7" s="83" t="s">
        <v>379</v>
      </c>
      <c r="D7" s="83"/>
    </row>
    <row r="8" spans="1:4" ht="15.6" x14ac:dyDescent="0.25">
      <c r="A8" s="3" t="s">
        <v>378</v>
      </c>
      <c r="B8" s="82">
        <v>41894</v>
      </c>
      <c r="C8" s="83" t="s">
        <v>380</v>
      </c>
      <c r="D8" s="83"/>
    </row>
    <row r="9" spans="1:4" ht="84" x14ac:dyDescent="0.15">
      <c r="A9" s="3" t="s">
        <v>391</v>
      </c>
      <c r="B9" s="82">
        <v>42426</v>
      </c>
      <c r="C9" s="57" t="s">
        <v>389</v>
      </c>
      <c r="D9" s="83"/>
    </row>
    <row r="10" spans="1:4" x14ac:dyDescent="0.15">
      <c r="A10" s="3" t="s">
        <v>390</v>
      </c>
      <c r="B10" s="82">
        <v>42431</v>
      </c>
      <c r="C10" s="57" t="s">
        <v>392</v>
      </c>
      <c r="D10" s="83"/>
    </row>
    <row r="11" spans="1:4" x14ac:dyDescent="0.15">
      <c r="A11" s="3" t="s">
        <v>393</v>
      </c>
      <c r="B11" s="82">
        <v>42440</v>
      </c>
      <c r="C11" s="57" t="s">
        <v>392</v>
      </c>
      <c r="D11" s="83"/>
    </row>
    <row r="12" spans="1:4" x14ac:dyDescent="0.15">
      <c r="A12" s="3" t="s">
        <v>394</v>
      </c>
      <c r="B12" s="82">
        <v>42443</v>
      </c>
      <c r="C12" s="57" t="s">
        <v>392</v>
      </c>
      <c r="D12" s="83"/>
    </row>
    <row r="13" spans="1:4" x14ac:dyDescent="0.15">
      <c r="A13" s="3" t="s">
        <v>395</v>
      </c>
      <c r="B13" s="82">
        <v>42451</v>
      </c>
      <c r="C13" s="57" t="s">
        <v>392</v>
      </c>
      <c r="D13" s="83"/>
    </row>
    <row r="14" spans="1:4" x14ac:dyDescent="0.15">
      <c r="A14" s="3" t="s">
        <v>396</v>
      </c>
      <c r="B14" s="82">
        <v>42459</v>
      </c>
      <c r="C14" s="57" t="s">
        <v>392</v>
      </c>
      <c r="D14" s="83"/>
    </row>
    <row r="15" spans="1:4" x14ac:dyDescent="0.15">
      <c r="A15" s="3" t="s">
        <v>434</v>
      </c>
      <c r="B15" s="82">
        <v>42587</v>
      </c>
      <c r="C15" s="57" t="s">
        <v>392</v>
      </c>
      <c r="D15" s="83"/>
    </row>
    <row r="16" spans="1:4" s="86" customFormat="1" ht="84" x14ac:dyDescent="0.15">
      <c r="A16" s="132" t="s">
        <v>452</v>
      </c>
      <c r="B16" s="134">
        <v>42705</v>
      </c>
      <c r="C16" s="84" t="s">
        <v>436</v>
      </c>
      <c r="D16" s="85"/>
    </row>
    <row r="17" spans="1:4" s="86" customFormat="1" ht="12" customHeight="1" x14ac:dyDescent="0.15">
      <c r="A17" s="133"/>
      <c r="B17" s="135"/>
      <c r="C17" s="3" t="s">
        <v>435</v>
      </c>
    </row>
    <row r="18" spans="1:4" x14ac:dyDescent="0.15">
      <c r="A18" s="3" t="s">
        <v>454</v>
      </c>
      <c r="B18" s="82">
        <v>42740</v>
      </c>
      <c r="C18" s="57" t="s">
        <v>392</v>
      </c>
      <c r="D18" s="83"/>
    </row>
  </sheetData>
  <mergeCells count="2">
    <mergeCell ref="A16:A17"/>
    <mergeCell ref="B16:B17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H62"/>
  <sheetViews>
    <sheetView workbookViewId="0">
      <selection activeCell="I9" sqref="I9"/>
    </sheetView>
  </sheetViews>
  <sheetFormatPr defaultColWidth="9" defaultRowHeight="15.6" x14ac:dyDescent="0.3"/>
  <cols>
    <col min="1" max="1" width="7.8984375" style="39" customWidth="1"/>
    <col min="2" max="2" width="10.09765625" style="39" customWidth="1"/>
    <col min="3" max="3" width="25.69921875" style="39" customWidth="1"/>
    <col min="4" max="4" width="12.3984375" style="39" customWidth="1"/>
    <col min="5" max="5" width="24.59765625" style="39" customWidth="1"/>
    <col min="6" max="6" width="14.09765625" style="39" customWidth="1"/>
    <col min="7" max="7" width="9.09765625" style="39" customWidth="1"/>
    <col min="8" max="8" width="9" style="39"/>
    <col min="9" max="9" width="10.796875" style="139" customWidth="1"/>
    <col min="10" max="16384" width="9" style="39"/>
  </cols>
  <sheetData>
    <row r="1" spans="1:9" ht="42" customHeight="1" x14ac:dyDescent="0.3">
      <c r="A1" s="11" t="s">
        <v>25</v>
      </c>
      <c r="B1" s="11" t="s">
        <v>26</v>
      </c>
      <c r="C1" s="11" t="s">
        <v>14</v>
      </c>
      <c r="D1" s="27" t="s">
        <v>1</v>
      </c>
      <c r="E1" s="27" t="s">
        <v>3</v>
      </c>
      <c r="F1" s="28" t="s">
        <v>27</v>
      </c>
      <c r="G1" s="27" t="s">
        <v>2</v>
      </c>
      <c r="H1" s="11" t="s">
        <v>22</v>
      </c>
      <c r="I1" s="136" t="s">
        <v>571</v>
      </c>
    </row>
    <row r="2" spans="1:9" s="91" customFormat="1" x14ac:dyDescent="0.3">
      <c r="A2" s="12" t="s">
        <v>440</v>
      </c>
      <c r="B2" s="87" t="s">
        <v>231</v>
      </c>
      <c r="C2" s="88" t="s">
        <v>437</v>
      </c>
      <c r="D2" s="88" t="s">
        <v>438</v>
      </c>
      <c r="E2" s="88"/>
      <c r="F2" s="88" t="s">
        <v>18</v>
      </c>
      <c r="G2" s="89"/>
      <c r="H2" s="90" t="s">
        <v>439</v>
      </c>
      <c r="I2" s="109" t="s">
        <v>572</v>
      </c>
    </row>
    <row r="3" spans="1:9" x14ac:dyDescent="0.3">
      <c r="A3" s="12" t="s">
        <v>123</v>
      </c>
      <c r="B3" s="74" t="s">
        <v>278</v>
      </c>
      <c r="C3" s="96" t="s">
        <v>451</v>
      </c>
      <c r="D3" s="75" t="s">
        <v>266</v>
      </c>
      <c r="E3" s="75" t="s">
        <v>267</v>
      </c>
      <c r="F3" s="75" t="s">
        <v>279</v>
      </c>
      <c r="G3" s="76"/>
      <c r="H3" s="14"/>
      <c r="I3" s="137"/>
    </row>
    <row r="4" spans="1:9" ht="24" x14ac:dyDescent="0.3">
      <c r="A4" s="12" t="s">
        <v>280</v>
      </c>
      <c r="B4" s="31" t="s">
        <v>28</v>
      </c>
      <c r="C4" s="75" t="s">
        <v>433</v>
      </c>
      <c r="D4" s="34" t="s">
        <v>76</v>
      </c>
      <c r="E4" s="34" t="s">
        <v>77</v>
      </c>
      <c r="F4" s="34" t="s">
        <v>18</v>
      </c>
      <c r="G4" s="34"/>
      <c r="H4" s="12"/>
      <c r="I4" s="137"/>
    </row>
    <row r="5" spans="1:9" ht="24" x14ac:dyDescent="0.3">
      <c r="A5" s="12" t="s">
        <v>281</v>
      </c>
      <c r="B5" s="31" t="s">
        <v>28</v>
      </c>
      <c r="C5" s="75" t="s">
        <v>238</v>
      </c>
      <c r="D5" s="14" t="s">
        <v>78</v>
      </c>
      <c r="E5" s="14" t="s">
        <v>79</v>
      </c>
      <c r="F5" s="15" t="s">
        <v>18</v>
      </c>
      <c r="G5" s="16"/>
      <c r="H5" s="12"/>
      <c r="I5" s="137"/>
    </row>
    <row r="6" spans="1:9" x14ac:dyDescent="0.3">
      <c r="A6" s="12" t="s">
        <v>282</v>
      </c>
      <c r="B6" s="31" t="s">
        <v>28</v>
      </c>
      <c r="C6" s="75" t="s">
        <v>406</v>
      </c>
      <c r="D6" s="14" t="s">
        <v>80</v>
      </c>
      <c r="E6" s="14" t="s">
        <v>80</v>
      </c>
      <c r="F6" s="15" t="s">
        <v>18</v>
      </c>
      <c r="G6" s="16"/>
      <c r="H6" s="12"/>
      <c r="I6" s="137"/>
    </row>
    <row r="7" spans="1:9" x14ac:dyDescent="0.3">
      <c r="A7" s="12" t="s">
        <v>283</v>
      </c>
      <c r="B7" s="31" t="s">
        <v>28</v>
      </c>
      <c r="C7" s="75" t="s">
        <v>424</v>
      </c>
      <c r="D7" s="14" t="s">
        <v>81</v>
      </c>
      <c r="E7" s="14" t="s">
        <v>81</v>
      </c>
      <c r="F7" s="15" t="s">
        <v>18</v>
      </c>
      <c r="G7" s="16"/>
      <c r="H7" s="12"/>
      <c r="I7" s="137"/>
    </row>
    <row r="8" spans="1:9" x14ac:dyDescent="0.3">
      <c r="A8" s="12" t="s">
        <v>284</v>
      </c>
      <c r="B8" s="31" t="s">
        <v>28</v>
      </c>
      <c r="C8" s="75" t="s">
        <v>425</v>
      </c>
      <c r="D8" s="14" t="s">
        <v>82</v>
      </c>
      <c r="E8" s="14" t="s">
        <v>83</v>
      </c>
      <c r="F8" s="15" t="s">
        <v>18</v>
      </c>
      <c r="G8" s="16"/>
      <c r="H8" s="12"/>
      <c r="I8" s="137"/>
    </row>
    <row r="9" spans="1:9" ht="156" x14ac:dyDescent="0.3">
      <c r="A9" s="12" t="s">
        <v>285</v>
      </c>
      <c r="B9" s="31" t="s">
        <v>28</v>
      </c>
      <c r="C9" s="75" t="s">
        <v>426</v>
      </c>
      <c r="D9" s="14" t="s">
        <v>84</v>
      </c>
      <c r="E9" s="14" t="s">
        <v>340</v>
      </c>
      <c r="F9" s="15" t="s">
        <v>113</v>
      </c>
      <c r="G9" s="16"/>
      <c r="H9" s="12"/>
      <c r="I9" s="137"/>
    </row>
    <row r="10" spans="1:9" ht="26.4" x14ac:dyDescent="0.3">
      <c r="A10" s="12" t="s">
        <v>286</v>
      </c>
      <c r="B10" s="31" t="s">
        <v>28</v>
      </c>
      <c r="C10" s="75" t="s">
        <v>427</v>
      </c>
      <c r="D10" s="13" t="s">
        <v>85</v>
      </c>
      <c r="E10" s="14" t="s">
        <v>86</v>
      </c>
      <c r="F10" s="15" t="s">
        <v>18</v>
      </c>
      <c r="G10" s="16"/>
      <c r="H10" s="12"/>
      <c r="I10" s="137"/>
    </row>
    <row r="11" spans="1:9" x14ac:dyDescent="0.3">
      <c r="A11" s="12" t="s">
        <v>287</v>
      </c>
      <c r="B11" s="31" t="s">
        <v>87</v>
      </c>
      <c r="C11" s="75" t="s">
        <v>428</v>
      </c>
      <c r="D11" s="14" t="s">
        <v>88</v>
      </c>
      <c r="E11" s="14" t="s">
        <v>89</v>
      </c>
      <c r="F11" s="15" t="s">
        <v>18</v>
      </c>
      <c r="G11" s="16"/>
      <c r="H11" s="12"/>
      <c r="I11" s="137"/>
    </row>
    <row r="12" spans="1:9" ht="24" x14ac:dyDescent="0.3">
      <c r="A12" s="12" t="s">
        <v>288</v>
      </c>
      <c r="B12" s="31" t="s">
        <v>28</v>
      </c>
      <c r="C12" s="75" t="s">
        <v>429</v>
      </c>
      <c r="D12" s="14" t="s">
        <v>90</v>
      </c>
      <c r="E12" s="14" t="s">
        <v>91</v>
      </c>
      <c r="F12" s="15" t="s">
        <v>18</v>
      </c>
      <c r="G12" s="16"/>
      <c r="H12" s="12"/>
      <c r="I12" s="137"/>
    </row>
    <row r="13" spans="1:9" x14ac:dyDescent="0.3">
      <c r="A13" s="12" t="s">
        <v>289</v>
      </c>
      <c r="B13" s="31" t="s">
        <v>28</v>
      </c>
      <c r="C13" s="75" t="s">
        <v>398</v>
      </c>
      <c r="D13" s="14" t="s">
        <v>92</v>
      </c>
      <c r="E13" s="14" t="s">
        <v>92</v>
      </c>
      <c r="F13" s="15" t="s">
        <v>93</v>
      </c>
      <c r="G13" s="16"/>
      <c r="H13" s="12"/>
      <c r="I13" s="137"/>
    </row>
    <row r="14" spans="1:9" x14ac:dyDescent="0.3">
      <c r="A14" s="12" t="s">
        <v>290</v>
      </c>
      <c r="B14" s="31" t="s">
        <v>28</v>
      </c>
      <c r="C14" s="75" t="s">
        <v>399</v>
      </c>
      <c r="D14" s="14" t="s">
        <v>94</v>
      </c>
      <c r="E14" s="14" t="s">
        <v>94</v>
      </c>
      <c r="F14" s="15" t="s">
        <v>93</v>
      </c>
      <c r="G14" s="16"/>
      <c r="H14" s="30"/>
      <c r="I14" s="137"/>
    </row>
    <row r="15" spans="1:9" ht="24" x14ac:dyDescent="0.3">
      <c r="A15" s="12" t="s">
        <v>291</v>
      </c>
      <c r="B15" s="31" t="s">
        <v>28</v>
      </c>
      <c r="C15" s="75" t="s">
        <v>430</v>
      </c>
      <c r="D15" s="29" t="s">
        <v>95</v>
      </c>
      <c r="E15" s="29" t="s">
        <v>95</v>
      </c>
      <c r="F15" s="32" t="s">
        <v>341</v>
      </c>
      <c r="G15" s="29"/>
      <c r="H15" s="30"/>
      <c r="I15" s="138"/>
    </row>
    <row r="16" spans="1:9" x14ac:dyDescent="0.3">
      <c r="A16" s="12" t="s">
        <v>292</v>
      </c>
      <c r="B16" s="31" t="s">
        <v>28</v>
      </c>
      <c r="C16" s="75" t="s">
        <v>431</v>
      </c>
      <c r="D16" s="29" t="s">
        <v>96</v>
      </c>
      <c r="E16" s="29" t="s">
        <v>96</v>
      </c>
      <c r="F16" s="29" t="s">
        <v>18</v>
      </c>
      <c r="G16" s="29"/>
      <c r="H16" s="30"/>
      <c r="I16" s="138"/>
    </row>
    <row r="17" spans="1:34" x14ac:dyDescent="0.3">
      <c r="A17" s="12" t="s">
        <v>293</v>
      </c>
      <c r="B17" s="31" t="s">
        <v>28</v>
      </c>
      <c r="C17" s="75" t="s">
        <v>432</v>
      </c>
      <c r="D17" s="29" t="s">
        <v>97</v>
      </c>
      <c r="E17" s="29" t="s">
        <v>97</v>
      </c>
      <c r="F17" s="29" t="s">
        <v>18</v>
      </c>
      <c r="G17" s="29"/>
      <c r="H17" s="77"/>
      <c r="I17" s="138"/>
    </row>
    <row r="18" spans="1:34" s="95" customFormat="1" ht="40.200000000000003" x14ac:dyDescent="0.3">
      <c r="A18" s="12" t="s">
        <v>446</v>
      </c>
      <c r="B18" s="92" t="s">
        <v>231</v>
      </c>
      <c r="C18" s="93" t="s">
        <v>441</v>
      </c>
      <c r="D18" s="94" t="s">
        <v>442</v>
      </c>
      <c r="E18" s="93" t="s">
        <v>443</v>
      </c>
      <c r="F18" s="15" t="s">
        <v>444</v>
      </c>
      <c r="G18" s="93"/>
      <c r="H18" s="90" t="s">
        <v>445</v>
      </c>
      <c r="I18" s="138"/>
      <c r="J18" s="91"/>
      <c r="K18" s="9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3">
      <c r="I19" s="138"/>
    </row>
    <row r="20" spans="1:34" x14ac:dyDescent="0.3">
      <c r="I20" s="138"/>
    </row>
    <row r="25" spans="1:34" x14ac:dyDescent="0.3">
      <c r="I25" s="140"/>
    </row>
    <row r="26" spans="1:34" x14ac:dyDescent="0.3">
      <c r="I26" s="138"/>
    </row>
    <row r="27" spans="1:34" x14ac:dyDescent="0.3">
      <c r="I27" s="138"/>
    </row>
    <row r="28" spans="1:34" x14ac:dyDescent="0.3">
      <c r="I28" s="138"/>
    </row>
    <row r="29" spans="1:34" x14ac:dyDescent="0.3">
      <c r="I29" s="138"/>
    </row>
    <row r="30" spans="1:34" x14ac:dyDescent="0.3">
      <c r="I30" s="138"/>
    </row>
    <row r="31" spans="1:34" x14ac:dyDescent="0.3">
      <c r="I31" s="137"/>
    </row>
    <row r="32" spans="1:34" x14ac:dyDescent="0.3">
      <c r="I32" s="137"/>
    </row>
    <row r="33" spans="9:9" x14ac:dyDescent="0.3">
      <c r="I33" s="137"/>
    </row>
    <row r="34" spans="9:9" x14ac:dyDescent="0.3">
      <c r="I34" s="137"/>
    </row>
    <row r="35" spans="9:9" x14ac:dyDescent="0.3">
      <c r="I35" s="137"/>
    </row>
    <row r="36" spans="9:9" x14ac:dyDescent="0.3">
      <c r="I36" s="137"/>
    </row>
    <row r="37" spans="9:9" x14ac:dyDescent="0.3">
      <c r="I37" s="137"/>
    </row>
    <row r="38" spans="9:9" x14ac:dyDescent="0.3">
      <c r="I38" s="137"/>
    </row>
    <row r="39" spans="9:9" x14ac:dyDescent="0.3">
      <c r="I39" s="137"/>
    </row>
    <row r="40" spans="9:9" x14ac:dyDescent="0.3">
      <c r="I40" s="137"/>
    </row>
    <row r="41" spans="9:9" x14ac:dyDescent="0.3">
      <c r="I41" s="137"/>
    </row>
    <row r="42" spans="9:9" x14ac:dyDescent="0.3">
      <c r="I42" s="137"/>
    </row>
    <row r="43" spans="9:9" x14ac:dyDescent="0.3">
      <c r="I43" s="138"/>
    </row>
    <row r="48" spans="9:9" x14ac:dyDescent="0.3">
      <c r="I48" s="141"/>
    </row>
    <row r="49" spans="9:9" x14ac:dyDescent="0.3">
      <c r="I49" s="141"/>
    </row>
    <row r="50" spans="9:9" x14ac:dyDescent="0.3">
      <c r="I50" s="141"/>
    </row>
    <row r="51" spans="9:9" x14ac:dyDescent="0.3">
      <c r="I51" s="141"/>
    </row>
    <row r="52" spans="9:9" x14ac:dyDescent="0.3">
      <c r="I52" s="141"/>
    </row>
    <row r="53" spans="9:9" x14ac:dyDescent="0.3">
      <c r="I53" s="141"/>
    </row>
    <row r="54" spans="9:9" x14ac:dyDescent="0.3">
      <c r="I54" s="141"/>
    </row>
    <row r="55" spans="9:9" x14ac:dyDescent="0.3">
      <c r="I55" s="141"/>
    </row>
    <row r="56" spans="9:9" x14ac:dyDescent="0.3">
      <c r="I56" s="141"/>
    </row>
    <row r="57" spans="9:9" x14ac:dyDescent="0.3">
      <c r="I57" s="141"/>
    </row>
    <row r="58" spans="9:9" x14ac:dyDescent="0.3">
      <c r="I58" s="141"/>
    </row>
    <row r="59" spans="9:9" x14ac:dyDescent="0.3">
      <c r="I59" s="141"/>
    </row>
    <row r="60" spans="9:9" x14ac:dyDescent="0.3">
      <c r="I60" s="141"/>
    </row>
    <row r="61" spans="9:9" x14ac:dyDescent="0.3">
      <c r="I61" s="141"/>
    </row>
    <row r="62" spans="9:9" x14ac:dyDescent="0.3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2"/>
  <sheetViews>
    <sheetView workbookViewId="0">
      <selection activeCell="I1" sqref="I1:I1048576"/>
    </sheetView>
  </sheetViews>
  <sheetFormatPr defaultRowHeight="15.6" x14ac:dyDescent="0.25"/>
  <cols>
    <col min="1" max="1" width="7.8984375" customWidth="1"/>
    <col min="2" max="2" width="10.09765625" customWidth="1"/>
    <col min="3" max="3" width="13.59765625" customWidth="1"/>
    <col min="4" max="4" width="12.3984375" customWidth="1"/>
    <col min="5" max="5" width="24.59765625" customWidth="1"/>
    <col min="6" max="6" width="14.09765625" customWidth="1"/>
    <col min="7" max="7" width="4.8984375" customWidth="1"/>
    <col min="8" max="8" width="36.5" customWidth="1"/>
    <col min="9" max="9" width="10.796875" style="139" customWidth="1"/>
  </cols>
  <sheetData>
    <row r="1" spans="1:34" ht="42" customHeight="1" x14ac:dyDescent="0.25">
      <c r="A1" s="78" t="s">
        <v>354</v>
      </c>
      <c r="B1" s="78" t="s">
        <v>355</v>
      </c>
      <c r="C1" s="79" t="s">
        <v>356</v>
      </c>
      <c r="D1" s="80" t="s">
        <v>357</v>
      </c>
      <c r="E1" s="80" t="s">
        <v>358</v>
      </c>
      <c r="F1" s="79" t="s">
        <v>359</v>
      </c>
      <c r="G1" s="80" t="s">
        <v>360</v>
      </c>
      <c r="H1" s="79" t="s">
        <v>361</v>
      </c>
      <c r="I1" s="136" t="s">
        <v>573</v>
      </c>
    </row>
    <row r="2" spans="1:34" ht="27" customHeight="1" x14ac:dyDescent="0.25">
      <c r="A2" s="4" t="s">
        <v>124</v>
      </c>
      <c r="B2" s="58" t="s">
        <v>248</v>
      </c>
      <c r="C2" s="96" t="s">
        <v>451</v>
      </c>
      <c r="D2" s="1" t="s">
        <v>240</v>
      </c>
      <c r="E2" s="1" t="s">
        <v>208</v>
      </c>
      <c r="F2" s="4" t="s">
        <v>18</v>
      </c>
      <c r="G2" s="4"/>
      <c r="H2" s="59" t="s">
        <v>251</v>
      </c>
      <c r="I2" s="109" t="s">
        <v>572</v>
      </c>
    </row>
    <row r="3" spans="1:34" ht="27" customHeight="1" x14ac:dyDescent="0.25">
      <c r="A3" s="4" t="s">
        <v>254</v>
      </c>
      <c r="B3" s="58" t="s">
        <v>248</v>
      </c>
      <c r="C3" s="4" t="s">
        <v>238</v>
      </c>
      <c r="D3" s="62" t="s">
        <v>237</v>
      </c>
      <c r="E3" s="62" t="s">
        <v>253</v>
      </c>
      <c r="F3" s="62" t="s">
        <v>69</v>
      </c>
      <c r="G3" s="4"/>
      <c r="H3" s="59" t="s">
        <v>251</v>
      </c>
      <c r="I3" s="137"/>
    </row>
    <row r="4" spans="1:34" ht="40.5" customHeight="1" x14ac:dyDescent="0.25">
      <c r="A4" s="4" t="s">
        <v>209</v>
      </c>
      <c r="B4" s="58" t="s">
        <v>248</v>
      </c>
      <c r="C4" s="4" t="s">
        <v>419</v>
      </c>
      <c r="D4" s="58" t="s">
        <v>249</v>
      </c>
      <c r="E4" s="58" t="s">
        <v>250</v>
      </c>
      <c r="F4" s="4" t="s">
        <v>210</v>
      </c>
      <c r="G4" s="4"/>
      <c r="H4" s="59" t="s">
        <v>251</v>
      </c>
      <c r="I4" s="137"/>
    </row>
    <row r="5" spans="1:34" ht="25.2" x14ac:dyDescent="0.25">
      <c r="A5" s="4" t="s">
        <v>204</v>
      </c>
      <c r="B5" s="58" t="s">
        <v>248</v>
      </c>
      <c r="C5" s="4" t="s">
        <v>420</v>
      </c>
      <c r="D5" s="4" t="s">
        <v>195</v>
      </c>
      <c r="E5" s="4" t="s">
        <v>196</v>
      </c>
      <c r="F5" s="4" t="s">
        <v>351</v>
      </c>
      <c r="G5" s="4"/>
      <c r="H5" s="59" t="s">
        <v>251</v>
      </c>
      <c r="I5" s="137"/>
    </row>
    <row r="6" spans="1:34" ht="33.6" x14ac:dyDescent="0.25">
      <c r="A6" s="4" t="s">
        <v>205</v>
      </c>
      <c r="B6" s="58" t="s">
        <v>248</v>
      </c>
      <c r="C6" s="4" t="s">
        <v>422</v>
      </c>
      <c r="D6" s="4" t="s">
        <v>197</v>
      </c>
      <c r="E6" s="4" t="s">
        <v>198</v>
      </c>
      <c r="F6" s="4" t="s">
        <v>351</v>
      </c>
      <c r="G6" s="4"/>
      <c r="H6" s="59" t="s">
        <v>251</v>
      </c>
      <c r="I6" s="137"/>
    </row>
    <row r="7" spans="1:34" ht="33.6" x14ac:dyDescent="0.25">
      <c r="A7" s="4" t="s">
        <v>206</v>
      </c>
      <c r="B7" s="58" t="s">
        <v>248</v>
      </c>
      <c r="C7" s="4" t="s">
        <v>423</v>
      </c>
      <c r="D7" s="4" t="s">
        <v>199</v>
      </c>
      <c r="E7" s="4" t="s">
        <v>200</v>
      </c>
      <c r="F7" s="4" t="s">
        <v>351</v>
      </c>
      <c r="G7" s="4"/>
      <c r="H7" s="59" t="s">
        <v>251</v>
      </c>
      <c r="I7" s="137"/>
    </row>
    <row r="8" spans="1:34" ht="24" x14ac:dyDescent="0.25">
      <c r="A8" s="4" t="s">
        <v>207</v>
      </c>
      <c r="B8" s="58" t="s">
        <v>248</v>
      </c>
      <c r="C8" s="4" t="s">
        <v>421</v>
      </c>
      <c r="D8" s="4" t="s">
        <v>201</v>
      </c>
      <c r="E8" s="4" t="s">
        <v>202</v>
      </c>
      <c r="F8" s="4" t="s">
        <v>113</v>
      </c>
      <c r="G8" s="4"/>
      <c r="H8" s="59" t="s">
        <v>251</v>
      </c>
      <c r="I8" s="137"/>
    </row>
    <row r="9" spans="1:34" s="95" customFormat="1" ht="40.200000000000003" x14ac:dyDescent="0.3">
      <c r="A9" s="4" t="s">
        <v>447</v>
      </c>
      <c r="B9" s="58" t="s">
        <v>248</v>
      </c>
      <c r="C9" s="93" t="s">
        <v>441</v>
      </c>
      <c r="D9" s="94" t="s">
        <v>442</v>
      </c>
      <c r="E9" s="93" t="s">
        <v>443</v>
      </c>
      <c r="F9" s="15" t="s">
        <v>444</v>
      </c>
      <c r="G9" s="93"/>
      <c r="H9" s="90" t="s">
        <v>445</v>
      </c>
      <c r="I9" s="137"/>
      <c r="J9" s="91"/>
      <c r="K9" s="9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7"/>
      <c r="B10" s="8"/>
      <c r="C10" s="8"/>
      <c r="D10" s="8"/>
      <c r="E10" s="7"/>
      <c r="F10" s="7"/>
      <c r="I10" s="137"/>
    </row>
    <row r="11" spans="1:34" x14ac:dyDescent="0.25">
      <c r="A11" s="7"/>
      <c r="B11" s="8"/>
      <c r="C11" s="8"/>
      <c r="D11" s="8"/>
      <c r="E11" s="7"/>
      <c r="F11" s="7"/>
      <c r="I11" s="137"/>
    </row>
    <row r="12" spans="1:34" x14ac:dyDescent="0.25">
      <c r="A12" s="7"/>
      <c r="B12" s="8"/>
      <c r="C12" s="8"/>
      <c r="D12" s="8"/>
      <c r="E12" s="7"/>
      <c r="F12" s="7"/>
      <c r="I12" s="137"/>
    </row>
    <row r="13" spans="1:34" x14ac:dyDescent="0.25">
      <c r="A13" s="7"/>
      <c r="B13" s="8"/>
      <c r="C13" s="8"/>
      <c r="D13" s="8"/>
      <c r="E13" s="7"/>
      <c r="F13" s="7"/>
      <c r="I13" s="137"/>
    </row>
    <row r="14" spans="1:34" x14ac:dyDescent="0.25">
      <c r="A14" s="7"/>
      <c r="B14" s="8"/>
      <c r="C14" s="8"/>
      <c r="D14" s="8"/>
      <c r="E14" s="7"/>
      <c r="F14" s="7"/>
      <c r="I14" s="137"/>
    </row>
    <row r="15" spans="1:34" x14ac:dyDescent="0.25">
      <c r="A15" s="9"/>
      <c r="B15" s="9"/>
      <c r="C15" s="9"/>
      <c r="D15" s="9"/>
      <c r="E15" s="9"/>
      <c r="F15" s="9"/>
      <c r="I15" s="138"/>
    </row>
    <row r="16" spans="1:34" x14ac:dyDescent="0.25">
      <c r="A16" s="10"/>
      <c r="B16" s="10"/>
      <c r="C16" s="10"/>
      <c r="D16" s="10"/>
      <c r="E16" s="10"/>
      <c r="F16" s="10"/>
      <c r="I16" s="138"/>
    </row>
    <row r="17" spans="1:9" x14ac:dyDescent="0.25">
      <c r="A17" s="10"/>
      <c r="B17" s="10"/>
      <c r="C17" s="10"/>
      <c r="D17" s="10"/>
      <c r="E17" s="10"/>
      <c r="F17" s="10"/>
      <c r="I17" s="138"/>
    </row>
    <row r="18" spans="1:9" x14ac:dyDescent="0.25">
      <c r="A18" s="10"/>
      <c r="B18" s="10"/>
      <c r="C18" s="10"/>
      <c r="D18" s="10"/>
      <c r="E18" s="10"/>
      <c r="F18" s="10"/>
      <c r="I18" s="138"/>
    </row>
    <row r="19" spans="1:9" x14ac:dyDescent="0.25">
      <c r="A19" s="10"/>
      <c r="B19" s="10"/>
      <c r="C19" s="10"/>
      <c r="D19" s="10"/>
      <c r="E19" s="10"/>
      <c r="F19" s="10"/>
      <c r="I19" s="138"/>
    </row>
    <row r="20" spans="1:9" x14ac:dyDescent="0.25">
      <c r="A20" s="10"/>
      <c r="B20" s="10"/>
      <c r="C20" s="10"/>
      <c r="D20" s="10"/>
      <c r="E20" s="10"/>
      <c r="F20" s="10"/>
      <c r="I20" s="138"/>
    </row>
    <row r="25" spans="1:9" x14ac:dyDescent="0.25">
      <c r="I25" s="140"/>
    </row>
    <row r="26" spans="1:9" x14ac:dyDescent="0.25">
      <c r="I26" s="138"/>
    </row>
    <row r="27" spans="1:9" x14ac:dyDescent="0.25">
      <c r="I27" s="138"/>
    </row>
    <row r="28" spans="1:9" x14ac:dyDescent="0.25">
      <c r="I28" s="138"/>
    </row>
    <row r="29" spans="1:9" x14ac:dyDescent="0.25">
      <c r="I29" s="138"/>
    </row>
    <row r="30" spans="1:9" x14ac:dyDescent="0.25">
      <c r="I30" s="138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2"/>
  <sheetViews>
    <sheetView workbookViewId="0">
      <selection activeCell="I1" sqref="I1:I1048576"/>
    </sheetView>
  </sheetViews>
  <sheetFormatPr defaultRowHeight="15.6" x14ac:dyDescent="0.25"/>
  <cols>
    <col min="1" max="1" width="7.8984375" customWidth="1"/>
    <col min="2" max="2" width="10.09765625" customWidth="1"/>
    <col min="3" max="3" width="13.59765625" customWidth="1"/>
    <col min="4" max="4" width="12.3984375" customWidth="1"/>
    <col min="5" max="5" width="24.59765625" customWidth="1"/>
    <col min="6" max="6" width="14.09765625" customWidth="1"/>
    <col min="7" max="7" width="4.8984375" customWidth="1"/>
    <col min="9" max="9" width="10.796875" style="139" customWidth="1"/>
  </cols>
  <sheetData>
    <row r="1" spans="1:34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34" ht="27" customHeight="1" x14ac:dyDescent="0.25">
      <c r="A2" s="4" t="s">
        <v>125</v>
      </c>
      <c r="B2" s="4" t="s">
        <v>239</v>
      </c>
      <c r="C2" s="96" t="s">
        <v>451</v>
      </c>
      <c r="D2" s="4" t="s">
        <v>211</v>
      </c>
      <c r="E2" s="4" t="s">
        <v>208</v>
      </c>
      <c r="F2" s="4" t="s">
        <v>18</v>
      </c>
      <c r="G2" s="4"/>
      <c r="H2" s="4"/>
      <c r="I2" s="109" t="s">
        <v>572</v>
      </c>
    </row>
    <row r="3" spans="1:34" ht="27" customHeight="1" x14ac:dyDescent="0.25">
      <c r="A3" s="4" t="s">
        <v>255</v>
      </c>
      <c r="B3" s="4" t="s">
        <v>28</v>
      </c>
      <c r="C3" s="4" t="s">
        <v>238</v>
      </c>
      <c r="D3" s="62" t="s">
        <v>237</v>
      </c>
      <c r="E3" s="62" t="s">
        <v>253</v>
      </c>
      <c r="F3" s="62" t="s">
        <v>69</v>
      </c>
      <c r="G3" s="4"/>
      <c r="H3" s="4"/>
      <c r="I3" s="137"/>
    </row>
    <row r="4" spans="1:34" ht="40.5" customHeight="1" x14ac:dyDescent="0.25">
      <c r="A4" s="4" t="s">
        <v>212</v>
      </c>
      <c r="B4" s="4" t="s">
        <v>239</v>
      </c>
      <c r="C4" s="4" t="s">
        <v>419</v>
      </c>
      <c r="D4" s="55" t="s">
        <v>241</v>
      </c>
      <c r="E4" s="55" t="s">
        <v>242</v>
      </c>
      <c r="F4" s="4" t="s">
        <v>100</v>
      </c>
      <c r="G4" s="4"/>
      <c r="H4" s="4"/>
      <c r="I4" s="137"/>
    </row>
    <row r="5" spans="1:34" ht="24" x14ac:dyDescent="0.25">
      <c r="A5" s="4" t="s">
        <v>216</v>
      </c>
      <c r="B5" s="4" t="s">
        <v>239</v>
      </c>
      <c r="C5" s="4" t="s">
        <v>420</v>
      </c>
      <c r="D5" s="4" t="s">
        <v>195</v>
      </c>
      <c r="E5" s="4" t="s">
        <v>213</v>
      </c>
      <c r="F5" s="4" t="s">
        <v>351</v>
      </c>
      <c r="G5" s="4"/>
      <c r="H5" s="4"/>
      <c r="I5" s="137"/>
    </row>
    <row r="6" spans="1:34" ht="24" x14ac:dyDescent="0.25">
      <c r="A6" s="4" t="s">
        <v>217</v>
      </c>
      <c r="B6" s="4" t="s">
        <v>239</v>
      </c>
      <c r="C6" s="4" t="s">
        <v>421</v>
      </c>
      <c r="D6" s="4" t="s">
        <v>214</v>
      </c>
      <c r="E6" s="4" t="s">
        <v>215</v>
      </c>
      <c r="F6" s="4" t="s">
        <v>203</v>
      </c>
      <c r="G6" s="4"/>
      <c r="H6" s="4"/>
      <c r="I6" s="137"/>
    </row>
    <row r="7" spans="1:34" s="95" customFormat="1" ht="40.200000000000003" x14ac:dyDescent="0.3">
      <c r="A7" s="4" t="s">
        <v>448</v>
      </c>
      <c r="B7" s="4" t="s">
        <v>239</v>
      </c>
      <c r="C7" s="93" t="s">
        <v>441</v>
      </c>
      <c r="D7" s="94" t="s">
        <v>442</v>
      </c>
      <c r="E7" s="93" t="s">
        <v>443</v>
      </c>
      <c r="F7" s="15" t="s">
        <v>444</v>
      </c>
      <c r="G7" s="93"/>
      <c r="H7" s="90" t="s">
        <v>445</v>
      </c>
      <c r="I7" s="137"/>
      <c r="J7" s="91"/>
      <c r="K7" s="9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7"/>
      <c r="B8" s="8"/>
      <c r="C8" s="8"/>
      <c r="D8" s="8"/>
      <c r="E8" s="7"/>
      <c r="F8" s="7"/>
      <c r="I8" s="137"/>
    </row>
    <row r="9" spans="1:34" x14ac:dyDescent="0.25">
      <c r="A9" s="7"/>
      <c r="B9" s="8"/>
      <c r="C9" s="8"/>
      <c r="D9" s="8"/>
      <c r="E9" s="7"/>
      <c r="F9" s="7"/>
      <c r="I9" s="137"/>
    </row>
    <row r="10" spans="1:34" x14ac:dyDescent="0.25">
      <c r="A10" s="7"/>
      <c r="B10" s="8"/>
      <c r="C10" s="8"/>
      <c r="D10" s="8"/>
      <c r="E10" s="7"/>
      <c r="F10" s="7"/>
      <c r="I10" s="137"/>
    </row>
    <row r="11" spans="1:34" x14ac:dyDescent="0.25">
      <c r="A11" s="7"/>
      <c r="B11" s="8"/>
      <c r="C11" s="8"/>
      <c r="D11" s="8"/>
      <c r="E11" s="7"/>
      <c r="F11" s="7"/>
      <c r="I11" s="137"/>
    </row>
    <row r="12" spans="1:34" x14ac:dyDescent="0.25">
      <c r="A12" s="7"/>
      <c r="B12" s="8"/>
      <c r="C12" s="8"/>
      <c r="D12" s="8"/>
      <c r="E12" s="7"/>
      <c r="F12" s="7"/>
      <c r="I12" s="137"/>
    </row>
    <row r="13" spans="1:34" x14ac:dyDescent="0.25">
      <c r="A13" s="7"/>
      <c r="B13" s="8"/>
      <c r="C13" s="8"/>
      <c r="D13" s="8"/>
      <c r="E13" s="7"/>
      <c r="F13" s="7"/>
      <c r="I13" s="137"/>
    </row>
    <row r="14" spans="1:34" x14ac:dyDescent="0.25">
      <c r="A14" s="7"/>
      <c r="B14" s="8"/>
      <c r="C14" s="8"/>
      <c r="D14" s="8"/>
      <c r="E14" s="7"/>
      <c r="F14" s="7"/>
      <c r="I14" s="137"/>
    </row>
    <row r="15" spans="1:34" x14ac:dyDescent="0.25">
      <c r="A15" s="9"/>
      <c r="B15" s="9"/>
      <c r="C15" s="9"/>
      <c r="D15" s="9"/>
      <c r="E15" s="9"/>
      <c r="F15" s="9"/>
      <c r="I15" s="138"/>
    </row>
    <row r="16" spans="1:34" x14ac:dyDescent="0.25">
      <c r="A16" s="10"/>
      <c r="B16" s="10"/>
      <c r="C16" s="10"/>
      <c r="D16" s="10"/>
      <c r="E16" s="10"/>
      <c r="F16" s="10"/>
      <c r="I16" s="138"/>
    </row>
    <row r="17" spans="1:9" x14ac:dyDescent="0.25">
      <c r="A17" s="10"/>
      <c r="B17" s="10"/>
      <c r="C17" s="10"/>
      <c r="D17" s="10"/>
      <c r="E17" s="10"/>
      <c r="F17" s="10"/>
      <c r="I17" s="138"/>
    </row>
    <row r="18" spans="1:9" x14ac:dyDescent="0.25">
      <c r="A18" s="10"/>
      <c r="B18" s="10"/>
      <c r="C18" s="10"/>
      <c r="D18" s="10"/>
      <c r="E18" s="10"/>
      <c r="F18" s="10"/>
      <c r="I18" s="138"/>
    </row>
    <row r="19" spans="1:9" x14ac:dyDescent="0.25">
      <c r="A19" s="10"/>
      <c r="B19" s="10"/>
      <c r="C19" s="10"/>
      <c r="D19" s="10"/>
      <c r="E19" s="10"/>
      <c r="F19" s="10"/>
      <c r="I19" s="138"/>
    </row>
    <row r="20" spans="1:9" x14ac:dyDescent="0.25">
      <c r="A20" s="10"/>
      <c r="B20" s="10"/>
      <c r="C20" s="10"/>
      <c r="D20" s="10"/>
      <c r="E20" s="10"/>
      <c r="F20" s="10"/>
      <c r="I20" s="138"/>
    </row>
    <row r="25" spans="1:9" x14ac:dyDescent="0.25">
      <c r="I25" s="140"/>
    </row>
    <row r="26" spans="1:9" x14ac:dyDescent="0.25">
      <c r="I26" s="138"/>
    </row>
    <row r="27" spans="1:9" x14ac:dyDescent="0.25">
      <c r="I27" s="138"/>
    </row>
    <row r="28" spans="1:9" x14ac:dyDescent="0.25">
      <c r="I28" s="138"/>
    </row>
    <row r="29" spans="1:9" x14ac:dyDescent="0.25">
      <c r="I29" s="138"/>
    </row>
    <row r="30" spans="1:9" x14ac:dyDescent="0.25">
      <c r="I30" s="138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2"/>
  <sheetViews>
    <sheetView workbookViewId="0">
      <selection activeCell="I1" sqref="I1:I1048576"/>
    </sheetView>
  </sheetViews>
  <sheetFormatPr defaultRowHeight="15.6" x14ac:dyDescent="0.25"/>
  <cols>
    <col min="1" max="1" width="7.8984375" customWidth="1"/>
    <col min="2" max="2" width="10.09765625" customWidth="1"/>
    <col min="3" max="3" width="13.59765625" customWidth="1"/>
    <col min="4" max="4" width="12.3984375" customWidth="1"/>
    <col min="5" max="5" width="24.59765625" customWidth="1"/>
    <col min="6" max="6" width="14.09765625" customWidth="1"/>
    <col min="7" max="7" width="4.8984375" customWidth="1"/>
    <col min="9" max="9" width="10.796875" style="139" customWidth="1"/>
  </cols>
  <sheetData>
    <row r="1" spans="1:34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34" ht="27" customHeight="1" x14ac:dyDescent="0.25">
      <c r="A2" s="4" t="s">
        <v>126</v>
      </c>
      <c r="B2" s="4" t="s">
        <v>239</v>
      </c>
      <c r="C2" s="96" t="s">
        <v>451</v>
      </c>
      <c r="D2" s="4" t="s">
        <v>218</v>
      </c>
      <c r="E2" s="4" t="s">
        <v>208</v>
      </c>
      <c r="F2" s="4" t="s">
        <v>18</v>
      </c>
      <c r="G2" s="4"/>
      <c r="H2" s="4"/>
      <c r="I2" s="109" t="s">
        <v>572</v>
      </c>
    </row>
    <row r="3" spans="1:34" ht="27" customHeight="1" x14ac:dyDescent="0.25">
      <c r="A3" s="4" t="s">
        <v>256</v>
      </c>
      <c r="B3" s="4" t="s">
        <v>28</v>
      </c>
      <c r="C3" s="4" t="s">
        <v>238</v>
      </c>
      <c r="D3" s="62" t="s">
        <v>237</v>
      </c>
      <c r="E3" s="62" t="s">
        <v>253</v>
      </c>
      <c r="F3" s="62" t="s">
        <v>69</v>
      </c>
      <c r="G3" s="4"/>
      <c r="H3" s="4"/>
      <c r="I3" s="137"/>
    </row>
    <row r="4" spans="1:34" ht="40.5" customHeight="1" x14ac:dyDescent="0.25">
      <c r="A4" s="4" t="s">
        <v>219</v>
      </c>
      <c r="B4" s="4" t="s">
        <v>239</v>
      </c>
      <c r="C4" s="4" t="s">
        <v>419</v>
      </c>
      <c r="D4" s="55" t="s">
        <v>243</v>
      </c>
      <c r="E4" s="55" t="s">
        <v>244</v>
      </c>
      <c r="F4" s="4" t="s">
        <v>100</v>
      </c>
      <c r="G4" s="4"/>
      <c r="H4" s="4"/>
      <c r="I4" s="137"/>
    </row>
    <row r="5" spans="1:34" ht="24" x14ac:dyDescent="0.25">
      <c r="A5" s="4" t="s">
        <v>226</v>
      </c>
      <c r="B5" s="4" t="s">
        <v>239</v>
      </c>
      <c r="C5" s="4" t="s">
        <v>420</v>
      </c>
      <c r="D5" s="4" t="s">
        <v>195</v>
      </c>
      <c r="E5" s="4" t="s">
        <v>220</v>
      </c>
      <c r="F5" s="4" t="s">
        <v>351</v>
      </c>
      <c r="G5" s="4"/>
      <c r="H5" s="4"/>
      <c r="I5" s="137"/>
    </row>
    <row r="6" spans="1:34" ht="33.6" x14ac:dyDescent="0.25">
      <c r="A6" s="4" t="s">
        <v>227</v>
      </c>
      <c r="B6" s="4" t="s">
        <v>239</v>
      </c>
      <c r="C6" s="4" t="s">
        <v>422</v>
      </c>
      <c r="D6" s="4" t="s">
        <v>221</v>
      </c>
      <c r="E6" s="4" t="s">
        <v>222</v>
      </c>
      <c r="F6" s="4" t="s">
        <v>351</v>
      </c>
      <c r="G6" s="4"/>
      <c r="H6" s="4"/>
      <c r="I6" s="137"/>
    </row>
    <row r="7" spans="1:34" ht="33.6" x14ac:dyDescent="0.25">
      <c r="A7" s="4" t="s">
        <v>228</v>
      </c>
      <c r="B7" s="4" t="s">
        <v>239</v>
      </c>
      <c r="C7" s="4" t="s">
        <v>423</v>
      </c>
      <c r="D7" s="4" t="s">
        <v>223</v>
      </c>
      <c r="E7" s="4" t="s">
        <v>224</v>
      </c>
      <c r="F7" s="4" t="s">
        <v>351</v>
      </c>
      <c r="G7" s="4"/>
      <c r="H7" s="4"/>
      <c r="I7" s="137"/>
    </row>
    <row r="8" spans="1:34" ht="24" x14ac:dyDescent="0.25">
      <c r="A8" s="4" t="s">
        <v>229</v>
      </c>
      <c r="B8" s="4" t="s">
        <v>239</v>
      </c>
      <c r="C8" s="4" t="s">
        <v>421</v>
      </c>
      <c r="D8" s="4" t="s">
        <v>225</v>
      </c>
      <c r="E8" s="4" t="s">
        <v>215</v>
      </c>
      <c r="F8" s="4" t="s">
        <v>203</v>
      </c>
      <c r="G8" s="4"/>
      <c r="H8" s="4"/>
      <c r="I8" s="137"/>
    </row>
    <row r="9" spans="1:34" s="95" customFormat="1" ht="40.200000000000003" x14ac:dyDescent="0.3">
      <c r="A9" s="4" t="s">
        <v>449</v>
      </c>
      <c r="B9" s="4" t="s">
        <v>239</v>
      </c>
      <c r="C9" s="93" t="s">
        <v>441</v>
      </c>
      <c r="D9" s="94" t="s">
        <v>442</v>
      </c>
      <c r="E9" s="93" t="s">
        <v>443</v>
      </c>
      <c r="F9" s="15" t="s">
        <v>444</v>
      </c>
      <c r="G9" s="93"/>
      <c r="H9" s="90" t="s">
        <v>445</v>
      </c>
      <c r="I9" s="137"/>
      <c r="J9" s="91"/>
      <c r="K9" s="9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7"/>
      <c r="B10" s="8"/>
      <c r="C10" s="8"/>
      <c r="D10" s="8"/>
      <c r="E10" s="7"/>
      <c r="F10" s="7"/>
      <c r="I10" s="137"/>
    </row>
    <row r="11" spans="1:34" x14ac:dyDescent="0.25">
      <c r="A11" s="7"/>
      <c r="B11" s="8"/>
      <c r="C11" s="8"/>
      <c r="D11" s="8"/>
      <c r="E11" s="7"/>
      <c r="F11" s="7"/>
      <c r="I11" s="137"/>
    </row>
    <row r="12" spans="1:34" x14ac:dyDescent="0.25">
      <c r="A12" s="7"/>
      <c r="B12" s="8"/>
      <c r="C12" s="8"/>
      <c r="D12" s="8"/>
      <c r="E12" s="7"/>
      <c r="F12" s="7"/>
      <c r="I12" s="137"/>
    </row>
    <row r="13" spans="1:34" x14ac:dyDescent="0.25">
      <c r="A13" s="7"/>
      <c r="B13" s="8"/>
      <c r="C13" s="8"/>
      <c r="D13" s="8"/>
      <c r="E13" s="7"/>
      <c r="F13" s="7"/>
      <c r="I13" s="137"/>
    </row>
    <row r="14" spans="1:34" x14ac:dyDescent="0.25">
      <c r="A14" s="7"/>
      <c r="B14" s="8"/>
      <c r="C14" s="8"/>
      <c r="D14" s="8"/>
      <c r="E14" s="7"/>
      <c r="F14" s="7"/>
      <c r="I14" s="137"/>
    </row>
    <row r="15" spans="1:34" x14ac:dyDescent="0.25">
      <c r="A15" s="9"/>
      <c r="B15" s="9"/>
      <c r="C15" s="9"/>
      <c r="D15" s="9"/>
      <c r="E15" s="9"/>
      <c r="F15" s="9"/>
      <c r="I15" s="138"/>
    </row>
    <row r="16" spans="1:34" x14ac:dyDescent="0.25">
      <c r="A16" s="10"/>
      <c r="B16" s="10"/>
      <c r="C16" s="10"/>
      <c r="D16" s="10"/>
      <c r="E16" s="10"/>
      <c r="F16" s="10"/>
      <c r="I16" s="138"/>
    </row>
    <row r="17" spans="1:9" x14ac:dyDescent="0.25">
      <c r="A17" s="10"/>
      <c r="B17" s="10"/>
      <c r="C17" s="10"/>
      <c r="D17" s="10"/>
      <c r="E17" s="10"/>
      <c r="F17" s="10"/>
      <c r="I17" s="138"/>
    </row>
    <row r="18" spans="1:9" x14ac:dyDescent="0.25">
      <c r="A18" s="10"/>
      <c r="B18" s="10"/>
      <c r="C18" s="10"/>
      <c r="D18" s="10"/>
      <c r="E18" s="10"/>
      <c r="F18" s="10"/>
      <c r="I18" s="138"/>
    </row>
    <row r="19" spans="1:9" x14ac:dyDescent="0.25">
      <c r="A19" s="10"/>
      <c r="B19" s="10"/>
      <c r="C19" s="10"/>
      <c r="D19" s="10"/>
      <c r="E19" s="10"/>
      <c r="F19" s="10"/>
      <c r="I19" s="138"/>
    </row>
    <row r="20" spans="1:9" x14ac:dyDescent="0.25">
      <c r="A20" s="10"/>
      <c r="B20" s="10"/>
      <c r="C20" s="10"/>
      <c r="D20" s="10"/>
      <c r="E20" s="10"/>
      <c r="F20" s="10"/>
      <c r="I20" s="138"/>
    </row>
    <row r="25" spans="1:9" x14ac:dyDescent="0.25">
      <c r="I25" s="140"/>
    </row>
    <row r="26" spans="1:9" x14ac:dyDescent="0.25">
      <c r="I26" s="138"/>
    </row>
    <row r="27" spans="1:9" x14ac:dyDescent="0.25">
      <c r="I27" s="138"/>
    </row>
    <row r="28" spans="1:9" x14ac:dyDescent="0.25">
      <c r="I28" s="138"/>
    </row>
    <row r="29" spans="1:9" x14ac:dyDescent="0.25">
      <c r="I29" s="138"/>
    </row>
    <row r="30" spans="1:9" x14ac:dyDescent="0.25">
      <c r="I30" s="138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2"/>
  <sheetViews>
    <sheetView workbookViewId="0">
      <selection activeCell="I1" sqref="I1:I1048576"/>
    </sheetView>
  </sheetViews>
  <sheetFormatPr defaultRowHeight="15.6" x14ac:dyDescent="0.25"/>
  <cols>
    <col min="1" max="1" width="7.8984375" customWidth="1"/>
    <col min="2" max="2" width="10.09765625" customWidth="1"/>
    <col min="3" max="3" width="13.59765625" customWidth="1"/>
    <col min="4" max="4" width="12.3984375" customWidth="1"/>
    <col min="5" max="5" width="24.59765625" customWidth="1"/>
    <col min="6" max="6" width="14.09765625" customWidth="1"/>
    <col min="7" max="7" width="4.8984375" customWidth="1"/>
    <col min="9" max="9" width="10.796875" style="139" customWidth="1"/>
  </cols>
  <sheetData>
    <row r="1" spans="1:34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34" ht="27" customHeight="1" x14ac:dyDescent="0.25">
      <c r="A2" s="4" t="s">
        <v>127</v>
      </c>
      <c r="B2" s="4" t="s">
        <v>28</v>
      </c>
      <c r="C2" s="96" t="s">
        <v>451</v>
      </c>
      <c r="D2" s="4" t="s">
        <v>230</v>
      </c>
      <c r="E2" s="4" t="s">
        <v>208</v>
      </c>
      <c r="F2" s="4" t="s">
        <v>18</v>
      </c>
      <c r="G2" s="4"/>
      <c r="H2" s="4"/>
      <c r="I2" s="109" t="s">
        <v>572</v>
      </c>
    </row>
    <row r="3" spans="1:34" ht="27" customHeight="1" x14ac:dyDescent="0.25">
      <c r="A3" s="4" t="s">
        <v>257</v>
      </c>
      <c r="B3" s="4" t="s">
        <v>28</v>
      </c>
      <c r="C3" s="4" t="s">
        <v>238</v>
      </c>
      <c r="D3" s="62" t="s">
        <v>237</v>
      </c>
      <c r="E3" s="62" t="s">
        <v>253</v>
      </c>
      <c r="F3" s="62" t="s">
        <v>69</v>
      </c>
      <c r="G3" s="4"/>
      <c r="H3" s="4"/>
      <c r="I3" s="137"/>
    </row>
    <row r="4" spans="1:34" ht="40.5" customHeight="1" x14ac:dyDescent="0.25">
      <c r="A4" s="4" t="s">
        <v>232</v>
      </c>
      <c r="B4" s="4" t="s">
        <v>231</v>
      </c>
      <c r="C4" s="4" t="s">
        <v>419</v>
      </c>
      <c r="D4" s="55" t="s">
        <v>245</v>
      </c>
      <c r="E4" s="55" t="s">
        <v>246</v>
      </c>
      <c r="F4" s="4" t="s">
        <v>100</v>
      </c>
      <c r="G4" s="4"/>
      <c r="H4" s="4"/>
      <c r="I4" s="137"/>
    </row>
    <row r="5" spans="1:34" ht="24" x14ac:dyDescent="0.25">
      <c r="A5" s="4" t="s">
        <v>235</v>
      </c>
      <c r="B5" s="4" t="s">
        <v>239</v>
      </c>
      <c r="C5" s="4" t="s">
        <v>420</v>
      </c>
      <c r="D5" s="4" t="s">
        <v>195</v>
      </c>
      <c r="E5" s="4" t="s">
        <v>233</v>
      </c>
      <c r="F5" s="4" t="s">
        <v>351</v>
      </c>
      <c r="G5" s="4"/>
      <c r="H5" s="4"/>
      <c r="I5" s="137"/>
    </row>
    <row r="6" spans="1:34" ht="24" x14ac:dyDescent="0.25">
      <c r="A6" s="4" t="s">
        <v>236</v>
      </c>
      <c r="B6" s="4" t="s">
        <v>239</v>
      </c>
      <c r="C6" s="4" t="s">
        <v>421</v>
      </c>
      <c r="D6" s="4" t="s">
        <v>234</v>
      </c>
      <c r="E6" s="4" t="s">
        <v>215</v>
      </c>
      <c r="F6" s="4" t="s">
        <v>203</v>
      </c>
      <c r="G6" s="4"/>
      <c r="H6" s="4"/>
      <c r="I6" s="137"/>
    </row>
    <row r="7" spans="1:34" s="95" customFormat="1" ht="40.200000000000003" x14ac:dyDescent="0.3">
      <c r="A7" s="4" t="s">
        <v>450</v>
      </c>
      <c r="B7" s="4" t="s">
        <v>239</v>
      </c>
      <c r="C7" s="93" t="s">
        <v>441</v>
      </c>
      <c r="D7" s="94" t="s">
        <v>442</v>
      </c>
      <c r="E7" s="93" t="s">
        <v>443</v>
      </c>
      <c r="F7" s="15" t="s">
        <v>444</v>
      </c>
      <c r="G7" s="93"/>
      <c r="H7" s="90" t="s">
        <v>445</v>
      </c>
      <c r="I7" s="137"/>
      <c r="J7" s="91"/>
      <c r="K7" s="9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7"/>
      <c r="B8" s="8"/>
      <c r="C8" s="8"/>
      <c r="D8" s="8"/>
      <c r="E8" s="7"/>
      <c r="F8" s="7"/>
      <c r="I8" s="137"/>
    </row>
    <row r="9" spans="1:34" x14ac:dyDescent="0.25">
      <c r="A9" s="7"/>
      <c r="B9" s="8"/>
      <c r="C9" s="8"/>
      <c r="D9" s="8"/>
      <c r="E9" s="7"/>
      <c r="F9" s="7"/>
      <c r="I9" s="137"/>
    </row>
    <row r="10" spans="1:34" x14ac:dyDescent="0.25">
      <c r="A10" s="7"/>
      <c r="B10" s="8"/>
      <c r="C10" s="8"/>
      <c r="D10" s="8"/>
      <c r="E10" s="7"/>
      <c r="F10" s="7"/>
      <c r="I10" s="137"/>
    </row>
    <row r="11" spans="1:34" x14ac:dyDescent="0.25">
      <c r="A11" s="7"/>
      <c r="B11" s="8"/>
      <c r="C11" s="8"/>
      <c r="D11" s="8"/>
      <c r="E11" s="7"/>
      <c r="F11" s="7"/>
      <c r="I11" s="137"/>
    </row>
    <row r="12" spans="1:34" x14ac:dyDescent="0.25">
      <c r="A12" s="7"/>
      <c r="B12" s="8"/>
      <c r="C12" s="8"/>
      <c r="D12" s="8"/>
      <c r="E12" s="7"/>
      <c r="F12" s="7"/>
      <c r="I12" s="137"/>
    </row>
    <row r="13" spans="1:34" x14ac:dyDescent="0.25">
      <c r="A13" s="7"/>
      <c r="B13" s="8"/>
      <c r="C13" s="8"/>
      <c r="D13" s="8"/>
      <c r="E13" s="7"/>
      <c r="F13" s="7"/>
      <c r="I13" s="137"/>
    </row>
    <row r="14" spans="1:34" x14ac:dyDescent="0.25">
      <c r="A14" s="7"/>
      <c r="B14" s="8"/>
      <c r="C14" s="8"/>
      <c r="D14" s="8"/>
      <c r="E14" s="7"/>
      <c r="F14" s="7"/>
      <c r="I14" s="137"/>
    </row>
    <row r="15" spans="1:34" x14ac:dyDescent="0.25">
      <c r="A15" s="9"/>
      <c r="B15" s="9"/>
      <c r="C15" s="9"/>
      <c r="D15" s="9"/>
      <c r="E15" s="9"/>
      <c r="F15" s="9"/>
      <c r="I15" s="138"/>
    </row>
    <row r="16" spans="1:34" x14ac:dyDescent="0.25">
      <c r="A16" s="10"/>
      <c r="B16" s="10"/>
      <c r="C16" s="10"/>
      <c r="D16" s="10"/>
      <c r="E16" s="10"/>
      <c r="F16" s="10"/>
      <c r="I16" s="138"/>
    </row>
    <row r="17" spans="1:9" x14ac:dyDescent="0.25">
      <c r="A17" s="10"/>
      <c r="B17" s="10"/>
      <c r="C17" s="10"/>
      <c r="D17" s="10"/>
      <c r="E17" s="10"/>
      <c r="F17" s="10"/>
      <c r="I17" s="138"/>
    </row>
    <row r="18" spans="1:9" x14ac:dyDescent="0.25">
      <c r="A18" s="10"/>
      <c r="B18" s="10"/>
      <c r="C18" s="10"/>
      <c r="D18" s="10"/>
      <c r="E18" s="10"/>
      <c r="F18" s="10"/>
      <c r="I18" s="138"/>
    </row>
    <row r="19" spans="1:9" x14ac:dyDescent="0.25">
      <c r="A19" s="10"/>
      <c r="B19" s="10"/>
      <c r="C19" s="10"/>
      <c r="D19" s="10"/>
      <c r="E19" s="10"/>
      <c r="F19" s="10"/>
      <c r="I19" s="138"/>
    </row>
    <row r="20" spans="1:9" x14ac:dyDescent="0.25">
      <c r="A20" s="10"/>
      <c r="B20" s="10"/>
      <c r="C20" s="10"/>
      <c r="D20" s="10"/>
      <c r="E20" s="10"/>
      <c r="F20" s="10"/>
      <c r="I20" s="138"/>
    </row>
    <row r="25" spans="1:9" x14ac:dyDescent="0.25">
      <c r="I25" s="140"/>
    </row>
    <row r="26" spans="1:9" x14ac:dyDescent="0.25">
      <c r="I26" s="138"/>
    </row>
    <row r="27" spans="1:9" x14ac:dyDescent="0.25">
      <c r="I27" s="138"/>
    </row>
    <row r="28" spans="1:9" x14ac:dyDescent="0.25">
      <c r="I28" s="138"/>
    </row>
    <row r="29" spans="1:9" x14ac:dyDescent="0.25">
      <c r="I29" s="138"/>
    </row>
    <row r="30" spans="1:9" x14ac:dyDescent="0.25">
      <c r="I30" s="138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18" customWidth="1"/>
    <col min="2" max="2" width="8.5" style="18" customWidth="1"/>
    <col min="3" max="4" width="16.8984375" style="18" customWidth="1"/>
    <col min="5" max="5" width="19.5" style="18" customWidth="1"/>
    <col min="6" max="7" width="8.8984375" style="18" customWidth="1"/>
    <col min="8" max="8" width="10.09765625" style="17" customWidth="1"/>
    <col min="9" max="9" width="10.796875" style="139" customWidth="1"/>
    <col min="10" max="16384" width="9" style="18"/>
  </cols>
  <sheetData>
    <row r="1" spans="1:9" ht="42" customHeight="1" x14ac:dyDescent="0.25">
      <c r="A1" s="78" t="s">
        <v>354</v>
      </c>
      <c r="B1" s="78" t="s">
        <v>355</v>
      </c>
      <c r="C1" s="79" t="s">
        <v>362</v>
      </c>
      <c r="D1" s="80" t="s">
        <v>363</v>
      </c>
      <c r="E1" s="80" t="s">
        <v>364</v>
      </c>
      <c r="F1" s="79" t="s">
        <v>365</v>
      </c>
      <c r="G1" s="80" t="s">
        <v>366</v>
      </c>
      <c r="H1" s="79" t="s">
        <v>367</v>
      </c>
      <c r="I1" s="136" t="s">
        <v>573</v>
      </c>
    </row>
    <row r="2" spans="1:9" s="20" customFormat="1" ht="36" x14ac:dyDescent="0.3">
      <c r="A2" s="12" t="s">
        <v>128</v>
      </c>
      <c r="B2" s="31" t="s">
        <v>453</v>
      </c>
      <c r="C2" s="96" t="s">
        <v>451</v>
      </c>
      <c r="D2" s="14" t="s">
        <v>29</v>
      </c>
      <c r="E2" s="14" t="s">
        <v>47</v>
      </c>
      <c r="F2" s="15" t="s">
        <v>18</v>
      </c>
      <c r="G2" s="16" t="s">
        <v>0</v>
      </c>
      <c r="H2" s="12"/>
      <c r="I2" s="109" t="s">
        <v>572</v>
      </c>
    </row>
    <row r="3" spans="1:9" s="20" customFormat="1" ht="24" x14ac:dyDescent="0.3">
      <c r="A3" s="12" t="s">
        <v>129</v>
      </c>
      <c r="B3" s="31" t="s">
        <v>453</v>
      </c>
      <c r="C3" s="19" t="s">
        <v>404</v>
      </c>
      <c r="D3" s="22" t="s">
        <v>48</v>
      </c>
      <c r="E3" s="22" t="s">
        <v>49</v>
      </c>
      <c r="F3" s="23" t="s">
        <v>18</v>
      </c>
      <c r="G3" s="24" t="s">
        <v>0</v>
      </c>
      <c r="H3" s="12"/>
      <c r="I3" s="137"/>
    </row>
    <row r="4" spans="1:9" s="20" customFormat="1" ht="36" x14ac:dyDescent="0.3">
      <c r="A4" s="12" t="s">
        <v>130</v>
      </c>
      <c r="B4" s="31" t="s">
        <v>453</v>
      </c>
      <c r="C4" s="19" t="s">
        <v>405</v>
      </c>
      <c r="D4" s="22" t="s">
        <v>50</v>
      </c>
      <c r="E4" s="22" t="s">
        <v>51</v>
      </c>
      <c r="F4" s="23" t="s">
        <v>18</v>
      </c>
      <c r="G4" s="24" t="s">
        <v>0</v>
      </c>
      <c r="H4" s="12"/>
      <c r="I4" s="137"/>
    </row>
    <row r="5" spans="1:9" s="20" customFormat="1" x14ac:dyDescent="0.3">
      <c r="A5" s="12" t="s">
        <v>131</v>
      </c>
      <c r="B5" s="31" t="s">
        <v>453</v>
      </c>
      <c r="C5" s="19" t="s">
        <v>406</v>
      </c>
      <c r="D5" s="22" t="s">
        <v>52</v>
      </c>
      <c r="E5" s="22" t="s">
        <v>52</v>
      </c>
      <c r="F5" s="23" t="s">
        <v>18</v>
      </c>
      <c r="G5" s="24" t="s">
        <v>0</v>
      </c>
      <c r="H5" s="12"/>
      <c r="I5" s="137"/>
    </row>
    <row r="6" spans="1:9" s="20" customFormat="1" x14ac:dyDescent="0.3">
      <c r="A6" s="12" t="s">
        <v>132</v>
      </c>
      <c r="B6" s="31" t="s">
        <v>453</v>
      </c>
      <c r="C6" s="19" t="s">
        <v>407</v>
      </c>
      <c r="D6" s="22" t="s">
        <v>53</v>
      </c>
      <c r="E6" s="22" t="s">
        <v>53</v>
      </c>
      <c r="F6" s="23" t="s">
        <v>18</v>
      </c>
      <c r="G6" s="24" t="s">
        <v>0</v>
      </c>
      <c r="H6" s="12"/>
      <c r="I6" s="137"/>
    </row>
    <row r="7" spans="1:9" s="20" customFormat="1" x14ac:dyDescent="0.3">
      <c r="A7" s="12" t="s">
        <v>133</v>
      </c>
      <c r="B7" s="31" t="s">
        <v>453</v>
      </c>
      <c r="C7" s="19" t="s">
        <v>408</v>
      </c>
      <c r="D7" s="22" t="s">
        <v>54</v>
      </c>
      <c r="E7" s="22" t="s">
        <v>54</v>
      </c>
      <c r="F7" s="23" t="s">
        <v>18</v>
      </c>
      <c r="G7" s="24" t="s">
        <v>0</v>
      </c>
      <c r="H7" s="12"/>
      <c r="I7" s="137"/>
    </row>
    <row r="8" spans="1:9" s="20" customFormat="1" x14ac:dyDescent="0.3">
      <c r="A8" s="12" t="s">
        <v>134</v>
      </c>
      <c r="B8" s="31" t="s">
        <v>453</v>
      </c>
      <c r="C8" s="19" t="s">
        <v>409</v>
      </c>
      <c r="D8" s="22" t="s">
        <v>55</v>
      </c>
      <c r="E8" s="22" t="s">
        <v>55</v>
      </c>
      <c r="F8" s="23" t="s">
        <v>18</v>
      </c>
      <c r="G8" s="24" t="s">
        <v>0</v>
      </c>
      <c r="H8" s="12"/>
      <c r="I8" s="137"/>
    </row>
    <row r="9" spans="1:9" s="20" customFormat="1" ht="36" x14ac:dyDescent="0.3">
      <c r="A9" s="12" t="s">
        <v>135</v>
      </c>
      <c r="B9" s="31" t="s">
        <v>453</v>
      </c>
      <c r="C9" s="19" t="s">
        <v>410</v>
      </c>
      <c r="D9" s="22" t="s">
        <v>56</v>
      </c>
      <c r="E9" s="22" t="s">
        <v>57</v>
      </c>
      <c r="F9" s="23" t="s">
        <v>18</v>
      </c>
      <c r="G9" s="24" t="s">
        <v>0</v>
      </c>
      <c r="H9" s="12"/>
      <c r="I9" s="137"/>
    </row>
    <row r="10" spans="1:9" ht="24" x14ac:dyDescent="0.25">
      <c r="A10" s="12" t="s">
        <v>136</v>
      </c>
      <c r="B10" s="31" t="s">
        <v>453</v>
      </c>
      <c r="C10" s="19" t="s">
        <v>411</v>
      </c>
      <c r="D10" s="22" t="s">
        <v>58</v>
      </c>
      <c r="E10" s="22" t="s">
        <v>59</v>
      </c>
      <c r="F10" s="23" t="s">
        <v>18</v>
      </c>
      <c r="G10" s="24"/>
      <c r="H10" s="12"/>
      <c r="I10" s="137"/>
    </row>
    <row r="11" spans="1:9" s="37" customFormat="1" x14ac:dyDescent="0.3">
      <c r="A11" s="12" t="s">
        <v>137</v>
      </c>
      <c r="B11" s="31" t="s">
        <v>453</v>
      </c>
      <c r="C11" s="19" t="s">
        <v>412</v>
      </c>
      <c r="D11" s="22" t="s">
        <v>11</v>
      </c>
      <c r="E11" s="22" t="s">
        <v>60</v>
      </c>
      <c r="F11" s="23" t="s">
        <v>18</v>
      </c>
      <c r="G11" s="24" t="s">
        <v>0</v>
      </c>
      <c r="H11" s="12"/>
      <c r="I11" s="137"/>
    </row>
    <row r="12" spans="1:9" ht="24" x14ac:dyDescent="0.25">
      <c r="A12" s="12" t="s">
        <v>388</v>
      </c>
      <c r="B12" s="31" t="s">
        <v>453</v>
      </c>
      <c r="C12" s="19" t="s">
        <v>238</v>
      </c>
      <c r="D12" s="14" t="s">
        <v>381</v>
      </c>
      <c r="E12" s="14" t="s">
        <v>382</v>
      </c>
      <c r="F12" s="15" t="s">
        <v>383</v>
      </c>
      <c r="G12" s="24" t="s">
        <v>0</v>
      </c>
      <c r="H12" s="12"/>
      <c r="I12" s="137"/>
    </row>
    <row r="13" spans="1:9" x14ac:dyDescent="0.25">
      <c r="I13" s="137"/>
    </row>
    <row r="14" spans="1:9" x14ac:dyDescent="0.25">
      <c r="I14" s="137"/>
    </row>
    <row r="15" spans="1:9" x14ac:dyDescent="0.25">
      <c r="I15" s="138"/>
    </row>
    <row r="16" spans="1:9" x14ac:dyDescent="0.25">
      <c r="I16" s="138"/>
    </row>
    <row r="17" spans="9:9" x14ac:dyDescent="0.25">
      <c r="I17" s="138"/>
    </row>
    <row r="18" spans="9:9" x14ac:dyDescent="0.25">
      <c r="I18" s="138"/>
    </row>
    <row r="19" spans="9:9" x14ac:dyDescent="0.25">
      <c r="I19" s="138"/>
    </row>
    <row r="20" spans="9:9" x14ac:dyDescent="0.25">
      <c r="I20" s="138"/>
    </row>
    <row r="25" spans="9:9" x14ac:dyDescent="0.25">
      <c r="I25" s="140"/>
    </row>
    <row r="26" spans="9:9" x14ac:dyDescent="0.25">
      <c r="I26" s="138"/>
    </row>
    <row r="27" spans="9:9" x14ac:dyDescent="0.25">
      <c r="I27" s="138"/>
    </row>
    <row r="28" spans="9:9" x14ac:dyDescent="0.25">
      <c r="I28" s="138"/>
    </row>
    <row r="29" spans="9:9" x14ac:dyDescent="0.25">
      <c r="I29" s="138"/>
    </row>
    <row r="30" spans="9:9" x14ac:dyDescent="0.25">
      <c r="I30" s="138"/>
    </row>
    <row r="31" spans="9:9" x14ac:dyDescent="0.25">
      <c r="I31" s="137"/>
    </row>
    <row r="32" spans="9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8"/>
    </row>
    <row r="48" spans="9:9" x14ac:dyDescent="0.25">
      <c r="I48" s="141"/>
    </row>
    <row r="49" spans="9:9" x14ac:dyDescent="0.25">
      <c r="I49" s="141"/>
    </row>
    <row r="50" spans="9:9" x14ac:dyDescent="0.25">
      <c r="I50" s="141"/>
    </row>
    <row r="51" spans="9:9" x14ac:dyDescent="0.25">
      <c r="I51" s="141"/>
    </row>
    <row r="52" spans="9:9" x14ac:dyDescent="0.25">
      <c r="I52" s="141"/>
    </row>
    <row r="53" spans="9:9" x14ac:dyDescent="0.25">
      <c r="I53" s="141"/>
    </row>
    <row r="54" spans="9:9" x14ac:dyDescent="0.25">
      <c r="I54" s="141"/>
    </row>
    <row r="55" spans="9:9" x14ac:dyDescent="0.25">
      <c r="I55" s="141"/>
    </row>
    <row r="56" spans="9:9" x14ac:dyDescent="0.25">
      <c r="I56" s="141"/>
    </row>
    <row r="57" spans="9:9" x14ac:dyDescent="0.25">
      <c r="I57" s="141"/>
    </row>
    <row r="58" spans="9:9" x14ac:dyDescent="0.25">
      <c r="I58" s="141"/>
    </row>
    <row r="59" spans="9:9" x14ac:dyDescent="0.25">
      <c r="I59" s="141"/>
    </row>
    <row r="60" spans="9:9" x14ac:dyDescent="0.25">
      <c r="I60" s="141"/>
    </row>
    <row r="61" spans="9:9" x14ac:dyDescent="0.25">
      <c r="I61" s="141"/>
    </row>
    <row r="62" spans="9:9" x14ac:dyDescent="0.25">
      <c r="I62" s="141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AK</vt:lpstr>
      <vt:lpstr>AL</vt:lpstr>
      <vt:lpstr>AP</vt:lpstr>
      <vt:lpstr>AQ</vt:lpstr>
      <vt:lpstr>AR</vt:lpstr>
      <vt:lpstr>AS</vt:lpstr>
      <vt:lpstr>AT</vt:lpstr>
      <vt:lpstr>AU</vt:lpstr>
      <vt:lpstr>AV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hyx</dc:creator>
  <cp:lastModifiedBy>XJ</cp:lastModifiedBy>
  <cp:lastPrinted>2004-12-06T02:44:53Z</cp:lastPrinted>
  <dcterms:created xsi:type="dcterms:W3CDTF">1996-12-17T01:32:42Z</dcterms:created>
  <dcterms:modified xsi:type="dcterms:W3CDTF">2018-03-14T01:23:06Z</dcterms:modified>
</cp:coreProperties>
</file>