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-12" windowWidth="19260" windowHeight="6168" tabRatio="754" activeTab="3"/>
  </bookViews>
  <sheets>
    <sheet name="应答统计" sheetId="22" r:id="rId1"/>
    <sheet name="Index" sheetId="21" r:id="rId2"/>
    <sheet name="修订历史" sheetId="1" r:id="rId3"/>
    <sheet name="AA" sheetId="3" r:id="rId4"/>
    <sheet name="AB" sheetId="4" r:id="rId5"/>
    <sheet name="AC" sheetId="5" r:id="rId6"/>
    <sheet name="AD" sheetId="6" r:id="rId7"/>
    <sheet name="AE" sheetId="7" r:id="rId8"/>
    <sheet name="AF" sheetId="8" r:id="rId9"/>
    <sheet name="AG" sheetId="9" r:id="rId10"/>
    <sheet name="AH" sheetId="10" r:id="rId11"/>
    <sheet name="AI" sheetId="11" r:id="rId12"/>
    <sheet name="AJ" sheetId="12" r:id="rId13"/>
    <sheet name="AK" sheetId="18" r:id="rId14"/>
    <sheet name="AL" sheetId="17" r:id="rId15"/>
    <sheet name="AM" sheetId="16" r:id="rId16"/>
    <sheet name="AN" sheetId="15" r:id="rId17"/>
    <sheet name="AO" sheetId="14" r:id="rId18"/>
    <sheet name="AP" sheetId="20" r:id="rId19"/>
    <sheet name="AQ" sheetId="19" r:id="rId20"/>
    <sheet name="附录" sheetId="13" r:id="rId21"/>
  </sheets>
  <calcPr calcId="152511" calcMode="manual"/>
  <customWorkbookViews>
    <customWorkbookView name="微软用户 - 个人视图" guid="{407CB933-B4F1-4DB5-B411-DE089958345E}" mergeInterval="0" personalView="1" maximized="1" xWindow="1" yWindow="1" windowWidth="1280" windowHeight="532" tabRatio="754" activeSheetId="2"/>
    <customWorkbookView name="胡亚希 - 个人视图" guid="{20E6DD40-B13E-4CF7-A43D-56515870F894}" mergeInterval="0" personalView="1" maximized="1" windowWidth="1276" windowHeight="602" tabRatio="754" activeSheetId="6"/>
  </customWorkbookViews>
</workbook>
</file>

<file path=xl/calcChain.xml><?xml version="1.0" encoding="utf-8"?>
<calcChain xmlns="http://schemas.openxmlformats.org/spreadsheetml/2006/main">
  <c r="C13" i="22" l="1"/>
  <c r="C12" i="22"/>
  <c r="C11" i="22"/>
  <c r="C10" i="22"/>
  <c r="C9" i="22"/>
  <c r="C8" i="22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E12" i="22" s="1"/>
  <c r="R18" i="21"/>
  <c r="Q18" i="21"/>
  <c r="E10" i="22" s="1"/>
  <c r="P18" i="21"/>
  <c r="O18" i="21"/>
  <c r="N18" i="21"/>
  <c r="M18" i="21"/>
  <c r="L18" i="21"/>
  <c r="J18" i="21"/>
  <c r="I18" i="21"/>
  <c r="H18" i="21"/>
  <c r="G18" i="21"/>
  <c r="F18" i="21"/>
  <c r="E18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J17" i="21"/>
  <c r="I17" i="21"/>
  <c r="H17" i="21"/>
  <c r="G17" i="21"/>
  <c r="F17" i="21"/>
  <c r="E17" i="21"/>
  <c r="K17" i="21" s="1"/>
  <c r="K18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J16" i="21"/>
  <c r="I16" i="21"/>
  <c r="H16" i="21"/>
  <c r="G16" i="21"/>
  <c r="F16" i="21"/>
  <c r="E16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J15" i="21"/>
  <c r="I15" i="21"/>
  <c r="H15" i="21"/>
  <c r="G15" i="21"/>
  <c r="F15" i="21"/>
  <c r="E15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J14" i="21"/>
  <c r="I14" i="21"/>
  <c r="H14" i="21"/>
  <c r="G14" i="21"/>
  <c r="F14" i="21"/>
  <c r="E14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J13" i="21"/>
  <c r="I13" i="21"/>
  <c r="H13" i="21"/>
  <c r="G13" i="21"/>
  <c r="F13" i="21"/>
  <c r="E13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J12" i="21"/>
  <c r="I12" i="21"/>
  <c r="H12" i="21"/>
  <c r="G12" i="21"/>
  <c r="F12" i="21"/>
  <c r="E12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J11" i="21"/>
  <c r="I11" i="21"/>
  <c r="H11" i="21"/>
  <c r="G11" i="21"/>
  <c r="F11" i="21"/>
  <c r="E11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J10" i="21"/>
  <c r="I10" i="21"/>
  <c r="H10" i="21"/>
  <c r="G10" i="21"/>
  <c r="F10" i="21"/>
  <c r="E10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J9" i="21"/>
  <c r="I9" i="21"/>
  <c r="H9" i="21"/>
  <c r="G9" i="21"/>
  <c r="F9" i="21"/>
  <c r="E9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J8" i="21"/>
  <c r="I8" i="21"/>
  <c r="H8" i="21"/>
  <c r="G8" i="21"/>
  <c r="F8" i="21"/>
  <c r="E8" i="21"/>
  <c r="K8" i="21" s="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J7" i="21"/>
  <c r="I7" i="21"/>
  <c r="H7" i="21"/>
  <c r="G7" i="21"/>
  <c r="F7" i="21"/>
  <c r="K7" i="21" s="1"/>
  <c r="E7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J6" i="21"/>
  <c r="I6" i="21"/>
  <c r="H6" i="21"/>
  <c r="G6" i="21"/>
  <c r="F6" i="21"/>
  <c r="E6" i="21"/>
  <c r="K6" i="21" s="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J5" i="21"/>
  <c r="I5" i="21"/>
  <c r="H5" i="21"/>
  <c r="G5" i="21"/>
  <c r="F5" i="21"/>
  <c r="E5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J4" i="21"/>
  <c r="I4" i="21"/>
  <c r="H4" i="21"/>
  <c r="G4" i="21"/>
  <c r="F4" i="21"/>
  <c r="E4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J3" i="21"/>
  <c r="I3" i="21"/>
  <c r="H3" i="21"/>
  <c r="G3" i="21"/>
  <c r="F3" i="21"/>
  <c r="E3" i="21"/>
  <c r="AR2" i="21"/>
  <c r="AQ2" i="21"/>
  <c r="AQ19" i="21" s="1"/>
  <c r="I12" i="22" s="1"/>
  <c r="AP2" i="21"/>
  <c r="AO2" i="21"/>
  <c r="AN2" i="21"/>
  <c r="AM2" i="21"/>
  <c r="AM19" i="21" s="1"/>
  <c r="I8" i="22" s="1"/>
  <c r="AL2" i="21"/>
  <c r="AK2" i="21"/>
  <c r="AJ2" i="21"/>
  <c r="AI2" i="21"/>
  <c r="AI19" i="21" s="1"/>
  <c r="H10" i="22" s="1"/>
  <c r="AH2" i="21"/>
  <c r="AG2" i="21"/>
  <c r="AF2" i="21"/>
  <c r="AE2" i="21"/>
  <c r="AE19" i="21" s="1"/>
  <c r="G12" i="22" s="1"/>
  <c r="AD2" i="21"/>
  <c r="AC2" i="21"/>
  <c r="AB2" i="21"/>
  <c r="AA2" i="21"/>
  <c r="AA19" i="21" s="1"/>
  <c r="G8" i="22" s="1"/>
  <c r="Z2" i="21"/>
  <c r="Y2" i="21"/>
  <c r="X2" i="21"/>
  <c r="W2" i="21"/>
  <c r="W19" i="21" s="1"/>
  <c r="F10" i="22" s="1"/>
  <c r="V2" i="21"/>
  <c r="U2" i="21"/>
  <c r="T2" i="21"/>
  <c r="S2" i="21"/>
  <c r="S19" i="21" s="1"/>
  <c r="R2" i="21"/>
  <c r="Q2" i="21"/>
  <c r="P2" i="21"/>
  <c r="O2" i="21"/>
  <c r="O19" i="21" s="1"/>
  <c r="E8" i="22" s="1"/>
  <c r="N2" i="21"/>
  <c r="M2" i="21"/>
  <c r="L2" i="21"/>
  <c r="J2" i="21"/>
  <c r="J19" i="21" s="1"/>
  <c r="I2" i="21"/>
  <c r="I19" i="21" s="1"/>
  <c r="H2" i="21"/>
  <c r="H19" i="21" s="1"/>
  <c r="G2" i="21"/>
  <c r="G19" i="21" s="1"/>
  <c r="F2" i="21"/>
  <c r="F19" i="21" s="1"/>
  <c r="E2" i="21"/>
  <c r="K16" i="21"/>
  <c r="K15" i="21"/>
  <c r="K14" i="21"/>
  <c r="K13" i="21"/>
  <c r="K12" i="21"/>
  <c r="K11" i="21"/>
  <c r="K10" i="21"/>
  <c r="L19" i="21" l="1"/>
  <c r="D11" i="22" s="1"/>
  <c r="X19" i="21"/>
  <c r="F11" i="22" s="1"/>
  <c r="AJ19" i="21"/>
  <c r="H11" i="22" s="1"/>
  <c r="M19" i="21"/>
  <c r="D12" i="22" s="1"/>
  <c r="Q19" i="21"/>
  <c r="U19" i="21"/>
  <c r="F8" i="22" s="1"/>
  <c r="Y19" i="21"/>
  <c r="F12" i="22" s="1"/>
  <c r="AC19" i="21"/>
  <c r="G10" i="22" s="1"/>
  <c r="AG19" i="21"/>
  <c r="H8" i="22" s="1"/>
  <c r="AK19" i="21"/>
  <c r="H12" i="22" s="1"/>
  <c r="AO19" i="21"/>
  <c r="I10" i="22" s="1"/>
  <c r="P19" i="21"/>
  <c r="E9" i="22" s="1"/>
  <c r="AB19" i="21"/>
  <c r="G9" i="22" s="1"/>
  <c r="N19" i="21"/>
  <c r="D13" i="22" s="1"/>
  <c r="R19" i="21"/>
  <c r="E11" i="22" s="1"/>
  <c r="V19" i="21"/>
  <c r="F9" i="22" s="1"/>
  <c r="Z19" i="21"/>
  <c r="F13" i="22" s="1"/>
  <c r="AD19" i="21"/>
  <c r="G11" i="22" s="1"/>
  <c r="AH19" i="21"/>
  <c r="H9" i="22" s="1"/>
  <c r="AL19" i="21"/>
  <c r="H13" i="22" s="1"/>
  <c r="AP19" i="21"/>
  <c r="I11" i="22" s="1"/>
  <c r="T19" i="21"/>
  <c r="E13" i="22" s="1"/>
  <c r="AF19" i="21"/>
  <c r="G13" i="22" s="1"/>
  <c r="AN19" i="21"/>
  <c r="I9" i="22" s="1"/>
  <c r="AR19" i="21"/>
  <c r="I13" i="22" s="1"/>
  <c r="L9" i="22"/>
  <c r="K10" i="22"/>
  <c r="J10" i="22"/>
  <c r="J9" i="22"/>
  <c r="K9" i="22"/>
  <c r="L8" i="22"/>
  <c r="K8" i="22"/>
  <c r="K4" i="21"/>
  <c r="K9" i="21"/>
  <c r="K3" i="21"/>
  <c r="K5" i="21"/>
  <c r="E19" i="21"/>
  <c r="J8" i="22"/>
  <c r="L10" i="22"/>
  <c r="K2" i="21"/>
  <c r="K19" i="21" l="1"/>
</calcChain>
</file>

<file path=xl/sharedStrings.xml><?xml version="1.0" encoding="utf-8"?>
<sst xmlns="http://schemas.openxmlformats.org/spreadsheetml/2006/main" count="1339" uniqueCount="565">
  <si>
    <t>－</t>
  </si>
  <si>
    <t>中文名称</t>
    <phoneticPr fontId="1" type="noConversion"/>
  </si>
  <si>
    <t>单位</t>
    <phoneticPr fontId="1" type="noConversion"/>
  </si>
  <si>
    <t>定义</t>
    <phoneticPr fontId="1" type="noConversion"/>
  </si>
  <si>
    <t>资产序列号</t>
  </si>
  <si>
    <t>归属类型</t>
  </si>
  <si>
    <t>资产单元类型版本号</t>
  </si>
  <si>
    <t>供应商名称</t>
  </si>
  <si>
    <t>资产版本号</t>
  </si>
  <si>
    <t>生产日期</t>
  </si>
  <si>
    <t>最近服务日期</t>
  </si>
  <si>
    <t>位置</t>
  </si>
  <si>
    <t>特殊信息</t>
  </si>
  <si>
    <t>资产单元标识</t>
  </si>
  <si>
    <t>英文名称</t>
    <phoneticPr fontId="1" type="noConversion"/>
  </si>
  <si>
    <t>由供应商提供的便于记忆的资产单元的归属类型</t>
  </si>
  <si>
    <t>由供应商提供的可唯一识别资产单元类型及版本的号码</t>
  </si>
  <si>
    <t>厂家或设备商填写的特殊信息</t>
  </si>
  <si>
    <t>用户友好名</t>
    <phoneticPr fontId="1" type="noConversion"/>
  </si>
  <si>
    <t>字符串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</si>
  <si>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</si>
  <si>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</si>
  <si>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</si>
  <si>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备注</t>
    <phoneticPr fontId="1" type="noConversion"/>
  </si>
  <si>
    <t>创建正式版</t>
    <phoneticPr fontId="1" type="noConversion"/>
  </si>
  <si>
    <t>V1.0.0</t>
    <phoneticPr fontId="1" type="noConversion"/>
  </si>
  <si>
    <t>属性编码</t>
    <phoneticPr fontId="1" type="noConversion"/>
  </si>
  <si>
    <t>重要度</t>
    <phoneticPr fontId="1" type="noConversion"/>
  </si>
  <si>
    <t>数据类型</t>
    <phoneticPr fontId="1" type="noConversion"/>
  </si>
  <si>
    <t>B</t>
    <phoneticPr fontId="1" type="noConversion"/>
  </si>
  <si>
    <t>资产单元标识</t>
    <phoneticPr fontId="1" type="noConversion"/>
  </si>
  <si>
    <t>机架编号</t>
    <phoneticPr fontId="1" type="noConversion"/>
  </si>
  <si>
    <t>位置</t>
    <phoneticPr fontId="1" type="noConversion"/>
  </si>
  <si>
    <t>主机名称</t>
    <phoneticPr fontId="1" type="noConversion"/>
  </si>
  <si>
    <t>CPU数量</t>
    <phoneticPr fontId="1" type="noConversion"/>
  </si>
  <si>
    <t>主机配置的CPU数量</t>
    <phoneticPr fontId="1" type="noConversion"/>
  </si>
  <si>
    <t>内存容量</t>
    <phoneticPr fontId="1" type="noConversion"/>
  </si>
  <si>
    <t>硬盘容量</t>
    <phoneticPr fontId="1" type="noConversion"/>
  </si>
  <si>
    <t>字符串</t>
  </si>
  <si>
    <t>最近服务的日期（最近一次恢复正常工作状态的时间）</t>
    <phoneticPr fontId="1" type="noConversion"/>
  </si>
  <si>
    <t>版本</t>
    <phoneticPr fontId="1" type="noConversion"/>
  </si>
  <si>
    <t>UserLabel</t>
    <phoneticPr fontId="1" type="noConversion"/>
  </si>
  <si>
    <t>AB</t>
    <phoneticPr fontId="1" type="noConversion"/>
  </si>
  <si>
    <t>字符串</t>
    <phoneticPr fontId="1" type="noConversion"/>
  </si>
  <si>
    <t>HSS标识符</t>
    <phoneticPr fontId="1" type="noConversion"/>
  </si>
  <si>
    <t>该对象在ManagedElement（网元）内的唯一标识。</t>
    <phoneticPr fontId="1" type="noConversion"/>
  </si>
  <si>
    <t>由OMC厂商设定初始值，作为其内部的设备标识</t>
    <phoneticPr fontId="1" type="noConversion"/>
  </si>
  <si>
    <t>该对象在ManagedElement(网元)内的唯一标识</t>
    <phoneticPr fontId="1" type="noConversion"/>
  </si>
  <si>
    <t>VendorUnitFamilyType</t>
    <phoneticPr fontId="1" type="noConversion"/>
  </si>
  <si>
    <t>归属类型</t>
    <phoneticPr fontId="1" type="noConversion"/>
  </si>
  <si>
    <t>由供应商提供的便于记忆的资产单元的归属类型</t>
    <phoneticPr fontId="1" type="noConversion"/>
  </si>
  <si>
    <t>VendorUnitTypeNumber</t>
    <phoneticPr fontId="1" type="noConversion"/>
  </si>
  <si>
    <t>资产单元类型版本号</t>
    <phoneticPr fontId="1" type="noConversion"/>
  </si>
  <si>
    <t>由供应商提供的可唯一识别资产单元类型及版本的号码</t>
    <phoneticPr fontId="1" type="noConversion"/>
  </si>
  <si>
    <t>VendorName</t>
    <phoneticPr fontId="1" type="noConversion"/>
  </si>
  <si>
    <t>供应商名称</t>
    <phoneticPr fontId="1" type="noConversion"/>
  </si>
  <si>
    <t>SerialNumber</t>
    <phoneticPr fontId="1" type="noConversion"/>
  </si>
  <si>
    <t>资产序列号</t>
    <phoneticPr fontId="1" type="noConversion"/>
  </si>
  <si>
    <t>VersionNumber</t>
    <phoneticPr fontId="1" type="noConversion"/>
  </si>
  <si>
    <t>资产版本号</t>
    <phoneticPr fontId="1" type="noConversion"/>
  </si>
  <si>
    <t>DateOfManufacture</t>
    <phoneticPr fontId="1" type="noConversion"/>
  </si>
  <si>
    <t>生产日期</t>
    <phoneticPr fontId="1" type="noConversion"/>
  </si>
  <si>
    <t>DateOfLastService</t>
    <phoneticPr fontId="1" type="noConversion"/>
  </si>
  <si>
    <t>最近服务日期</t>
    <phoneticPr fontId="1" type="noConversion"/>
  </si>
  <si>
    <t>最近服务的日期（最近一次恢复工作正常状态的时间）</t>
    <phoneticPr fontId="1" type="noConversion"/>
  </si>
  <si>
    <t>ManufacturerData</t>
    <phoneticPr fontId="1" type="noConversion"/>
  </si>
  <si>
    <t>特殊信息</t>
    <phoneticPr fontId="1" type="noConversion"/>
  </si>
  <si>
    <t>厂家或设备商填写的特殊信息</t>
    <phoneticPr fontId="1" type="noConversion"/>
  </si>
  <si>
    <t>RackPosition</t>
    <phoneticPr fontId="1" type="noConversion"/>
  </si>
  <si>
    <t>SlotsInformation</t>
  </si>
  <si>
    <t>插槽信息</t>
  </si>
  <si>
    <t>ShelfPosition</t>
  </si>
  <si>
    <t>含机架编号及机架内部的机框编号</t>
    <phoneticPr fontId="1" type="noConversion"/>
  </si>
  <si>
    <t>PortsInformation</t>
  </si>
  <si>
    <t>端口信息</t>
  </si>
  <si>
    <t>PackPosition</t>
  </si>
  <si>
    <t>含机架编号及机架内部的机框编号及机框内的电路板编号</t>
    <phoneticPr fontId="1" type="noConversion"/>
  </si>
  <si>
    <t>HostName</t>
    <phoneticPr fontId="1" type="noConversion"/>
  </si>
  <si>
    <t>NumberOfCpu</t>
    <phoneticPr fontId="1" type="noConversion"/>
  </si>
  <si>
    <t>MemSize</t>
    <phoneticPr fontId="1" type="noConversion"/>
  </si>
  <si>
    <t>HardDiskSize</t>
    <phoneticPr fontId="1" type="noConversion"/>
  </si>
  <si>
    <t>机架编号</t>
  </si>
  <si>
    <t>AccessoryType</t>
    <phoneticPr fontId="1" type="noConversion"/>
  </si>
  <si>
    <t>附属设备类型</t>
  </si>
  <si>
    <t>自定义，例如：内部交换机，路由器，磁盘阵列等，仅适用于ManagementNode和ManagedElement内部的附属设备。</t>
    <phoneticPr fontId="1" type="noConversion"/>
  </si>
  <si>
    <t>AddtionalInformation</t>
    <phoneticPr fontId="1" type="noConversion"/>
  </si>
  <si>
    <t>描述信息</t>
  </si>
  <si>
    <t>设备自身特有的属性描述</t>
  </si>
  <si>
    <t>DnPrefix</t>
    <phoneticPr fontId="1" type="noConversion"/>
  </si>
  <si>
    <t>DN的前缀</t>
    <phoneticPr fontId="1" type="noConversion"/>
  </si>
  <si>
    <t>只有该实例为本地MIB树的根节点时提供有效值，其他为空。</t>
    <phoneticPr fontId="1" type="noConversion"/>
  </si>
  <si>
    <t>厂商名称</t>
    <phoneticPr fontId="1" type="noConversion"/>
  </si>
  <si>
    <t>Version</t>
    <phoneticPr fontId="1" type="noConversion"/>
  </si>
  <si>
    <t>设备版本号</t>
    <phoneticPr fontId="1" type="noConversion"/>
  </si>
  <si>
    <t>LocationName</t>
    <phoneticPr fontId="1" type="noConversion"/>
  </si>
  <si>
    <t>位置名称</t>
    <phoneticPr fontId="1" type="noConversion"/>
  </si>
  <si>
    <t>如指明该设备所处的具体房间</t>
    <phoneticPr fontId="1" type="noConversion"/>
  </si>
  <si>
    <t>ManagedElementType</t>
    <phoneticPr fontId="1" type="noConversion"/>
  </si>
  <si>
    <t>网元类型</t>
    <phoneticPr fontId="1" type="noConversion"/>
  </si>
  <si>
    <t>ManagedBy</t>
    <phoneticPr fontId="1" type="noConversion"/>
  </si>
  <si>
    <t>managementNode管理节点</t>
    <phoneticPr fontId="1" type="noConversion"/>
  </si>
  <si>
    <t>管理ManagedElement的ManagementNode对象类的DN值</t>
    <phoneticPr fontId="1" type="noConversion"/>
  </si>
  <si>
    <t>A</t>
    <phoneticPr fontId="1" type="noConversion"/>
  </si>
  <si>
    <t>SwVersion</t>
    <phoneticPr fontId="1" type="noConversion"/>
  </si>
  <si>
    <t>软件版本</t>
    <phoneticPr fontId="1" type="noConversion"/>
  </si>
  <si>
    <t>管理系统的软件版本</t>
    <phoneticPr fontId="1" type="noConversion"/>
  </si>
  <si>
    <t>UserDefinedState</t>
    <phoneticPr fontId="1" type="noConversion"/>
  </si>
  <si>
    <t>用户自定义状态</t>
    <phoneticPr fontId="1" type="noConversion"/>
  </si>
  <si>
    <t>用户自定义的状态（具体的状态取值可协商）</t>
    <phoneticPr fontId="1" type="noConversion"/>
  </si>
  <si>
    <t>AdministrativeState</t>
    <phoneticPr fontId="1" type="noConversion"/>
  </si>
  <si>
    <t>管理状态</t>
    <phoneticPr fontId="1" type="noConversion"/>
  </si>
  <si>
    <t>枚举</t>
    <phoneticPr fontId="1" type="noConversion"/>
  </si>
  <si>
    <t>OperationalState</t>
    <phoneticPr fontId="1" type="noConversion"/>
  </si>
  <si>
    <t>运行状态</t>
    <phoneticPr fontId="1" type="noConversion"/>
  </si>
  <si>
    <t>网管接口IP地址列表</t>
    <phoneticPr fontId="1" type="noConversion"/>
  </si>
  <si>
    <t>HardwarePlatform</t>
    <phoneticPr fontId="1" type="noConversion"/>
  </si>
  <si>
    <t>硬件平台</t>
    <phoneticPr fontId="1" type="noConversion"/>
  </si>
  <si>
    <t>PatchInfo</t>
    <phoneticPr fontId="1" type="noConversion"/>
  </si>
  <si>
    <t>补丁信息</t>
    <phoneticPr fontId="1" type="noConversion"/>
  </si>
  <si>
    <t>索引</t>
    <phoneticPr fontId="1" type="noConversion"/>
  </si>
  <si>
    <t>管理对象类</t>
    <phoneticPr fontId="1" type="noConversion"/>
  </si>
  <si>
    <t>备注</t>
    <phoneticPr fontId="1" type="noConversion"/>
  </si>
  <si>
    <t>B类指标总数</t>
    <phoneticPr fontId="1" type="noConversion"/>
  </si>
  <si>
    <t>CA类指标总数</t>
    <phoneticPr fontId="1" type="noConversion"/>
  </si>
  <si>
    <t>小计</t>
    <phoneticPr fontId="1" type="noConversion"/>
  </si>
  <si>
    <t>合计</t>
  </si>
  <si>
    <t>HSSAA01</t>
    <phoneticPr fontId="1" type="noConversion"/>
  </si>
  <si>
    <t>AA</t>
    <phoneticPr fontId="1" type="noConversion"/>
  </si>
  <si>
    <t>HSSAB01</t>
    <phoneticPr fontId="1" type="noConversion"/>
  </si>
  <si>
    <t>HSSAC01</t>
    <phoneticPr fontId="1" type="noConversion"/>
  </si>
  <si>
    <t>HSSAC02</t>
    <phoneticPr fontId="1" type="noConversion"/>
  </si>
  <si>
    <t>HSSAC03</t>
    <phoneticPr fontId="1" type="noConversion"/>
  </si>
  <si>
    <t>HSSAC04</t>
    <phoneticPr fontId="1" type="noConversion"/>
  </si>
  <si>
    <t>HSSAC05</t>
    <phoneticPr fontId="1" type="noConversion"/>
  </si>
  <si>
    <t>HSSAC06</t>
    <phoneticPr fontId="1" type="noConversion"/>
  </si>
  <si>
    <t>HSSAC07</t>
    <phoneticPr fontId="1" type="noConversion"/>
  </si>
  <si>
    <t>HSSAC08</t>
    <phoneticPr fontId="1" type="noConversion"/>
  </si>
  <si>
    <t>HSSAC09</t>
    <phoneticPr fontId="1" type="noConversion"/>
  </si>
  <si>
    <t>HSSAC10</t>
    <phoneticPr fontId="1" type="noConversion"/>
  </si>
  <si>
    <t>AC</t>
    <phoneticPr fontId="1" type="noConversion"/>
  </si>
  <si>
    <t>HSSAD01</t>
    <phoneticPr fontId="1" type="noConversion"/>
  </si>
  <si>
    <t>HSSAD02</t>
    <phoneticPr fontId="1" type="noConversion"/>
  </si>
  <si>
    <t>HSSAD03</t>
    <phoneticPr fontId="1" type="noConversion"/>
  </si>
  <si>
    <t>HSSAD04</t>
    <phoneticPr fontId="1" type="noConversion"/>
  </si>
  <si>
    <t>HSSAD05</t>
    <phoneticPr fontId="1" type="noConversion"/>
  </si>
  <si>
    <t>HSSAD06</t>
    <phoneticPr fontId="1" type="noConversion"/>
  </si>
  <si>
    <t>HSSAD07</t>
    <phoneticPr fontId="1" type="noConversion"/>
  </si>
  <si>
    <t>HSSAD08</t>
    <phoneticPr fontId="1" type="noConversion"/>
  </si>
  <si>
    <t>HSSAD09</t>
    <phoneticPr fontId="1" type="noConversion"/>
  </si>
  <si>
    <t>HSSAD10</t>
    <phoneticPr fontId="1" type="noConversion"/>
  </si>
  <si>
    <t>HSSAD11</t>
    <phoneticPr fontId="1" type="noConversion"/>
  </si>
  <si>
    <t>AD</t>
    <phoneticPr fontId="1" type="noConversion"/>
  </si>
  <si>
    <t>HSSAE01</t>
    <phoneticPr fontId="1" type="noConversion"/>
  </si>
  <si>
    <t>HSSAE02</t>
    <phoneticPr fontId="1" type="noConversion"/>
  </si>
  <si>
    <t>HSSAE03</t>
    <phoneticPr fontId="1" type="noConversion"/>
  </si>
  <si>
    <t>HSSAE04</t>
    <phoneticPr fontId="1" type="noConversion"/>
  </si>
  <si>
    <t>HSSAE05</t>
    <phoneticPr fontId="1" type="noConversion"/>
  </si>
  <si>
    <t>HSSAE06</t>
    <phoneticPr fontId="1" type="noConversion"/>
  </si>
  <si>
    <t>HSSAE07</t>
    <phoneticPr fontId="1" type="noConversion"/>
  </si>
  <si>
    <t>HSSAE08</t>
    <phoneticPr fontId="1" type="noConversion"/>
  </si>
  <si>
    <t>HSSAE09</t>
    <phoneticPr fontId="1" type="noConversion"/>
  </si>
  <si>
    <t>HSSAE10</t>
    <phoneticPr fontId="1" type="noConversion"/>
  </si>
  <si>
    <t>HSSAE11</t>
    <phoneticPr fontId="1" type="noConversion"/>
  </si>
  <si>
    <t>AE</t>
    <phoneticPr fontId="1" type="noConversion"/>
  </si>
  <si>
    <t>HSSAF01</t>
    <phoneticPr fontId="1" type="noConversion"/>
  </si>
  <si>
    <t>HSSAF02</t>
    <phoneticPr fontId="1" type="noConversion"/>
  </si>
  <si>
    <t>HSSAF03</t>
    <phoneticPr fontId="1" type="noConversion"/>
  </si>
  <si>
    <t>HSSAF04</t>
    <phoneticPr fontId="1" type="noConversion"/>
  </si>
  <si>
    <t>HSSAF05</t>
    <phoneticPr fontId="1" type="noConversion"/>
  </si>
  <si>
    <t>HSSAF06</t>
    <phoneticPr fontId="1" type="noConversion"/>
  </si>
  <si>
    <t>HSSAF07</t>
    <phoneticPr fontId="1" type="noConversion"/>
  </si>
  <si>
    <t>HSSAF08</t>
    <phoneticPr fontId="1" type="noConversion"/>
  </si>
  <si>
    <t>HSSAF09</t>
    <phoneticPr fontId="1" type="noConversion"/>
  </si>
  <si>
    <t>HSSAF10</t>
    <phoneticPr fontId="1" type="noConversion"/>
  </si>
  <si>
    <t>HSSAF11</t>
    <phoneticPr fontId="1" type="noConversion"/>
  </si>
  <si>
    <t>HSSAF12</t>
    <phoneticPr fontId="1" type="noConversion"/>
  </si>
  <si>
    <t>HSSAF13</t>
    <phoneticPr fontId="1" type="noConversion"/>
  </si>
  <si>
    <t>HSSAF14</t>
    <phoneticPr fontId="1" type="noConversion"/>
  </si>
  <si>
    <t>AF</t>
    <phoneticPr fontId="1" type="noConversion"/>
  </si>
  <si>
    <t>HSSAG01</t>
    <phoneticPr fontId="1" type="noConversion"/>
  </si>
  <si>
    <t>HSSAG02</t>
    <phoneticPr fontId="1" type="noConversion"/>
  </si>
  <si>
    <t>HSSAG03</t>
    <phoneticPr fontId="1" type="noConversion"/>
  </si>
  <si>
    <t>HSSAG04</t>
    <phoneticPr fontId="1" type="noConversion"/>
  </si>
  <si>
    <t>HSSAG05</t>
    <phoneticPr fontId="1" type="noConversion"/>
  </si>
  <si>
    <t>HSSAG06</t>
    <phoneticPr fontId="1" type="noConversion"/>
  </si>
  <si>
    <t>HSSAG07</t>
    <phoneticPr fontId="1" type="noConversion"/>
  </si>
  <si>
    <t>HSSAG08</t>
    <phoneticPr fontId="1" type="noConversion"/>
  </si>
  <si>
    <t>HSSAG09</t>
    <phoneticPr fontId="1" type="noConversion"/>
  </si>
  <si>
    <t>HSSAG10</t>
    <phoneticPr fontId="1" type="noConversion"/>
  </si>
  <si>
    <t>HSSAG11</t>
    <phoneticPr fontId="1" type="noConversion"/>
  </si>
  <si>
    <t>HSSAG12</t>
    <phoneticPr fontId="1" type="noConversion"/>
  </si>
  <si>
    <t>AG</t>
    <phoneticPr fontId="1" type="noConversion"/>
  </si>
  <si>
    <t>AH</t>
    <phoneticPr fontId="1" type="noConversion"/>
  </si>
  <si>
    <t>AI</t>
    <phoneticPr fontId="1" type="noConversion"/>
  </si>
  <si>
    <t>IpAddrList</t>
  </si>
  <si>
    <t>字符串列表</t>
  </si>
  <si>
    <t>IP地址列表</t>
  </si>
  <si>
    <t>该对象的IP地址列表</t>
  </si>
  <si>
    <t>用户容量</t>
  </si>
  <si>
    <t>整数</t>
  </si>
  <si>
    <t>HSS可支持的最大用户数</t>
  </si>
  <si>
    <t>UserLabel</t>
  </si>
  <si>
    <t>用户友好名</t>
  </si>
  <si>
    <t>属性编码</t>
    <phoneticPr fontId="1" type="noConversion"/>
  </si>
  <si>
    <t>重要度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</si>
  <si>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</si>
  <si>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</si>
  <si>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</si>
  <si>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</si>
  <si>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</si>
  <si>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</si>
  <si>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端口标识符</t>
    <phoneticPr fontId="1" type="noConversion"/>
  </si>
  <si>
    <t>以太网端口在ManagedElement(网元)内的唯一标识</t>
    <phoneticPr fontId="1" type="noConversion"/>
  </si>
  <si>
    <t>字符串</t>
    <phoneticPr fontId="1" type="noConversion"/>
  </si>
  <si>
    <t>B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</si>
  <si>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</si>
  <si>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</si>
  <si>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字符串</t>
    <phoneticPr fontId="1" type="noConversion"/>
  </si>
  <si>
    <t>端口速率</t>
    <phoneticPr fontId="1" type="noConversion"/>
  </si>
  <si>
    <t>管理状态</t>
    <phoneticPr fontId="1" type="noConversion"/>
  </si>
  <si>
    <t>运行状态</t>
    <phoneticPr fontId="1" type="noConversion"/>
  </si>
  <si>
    <t>－</t>
    <phoneticPr fontId="1" type="noConversion"/>
  </si>
  <si>
    <t>端口位置</t>
    <phoneticPr fontId="1" type="noConversion"/>
  </si>
  <si>
    <t xml:space="preserve">端口在的机框，机架，机槽等详细位置 </t>
    <phoneticPr fontId="1" type="noConversion"/>
  </si>
  <si>
    <t>信号传送介质类型</t>
    <phoneticPr fontId="1" type="noConversion"/>
  </si>
  <si>
    <t>MAC地址</t>
    <phoneticPr fontId="1" type="noConversion"/>
  </si>
  <si>
    <t>ip地址序列</t>
    <phoneticPr fontId="1" type="noConversion"/>
  </si>
  <si>
    <t>网口对应的ip地址列表</t>
    <phoneticPr fontId="1" type="noConversion"/>
  </si>
  <si>
    <t>字符串列表</t>
    <phoneticPr fontId="1" type="noConversion"/>
  </si>
  <si>
    <t>HSSAJ01</t>
  </si>
  <si>
    <t>HSSAJ02</t>
  </si>
  <si>
    <t>HSSAJ03</t>
  </si>
  <si>
    <t>HSSAJ04</t>
  </si>
  <si>
    <t>HSSAJ05</t>
  </si>
  <si>
    <t>HSSAJ06</t>
  </si>
  <si>
    <t>HSSAJ07</t>
  </si>
  <si>
    <t>HSSAJ08</t>
  </si>
  <si>
    <t>HSSAJ09</t>
  </si>
  <si>
    <t>AJ</t>
    <phoneticPr fontId="1" type="noConversion"/>
  </si>
  <si>
    <t>Uri</t>
    <phoneticPr fontId="1" type="noConversion"/>
  </si>
  <si>
    <t>HSS的URI</t>
    <phoneticPr fontId="1" type="noConversion"/>
  </si>
  <si>
    <t>HSS在网络中的标识(参考3GPP TS 23.228)</t>
    <phoneticPr fontId="1" type="noConversion"/>
  </si>
  <si>
    <t>删除AB页的HomeDN，将sipUri改为Uri并修改相关中文名称和定义</t>
    <phoneticPr fontId="10" type="noConversion"/>
  </si>
  <si>
    <t>MaxNumUser</t>
    <phoneticPr fontId="1" type="noConversion"/>
  </si>
  <si>
    <t>ManagedElement</t>
    <phoneticPr fontId="1" type="noConversion"/>
  </si>
  <si>
    <t>InventoryUnitHost</t>
    <phoneticPr fontId="1" type="noConversion"/>
  </si>
  <si>
    <t>InventoryUnitAccessory</t>
    <phoneticPr fontId="1" type="noConversion"/>
  </si>
  <si>
    <t>EthernetPort</t>
    <phoneticPr fontId="1" type="noConversion"/>
  </si>
  <si>
    <t>一、IOC包含关系图</t>
    <phoneticPr fontId="1" type="noConversion"/>
  </si>
  <si>
    <t>Id</t>
    <phoneticPr fontId="1" type="noConversion"/>
  </si>
  <si>
    <t>Id</t>
    <phoneticPr fontId="6" type="noConversion"/>
  </si>
  <si>
    <t>Id</t>
    <phoneticPr fontId="6" type="noConversion"/>
  </si>
  <si>
    <t>B</t>
    <phoneticPr fontId="11" type="noConversion"/>
  </si>
  <si>
    <t>Id</t>
  </si>
  <si>
    <t>标识符</t>
  </si>
  <si>
    <t xml:space="preserve">命名属性 </t>
  </si>
  <si>
    <t>字符串</t>
    <phoneticPr fontId="11" type="noConversion"/>
  </si>
  <si>
    <t>继承自TOP</t>
    <phoneticPr fontId="11" type="noConversion"/>
  </si>
  <si>
    <t>HSSAA02</t>
  </si>
  <si>
    <t>HSSAA03</t>
  </si>
  <si>
    <t>HSSAA04</t>
  </si>
  <si>
    <t>HSSAA05</t>
  </si>
  <si>
    <t>HSSAA06</t>
  </si>
  <si>
    <t>HSSAA07</t>
  </si>
  <si>
    <t>HSSAA08</t>
  </si>
  <si>
    <t>HSSAA09</t>
  </si>
  <si>
    <t>HSSAA10</t>
  </si>
  <si>
    <t>HSSAA11</t>
  </si>
  <si>
    <t>HSSAA12</t>
  </si>
  <si>
    <t>HSSAA13</t>
  </si>
  <si>
    <t>HSSAA14</t>
  </si>
  <si>
    <t>HSSAA15</t>
  </si>
  <si>
    <t>用户友好名，由EMS厂商自己指定，做为其内部标识，并可被NMS修改。</t>
  </si>
  <si>
    <t>LocIpAddrList</t>
  </si>
  <si>
    <t>本端IP地址列表</t>
    <phoneticPr fontId="1" type="noConversion"/>
  </si>
  <si>
    <t>参考点所关联的本端网元的IP地址列表（Ipv4或Ipv6的地址格式）。</t>
    <phoneticPr fontId="1" type="noConversion"/>
  </si>
  <si>
    <t>FarIpSubnetworkList</t>
  </si>
  <si>
    <t>远端IP子网列表</t>
  </si>
  <si>
    <t xml:space="preserve">参考点所关联的远端IP子网列表，List of Struct{
  Subnetwork：string，
  Mask:string }
若子网仅包含一个IP地址，则Subnetwork为该IP地址，Mask为255.255.255.255。
若子网地址为0.0.0.0，Mask可为任意值（通常也取0.0.0.0），代表所有局向。
</t>
    <phoneticPr fontId="1" type="noConversion"/>
  </si>
  <si>
    <t>结构列表</t>
    <phoneticPr fontId="1" type="noConversion"/>
  </si>
  <si>
    <t>HSSAH01</t>
    <phoneticPr fontId="1" type="noConversion"/>
  </si>
  <si>
    <t>HSSAH02</t>
  </si>
  <si>
    <t>HSSAH03</t>
  </si>
  <si>
    <t>HSSAH04</t>
  </si>
  <si>
    <t>HSSAI01</t>
    <phoneticPr fontId="1" type="noConversion"/>
  </si>
  <si>
    <t>HSSAI02</t>
  </si>
  <si>
    <t>HSSAI03</t>
  </si>
  <si>
    <t>HSSAI04</t>
  </si>
  <si>
    <t>EpRpDynCxHss</t>
    <phoneticPr fontId="1" type="noConversion"/>
  </si>
  <si>
    <t>EpRpDynShHss</t>
    <phoneticPr fontId="1" type="noConversion"/>
  </si>
  <si>
    <t>ImsHssFunction</t>
    <phoneticPr fontId="1" type="noConversion"/>
  </si>
  <si>
    <t>AK</t>
    <phoneticPr fontId="1" type="noConversion"/>
  </si>
  <si>
    <t>AL</t>
    <phoneticPr fontId="1" type="noConversion"/>
  </si>
  <si>
    <t>AM</t>
    <phoneticPr fontId="1" type="noConversion"/>
  </si>
  <si>
    <t>属性编码</t>
    <phoneticPr fontId="13" type="noConversion"/>
  </si>
  <si>
    <t>重要度</t>
    <phoneticPr fontId="13" type="noConversion"/>
  </si>
  <si>
    <t>英文名称</t>
    <phoneticPr fontId="13" type="noConversion"/>
  </si>
  <si>
    <t>中文名称</t>
    <phoneticPr fontId="13" type="noConversion"/>
  </si>
  <si>
    <t>定义</t>
    <phoneticPr fontId="13" type="noConversion"/>
  </si>
  <si>
    <t>数据类型</t>
    <phoneticPr fontId="13" type="noConversion"/>
  </si>
  <si>
    <t>单位</t>
    <phoneticPr fontId="13" type="noConversion"/>
  </si>
  <si>
    <t>备注</t>
    <phoneticPr fontId="13" type="noConversion"/>
  </si>
  <si>
    <t>CB</t>
    <phoneticPr fontId="13" type="noConversion"/>
  </si>
  <si>
    <t>字符串</t>
    <phoneticPr fontId="13" type="noConversion"/>
  </si>
  <si>
    <t>用户友好名，由EMS厂商自己指定，作为其内部标识，并可被NMS修改。</t>
    <phoneticPr fontId="13" type="noConversion"/>
  </si>
  <si>
    <t>LocIpAddrList</t>
    <phoneticPr fontId="13" type="noConversion"/>
  </si>
  <si>
    <t>本端网元IP地址列表</t>
    <phoneticPr fontId="13" type="noConversion"/>
  </si>
  <si>
    <t>参考点所关联的本端网元的IP地址列表（Ipv4或Ipv6的地址格式）。</t>
    <phoneticPr fontId="13" type="noConversion"/>
  </si>
  <si>
    <t>字符串列表</t>
    <phoneticPr fontId="13" type="noConversion"/>
  </si>
  <si>
    <t>FarEndIpAddrList</t>
    <phoneticPr fontId="13" type="noConversion"/>
  </si>
  <si>
    <t>远端网元IP地址列表</t>
    <phoneticPr fontId="13" type="noConversion"/>
  </si>
  <si>
    <t>参考点所关联的远端的IP地址列表（Ipv4或Ipv6地址格式）。</t>
    <phoneticPr fontId="13" type="noConversion"/>
  </si>
  <si>
    <t>AdministrativeState</t>
  </si>
  <si>
    <t>管理状态</t>
  </si>
  <si>
    <t>管理的状态，取值范围为{Locked，Unlocked，ShuttingDown}</t>
    <phoneticPr fontId="13" type="noConversion"/>
  </si>
  <si>
    <t>枚举</t>
  </si>
  <si>
    <t>OperationalState</t>
  </si>
  <si>
    <t>运行状态</t>
  </si>
  <si>
    <t>运行的状态，取值范围为{Disabled, Enabled}</t>
    <phoneticPr fontId="13" type="noConversion"/>
  </si>
  <si>
    <t>继承自TOP，若HSS为分布式结构，条件成立。</t>
  </si>
  <si>
    <t>继承自TOP，若HSS为分布式结构，条件成立。</t>
    <phoneticPr fontId="13" type="noConversion"/>
  </si>
  <si>
    <t>继承自EpRpSta，若HSS为分布式结构，条件成立。</t>
  </si>
  <si>
    <t>若HSS为分布式结构，条件成立。</t>
  </si>
  <si>
    <t>属性编码</t>
    <phoneticPr fontId="13" type="noConversion"/>
  </si>
  <si>
    <t>重要度</t>
    <phoneticPr fontId="13" type="noConversion"/>
  </si>
  <si>
    <t>英文名称</t>
    <phoneticPr fontId="13" type="noConversion"/>
  </si>
  <si>
    <t>中文名称</t>
    <phoneticPr fontId="13" type="noConversion"/>
  </si>
  <si>
    <t>AN</t>
    <phoneticPr fontId="1" type="noConversion"/>
  </si>
  <si>
    <t>AO</t>
    <phoneticPr fontId="1" type="noConversion"/>
  </si>
  <si>
    <t>分离式适用</t>
    <phoneticPr fontId="1" type="noConversion"/>
  </si>
  <si>
    <t>用户友好名，由设备商自己指定，作为其内部标识，并可被修改。</t>
    <phoneticPr fontId="13" type="noConversion"/>
  </si>
  <si>
    <t>AdministrativeState</t>
    <phoneticPr fontId="13" type="noConversion"/>
  </si>
  <si>
    <t>枚举</t>
    <phoneticPr fontId="13" type="noConversion"/>
  </si>
  <si>
    <t>OperationalState</t>
    <phoneticPr fontId="13" type="noConversion"/>
  </si>
  <si>
    <t>运行的状态，枚举型{Disabled,Enabled}</t>
    <phoneticPr fontId="13" type="noConversion"/>
  </si>
  <si>
    <t>继承自ManagedFunction</t>
    <phoneticPr fontId="13" type="noConversion"/>
  </si>
  <si>
    <t>继承自ManagedFunction，若HSS为分布式结构，条件成立。</t>
  </si>
  <si>
    <t>HSSNumber</t>
  </si>
  <si>
    <t>HSS编号</t>
  </si>
  <si>
    <t>国内HSS的唯一编码（ISDN号）</t>
  </si>
  <si>
    <t>定义</t>
    <phoneticPr fontId="13" type="noConversion"/>
  </si>
  <si>
    <t>数据类型</t>
    <phoneticPr fontId="13" type="noConversion"/>
  </si>
  <si>
    <t>单位</t>
    <phoneticPr fontId="13" type="noConversion"/>
  </si>
  <si>
    <t>备注</t>
    <phoneticPr fontId="13" type="noConversion"/>
  </si>
  <si>
    <t>CB</t>
    <phoneticPr fontId="13" type="noConversion"/>
  </si>
  <si>
    <t>字符串</t>
    <phoneticPr fontId="13" type="noConversion"/>
  </si>
  <si>
    <t>用户友好名，由设备商自己指定，作为其内部标识，并可被修改。</t>
    <phoneticPr fontId="13" type="noConversion"/>
  </si>
  <si>
    <t>AdministrativeState</t>
    <phoneticPr fontId="13" type="noConversion"/>
  </si>
  <si>
    <t>管理的状态，取值范围为{Locked，Unlocked，ShuttingDown}</t>
    <phoneticPr fontId="13" type="noConversion"/>
  </si>
  <si>
    <t>枚举</t>
    <phoneticPr fontId="13" type="noConversion"/>
  </si>
  <si>
    <t>OperationalState</t>
    <phoneticPr fontId="13" type="noConversion"/>
  </si>
  <si>
    <t>运行的状态，枚举型{Disabled,Enabled}</t>
    <phoneticPr fontId="13" type="noConversion"/>
  </si>
  <si>
    <t>继承自ManagedFunction</t>
    <phoneticPr fontId="13" type="noConversion"/>
  </si>
  <si>
    <t>CA</t>
    <phoneticPr fontId="13" type="noConversion"/>
  </si>
  <si>
    <t>MaxNumImsi</t>
  </si>
  <si>
    <t>最大可存储的IMSI个数</t>
    <phoneticPr fontId="13" type="noConversion"/>
  </si>
  <si>
    <t>个</t>
    <phoneticPr fontId="13" type="noConversion"/>
  </si>
  <si>
    <t>MaxNumMsisdn</t>
  </si>
  <si>
    <t>最大可存储的MSISDN个数</t>
    <phoneticPr fontId="13" type="noConversion"/>
  </si>
  <si>
    <t>指HSS设计的可存储的最大IMSI数量</t>
  </si>
  <si>
    <t>指HSS设计的最大可存储的MSISDN个数</t>
  </si>
  <si>
    <t>CB</t>
    <phoneticPr fontId="1" type="noConversion"/>
  </si>
  <si>
    <t>EpRpStaRs</t>
    <phoneticPr fontId="13" type="noConversion"/>
  </si>
  <si>
    <t>EpRpStaUdBe</t>
    <phoneticPr fontId="13" type="noConversion"/>
  </si>
  <si>
    <t>表示该ME下面所包含的功能实体的集合；其子域的合法取值为：
a) 从ManagedFunction继承(derive)或扩展(subclass)的对象类名；
b) 直接包含在ManagedElement对象下，但是对象名中不含“Function”的对象类名。
当ManagedElement包含某个功能对象的多个实例时，网元类型的不包含重复值。
该属性大小写无关。</t>
    <phoneticPr fontId="1" type="noConversion"/>
  </si>
  <si>
    <t>框内所有插槽、描述及状态；结构序列{槽位号（字符串），描述(字符串)，占用状态（占用used、未占用unused）枚举}--描述信息由厂家自行决定</t>
    <phoneticPr fontId="1" type="noConversion"/>
  </si>
  <si>
    <t>单板包含的所有端口、描述及状态；结构序列{端口号（字符串），描述(字符串)，占用状态（占用used、未占用unused）枚举}--描述信息由厂家自行决定</t>
    <phoneticPr fontId="1" type="noConversion"/>
  </si>
  <si>
    <t xml:space="preserve">字符串
</t>
    <phoneticPr fontId="1" type="noConversion"/>
  </si>
  <si>
    <t xml:space="preserve">字符串
</t>
    <phoneticPr fontId="1" type="noConversion"/>
  </si>
  <si>
    <t>实数</t>
    <phoneticPr fontId="1" type="noConversion"/>
  </si>
  <si>
    <t>主机配置的内存容量；（单位：G）</t>
    <phoneticPr fontId="1" type="noConversion"/>
  </si>
  <si>
    <t>主机配置的硬盘容量；（单位：G）</t>
    <phoneticPr fontId="1" type="noConversion"/>
  </si>
  <si>
    <t>端口速率；单位：Kbps</t>
    <phoneticPr fontId="1" type="noConversion"/>
  </si>
  <si>
    <t>管理状态；{Locked，Unloked，ShuttingDown}</t>
    <phoneticPr fontId="1" type="noConversion"/>
  </si>
  <si>
    <t>运行状态；{Enabled，Disabled}</t>
    <phoneticPr fontId="1" type="noConversion"/>
  </si>
  <si>
    <t>整数</t>
    <phoneticPr fontId="1" type="noConversion"/>
  </si>
  <si>
    <t>整数</t>
    <phoneticPr fontId="13" type="noConversion"/>
  </si>
  <si>
    <t>CC类指标总数</t>
    <phoneticPr fontId="1" type="noConversion"/>
  </si>
  <si>
    <t>属性编码</t>
    <phoneticPr fontId="14" type="noConversion"/>
  </si>
  <si>
    <t>重要度</t>
    <phoneticPr fontId="14" type="noConversion"/>
  </si>
  <si>
    <t>英文名称</t>
    <phoneticPr fontId="14" type="noConversion"/>
  </si>
  <si>
    <t>中文名称</t>
    <phoneticPr fontId="14" type="noConversion"/>
  </si>
  <si>
    <t>定义</t>
    <phoneticPr fontId="14" type="noConversion"/>
  </si>
  <si>
    <t>数据类型</t>
    <phoneticPr fontId="14" type="noConversion"/>
  </si>
  <si>
    <t>单位</t>
    <phoneticPr fontId="14" type="noConversion"/>
  </si>
  <si>
    <t>备注</t>
    <phoneticPr fontId="14" type="noConversion"/>
  </si>
  <si>
    <t>ManagementIpAddress</t>
    <phoneticPr fontId="1" type="noConversion"/>
  </si>
  <si>
    <t>VOLTE规范修订</t>
    <phoneticPr fontId="1" type="noConversion"/>
  </si>
  <si>
    <t>修改拼写错误，AA页面ManagementIpAdress改为ManagementIpAddress；AJ页面SignTransMeida改为SignTransMedia</t>
    <phoneticPr fontId="1" type="noConversion"/>
  </si>
  <si>
    <t>光(Optic)/电(Electric)；{optic(0);Eletric(1)}</t>
    <phoneticPr fontId="1" type="noConversion"/>
  </si>
  <si>
    <t>V1.0.1</t>
  </si>
  <si>
    <t>V1.0.2</t>
  </si>
  <si>
    <t>V1.0.3</t>
  </si>
  <si>
    <t>包含关系上级类</t>
    <phoneticPr fontId="1" type="noConversion"/>
  </si>
  <si>
    <t>SubNetwork</t>
    <phoneticPr fontId="17" type="noConversion"/>
  </si>
  <si>
    <t>ManagedElement</t>
    <phoneticPr fontId="17" type="noConversion"/>
  </si>
  <si>
    <t>InventoryUnitRack</t>
    <phoneticPr fontId="17" type="noConversion"/>
  </si>
  <si>
    <t>InventoryUnitShelf</t>
    <phoneticPr fontId="17" type="noConversion"/>
  </si>
  <si>
    <t>ManagedElement</t>
    <phoneticPr fontId="17" type="noConversion"/>
  </si>
  <si>
    <t>AP</t>
    <phoneticPr fontId="1" type="noConversion"/>
  </si>
  <si>
    <t>AQ</t>
    <phoneticPr fontId="1" type="noConversion"/>
  </si>
  <si>
    <t>EpRpDynCxFe</t>
    <phoneticPr fontId="1" type="noConversion"/>
  </si>
  <si>
    <t>EpRpDynShFe</t>
    <phoneticPr fontId="1" type="noConversion"/>
  </si>
  <si>
    <t>HSSAP01</t>
    <phoneticPr fontId="1" type="noConversion"/>
  </si>
  <si>
    <t>HSSAP02</t>
  </si>
  <si>
    <t>HSSAP03</t>
  </si>
  <si>
    <t>HSSAP04</t>
  </si>
  <si>
    <t>HSSAQ01</t>
    <phoneticPr fontId="1" type="noConversion"/>
  </si>
  <si>
    <t>HSSAQ02</t>
  </si>
  <si>
    <t>HSSAQ03</t>
  </si>
  <si>
    <t>HSSAQ04</t>
  </si>
  <si>
    <t>V1.0.4</t>
  </si>
  <si>
    <t>新增了EpRpDynCxFe和EpRpDynShFe资源模型,AH、AI、AP、AQ页面重要度改为CB类，index中增加包含关系上级类</t>
    <phoneticPr fontId="1" type="noConversion"/>
  </si>
  <si>
    <t>V1.0.5</t>
  </si>
  <si>
    <t>将InventoryUnitHost、InventoryUnitAccessory对应的AF/AG工作表修改为条件可选。</t>
    <phoneticPr fontId="1" type="noConversion"/>
  </si>
  <si>
    <t>CC</t>
    <phoneticPr fontId="1" type="noConversion"/>
  </si>
  <si>
    <t>V1.1.1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</si>
  <si>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</si>
  <si>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</si>
  <si>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</si>
  <si>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字符串</t>
    <phoneticPr fontId="1" type="noConversion"/>
  </si>
  <si>
    <t>HSSAG13</t>
  </si>
  <si>
    <t>HSSAF15</t>
  </si>
  <si>
    <t>HSSAE12</t>
  </si>
  <si>
    <t>HSSAD12</t>
  </si>
  <si>
    <t>HSSAC11</t>
  </si>
  <si>
    <t>1、版本号与PM保持一致。
2、以下类增加UserLabel：
InventoryUnitRack
InventoryUnitShelf
InventoryUnitPack
InventoryUnitHost
InventoryUnitAccessory</t>
    <phoneticPr fontId="1" type="noConversion"/>
  </si>
  <si>
    <t>V1.1.2</t>
  </si>
  <si>
    <t>为防综合网管上有Function定义的冲突，将FeFunction和BeFunction的名称修改为IMSFeFunction和IMSBeFunction。</t>
    <phoneticPr fontId="1" type="noConversion"/>
  </si>
  <si>
    <t>Ud接口(BE侧），用于表示BE与FE之间的拓扑关系。</t>
    <phoneticPr fontId="13" type="noConversion"/>
  </si>
  <si>
    <t>Rs接口，用于表示BE与BE之间的备份关系。</t>
    <phoneticPr fontId="13" type="noConversion"/>
  </si>
  <si>
    <r>
      <t>InventoryUnitRack</t>
    </r>
    <r>
      <rPr>
        <sz val="10.5"/>
        <rFont val="Times New Roman"/>
        <family val="1"/>
      </rPr>
      <t/>
    </r>
    <phoneticPr fontId="1" type="noConversion"/>
  </si>
  <si>
    <r>
      <t>InventoryUnitShelf</t>
    </r>
    <r>
      <rPr>
        <sz val="10.5"/>
        <rFont val="Times New Roman"/>
        <family val="1"/>
      </rPr>
      <t/>
    </r>
    <phoneticPr fontId="1" type="noConversion"/>
  </si>
  <si>
    <r>
      <t>InventoryUnitPack</t>
    </r>
    <r>
      <rPr>
        <sz val="10.5"/>
        <rFont val="Times New Roman"/>
        <family val="1"/>
      </rPr>
      <t/>
    </r>
    <phoneticPr fontId="1" type="noConversion"/>
  </si>
  <si>
    <r>
      <t>EpRpStaUdFe</t>
    </r>
    <r>
      <rPr>
        <sz val="10"/>
        <rFont val="宋体"/>
        <family val="3"/>
        <charset val="134"/>
      </rPr>
      <t/>
    </r>
    <phoneticPr fontId="13" type="noConversion"/>
  </si>
  <si>
    <t>Ud接口(FE侧），用于表示FE与BE之间的拓扑关系。</t>
    <phoneticPr fontId="13" type="noConversion"/>
  </si>
  <si>
    <t>当HSS为集中式时条件成立</t>
    <phoneticPr fontId="1" type="noConversion"/>
  </si>
  <si>
    <t>CB</t>
    <phoneticPr fontId="1" type="noConversion"/>
  </si>
  <si>
    <t>当HSS为集中式时条件成立</t>
    <phoneticPr fontId="1" type="noConversion"/>
  </si>
  <si>
    <r>
      <t>由</t>
    </r>
    <r>
      <rPr>
        <sz val="9"/>
        <color indexed="8"/>
        <rFont val="宋体"/>
        <family val="3"/>
        <charset val="134"/>
        <scheme val="minor"/>
      </rPr>
      <t>OMC厂商设定初始值，作为其内部的标识</t>
    </r>
  </si>
  <si>
    <r>
      <t>机架编号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</si>
  <si>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r>
      <t>该对象在ManagedElement(网元)内的唯一标识</t>
    </r>
    <r>
      <rPr>
        <sz val="10"/>
        <color indexed="10"/>
        <rFont val="宋体"/>
        <family val="3"/>
        <charset val="134"/>
        <scheme val="minor"/>
      </rPr>
      <t>（不作为此类对象的命名属性）</t>
    </r>
    <phoneticPr fontId="1" type="noConversion"/>
  </si>
  <si>
    <r>
      <t>主机的名称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</si>
  <si>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r>
      <t>实型</t>
    </r>
    <r>
      <rPr>
        <sz val="9"/>
        <rFont val="宋体"/>
        <family val="3"/>
        <charset val="134"/>
        <scheme val="minor"/>
      </rPr>
      <t xml:space="preserve"> </t>
    </r>
    <r>
      <rPr>
        <sz val="9"/>
        <rFont val="宋体"/>
        <family val="3"/>
        <charset val="134"/>
      </rPr>
      <t/>
    </r>
    <phoneticPr fontId="1" type="noConversion"/>
  </si>
  <si>
    <t>英文名称</t>
  </si>
  <si>
    <t>PortRate</t>
  </si>
  <si>
    <t>PortLocation</t>
  </si>
  <si>
    <t>SignTransMedia</t>
  </si>
  <si>
    <t>MacAddress</t>
  </si>
  <si>
    <t>IpAddressList</t>
  </si>
  <si>
    <t>Id</t>
    <phoneticPr fontId="13" type="noConversion"/>
  </si>
  <si>
    <t>ImsFeFunction</t>
    <phoneticPr fontId="13" type="noConversion"/>
  </si>
  <si>
    <t>ImsBeFunction</t>
    <phoneticPr fontId="13" type="noConversion"/>
  </si>
  <si>
    <t>V1.1.3</t>
  </si>
  <si>
    <t>IMSFeFunction和IMSBeFunction的名称按大小写规则修改为ImsFeFunction和ImsBeFunction；将EpRpStaUdFe、EpRpStaUdBe、EpRpStaRs、EpRpDynCxFe、EpRpDynShFe的包含关系上级类修改为ImsFeFunction/ImsBeFunction。</t>
    <phoneticPr fontId="1" type="noConversion"/>
  </si>
  <si>
    <t>HSSAB02</t>
    <phoneticPr fontId="1" type="noConversion"/>
  </si>
  <si>
    <t>HSSAB03</t>
  </si>
  <si>
    <t>HSSAB05</t>
  </si>
  <si>
    <t>HSSAB06</t>
  </si>
  <si>
    <t>HSSAB07</t>
  </si>
  <si>
    <t>HSSAB04</t>
    <phoneticPr fontId="1" type="noConversion"/>
  </si>
  <si>
    <t>V1.1.4</t>
  </si>
  <si>
    <t>更新各sheet的属性编码</t>
    <phoneticPr fontId="1" type="noConversion"/>
  </si>
  <si>
    <t>HSSAK01</t>
    <phoneticPr fontId="13" type="noConversion"/>
  </si>
  <si>
    <t>HSSAK02</t>
    <phoneticPr fontId="13" type="noConversion"/>
  </si>
  <si>
    <t>HSSAK03</t>
  </si>
  <si>
    <t>HSSAK04</t>
  </si>
  <si>
    <t>HSSAK05</t>
  </si>
  <si>
    <t>HSSAL01</t>
  </si>
  <si>
    <t>HSSAL02</t>
  </si>
  <si>
    <t>HSSAL03</t>
  </si>
  <si>
    <t>HSSAL04</t>
  </si>
  <si>
    <t>HSSAL05</t>
  </si>
  <si>
    <t>HSSAL06</t>
  </si>
  <si>
    <t>HSSAM01</t>
  </si>
  <si>
    <t>HSSAM02</t>
  </si>
  <si>
    <t>HSSAM03</t>
  </si>
  <si>
    <t>HSSAM04</t>
  </si>
  <si>
    <t>HSSAM05</t>
  </si>
  <si>
    <t>HSSAM06</t>
  </si>
  <si>
    <t>HSSAN01</t>
  </si>
  <si>
    <t>HSSAN02</t>
  </si>
  <si>
    <t>HSSAN03</t>
  </si>
  <si>
    <t>HSSAN04</t>
  </si>
  <si>
    <t>HSSAN05</t>
  </si>
  <si>
    <t>HSSAN06</t>
  </si>
  <si>
    <t>HSSAO01</t>
  </si>
  <si>
    <t>HSSAO02</t>
  </si>
  <si>
    <t>HSSAO03</t>
  </si>
  <si>
    <t>HSSAO04</t>
  </si>
  <si>
    <t>HSSAO05</t>
  </si>
  <si>
    <t>HSSAO06</t>
  </si>
  <si>
    <t>A类指标总数</t>
    <phoneticPr fontId="1" type="noConversion"/>
  </si>
  <si>
    <t>C类指标总数</t>
    <phoneticPr fontId="1" type="noConversion"/>
  </si>
  <si>
    <t>CB类指标总数</t>
    <phoneticPr fontId="1" type="noConversion"/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</si>
  <si>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</si>
  <si>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</si>
  <si>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</si>
  <si>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</si>
  <si>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</si>
  <si>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</si>
  <si>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</si>
  <si>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</si>
  <si>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</si>
  <si>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</si>
  <si>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</si>
  <si>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</si>
  <si>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</si>
  <si>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</si>
  <si>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</si>
  <si>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</si>
  <si>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</si>
  <si>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</si>
  <si>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</si>
  <si>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</si>
  <si>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</si>
  <si>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</si>
  <si>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</si>
  <si>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</si>
  <si>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</si>
  <si>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</si>
  <si>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</si>
  <si>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</si>
  <si>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</si>
  <si>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</si>
  <si>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</si>
  <si>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</si>
  <si>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</si>
  <si>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</si>
  <si>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</si>
  <si>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</si>
  <si>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</si>
  <si>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</si>
  <si>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</si>
  <si>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</si>
  <si>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</si>
  <si>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</si>
  <si>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</si>
  <si>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</si>
  <si>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</si>
  <si>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</si>
  <si>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</si>
  <si>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</si>
  <si>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网络资源模型IOC属性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</si>
  <si>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</si>
  <si>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</si>
  <si>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</si>
  <si>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</si>
  <si>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</si>
  <si>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</si>
  <si>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</si>
  <si>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</si>
  <si>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</si>
  <si>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一、本页须填写蓝色字体部分，即公司名、应答日期、本应答适用的版本（及补丁）名、对OMC的版本（及补丁）要求。AA开始的各页仅须应答“支持时间”一列。其中，
  “T”：指当前(T)已经支持，所谓当前即应答日期。
  “T+1Q”：指当前(T)不支持，但（当前时间+91天）之前可以支持。
  “T+2Q”：指当前(T)不支持，但（当前时间+182天）之前可以支持
  “T+3Q”：指当前(T)不支持，但（当前时间+273天）之前可以支持
  “T+4Q”：指当前(T)不支持，但（当前时间+364天）之前可以支持
  “NS”: 若计划支持时间晚于T+4Q，或没有支持计划，必须应答“NS”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</si>
  <si>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</si>
  <si>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三、NRM中的对象属性是否支持的应答，以北向接口的NRM文件为准。当且仅当同时满足以下3项要求时才可以应答为具体的支持时间(T/T+xQ):
  1、NRM文件遵循《移动通信网网络管理技术规范 OMC北向接口 统一网络资源模型文件格式》的要求；
  2、对象的属性名、数据类型与相应网元的北向接口信息模型规范的约定完全一致；
  3、可以从NRM文件中取到属性值。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</si>
  <si>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</si>
  <si>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</si>
  <si>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IMSHSS-NRM(V1.1.4)应答情况汇总表</t>
    <phoneticPr fontId="1" type="noConversion"/>
  </si>
  <si>
    <t>本应答模板的更新日期：2018-03-02</t>
    <phoneticPr fontId="1" type="noConversion"/>
  </si>
  <si>
    <t>支持时间</t>
    <phoneticPr fontId="1" type="noConversion"/>
  </si>
  <si>
    <t>T</t>
  </si>
  <si>
    <t>支持时间</t>
    <phoneticPr fontId="1" type="noConversion"/>
  </si>
  <si>
    <t>支持时间</t>
    <phoneticPr fontId="1" type="noConversion"/>
  </si>
  <si>
    <t>支持时间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</si>
</sst>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2"/>
      <color indexed="10"/>
      <name val="宋体"/>
      <family val="3"/>
      <charset val="134"/>
      <scheme val="minor"/>
    </font>
    <font>
      <sz val="12"/>
      <color indexed="48"/>
      <name val="宋体"/>
      <family val="3"/>
      <charset val="134"/>
      <scheme val="minor"/>
    </font>
    <font>
      <sz val="12"/>
      <color indexed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5" fillId="0" borderId="0"/>
    <xf numFmtId="0" fontId="5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" fillId="0" borderId="0"/>
    <xf numFmtId="0" fontId="5" fillId="0" borderId="0">
      <alignment vertical="center"/>
    </xf>
  </cellStyleXfs>
  <cellXfs count="134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horizontal="center"/>
    </xf>
    <xf numFmtId="0" fontId="2" fillId="0" borderId="1" xfId="4" applyFont="1" applyFill="1" applyBorder="1" applyAlignment="1">
      <alignment vertical="top" wrapText="1"/>
    </xf>
    <xf numFmtId="0" fontId="2" fillId="0" borderId="1" xfId="4" applyFont="1" applyBorder="1" applyAlignment="1">
      <alignment vertical="top" wrapText="1"/>
    </xf>
    <xf numFmtId="0" fontId="3" fillId="0" borderId="1" xfId="5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14" fontId="9" fillId="0" borderId="1" xfId="1" applyNumberFormat="1" applyFont="1" applyBorder="1" applyAlignment="1">
      <alignment horizontal="center"/>
    </xf>
    <xf numFmtId="0" fontId="9" fillId="0" borderId="1" xfId="1" applyFont="1" applyBorder="1"/>
    <xf numFmtId="0" fontId="5" fillId="0" borderId="0" xfId="2"/>
    <xf numFmtId="0" fontId="2" fillId="0" borderId="0" xfId="0" applyFont="1"/>
    <xf numFmtId="0" fontId="15" fillId="0" borderId="1" xfId="4" applyFont="1" applyBorder="1" applyAlignment="1">
      <alignment horizontal="center" vertical="center"/>
    </xf>
    <xf numFmtId="0" fontId="15" fillId="0" borderId="1" xfId="4" applyFont="1" applyBorder="1" applyAlignment="1">
      <alignment vertical="center"/>
    </xf>
    <xf numFmtId="0" fontId="16" fillId="2" borderId="1" xfId="0" applyFont="1" applyFill="1" applyBorder="1" applyAlignment="1">
      <alignment horizontal="justify" vertical="center" wrapText="1"/>
    </xf>
    <xf numFmtId="0" fontId="15" fillId="0" borderId="0" xfId="4" applyFont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/>
    <xf numFmtId="0" fontId="15" fillId="0" borderId="1" xfId="4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4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wrapText="1"/>
    </xf>
    <xf numFmtId="14" fontId="18" fillId="0" borderId="1" xfId="1" applyNumberFormat="1" applyFont="1" applyBorder="1" applyAlignment="1">
      <alignment horizontal="center"/>
    </xf>
    <xf numFmtId="0" fontId="15" fillId="0" borderId="1" xfId="1" applyFont="1" applyBorder="1" applyAlignment="1">
      <alignment horizontal="left" vertical="center"/>
    </xf>
    <xf numFmtId="0" fontId="15" fillId="2" borderId="1" xfId="1" applyFont="1" applyFill="1" applyBorder="1" applyAlignment="1">
      <alignment horizontal="justify"/>
    </xf>
    <xf numFmtId="0" fontId="15" fillId="0" borderId="1" xfId="1" applyFont="1" applyBorder="1" applyAlignment="1">
      <alignment horizontal="justify" vertical="center" wrapText="1"/>
    </xf>
    <xf numFmtId="0" fontId="15" fillId="0" borderId="1" xfId="6" applyFont="1" applyBorder="1" applyAlignment="1">
      <alignment horizontal="justify" vertical="top" wrapText="1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justify"/>
    </xf>
    <xf numFmtId="0" fontId="15" fillId="0" borderId="1" xfId="6" applyFont="1" applyBorder="1" applyAlignment="1">
      <alignment horizontal="justify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5" fillId="3" borderId="1" xfId="1" applyFont="1" applyFill="1" applyBorder="1" applyAlignment="1">
      <alignment horizontal="justify"/>
    </xf>
    <xf numFmtId="0" fontId="16" fillId="2" borderId="1" xfId="4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/>
    </xf>
    <xf numFmtId="0" fontId="16" fillId="2" borderId="1" xfId="4" applyFont="1" applyFill="1" applyBorder="1" applyAlignment="1">
      <alignment horizontal="justify" vertical="center" wrapText="1"/>
    </xf>
    <xf numFmtId="0" fontId="19" fillId="0" borderId="0" xfId="4" applyFont="1"/>
    <xf numFmtId="0" fontId="15" fillId="0" borderId="1" xfId="4" applyFont="1" applyFill="1" applyBorder="1" applyAlignment="1">
      <alignment vertical="top"/>
    </xf>
    <xf numFmtId="0" fontId="15" fillId="0" borderId="1" xfId="4" applyFont="1" applyFill="1" applyBorder="1" applyAlignment="1">
      <alignment horizontal="center" vertical="center" wrapText="1"/>
    </xf>
    <xf numFmtId="0" fontId="15" fillId="0" borderId="3" xfId="4" applyFont="1" applyFill="1" applyBorder="1" applyAlignment="1">
      <alignment horizontal="justify" vertical="top" wrapText="1"/>
    </xf>
    <xf numFmtId="0" fontId="19" fillId="0" borderId="1" xfId="4" applyFont="1" applyFill="1" applyBorder="1"/>
    <xf numFmtId="0" fontId="15" fillId="0" borderId="1" xfId="4" applyFont="1" applyFill="1" applyBorder="1" applyAlignment="1">
      <alignment horizontal="justify" vertical="center"/>
    </xf>
    <xf numFmtId="0" fontId="15" fillId="0" borderId="1" xfId="4" applyFont="1" applyFill="1" applyBorder="1" applyAlignment="1">
      <alignment horizontal="justify" vertical="top" wrapText="1"/>
    </xf>
    <xf numFmtId="0" fontId="15" fillId="0" borderId="1" xfId="4" applyFont="1" applyFill="1" applyBorder="1" applyAlignment="1">
      <alignment horizontal="justify" vertical="center" wrapText="1"/>
    </xf>
    <xf numFmtId="0" fontId="15" fillId="0" borderId="1" xfId="4" applyFont="1" applyFill="1" applyBorder="1" applyAlignment="1">
      <alignment vertical="top" wrapText="1"/>
    </xf>
    <xf numFmtId="0" fontId="15" fillId="0" borderId="1" xfId="4" applyFont="1" applyFill="1" applyBorder="1" applyAlignment="1">
      <alignment horizontal="left" vertical="center" wrapText="1"/>
    </xf>
    <xf numFmtId="0" fontId="15" fillId="0" borderId="1" xfId="4" applyFont="1" applyFill="1" applyBorder="1" applyAlignment="1">
      <alignment horizontal="left" vertical="center"/>
    </xf>
    <xf numFmtId="0" fontId="19" fillId="0" borderId="0" xfId="0" applyFont="1"/>
    <xf numFmtId="0" fontId="15" fillId="0" borderId="1" xfId="1" applyFont="1" applyBorder="1" applyAlignment="1">
      <alignment vertical="top" wrapText="1"/>
    </xf>
    <xf numFmtId="0" fontId="20" fillId="0" borderId="1" xfId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justify" vertical="center"/>
    </xf>
    <xf numFmtId="0" fontId="15" fillId="0" borderId="2" xfId="1" applyFont="1" applyBorder="1" applyAlignment="1">
      <alignment vertical="top" wrapText="1"/>
    </xf>
    <xf numFmtId="0" fontId="15" fillId="0" borderId="2" xfId="1" applyFont="1" applyBorder="1" applyAlignment="1">
      <alignment horizontal="justify" vertical="center" wrapText="1"/>
    </xf>
    <xf numFmtId="0" fontId="19" fillId="0" borderId="1" xfId="0" applyFont="1" applyBorder="1"/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top" wrapText="1"/>
    </xf>
    <xf numFmtId="0" fontId="15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justify" vertical="top" wrapText="1"/>
    </xf>
    <xf numFmtId="0" fontId="15" fillId="0" borderId="4" xfId="6" applyFont="1" applyFill="1" applyBorder="1" applyAlignment="1">
      <alignment vertical="top" wrapText="1"/>
    </xf>
    <xf numFmtId="0" fontId="15" fillId="0" borderId="0" xfId="1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 wrapText="1"/>
    </xf>
    <xf numFmtId="0" fontId="15" fillId="0" borderId="0" xfId="1" applyFont="1" applyFill="1" applyBorder="1"/>
    <xf numFmtId="0" fontId="19" fillId="0" borderId="0" xfId="0" applyFont="1" applyFill="1" applyBorder="1"/>
    <xf numFmtId="0" fontId="15" fillId="0" borderId="1" xfId="4" applyFont="1" applyBorder="1" applyAlignment="1">
      <alignment horizontal="justify" vertical="center"/>
    </xf>
    <xf numFmtId="0" fontId="15" fillId="0" borderId="1" xfId="4" applyFont="1" applyBorder="1" applyAlignment="1">
      <alignment horizontal="justify" vertical="top" wrapText="1"/>
    </xf>
    <xf numFmtId="0" fontId="15" fillId="0" borderId="1" xfId="4" applyFont="1" applyBorder="1" applyAlignment="1">
      <alignment horizontal="justify" vertical="center" wrapText="1"/>
    </xf>
    <xf numFmtId="0" fontId="15" fillId="0" borderId="1" xfId="4" applyFont="1" applyBorder="1" applyAlignment="1">
      <alignment vertical="top" wrapText="1"/>
    </xf>
    <xf numFmtId="0" fontId="24" fillId="0" borderId="0" xfId="4" applyFont="1"/>
    <xf numFmtId="0" fontId="15" fillId="0" borderId="0" xfId="4" applyFont="1"/>
    <xf numFmtId="0" fontId="25" fillId="0" borderId="0" xfId="4" applyFont="1"/>
    <xf numFmtId="0" fontId="26" fillId="0" borderId="0" xfId="4" applyFont="1"/>
    <xf numFmtId="0" fontId="24" fillId="0" borderId="1" xfId="4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2" borderId="1" xfId="6" applyFont="1" applyFill="1" applyBorder="1" applyAlignment="1">
      <alignment horizontal="center" vertical="center" wrapText="1"/>
    </xf>
    <xf numFmtId="0" fontId="16" fillId="2" borderId="1" xfId="6" applyFont="1" applyFill="1" applyBorder="1" applyAlignment="1">
      <alignment horizontal="center" vertical="center"/>
    </xf>
    <xf numFmtId="0" fontId="16" fillId="2" borderId="1" xfId="6" applyFont="1" applyFill="1" applyBorder="1" applyAlignment="1">
      <alignment horizontal="justify" vertical="center" wrapText="1"/>
    </xf>
    <xf numFmtId="0" fontId="15" fillId="0" borderId="4" xfId="6" applyFont="1" applyFill="1" applyBorder="1" applyAlignment="1">
      <alignment vertical="top"/>
    </xf>
    <xf numFmtId="0" fontId="15" fillId="0" borderId="4" xfId="6" applyFont="1" applyFill="1" applyBorder="1" applyAlignment="1">
      <alignment horizontal="center" vertical="center" wrapText="1"/>
    </xf>
    <xf numFmtId="0" fontId="15" fillId="0" borderId="4" xfId="6" applyFont="1" applyBorder="1" applyAlignment="1">
      <alignment horizontal="justify" vertical="center"/>
    </xf>
    <xf numFmtId="0" fontId="15" fillId="0" borderId="4" xfId="6" applyFont="1" applyBorder="1" applyAlignment="1">
      <alignment horizontal="justify" vertical="top" wrapText="1"/>
    </xf>
    <xf numFmtId="0" fontId="15" fillId="0" borderId="4" xfId="6" applyFont="1" applyBorder="1" applyAlignment="1">
      <alignment horizontal="justify" vertical="center" wrapText="1"/>
    </xf>
    <xf numFmtId="0" fontId="15" fillId="0" borderId="4" xfId="6" applyFont="1" applyBorder="1" applyAlignment="1">
      <alignment vertical="top" wrapText="1"/>
    </xf>
    <xf numFmtId="0" fontId="15" fillId="0" borderId="1" xfId="6" applyFont="1" applyBorder="1" applyAlignment="1">
      <alignment horizontal="justify" vertical="center"/>
    </xf>
    <xf numFmtId="0" fontId="15" fillId="0" borderId="1" xfId="6" applyFont="1" applyBorder="1" applyAlignment="1">
      <alignment vertical="top" wrapText="1"/>
    </xf>
    <xf numFmtId="0" fontId="15" fillId="0" borderId="1" xfId="6" applyFont="1" applyFill="1" applyBorder="1" applyAlignment="1">
      <alignment vertical="top" wrapText="1"/>
    </xf>
    <xf numFmtId="0" fontId="15" fillId="0" borderId="1" xfId="6" applyFont="1" applyBorder="1" applyAlignment="1">
      <alignment horizontal="center" vertical="center"/>
    </xf>
    <xf numFmtId="0" fontId="27" fillId="0" borderId="1" xfId="6" applyFont="1" applyBorder="1" applyAlignment="1">
      <alignment horizontal="justify" vertical="center"/>
    </xf>
    <xf numFmtId="0" fontId="16" fillId="2" borderId="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justify" vertical="center" wrapText="1"/>
    </xf>
    <xf numFmtId="0" fontId="15" fillId="0" borderId="1" xfId="1" applyFont="1" applyFill="1" applyBorder="1" applyAlignment="1">
      <alignment horizontal="justify" vertical="center"/>
    </xf>
    <xf numFmtId="0" fontId="15" fillId="0" borderId="1" xfId="1" applyFont="1" applyFill="1" applyBorder="1" applyAlignment="1">
      <alignment horizontal="justify" vertical="center" wrapText="1"/>
    </xf>
    <xf numFmtId="0" fontId="15" fillId="0" borderId="1" xfId="1" applyFont="1" applyFill="1" applyBorder="1" applyAlignment="1">
      <alignment vertical="center" wrapText="1"/>
    </xf>
    <xf numFmtId="0" fontId="2" fillId="2" borderId="1" xfId="7" applyFont="1" applyFill="1" applyBorder="1" applyAlignment="1">
      <alignment horizontal="justify"/>
    </xf>
    <xf numFmtId="0" fontId="2" fillId="5" borderId="1" xfId="8" applyFont="1" applyFill="1" applyBorder="1" applyAlignment="1">
      <alignment horizontal="center" vertical="center" wrapText="1"/>
    </xf>
    <xf numFmtId="0" fontId="2" fillId="6" borderId="1" xfId="8" applyFont="1" applyFill="1" applyBorder="1" applyAlignment="1">
      <alignment horizontal="center" vertical="center" wrapText="1"/>
    </xf>
    <xf numFmtId="0" fontId="28" fillId="0" borderId="0" xfId="7" applyFont="1" applyAlignment="1">
      <alignment horizontal="center"/>
    </xf>
    <xf numFmtId="0" fontId="28" fillId="0" borderId="1" xfId="7" applyFont="1" applyBorder="1" applyAlignment="1">
      <alignment horizontal="justify"/>
    </xf>
    <xf numFmtId="0" fontId="28" fillId="0" borderId="1" xfId="7" applyFont="1" applyBorder="1" applyAlignment="1">
      <alignment horizontal="left"/>
    </xf>
    <xf numFmtId="0" fontId="28" fillId="4" borderId="1" xfId="7" applyFont="1" applyFill="1" applyBorder="1" applyAlignment="1">
      <alignment horizontal="center"/>
    </xf>
    <xf numFmtId="0" fontId="2" fillId="7" borderId="1" xfId="8" applyFont="1" applyFill="1" applyBorder="1" applyAlignment="1">
      <alignment horizontal="center" vertical="center" wrapText="1"/>
    </xf>
    <xf numFmtId="0" fontId="28" fillId="0" borderId="0" xfId="7" applyFont="1" applyAlignment="1">
      <alignment horizontal="justify"/>
    </xf>
    <xf numFmtId="0" fontId="28" fillId="3" borderId="1" xfId="7" applyFont="1" applyFill="1" applyBorder="1" applyAlignment="1">
      <alignment horizontal="justify"/>
    </xf>
    <xf numFmtId="0" fontId="2" fillId="0" borderId="0" xfId="8"/>
    <xf numFmtId="0" fontId="30" fillId="0" borderId="7" xfId="8" applyFont="1" applyBorder="1" applyAlignment="1">
      <alignment horizontal="center" vertical="center" wrapText="1"/>
    </xf>
    <xf numFmtId="0" fontId="2" fillId="7" borderId="7" xfId="8" applyFont="1" applyFill="1" applyBorder="1" applyAlignment="1">
      <alignment horizontal="center" vertical="center" wrapText="1"/>
    </xf>
    <xf numFmtId="10" fontId="2" fillId="7" borderId="7" xfId="8" applyNumberFormat="1" applyFont="1" applyFill="1" applyBorder="1" applyAlignment="1">
      <alignment horizontal="center" vertical="center" wrapText="1"/>
    </xf>
    <xf numFmtId="0" fontId="2" fillId="0" borderId="0" xfId="8" applyFont="1" applyBorder="1" applyAlignment="1">
      <alignment horizontal="left" vertical="top" wrapText="1"/>
    </xf>
    <xf numFmtId="0" fontId="2" fillId="0" borderId="0" xfId="8"/>
    <xf numFmtId="0" fontId="30" fillId="0" borderId="7" xfId="8" applyFont="1" applyBorder="1" applyAlignment="1">
      <alignment horizontal="center" vertical="center" wrapText="1"/>
    </xf>
    <xf numFmtId="0" fontId="2" fillId="0" borderId="5" xfId="8" applyNumberFormat="1" applyFont="1" applyFill="1" applyBorder="1"/>
    <xf numFmtId="0" fontId="2" fillId="0" borderId="6" xfId="8" applyNumberFormat="1" applyFont="1" applyFill="1" applyBorder="1"/>
    <xf numFmtId="0" fontId="31" fillId="7" borderId="7" xfId="8" applyFont="1" applyFill="1" applyBorder="1" applyAlignment="1">
      <alignment horizontal="center" vertical="center" wrapText="1"/>
    </xf>
    <xf numFmtId="0" fontId="30" fillId="0" borderId="8" xfId="8" applyNumberFormat="1" applyFont="1" applyFill="1" applyBorder="1" applyAlignment="1">
      <alignment horizontal="center" vertical="center" wrapText="1"/>
    </xf>
    <xf numFmtId="0" fontId="2" fillId="0" borderId="9" xfId="8" applyNumberFormat="1" applyFont="1" applyFill="1" applyBorder="1"/>
    <xf numFmtId="0" fontId="2" fillId="0" borderId="10" xfId="8" applyNumberFormat="1" applyFont="1" applyFill="1" applyBorder="1"/>
    <xf numFmtId="0" fontId="30" fillId="0" borderId="0" xfId="8" applyFont="1" applyBorder="1" applyAlignment="1">
      <alignment horizontal="left" vertical="top" wrapText="1"/>
    </xf>
    <xf numFmtId="0" fontId="29" fillId="0" borderId="0" xfId="8" applyFont="1" applyBorder="1" applyAlignment="1">
      <alignment horizontal="center" vertical="center" wrapText="1"/>
    </xf>
    <xf numFmtId="0" fontId="30" fillId="0" borderId="1" xfId="8" applyFont="1" applyBorder="1" applyAlignment="1">
      <alignment horizontal="center" vertical="center" wrapText="1"/>
    </xf>
    <xf numFmtId="31" fontId="31" fillId="7" borderId="7" xfId="8" applyNumberFormat="1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 shrinkToFit="1"/>
    </xf>
    <xf numFmtId="0" fontId="2" fillId="7" borderId="7" xfId="3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9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32" fillId="0" borderId="7" xfId="0" applyFont="1" applyFill="1" applyBorder="1" applyAlignment="1">
      <alignment horizontal="left" vertical="center"/>
    </xf>
  </cellXfs>
  <cellStyles count="10">
    <cellStyle name="0,0_x000d_ NA_x000d_ " xfId="7"/>
    <cellStyle name="0,0_x000d__x000a_NA_x000d__x000a_" xfId="1"/>
    <cellStyle name="常规" xfId="0" builtinId="0"/>
    <cellStyle name="常规 2" xfId="2"/>
    <cellStyle name="常规 3" xfId="3"/>
    <cellStyle name="常规 4" xfId="8"/>
    <cellStyle name="常规_NRM-Mgw(v3.0.0)_20081219r1-中兴答复r1" xfId="4"/>
    <cellStyle name="常规_sheet" xfId="9"/>
    <cellStyle name="常规_中国移动3G OMC北向接口配置资源模型ICS－BG分册" xfId="5"/>
    <cellStyle name="样式 1" xfId="6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95250</xdr:rowOff>
    </xdr:from>
    <xdr:to>
      <xdr:col>11</xdr:col>
      <xdr:colOff>247650</xdr:colOff>
      <xdr:row>27</xdr:row>
      <xdr:rowOff>152400</xdr:rowOff>
    </xdr:to>
    <xdr:grpSp>
      <xdr:nvGrpSpPr>
        <xdr:cNvPr id="2051" name="Group 3"/>
        <xdr:cNvGrpSpPr>
          <a:grpSpLocks noChangeAspect="1"/>
        </xdr:cNvGrpSpPr>
      </xdr:nvGrpSpPr>
      <xdr:grpSpPr bwMode="auto">
        <a:xfrm>
          <a:off x="57150" y="293370"/>
          <a:ext cx="7734300" cy="5208270"/>
          <a:chOff x="6" y="29"/>
          <a:chExt cx="812" cy="500"/>
        </a:xfrm>
      </xdr:grpSpPr>
      <xdr:sp macro="" textlink="">
        <xdr:nvSpPr>
          <xdr:cNvPr id="2050" name="AutoShape 2"/>
          <xdr:cNvSpPr>
            <a:spLocks noChangeAspect="1" noChangeArrowheads="1" noTextEdit="1"/>
          </xdr:cNvSpPr>
        </xdr:nvSpPr>
        <xdr:spPr bwMode="auto">
          <a:xfrm>
            <a:off x="6" y="29"/>
            <a:ext cx="812" cy="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grpSp>
        <xdr:nvGrpSpPr>
          <xdr:cNvPr id="2252" name="Group 204"/>
          <xdr:cNvGrpSpPr>
            <a:grpSpLocks/>
          </xdr:cNvGrpSpPr>
        </xdr:nvGrpSpPr>
        <xdr:grpSpPr bwMode="auto">
          <a:xfrm>
            <a:off x="43" y="52"/>
            <a:ext cx="737" cy="453"/>
            <a:chOff x="43" y="52"/>
            <a:chExt cx="737" cy="453"/>
          </a:xfrm>
        </xdr:grpSpPr>
        <xdr:sp macro="" textlink="">
          <xdr:nvSpPr>
            <xdr:cNvPr id="2052" name="Rectangle 4"/>
            <xdr:cNvSpPr>
              <a:spLocks noChangeArrowheads="1"/>
            </xdr:cNvSpPr>
          </xdr:nvSpPr>
          <xdr:spPr bwMode="auto">
            <a:xfrm>
              <a:off x="644" y="400"/>
              <a:ext cx="123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53" name="Rectangle 5"/>
            <xdr:cNvSpPr>
              <a:spLocks noChangeArrowheads="1"/>
            </xdr:cNvSpPr>
          </xdr:nvSpPr>
          <xdr:spPr bwMode="auto">
            <a:xfrm>
              <a:off x="654" y="403"/>
              <a:ext cx="109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InventoryUnitPack</a:t>
              </a:r>
            </a:p>
          </xdr:txBody>
        </xdr:sp>
        <xdr:sp macro="" textlink="">
          <xdr:nvSpPr>
            <xdr:cNvPr id="2054" name="Rectangle 6"/>
            <xdr:cNvSpPr>
              <a:spLocks noChangeArrowheads="1"/>
            </xdr:cNvSpPr>
          </xdr:nvSpPr>
          <xdr:spPr bwMode="auto">
            <a:xfrm>
              <a:off x="644" y="421"/>
              <a:ext cx="123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55" name="Rectangle 7"/>
            <xdr:cNvSpPr>
              <a:spLocks noChangeArrowheads="1"/>
            </xdr:cNvSpPr>
          </xdr:nvSpPr>
          <xdr:spPr bwMode="auto">
            <a:xfrm>
              <a:off x="644" y="429"/>
              <a:ext cx="123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56" name="Rectangle 8"/>
            <xdr:cNvSpPr>
              <a:spLocks noChangeArrowheads="1"/>
            </xdr:cNvSpPr>
          </xdr:nvSpPr>
          <xdr:spPr bwMode="auto">
            <a:xfrm>
              <a:off x="646" y="323"/>
              <a:ext cx="119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57" name="Rectangle 9"/>
            <xdr:cNvSpPr>
              <a:spLocks noChangeArrowheads="1"/>
            </xdr:cNvSpPr>
          </xdr:nvSpPr>
          <xdr:spPr bwMode="auto">
            <a:xfrm>
              <a:off x="655" y="326"/>
              <a:ext cx="110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InventoryUnitShelf</a:t>
              </a:r>
            </a:p>
          </xdr:txBody>
        </xdr:sp>
        <xdr:sp macro="" textlink="">
          <xdr:nvSpPr>
            <xdr:cNvPr id="2058" name="Rectangle 10"/>
            <xdr:cNvSpPr>
              <a:spLocks noChangeArrowheads="1"/>
            </xdr:cNvSpPr>
          </xdr:nvSpPr>
          <xdr:spPr bwMode="auto">
            <a:xfrm>
              <a:off x="646" y="344"/>
              <a:ext cx="119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59" name="Rectangle 11"/>
            <xdr:cNvSpPr>
              <a:spLocks noChangeArrowheads="1"/>
            </xdr:cNvSpPr>
          </xdr:nvSpPr>
          <xdr:spPr bwMode="auto">
            <a:xfrm>
              <a:off x="646" y="352"/>
              <a:ext cx="119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60" name="Line 12"/>
            <xdr:cNvSpPr>
              <a:spLocks noChangeShapeType="1"/>
            </xdr:cNvSpPr>
          </xdr:nvSpPr>
          <xdr:spPr bwMode="auto">
            <a:xfrm>
              <a:off x="706" y="381"/>
              <a:ext cx="1" cy="1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61" name="Rectangle 13"/>
            <xdr:cNvSpPr>
              <a:spLocks noChangeArrowheads="1"/>
            </xdr:cNvSpPr>
          </xdr:nvSpPr>
          <xdr:spPr bwMode="auto">
            <a:xfrm>
              <a:off x="712" y="389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062" name="Line 14"/>
            <xdr:cNvSpPr>
              <a:spLocks noChangeShapeType="1"/>
            </xdr:cNvSpPr>
          </xdr:nvSpPr>
          <xdr:spPr bwMode="auto">
            <a:xfrm flipV="1">
              <a:off x="706" y="388"/>
              <a:ext cx="5" cy="1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63" name="Line 15"/>
            <xdr:cNvSpPr>
              <a:spLocks noChangeShapeType="1"/>
            </xdr:cNvSpPr>
          </xdr:nvSpPr>
          <xdr:spPr bwMode="auto">
            <a:xfrm flipH="1" flipV="1">
              <a:off x="701" y="388"/>
              <a:ext cx="5" cy="1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64" name="Line 16"/>
            <xdr:cNvSpPr>
              <a:spLocks noChangeShapeType="1"/>
            </xdr:cNvSpPr>
          </xdr:nvSpPr>
          <xdr:spPr bwMode="auto">
            <a:xfrm flipV="1">
              <a:off x="706" y="363"/>
              <a:ext cx="1" cy="1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65" name="Rectangle 17"/>
            <xdr:cNvSpPr>
              <a:spLocks noChangeArrowheads="1"/>
            </xdr:cNvSpPr>
          </xdr:nvSpPr>
          <xdr:spPr bwMode="auto">
            <a:xfrm>
              <a:off x="720" y="35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066" name="Freeform 18"/>
            <xdr:cNvSpPr>
              <a:spLocks/>
            </xdr:cNvSpPr>
          </xdr:nvSpPr>
          <xdr:spPr bwMode="auto">
            <a:xfrm>
              <a:off x="701" y="363"/>
              <a:ext cx="10" cy="18"/>
            </a:xfrm>
            <a:custGeom>
              <a:avLst/>
              <a:gdLst/>
              <a:ahLst/>
              <a:cxnLst>
                <a:cxn ang="0">
                  <a:pos x="5" y="0"/>
                </a:cxn>
                <a:cxn ang="0">
                  <a:pos x="10" y="9"/>
                </a:cxn>
                <a:cxn ang="0">
                  <a:pos x="5" y="18"/>
                </a:cxn>
                <a:cxn ang="0">
                  <a:pos x="0" y="9"/>
                </a:cxn>
                <a:cxn ang="0">
                  <a:pos x="5" y="0"/>
                </a:cxn>
              </a:cxnLst>
              <a:rect l="0" t="0" r="r" b="b"/>
              <a:pathLst>
                <a:path w="10" h="18">
                  <a:moveTo>
                    <a:pt x="5" y="0"/>
                  </a:moveTo>
                  <a:lnTo>
                    <a:pt x="10" y="9"/>
                  </a:lnTo>
                  <a:lnTo>
                    <a:pt x="5" y="18"/>
                  </a:lnTo>
                  <a:lnTo>
                    <a:pt x="0" y="9"/>
                  </a:lnTo>
                  <a:lnTo>
                    <a:pt x="5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67" name="Rectangle 19"/>
            <xdr:cNvSpPr>
              <a:spLocks noChangeArrowheads="1"/>
            </xdr:cNvSpPr>
          </xdr:nvSpPr>
          <xdr:spPr bwMode="auto">
            <a:xfrm>
              <a:off x="712" y="389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068" name="Rectangle 20"/>
            <xdr:cNvSpPr>
              <a:spLocks noChangeArrowheads="1"/>
            </xdr:cNvSpPr>
          </xdr:nvSpPr>
          <xdr:spPr bwMode="auto">
            <a:xfrm>
              <a:off x="720" y="35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069" name="Rectangle 21"/>
            <xdr:cNvSpPr>
              <a:spLocks noChangeArrowheads="1"/>
            </xdr:cNvSpPr>
          </xdr:nvSpPr>
          <xdr:spPr bwMode="auto">
            <a:xfrm>
              <a:off x="519" y="364"/>
              <a:ext cx="107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0" name="Rectangle 22"/>
            <xdr:cNvSpPr>
              <a:spLocks noChangeArrowheads="1"/>
            </xdr:cNvSpPr>
          </xdr:nvSpPr>
          <xdr:spPr bwMode="auto">
            <a:xfrm>
              <a:off x="526" y="368"/>
              <a:ext cx="9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EpRpDynShHss</a:t>
              </a:r>
            </a:p>
          </xdr:txBody>
        </xdr:sp>
        <xdr:sp macro="" textlink="">
          <xdr:nvSpPr>
            <xdr:cNvPr id="2071" name="Rectangle 23"/>
            <xdr:cNvSpPr>
              <a:spLocks noChangeArrowheads="1"/>
            </xdr:cNvSpPr>
          </xdr:nvSpPr>
          <xdr:spPr bwMode="auto">
            <a:xfrm>
              <a:off x="519" y="385"/>
              <a:ext cx="107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2" name="Rectangle 24"/>
            <xdr:cNvSpPr>
              <a:spLocks noChangeArrowheads="1"/>
            </xdr:cNvSpPr>
          </xdr:nvSpPr>
          <xdr:spPr bwMode="auto">
            <a:xfrm>
              <a:off x="519" y="393"/>
              <a:ext cx="107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3" name="Rectangle 25"/>
            <xdr:cNvSpPr>
              <a:spLocks noChangeArrowheads="1"/>
            </xdr:cNvSpPr>
          </xdr:nvSpPr>
          <xdr:spPr bwMode="auto">
            <a:xfrm>
              <a:off x="184" y="466"/>
              <a:ext cx="102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4" name="Rectangle 26"/>
            <xdr:cNvSpPr>
              <a:spLocks noChangeArrowheads="1"/>
            </xdr:cNvSpPr>
          </xdr:nvSpPr>
          <xdr:spPr bwMode="auto">
            <a:xfrm>
              <a:off x="194" y="470"/>
              <a:ext cx="8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EpRpStaUdFe</a:t>
              </a:r>
            </a:p>
          </xdr:txBody>
        </xdr:sp>
        <xdr:sp macro="" textlink="">
          <xdr:nvSpPr>
            <xdr:cNvPr id="2075" name="Rectangle 27"/>
            <xdr:cNvSpPr>
              <a:spLocks noChangeArrowheads="1"/>
            </xdr:cNvSpPr>
          </xdr:nvSpPr>
          <xdr:spPr bwMode="auto">
            <a:xfrm>
              <a:off x="184" y="487"/>
              <a:ext cx="102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6" name="Rectangle 28"/>
            <xdr:cNvSpPr>
              <a:spLocks noChangeArrowheads="1"/>
            </xdr:cNvSpPr>
          </xdr:nvSpPr>
          <xdr:spPr bwMode="auto">
            <a:xfrm>
              <a:off x="184" y="495"/>
              <a:ext cx="102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7" name="Rectangle 29"/>
            <xdr:cNvSpPr>
              <a:spLocks noChangeArrowheads="1"/>
            </xdr:cNvSpPr>
          </xdr:nvSpPr>
          <xdr:spPr bwMode="auto">
            <a:xfrm>
              <a:off x="167" y="400"/>
              <a:ext cx="84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78" name="Rectangle 30"/>
            <xdr:cNvSpPr>
              <a:spLocks noChangeArrowheads="1"/>
            </xdr:cNvSpPr>
          </xdr:nvSpPr>
          <xdr:spPr bwMode="auto">
            <a:xfrm>
              <a:off x="175" y="403"/>
              <a:ext cx="70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EpRpStaRs</a:t>
              </a:r>
            </a:p>
          </xdr:txBody>
        </xdr:sp>
        <xdr:sp macro="" textlink="">
          <xdr:nvSpPr>
            <xdr:cNvPr id="2079" name="Rectangle 31"/>
            <xdr:cNvSpPr>
              <a:spLocks noChangeArrowheads="1"/>
            </xdr:cNvSpPr>
          </xdr:nvSpPr>
          <xdr:spPr bwMode="auto">
            <a:xfrm>
              <a:off x="167" y="421"/>
              <a:ext cx="84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0" name="Rectangle 32"/>
            <xdr:cNvSpPr>
              <a:spLocks noChangeArrowheads="1"/>
            </xdr:cNvSpPr>
          </xdr:nvSpPr>
          <xdr:spPr bwMode="auto">
            <a:xfrm>
              <a:off x="167" y="429"/>
              <a:ext cx="84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1" name="Rectangle 33"/>
            <xdr:cNvSpPr>
              <a:spLocks noChangeArrowheads="1"/>
            </xdr:cNvSpPr>
          </xdr:nvSpPr>
          <xdr:spPr bwMode="auto">
            <a:xfrm>
              <a:off x="43" y="400"/>
              <a:ext cx="97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2" name="Rectangle 34"/>
            <xdr:cNvSpPr>
              <a:spLocks noChangeArrowheads="1"/>
            </xdr:cNvSpPr>
          </xdr:nvSpPr>
          <xdr:spPr bwMode="auto">
            <a:xfrm>
              <a:off x="50" y="403"/>
              <a:ext cx="88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EpRpStaUdBe</a:t>
              </a:r>
            </a:p>
          </xdr:txBody>
        </xdr:sp>
        <xdr:sp macro="" textlink="">
          <xdr:nvSpPr>
            <xdr:cNvPr id="2083" name="Rectangle 35"/>
            <xdr:cNvSpPr>
              <a:spLocks noChangeArrowheads="1"/>
            </xdr:cNvSpPr>
          </xdr:nvSpPr>
          <xdr:spPr bwMode="auto">
            <a:xfrm>
              <a:off x="43" y="421"/>
              <a:ext cx="97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4" name="Rectangle 36"/>
            <xdr:cNvSpPr>
              <a:spLocks noChangeArrowheads="1"/>
            </xdr:cNvSpPr>
          </xdr:nvSpPr>
          <xdr:spPr bwMode="auto">
            <a:xfrm>
              <a:off x="43" y="429"/>
              <a:ext cx="97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5" name="Rectangle 37"/>
            <xdr:cNvSpPr>
              <a:spLocks noChangeArrowheads="1"/>
            </xdr:cNvSpPr>
          </xdr:nvSpPr>
          <xdr:spPr bwMode="auto">
            <a:xfrm>
              <a:off x="412" y="52"/>
              <a:ext cx="86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6" name="Rectangle 38"/>
            <xdr:cNvSpPr>
              <a:spLocks noChangeArrowheads="1"/>
            </xdr:cNvSpPr>
          </xdr:nvSpPr>
          <xdr:spPr bwMode="auto">
            <a:xfrm>
              <a:off x="421" y="56"/>
              <a:ext cx="71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Subnetwork</a:t>
              </a:r>
            </a:p>
          </xdr:txBody>
        </xdr:sp>
        <xdr:sp macro="" textlink="">
          <xdr:nvSpPr>
            <xdr:cNvPr id="2087" name="Rectangle 39"/>
            <xdr:cNvSpPr>
              <a:spLocks noChangeArrowheads="1"/>
            </xdr:cNvSpPr>
          </xdr:nvSpPr>
          <xdr:spPr bwMode="auto">
            <a:xfrm>
              <a:off x="412" y="73"/>
              <a:ext cx="86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8" name="Rectangle 40"/>
            <xdr:cNvSpPr>
              <a:spLocks noChangeArrowheads="1"/>
            </xdr:cNvSpPr>
          </xdr:nvSpPr>
          <xdr:spPr bwMode="auto">
            <a:xfrm>
              <a:off x="412" y="81"/>
              <a:ext cx="86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89" name="Rectangle 41"/>
            <xdr:cNvSpPr>
              <a:spLocks noChangeArrowheads="1"/>
            </xdr:cNvSpPr>
          </xdr:nvSpPr>
          <xdr:spPr bwMode="auto">
            <a:xfrm>
              <a:off x="186" y="164"/>
              <a:ext cx="88" cy="40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0" name="Rectangle 42"/>
            <xdr:cNvSpPr>
              <a:spLocks noChangeArrowheads="1"/>
            </xdr:cNvSpPr>
          </xdr:nvSpPr>
          <xdr:spPr bwMode="auto">
            <a:xfrm>
              <a:off x="194" y="168"/>
              <a:ext cx="76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EthernetPort</a:t>
              </a:r>
            </a:p>
          </xdr:txBody>
        </xdr:sp>
        <xdr:sp macro="" textlink="">
          <xdr:nvSpPr>
            <xdr:cNvPr id="2091" name="Rectangle 43"/>
            <xdr:cNvSpPr>
              <a:spLocks noChangeArrowheads="1"/>
            </xdr:cNvSpPr>
          </xdr:nvSpPr>
          <xdr:spPr bwMode="auto">
            <a:xfrm>
              <a:off x="186" y="186"/>
              <a:ext cx="88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2" name="Rectangle 44"/>
            <xdr:cNvSpPr>
              <a:spLocks noChangeArrowheads="1"/>
            </xdr:cNvSpPr>
          </xdr:nvSpPr>
          <xdr:spPr bwMode="auto">
            <a:xfrm>
              <a:off x="186" y="194"/>
              <a:ext cx="88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3" name="Rectangle 45"/>
            <xdr:cNvSpPr>
              <a:spLocks noChangeArrowheads="1"/>
            </xdr:cNvSpPr>
          </xdr:nvSpPr>
          <xdr:spPr bwMode="auto">
            <a:xfrm>
              <a:off x="631" y="52"/>
              <a:ext cx="149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4" name="Rectangle 46"/>
            <xdr:cNvSpPr>
              <a:spLocks noChangeArrowheads="1"/>
            </xdr:cNvSpPr>
          </xdr:nvSpPr>
          <xdr:spPr bwMode="auto">
            <a:xfrm>
              <a:off x="638" y="56"/>
              <a:ext cx="141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InventoryUnitAccessory</a:t>
              </a:r>
            </a:p>
          </xdr:txBody>
        </xdr:sp>
        <xdr:sp macro="" textlink="">
          <xdr:nvSpPr>
            <xdr:cNvPr id="2095" name="Rectangle 47"/>
            <xdr:cNvSpPr>
              <a:spLocks noChangeArrowheads="1"/>
            </xdr:cNvSpPr>
          </xdr:nvSpPr>
          <xdr:spPr bwMode="auto">
            <a:xfrm>
              <a:off x="631" y="73"/>
              <a:ext cx="149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6" name="Rectangle 48"/>
            <xdr:cNvSpPr>
              <a:spLocks noChangeArrowheads="1"/>
            </xdr:cNvSpPr>
          </xdr:nvSpPr>
          <xdr:spPr bwMode="auto">
            <a:xfrm>
              <a:off x="631" y="81"/>
              <a:ext cx="149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7" name="Rectangle 49"/>
            <xdr:cNvSpPr>
              <a:spLocks noChangeArrowheads="1"/>
            </xdr:cNvSpPr>
          </xdr:nvSpPr>
          <xdr:spPr bwMode="auto">
            <a:xfrm>
              <a:off x="648" y="144"/>
              <a:ext cx="115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098" name="Rectangle 50"/>
            <xdr:cNvSpPr>
              <a:spLocks noChangeArrowheads="1"/>
            </xdr:cNvSpPr>
          </xdr:nvSpPr>
          <xdr:spPr bwMode="auto">
            <a:xfrm>
              <a:off x="656" y="148"/>
              <a:ext cx="10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InventoryUnitHost</a:t>
              </a:r>
            </a:p>
          </xdr:txBody>
        </xdr:sp>
        <xdr:sp macro="" textlink="">
          <xdr:nvSpPr>
            <xdr:cNvPr id="2099" name="Rectangle 51"/>
            <xdr:cNvSpPr>
              <a:spLocks noChangeArrowheads="1"/>
            </xdr:cNvSpPr>
          </xdr:nvSpPr>
          <xdr:spPr bwMode="auto">
            <a:xfrm>
              <a:off x="648" y="165"/>
              <a:ext cx="115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00" name="Rectangle 52"/>
            <xdr:cNvSpPr>
              <a:spLocks noChangeArrowheads="1"/>
            </xdr:cNvSpPr>
          </xdr:nvSpPr>
          <xdr:spPr bwMode="auto">
            <a:xfrm>
              <a:off x="648" y="173"/>
              <a:ext cx="115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01" name="Rectangle 53"/>
            <xdr:cNvSpPr>
              <a:spLocks noChangeArrowheads="1"/>
            </xdr:cNvSpPr>
          </xdr:nvSpPr>
          <xdr:spPr bwMode="auto">
            <a:xfrm>
              <a:off x="647" y="241"/>
              <a:ext cx="117" cy="40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02" name="Rectangle 54"/>
            <xdr:cNvSpPr>
              <a:spLocks noChangeArrowheads="1"/>
            </xdr:cNvSpPr>
          </xdr:nvSpPr>
          <xdr:spPr bwMode="auto">
            <a:xfrm>
              <a:off x="654" y="244"/>
              <a:ext cx="110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InventoryUnitRack</a:t>
              </a:r>
            </a:p>
          </xdr:txBody>
        </xdr:sp>
        <xdr:sp macro="" textlink="">
          <xdr:nvSpPr>
            <xdr:cNvPr id="2103" name="Rectangle 55"/>
            <xdr:cNvSpPr>
              <a:spLocks noChangeArrowheads="1"/>
            </xdr:cNvSpPr>
          </xdr:nvSpPr>
          <xdr:spPr bwMode="auto">
            <a:xfrm>
              <a:off x="647" y="262"/>
              <a:ext cx="117" cy="19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04" name="Rectangle 56"/>
            <xdr:cNvSpPr>
              <a:spLocks noChangeArrowheads="1"/>
            </xdr:cNvSpPr>
          </xdr:nvSpPr>
          <xdr:spPr bwMode="auto">
            <a:xfrm>
              <a:off x="647" y="270"/>
              <a:ext cx="117" cy="11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05" name="Line 57"/>
            <xdr:cNvSpPr>
              <a:spLocks noChangeShapeType="1"/>
            </xdr:cNvSpPr>
          </xdr:nvSpPr>
          <xdr:spPr bwMode="auto">
            <a:xfrm>
              <a:off x="706" y="302"/>
              <a:ext cx="1" cy="20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06" name="Rectangle 58"/>
            <xdr:cNvSpPr>
              <a:spLocks noChangeArrowheads="1"/>
            </xdr:cNvSpPr>
          </xdr:nvSpPr>
          <xdr:spPr bwMode="auto">
            <a:xfrm>
              <a:off x="712" y="312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07" name="Line 59"/>
            <xdr:cNvSpPr>
              <a:spLocks noChangeShapeType="1"/>
            </xdr:cNvSpPr>
          </xdr:nvSpPr>
          <xdr:spPr bwMode="auto">
            <a:xfrm flipV="1">
              <a:off x="706" y="311"/>
              <a:ext cx="5" cy="1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08" name="Line 60"/>
            <xdr:cNvSpPr>
              <a:spLocks noChangeShapeType="1"/>
            </xdr:cNvSpPr>
          </xdr:nvSpPr>
          <xdr:spPr bwMode="auto">
            <a:xfrm flipH="1" flipV="1">
              <a:off x="701" y="311"/>
              <a:ext cx="5" cy="1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09" name="Line 61"/>
            <xdr:cNvSpPr>
              <a:spLocks noChangeShapeType="1"/>
            </xdr:cNvSpPr>
          </xdr:nvSpPr>
          <xdr:spPr bwMode="auto">
            <a:xfrm flipV="1">
              <a:off x="706" y="282"/>
              <a:ext cx="1" cy="20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10" name="Rectangle 62"/>
            <xdr:cNvSpPr>
              <a:spLocks noChangeArrowheads="1"/>
            </xdr:cNvSpPr>
          </xdr:nvSpPr>
          <xdr:spPr bwMode="auto">
            <a:xfrm>
              <a:off x="720" y="276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11" name="Freeform 63"/>
            <xdr:cNvSpPr>
              <a:spLocks/>
            </xdr:cNvSpPr>
          </xdr:nvSpPr>
          <xdr:spPr bwMode="auto">
            <a:xfrm>
              <a:off x="701" y="282"/>
              <a:ext cx="10" cy="17"/>
            </a:xfrm>
            <a:custGeom>
              <a:avLst/>
              <a:gdLst/>
              <a:ahLst/>
              <a:cxnLst>
                <a:cxn ang="0">
                  <a:pos x="5" y="0"/>
                </a:cxn>
                <a:cxn ang="0">
                  <a:pos x="10" y="8"/>
                </a:cxn>
                <a:cxn ang="0">
                  <a:pos x="5" y="17"/>
                </a:cxn>
                <a:cxn ang="0">
                  <a:pos x="0" y="8"/>
                </a:cxn>
                <a:cxn ang="0">
                  <a:pos x="5" y="0"/>
                </a:cxn>
              </a:cxnLst>
              <a:rect l="0" t="0" r="r" b="b"/>
              <a:pathLst>
                <a:path w="10" h="17">
                  <a:moveTo>
                    <a:pt x="5" y="0"/>
                  </a:moveTo>
                  <a:lnTo>
                    <a:pt x="10" y="8"/>
                  </a:lnTo>
                  <a:lnTo>
                    <a:pt x="5" y="17"/>
                  </a:lnTo>
                  <a:lnTo>
                    <a:pt x="0" y="8"/>
                  </a:lnTo>
                  <a:lnTo>
                    <a:pt x="5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12" name="Rectangle 64"/>
            <xdr:cNvSpPr>
              <a:spLocks noChangeArrowheads="1"/>
            </xdr:cNvSpPr>
          </xdr:nvSpPr>
          <xdr:spPr bwMode="auto">
            <a:xfrm>
              <a:off x="712" y="312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13" name="Rectangle 65"/>
            <xdr:cNvSpPr>
              <a:spLocks noChangeArrowheads="1"/>
            </xdr:cNvSpPr>
          </xdr:nvSpPr>
          <xdr:spPr bwMode="auto">
            <a:xfrm>
              <a:off x="720" y="276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14" name="Rectangle 66"/>
            <xdr:cNvSpPr>
              <a:spLocks noChangeArrowheads="1"/>
            </xdr:cNvSpPr>
          </xdr:nvSpPr>
          <xdr:spPr bwMode="auto">
            <a:xfrm>
              <a:off x="90" y="282"/>
              <a:ext cx="85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15" name="Rectangle 67"/>
            <xdr:cNvSpPr>
              <a:spLocks noChangeArrowheads="1"/>
            </xdr:cNvSpPr>
          </xdr:nvSpPr>
          <xdr:spPr bwMode="auto">
            <a:xfrm>
              <a:off x="89" y="286"/>
              <a:ext cx="90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ImsBeFunction</a:t>
              </a:r>
            </a:p>
          </xdr:txBody>
        </xdr:sp>
        <xdr:sp macro="" textlink="">
          <xdr:nvSpPr>
            <xdr:cNvPr id="2116" name="Rectangle 68"/>
            <xdr:cNvSpPr>
              <a:spLocks noChangeArrowheads="1"/>
            </xdr:cNvSpPr>
          </xdr:nvSpPr>
          <xdr:spPr bwMode="auto">
            <a:xfrm>
              <a:off x="90" y="303"/>
              <a:ext cx="85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17" name="Rectangle 69"/>
            <xdr:cNvSpPr>
              <a:spLocks noChangeArrowheads="1"/>
            </xdr:cNvSpPr>
          </xdr:nvSpPr>
          <xdr:spPr bwMode="auto">
            <a:xfrm>
              <a:off x="90" y="311"/>
              <a:ext cx="85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18" name="Line 70"/>
            <xdr:cNvSpPr>
              <a:spLocks noChangeShapeType="1"/>
            </xdr:cNvSpPr>
          </xdr:nvSpPr>
          <xdr:spPr bwMode="auto">
            <a:xfrm>
              <a:off x="171" y="361"/>
              <a:ext cx="25" cy="3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19" name="Rectangle 71"/>
            <xdr:cNvSpPr>
              <a:spLocks noChangeArrowheads="1"/>
            </xdr:cNvSpPr>
          </xdr:nvSpPr>
          <xdr:spPr bwMode="auto">
            <a:xfrm>
              <a:off x="197" y="37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20" name="Line 72"/>
            <xdr:cNvSpPr>
              <a:spLocks noChangeShapeType="1"/>
            </xdr:cNvSpPr>
          </xdr:nvSpPr>
          <xdr:spPr bwMode="auto">
            <a:xfrm flipH="1" flipV="1">
              <a:off x="194" y="387"/>
              <a:ext cx="2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21" name="Line 73"/>
            <xdr:cNvSpPr>
              <a:spLocks noChangeShapeType="1"/>
            </xdr:cNvSpPr>
          </xdr:nvSpPr>
          <xdr:spPr bwMode="auto">
            <a:xfrm flipH="1" flipV="1">
              <a:off x="186" y="392"/>
              <a:ext cx="10" cy="7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22" name="Line 74"/>
            <xdr:cNvSpPr>
              <a:spLocks noChangeShapeType="1"/>
            </xdr:cNvSpPr>
          </xdr:nvSpPr>
          <xdr:spPr bwMode="auto">
            <a:xfrm flipH="1" flipV="1">
              <a:off x="146" y="322"/>
              <a:ext cx="25" cy="3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23" name="Rectangle 75"/>
            <xdr:cNvSpPr>
              <a:spLocks noChangeArrowheads="1"/>
            </xdr:cNvSpPr>
          </xdr:nvSpPr>
          <xdr:spPr bwMode="auto">
            <a:xfrm>
              <a:off x="159" y="309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24" name="Freeform 76"/>
            <xdr:cNvSpPr>
              <a:spLocks/>
            </xdr:cNvSpPr>
          </xdr:nvSpPr>
          <xdr:spPr bwMode="auto">
            <a:xfrm>
              <a:off x="146" y="322"/>
              <a:ext cx="9" cy="15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9" y="5"/>
                </a:cxn>
                <a:cxn ang="0">
                  <a:pos x="9" y="15"/>
                </a:cxn>
                <a:cxn ang="0">
                  <a:pos x="1" y="10"/>
                </a:cxn>
                <a:cxn ang="0">
                  <a:pos x="0" y="0"/>
                </a:cxn>
              </a:cxnLst>
              <a:rect l="0" t="0" r="r" b="b"/>
              <a:pathLst>
                <a:path w="9" h="15">
                  <a:moveTo>
                    <a:pt x="0" y="0"/>
                  </a:moveTo>
                  <a:lnTo>
                    <a:pt x="9" y="5"/>
                  </a:lnTo>
                  <a:lnTo>
                    <a:pt x="9" y="15"/>
                  </a:lnTo>
                  <a:lnTo>
                    <a:pt x="1" y="1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25" name="Rectangle 77"/>
            <xdr:cNvSpPr>
              <a:spLocks noChangeArrowheads="1"/>
            </xdr:cNvSpPr>
          </xdr:nvSpPr>
          <xdr:spPr bwMode="auto">
            <a:xfrm>
              <a:off x="197" y="37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26" name="Rectangle 78"/>
            <xdr:cNvSpPr>
              <a:spLocks noChangeArrowheads="1"/>
            </xdr:cNvSpPr>
          </xdr:nvSpPr>
          <xdr:spPr bwMode="auto">
            <a:xfrm>
              <a:off x="159" y="309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27" name="Line 79"/>
            <xdr:cNvSpPr>
              <a:spLocks noChangeShapeType="1"/>
            </xdr:cNvSpPr>
          </xdr:nvSpPr>
          <xdr:spPr bwMode="auto">
            <a:xfrm flipH="1">
              <a:off x="99" y="361"/>
              <a:ext cx="13" cy="3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28" name="Rectangle 80"/>
            <xdr:cNvSpPr>
              <a:spLocks noChangeArrowheads="1"/>
            </xdr:cNvSpPr>
          </xdr:nvSpPr>
          <xdr:spPr bwMode="auto">
            <a:xfrm>
              <a:off x="116" y="383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29" name="Line 81"/>
            <xdr:cNvSpPr>
              <a:spLocks noChangeShapeType="1"/>
            </xdr:cNvSpPr>
          </xdr:nvSpPr>
          <xdr:spPr bwMode="auto">
            <a:xfrm flipV="1">
              <a:off x="99" y="390"/>
              <a:ext cx="8" cy="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30" name="Line 82"/>
            <xdr:cNvSpPr>
              <a:spLocks noChangeShapeType="1"/>
            </xdr:cNvSpPr>
          </xdr:nvSpPr>
          <xdr:spPr bwMode="auto">
            <a:xfrm flipH="1" flipV="1">
              <a:off x="98" y="387"/>
              <a:ext cx="1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31" name="Line 83"/>
            <xdr:cNvSpPr>
              <a:spLocks noChangeShapeType="1"/>
            </xdr:cNvSpPr>
          </xdr:nvSpPr>
          <xdr:spPr bwMode="auto">
            <a:xfrm flipV="1">
              <a:off x="112" y="322"/>
              <a:ext cx="14" cy="3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32" name="Rectangle 84"/>
            <xdr:cNvSpPr>
              <a:spLocks noChangeArrowheads="1"/>
            </xdr:cNvSpPr>
          </xdr:nvSpPr>
          <xdr:spPr bwMode="auto">
            <a:xfrm>
              <a:off x="137" y="324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33" name="Freeform 85"/>
            <xdr:cNvSpPr>
              <a:spLocks/>
            </xdr:cNvSpPr>
          </xdr:nvSpPr>
          <xdr:spPr bwMode="auto">
            <a:xfrm>
              <a:off x="119" y="322"/>
              <a:ext cx="9" cy="16"/>
            </a:xfrm>
            <a:custGeom>
              <a:avLst/>
              <a:gdLst/>
              <a:ahLst/>
              <a:cxnLst>
                <a:cxn ang="0">
                  <a:pos x="7" y="0"/>
                </a:cxn>
                <a:cxn ang="0">
                  <a:pos x="9" y="10"/>
                </a:cxn>
                <a:cxn ang="0">
                  <a:pos x="1" y="16"/>
                </a:cxn>
                <a:cxn ang="0">
                  <a:pos x="0" y="7"/>
                </a:cxn>
                <a:cxn ang="0">
                  <a:pos x="7" y="0"/>
                </a:cxn>
              </a:cxnLst>
              <a:rect l="0" t="0" r="r" b="b"/>
              <a:pathLst>
                <a:path w="9" h="16">
                  <a:moveTo>
                    <a:pt x="7" y="0"/>
                  </a:moveTo>
                  <a:lnTo>
                    <a:pt x="9" y="10"/>
                  </a:lnTo>
                  <a:lnTo>
                    <a:pt x="1" y="16"/>
                  </a:lnTo>
                  <a:lnTo>
                    <a:pt x="0" y="7"/>
                  </a:lnTo>
                  <a:lnTo>
                    <a:pt x="7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34" name="Rectangle 86"/>
            <xdr:cNvSpPr>
              <a:spLocks noChangeArrowheads="1"/>
            </xdr:cNvSpPr>
          </xdr:nvSpPr>
          <xdr:spPr bwMode="auto">
            <a:xfrm>
              <a:off x="116" y="383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35" name="Rectangle 87"/>
            <xdr:cNvSpPr>
              <a:spLocks noChangeArrowheads="1"/>
            </xdr:cNvSpPr>
          </xdr:nvSpPr>
          <xdr:spPr bwMode="auto">
            <a:xfrm>
              <a:off x="137" y="324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36" name="Rectangle 88"/>
            <xdr:cNvSpPr>
              <a:spLocks noChangeArrowheads="1"/>
            </xdr:cNvSpPr>
          </xdr:nvSpPr>
          <xdr:spPr bwMode="auto">
            <a:xfrm>
              <a:off x="396" y="164"/>
              <a:ext cx="118" cy="40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37" name="Rectangle 89"/>
            <xdr:cNvSpPr>
              <a:spLocks noChangeArrowheads="1"/>
            </xdr:cNvSpPr>
          </xdr:nvSpPr>
          <xdr:spPr bwMode="auto">
            <a:xfrm>
              <a:off x="405" y="168"/>
              <a:ext cx="106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ManagedElement</a:t>
              </a:r>
            </a:p>
          </xdr:txBody>
        </xdr:sp>
        <xdr:sp macro="" textlink="">
          <xdr:nvSpPr>
            <xdr:cNvPr id="2138" name="Rectangle 90"/>
            <xdr:cNvSpPr>
              <a:spLocks noChangeArrowheads="1"/>
            </xdr:cNvSpPr>
          </xdr:nvSpPr>
          <xdr:spPr bwMode="auto">
            <a:xfrm>
              <a:off x="396" y="186"/>
              <a:ext cx="118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39" name="Rectangle 91"/>
            <xdr:cNvSpPr>
              <a:spLocks noChangeArrowheads="1"/>
            </xdr:cNvSpPr>
          </xdr:nvSpPr>
          <xdr:spPr bwMode="auto">
            <a:xfrm>
              <a:off x="396" y="194"/>
              <a:ext cx="118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40" name="Line 92"/>
            <xdr:cNvSpPr>
              <a:spLocks noChangeShapeType="1"/>
            </xdr:cNvSpPr>
          </xdr:nvSpPr>
          <xdr:spPr bwMode="auto">
            <a:xfrm>
              <a:off x="455" y="128"/>
              <a:ext cx="1" cy="36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41" name="Rectangle 93"/>
            <xdr:cNvSpPr>
              <a:spLocks noChangeArrowheads="1"/>
            </xdr:cNvSpPr>
          </xdr:nvSpPr>
          <xdr:spPr bwMode="auto">
            <a:xfrm>
              <a:off x="467" y="14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42" name="Line 94"/>
            <xdr:cNvSpPr>
              <a:spLocks noChangeShapeType="1"/>
            </xdr:cNvSpPr>
          </xdr:nvSpPr>
          <xdr:spPr bwMode="auto">
            <a:xfrm flipV="1">
              <a:off x="455" y="152"/>
              <a:ext cx="5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43" name="Line 95"/>
            <xdr:cNvSpPr>
              <a:spLocks noChangeShapeType="1"/>
            </xdr:cNvSpPr>
          </xdr:nvSpPr>
          <xdr:spPr bwMode="auto">
            <a:xfrm flipH="1" flipV="1">
              <a:off x="451" y="152"/>
              <a:ext cx="4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44" name="Line 96"/>
            <xdr:cNvSpPr>
              <a:spLocks noChangeShapeType="1"/>
            </xdr:cNvSpPr>
          </xdr:nvSpPr>
          <xdr:spPr bwMode="auto">
            <a:xfrm flipV="1">
              <a:off x="455" y="92"/>
              <a:ext cx="1" cy="36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45" name="Rectangle 97"/>
            <xdr:cNvSpPr>
              <a:spLocks noChangeArrowheads="1"/>
            </xdr:cNvSpPr>
          </xdr:nvSpPr>
          <xdr:spPr bwMode="auto">
            <a:xfrm>
              <a:off x="469" y="8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46" name="Freeform 98"/>
            <xdr:cNvSpPr>
              <a:spLocks/>
            </xdr:cNvSpPr>
          </xdr:nvSpPr>
          <xdr:spPr bwMode="auto">
            <a:xfrm>
              <a:off x="451" y="92"/>
              <a:ext cx="9" cy="17"/>
            </a:xfrm>
            <a:custGeom>
              <a:avLst/>
              <a:gdLst/>
              <a:ahLst/>
              <a:cxnLst>
                <a:cxn ang="0">
                  <a:pos x="4" y="0"/>
                </a:cxn>
                <a:cxn ang="0">
                  <a:pos x="9" y="9"/>
                </a:cxn>
                <a:cxn ang="0">
                  <a:pos x="4" y="17"/>
                </a:cxn>
                <a:cxn ang="0">
                  <a:pos x="0" y="9"/>
                </a:cxn>
                <a:cxn ang="0">
                  <a:pos x="4" y="0"/>
                </a:cxn>
              </a:cxnLst>
              <a:rect l="0" t="0" r="r" b="b"/>
              <a:pathLst>
                <a:path w="9" h="17">
                  <a:moveTo>
                    <a:pt x="4" y="0"/>
                  </a:moveTo>
                  <a:lnTo>
                    <a:pt x="9" y="9"/>
                  </a:lnTo>
                  <a:lnTo>
                    <a:pt x="4" y="17"/>
                  </a:lnTo>
                  <a:lnTo>
                    <a:pt x="0" y="9"/>
                  </a:lnTo>
                  <a:lnTo>
                    <a:pt x="4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47" name="Rectangle 99"/>
            <xdr:cNvSpPr>
              <a:spLocks noChangeArrowheads="1"/>
            </xdr:cNvSpPr>
          </xdr:nvSpPr>
          <xdr:spPr bwMode="auto">
            <a:xfrm>
              <a:off x="467" y="14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48" name="Rectangle 100"/>
            <xdr:cNvSpPr>
              <a:spLocks noChangeArrowheads="1"/>
            </xdr:cNvSpPr>
          </xdr:nvSpPr>
          <xdr:spPr bwMode="auto">
            <a:xfrm>
              <a:off x="469" y="8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49" name="Line 101"/>
            <xdr:cNvSpPr>
              <a:spLocks noChangeShapeType="1"/>
            </xdr:cNvSpPr>
          </xdr:nvSpPr>
          <xdr:spPr bwMode="auto">
            <a:xfrm flipH="1">
              <a:off x="275" y="184"/>
              <a:ext cx="60" cy="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50" name="Rectangle 102"/>
            <xdr:cNvSpPr>
              <a:spLocks noChangeArrowheads="1"/>
            </xdr:cNvSpPr>
          </xdr:nvSpPr>
          <xdr:spPr bwMode="auto">
            <a:xfrm>
              <a:off x="270" y="194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51" name="Line 103"/>
            <xdr:cNvSpPr>
              <a:spLocks noChangeShapeType="1"/>
            </xdr:cNvSpPr>
          </xdr:nvSpPr>
          <xdr:spPr bwMode="auto">
            <a:xfrm>
              <a:off x="275" y="184"/>
              <a:ext cx="11" cy="5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52" name="Line 104"/>
            <xdr:cNvSpPr>
              <a:spLocks noChangeShapeType="1"/>
            </xdr:cNvSpPr>
          </xdr:nvSpPr>
          <xdr:spPr bwMode="auto">
            <a:xfrm flipV="1">
              <a:off x="275" y="180"/>
              <a:ext cx="11" cy="4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53" name="Line 105"/>
            <xdr:cNvSpPr>
              <a:spLocks noChangeShapeType="1"/>
            </xdr:cNvSpPr>
          </xdr:nvSpPr>
          <xdr:spPr bwMode="auto">
            <a:xfrm>
              <a:off x="335" y="184"/>
              <a:ext cx="61" cy="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54" name="Rectangle 106"/>
            <xdr:cNvSpPr>
              <a:spLocks noChangeArrowheads="1"/>
            </xdr:cNvSpPr>
          </xdr:nvSpPr>
          <xdr:spPr bwMode="auto">
            <a:xfrm>
              <a:off x="386" y="194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55" name="Freeform 107"/>
            <xdr:cNvSpPr>
              <a:spLocks/>
            </xdr:cNvSpPr>
          </xdr:nvSpPr>
          <xdr:spPr bwMode="auto">
            <a:xfrm>
              <a:off x="379" y="180"/>
              <a:ext cx="17" cy="9"/>
            </a:xfrm>
            <a:custGeom>
              <a:avLst/>
              <a:gdLst/>
              <a:ahLst/>
              <a:cxnLst>
                <a:cxn ang="0">
                  <a:pos x="17" y="4"/>
                </a:cxn>
                <a:cxn ang="0">
                  <a:pos x="8" y="9"/>
                </a:cxn>
                <a:cxn ang="0">
                  <a:pos x="0" y="4"/>
                </a:cxn>
                <a:cxn ang="0">
                  <a:pos x="8" y="0"/>
                </a:cxn>
                <a:cxn ang="0">
                  <a:pos x="17" y="4"/>
                </a:cxn>
              </a:cxnLst>
              <a:rect l="0" t="0" r="r" b="b"/>
              <a:pathLst>
                <a:path w="17" h="9">
                  <a:moveTo>
                    <a:pt x="17" y="4"/>
                  </a:moveTo>
                  <a:lnTo>
                    <a:pt x="8" y="9"/>
                  </a:lnTo>
                  <a:lnTo>
                    <a:pt x="0" y="4"/>
                  </a:lnTo>
                  <a:lnTo>
                    <a:pt x="8" y="0"/>
                  </a:lnTo>
                  <a:lnTo>
                    <a:pt x="17" y="4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56" name="Rectangle 108"/>
            <xdr:cNvSpPr>
              <a:spLocks noChangeArrowheads="1"/>
            </xdr:cNvSpPr>
          </xdr:nvSpPr>
          <xdr:spPr bwMode="auto">
            <a:xfrm>
              <a:off x="270" y="194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57" name="Rectangle 109"/>
            <xdr:cNvSpPr>
              <a:spLocks noChangeArrowheads="1"/>
            </xdr:cNvSpPr>
          </xdr:nvSpPr>
          <xdr:spPr bwMode="auto">
            <a:xfrm>
              <a:off x="386" y="194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58" name="Line 110"/>
            <xdr:cNvSpPr>
              <a:spLocks noChangeShapeType="1"/>
            </xdr:cNvSpPr>
          </xdr:nvSpPr>
          <xdr:spPr bwMode="auto">
            <a:xfrm flipV="1">
              <a:off x="580" y="92"/>
              <a:ext cx="81" cy="36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59" name="Rectangle 111"/>
            <xdr:cNvSpPr>
              <a:spLocks noChangeArrowheads="1"/>
            </xdr:cNvSpPr>
          </xdr:nvSpPr>
          <xdr:spPr bwMode="auto">
            <a:xfrm>
              <a:off x="649" y="104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60" name="Line 112"/>
            <xdr:cNvSpPr>
              <a:spLocks noChangeShapeType="1"/>
            </xdr:cNvSpPr>
          </xdr:nvSpPr>
          <xdr:spPr bwMode="auto">
            <a:xfrm flipH="1">
              <a:off x="652" y="92"/>
              <a:ext cx="9" cy="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61" name="Line 113"/>
            <xdr:cNvSpPr>
              <a:spLocks noChangeShapeType="1"/>
            </xdr:cNvSpPr>
          </xdr:nvSpPr>
          <xdr:spPr bwMode="auto">
            <a:xfrm flipH="1">
              <a:off x="648" y="92"/>
              <a:ext cx="13" cy="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62" name="Line 114"/>
            <xdr:cNvSpPr>
              <a:spLocks noChangeShapeType="1"/>
            </xdr:cNvSpPr>
          </xdr:nvSpPr>
          <xdr:spPr bwMode="auto">
            <a:xfrm flipH="1">
              <a:off x="499" y="128"/>
              <a:ext cx="81" cy="36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63" name="Rectangle 115"/>
            <xdr:cNvSpPr>
              <a:spLocks noChangeArrowheads="1"/>
            </xdr:cNvSpPr>
          </xdr:nvSpPr>
          <xdr:spPr bwMode="auto">
            <a:xfrm>
              <a:off x="521" y="152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64" name="Freeform 116"/>
            <xdr:cNvSpPr>
              <a:spLocks/>
            </xdr:cNvSpPr>
          </xdr:nvSpPr>
          <xdr:spPr bwMode="auto">
            <a:xfrm>
              <a:off x="499" y="156"/>
              <a:ext cx="16" cy="9"/>
            </a:xfrm>
            <a:custGeom>
              <a:avLst/>
              <a:gdLst/>
              <a:ahLst/>
              <a:cxnLst>
                <a:cxn ang="0">
                  <a:pos x="0" y="8"/>
                </a:cxn>
                <a:cxn ang="0">
                  <a:pos x="10" y="9"/>
                </a:cxn>
                <a:cxn ang="0">
                  <a:pos x="16" y="1"/>
                </a:cxn>
                <a:cxn ang="0">
                  <a:pos x="7" y="0"/>
                </a:cxn>
                <a:cxn ang="0">
                  <a:pos x="0" y="8"/>
                </a:cxn>
              </a:cxnLst>
              <a:rect l="0" t="0" r="r" b="b"/>
              <a:pathLst>
                <a:path w="16" h="9">
                  <a:moveTo>
                    <a:pt x="0" y="8"/>
                  </a:moveTo>
                  <a:lnTo>
                    <a:pt x="10" y="9"/>
                  </a:lnTo>
                  <a:lnTo>
                    <a:pt x="16" y="1"/>
                  </a:lnTo>
                  <a:lnTo>
                    <a:pt x="7" y="0"/>
                  </a:lnTo>
                  <a:lnTo>
                    <a:pt x="0" y="8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65" name="Rectangle 117"/>
            <xdr:cNvSpPr>
              <a:spLocks noChangeArrowheads="1"/>
            </xdr:cNvSpPr>
          </xdr:nvSpPr>
          <xdr:spPr bwMode="auto">
            <a:xfrm>
              <a:off x="649" y="104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66" name="Rectangle 118"/>
            <xdr:cNvSpPr>
              <a:spLocks noChangeArrowheads="1"/>
            </xdr:cNvSpPr>
          </xdr:nvSpPr>
          <xdr:spPr bwMode="auto">
            <a:xfrm>
              <a:off x="521" y="152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67" name="Line 119"/>
            <xdr:cNvSpPr>
              <a:spLocks noChangeShapeType="1"/>
            </xdr:cNvSpPr>
          </xdr:nvSpPr>
          <xdr:spPr bwMode="auto">
            <a:xfrm flipV="1">
              <a:off x="581" y="168"/>
              <a:ext cx="67" cy="6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68" name="Rectangle 120"/>
            <xdr:cNvSpPr>
              <a:spLocks noChangeArrowheads="1"/>
            </xdr:cNvSpPr>
          </xdr:nvSpPr>
          <xdr:spPr bwMode="auto">
            <a:xfrm>
              <a:off x="631" y="17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69" name="Line 121"/>
            <xdr:cNvSpPr>
              <a:spLocks noChangeShapeType="1"/>
            </xdr:cNvSpPr>
          </xdr:nvSpPr>
          <xdr:spPr bwMode="auto">
            <a:xfrm flipH="1">
              <a:off x="637" y="168"/>
              <a:ext cx="11" cy="6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70" name="Line 122"/>
            <xdr:cNvSpPr>
              <a:spLocks noChangeShapeType="1"/>
            </xdr:cNvSpPr>
          </xdr:nvSpPr>
          <xdr:spPr bwMode="auto">
            <a:xfrm flipH="1" flipV="1">
              <a:off x="636" y="165"/>
              <a:ext cx="12" cy="3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71" name="Line 123"/>
            <xdr:cNvSpPr>
              <a:spLocks noChangeShapeType="1"/>
            </xdr:cNvSpPr>
          </xdr:nvSpPr>
          <xdr:spPr bwMode="auto">
            <a:xfrm flipH="1">
              <a:off x="514" y="174"/>
              <a:ext cx="67" cy="5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72" name="Rectangle 124"/>
            <xdr:cNvSpPr>
              <a:spLocks noChangeArrowheads="1"/>
            </xdr:cNvSpPr>
          </xdr:nvSpPr>
          <xdr:spPr bwMode="auto">
            <a:xfrm>
              <a:off x="519" y="18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73" name="Freeform 125"/>
            <xdr:cNvSpPr>
              <a:spLocks/>
            </xdr:cNvSpPr>
          </xdr:nvSpPr>
          <xdr:spPr bwMode="auto">
            <a:xfrm>
              <a:off x="514" y="174"/>
              <a:ext cx="18" cy="9"/>
            </a:xfrm>
            <a:custGeom>
              <a:avLst/>
              <a:gdLst/>
              <a:ahLst/>
              <a:cxnLst>
                <a:cxn ang="0">
                  <a:pos x="0" y="5"/>
                </a:cxn>
                <a:cxn ang="0">
                  <a:pos x="9" y="9"/>
                </a:cxn>
                <a:cxn ang="0">
                  <a:pos x="18" y="4"/>
                </a:cxn>
                <a:cxn ang="0">
                  <a:pos x="9" y="0"/>
                </a:cxn>
                <a:cxn ang="0">
                  <a:pos x="0" y="5"/>
                </a:cxn>
              </a:cxnLst>
              <a:rect l="0" t="0" r="r" b="b"/>
              <a:pathLst>
                <a:path w="18" h="9">
                  <a:moveTo>
                    <a:pt x="0" y="5"/>
                  </a:moveTo>
                  <a:lnTo>
                    <a:pt x="9" y="9"/>
                  </a:lnTo>
                  <a:lnTo>
                    <a:pt x="18" y="4"/>
                  </a:lnTo>
                  <a:lnTo>
                    <a:pt x="9" y="0"/>
                  </a:lnTo>
                  <a:lnTo>
                    <a:pt x="0" y="5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74" name="Rectangle 126"/>
            <xdr:cNvSpPr>
              <a:spLocks noChangeArrowheads="1"/>
            </xdr:cNvSpPr>
          </xdr:nvSpPr>
          <xdr:spPr bwMode="auto">
            <a:xfrm>
              <a:off x="631" y="17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75" name="Rectangle 127"/>
            <xdr:cNvSpPr>
              <a:spLocks noChangeArrowheads="1"/>
            </xdr:cNvSpPr>
          </xdr:nvSpPr>
          <xdr:spPr bwMode="auto">
            <a:xfrm>
              <a:off x="519" y="18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76" name="Line 128"/>
            <xdr:cNvSpPr>
              <a:spLocks noChangeShapeType="1"/>
            </xdr:cNvSpPr>
          </xdr:nvSpPr>
          <xdr:spPr bwMode="auto">
            <a:xfrm>
              <a:off x="580" y="222"/>
              <a:ext cx="67" cy="2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77" name="Rectangle 129"/>
            <xdr:cNvSpPr>
              <a:spLocks noChangeArrowheads="1"/>
            </xdr:cNvSpPr>
          </xdr:nvSpPr>
          <xdr:spPr bwMode="auto">
            <a:xfrm>
              <a:off x="634" y="216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78" name="Line 130"/>
            <xdr:cNvSpPr>
              <a:spLocks noChangeShapeType="1"/>
            </xdr:cNvSpPr>
          </xdr:nvSpPr>
          <xdr:spPr bwMode="auto">
            <a:xfrm flipH="1" flipV="1">
              <a:off x="637" y="235"/>
              <a:ext cx="10" cy="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79" name="Line 131"/>
            <xdr:cNvSpPr>
              <a:spLocks noChangeShapeType="1"/>
            </xdr:cNvSpPr>
          </xdr:nvSpPr>
          <xdr:spPr bwMode="auto">
            <a:xfrm flipH="1">
              <a:off x="634" y="243"/>
              <a:ext cx="13" cy="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80" name="Line 132"/>
            <xdr:cNvSpPr>
              <a:spLocks noChangeShapeType="1"/>
            </xdr:cNvSpPr>
          </xdr:nvSpPr>
          <xdr:spPr bwMode="auto">
            <a:xfrm flipH="1" flipV="1">
              <a:off x="514" y="202"/>
              <a:ext cx="66" cy="20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81" name="Rectangle 133"/>
            <xdr:cNvSpPr>
              <a:spLocks noChangeArrowheads="1"/>
            </xdr:cNvSpPr>
          </xdr:nvSpPr>
          <xdr:spPr bwMode="auto">
            <a:xfrm>
              <a:off x="513" y="213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82" name="Freeform 134"/>
            <xdr:cNvSpPr>
              <a:spLocks/>
            </xdr:cNvSpPr>
          </xdr:nvSpPr>
          <xdr:spPr bwMode="auto">
            <a:xfrm>
              <a:off x="514" y="200"/>
              <a:ext cx="17" cy="9"/>
            </a:xfrm>
            <a:custGeom>
              <a:avLst/>
              <a:gdLst/>
              <a:ahLst/>
              <a:cxnLst>
                <a:cxn ang="0">
                  <a:pos x="0" y="2"/>
                </a:cxn>
                <a:cxn ang="0">
                  <a:pos x="10" y="0"/>
                </a:cxn>
                <a:cxn ang="0">
                  <a:pos x="17" y="7"/>
                </a:cxn>
                <a:cxn ang="0">
                  <a:pos x="8" y="9"/>
                </a:cxn>
                <a:cxn ang="0">
                  <a:pos x="0" y="2"/>
                </a:cxn>
              </a:cxnLst>
              <a:rect l="0" t="0" r="r" b="b"/>
              <a:pathLst>
                <a:path w="17" h="9">
                  <a:moveTo>
                    <a:pt x="0" y="2"/>
                  </a:moveTo>
                  <a:lnTo>
                    <a:pt x="10" y="0"/>
                  </a:lnTo>
                  <a:lnTo>
                    <a:pt x="17" y="7"/>
                  </a:lnTo>
                  <a:lnTo>
                    <a:pt x="8" y="9"/>
                  </a:lnTo>
                  <a:lnTo>
                    <a:pt x="0" y="2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83" name="Rectangle 135"/>
            <xdr:cNvSpPr>
              <a:spLocks noChangeArrowheads="1"/>
            </xdr:cNvSpPr>
          </xdr:nvSpPr>
          <xdr:spPr bwMode="auto">
            <a:xfrm>
              <a:off x="634" y="216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84" name="Rectangle 136"/>
            <xdr:cNvSpPr>
              <a:spLocks noChangeArrowheads="1"/>
            </xdr:cNvSpPr>
          </xdr:nvSpPr>
          <xdr:spPr bwMode="auto">
            <a:xfrm>
              <a:off x="513" y="213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85" name="Line 137"/>
            <xdr:cNvSpPr>
              <a:spLocks noChangeShapeType="1"/>
            </xdr:cNvSpPr>
          </xdr:nvSpPr>
          <xdr:spPr bwMode="auto">
            <a:xfrm flipH="1">
              <a:off x="175" y="245"/>
              <a:ext cx="112" cy="4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86" name="Rectangle 138"/>
            <xdr:cNvSpPr>
              <a:spLocks noChangeArrowheads="1"/>
            </xdr:cNvSpPr>
          </xdr:nvSpPr>
          <xdr:spPr bwMode="auto">
            <a:xfrm>
              <a:off x="182" y="291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87" name="Line 139"/>
            <xdr:cNvSpPr>
              <a:spLocks noChangeShapeType="1"/>
            </xdr:cNvSpPr>
          </xdr:nvSpPr>
          <xdr:spPr bwMode="auto">
            <a:xfrm>
              <a:off x="175" y="286"/>
              <a:ext cx="13" cy="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88" name="Line 140"/>
            <xdr:cNvSpPr>
              <a:spLocks noChangeShapeType="1"/>
            </xdr:cNvSpPr>
          </xdr:nvSpPr>
          <xdr:spPr bwMode="auto">
            <a:xfrm flipV="1">
              <a:off x="175" y="278"/>
              <a:ext cx="10" cy="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89" name="Line 141"/>
            <xdr:cNvSpPr>
              <a:spLocks noChangeShapeType="1"/>
            </xdr:cNvSpPr>
          </xdr:nvSpPr>
          <xdr:spPr bwMode="auto">
            <a:xfrm flipV="1">
              <a:off x="287" y="205"/>
              <a:ext cx="113" cy="40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90" name="Rectangle 142"/>
            <xdr:cNvSpPr>
              <a:spLocks noChangeArrowheads="1"/>
            </xdr:cNvSpPr>
          </xdr:nvSpPr>
          <xdr:spPr bwMode="auto">
            <a:xfrm>
              <a:off x="391" y="217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91" name="Freeform 143"/>
            <xdr:cNvSpPr>
              <a:spLocks/>
            </xdr:cNvSpPr>
          </xdr:nvSpPr>
          <xdr:spPr bwMode="auto">
            <a:xfrm>
              <a:off x="383" y="203"/>
              <a:ext cx="17" cy="9"/>
            </a:xfrm>
            <a:custGeom>
              <a:avLst/>
              <a:gdLst/>
              <a:ahLst/>
              <a:cxnLst>
                <a:cxn ang="0">
                  <a:pos x="17" y="2"/>
                </a:cxn>
                <a:cxn ang="0">
                  <a:pos x="10" y="9"/>
                </a:cxn>
                <a:cxn ang="0">
                  <a:pos x="0" y="8"/>
                </a:cxn>
                <a:cxn ang="0">
                  <a:pos x="7" y="0"/>
                </a:cxn>
                <a:cxn ang="0">
                  <a:pos x="17" y="2"/>
                </a:cxn>
              </a:cxnLst>
              <a:rect l="0" t="0" r="r" b="b"/>
              <a:pathLst>
                <a:path w="17" h="9">
                  <a:moveTo>
                    <a:pt x="17" y="2"/>
                  </a:moveTo>
                  <a:lnTo>
                    <a:pt x="10" y="9"/>
                  </a:lnTo>
                  <a:lnTo>
                    <a:pt x="0" y="8"/>
                  </a:lnTo>
                  <a:lnTo>
                    <a:pt x="7" y="0"/>
                  </a:lnTo>
                  <a:lnTo>
                    <a:pt x="17" y="2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92" name="Rectangle 144"/>
            <xdr:cNvSpPr>
              <a:spLocks noChangeArrowheads="1"/>
            </xdr:cNvSpPr>
          </xdr:nvSpPr>
          <xdr:spPr bwMode="auto">
            <a:xfrm>
              <a:off x="182" y="291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193" name="Rectangle 145"/>
            <xdr:cNvSpPr>
              <a:spLocks noChangeArrowheads="1"/>
            </xdr:cNvSpPr>
          </xdr:nvSpPr>
          <xdr:spPr bwMode="auto">
            <a:xfrm>
              <a:off x="391" y="217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194" name="Rectangle 146"/>
            <xdr:cNvSpPr>
              <a:spLocks noChangeArrowheads="1"/>
            </xdr:cNvSpPr>
          </xdr:nvSpPr>
          <xdr:spPr bwMode="auto">
            <a:xfrm>
              <a:off x="401" y="282"/>
              <a:ext cx="107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95" name="Rectangle 147"/>
            <xdr:cNvSpPr>
              <a:spLocks noChangeArrowheads="1"/>
            </xdr:cNvSpPr>
          </xdr:nvSpPr>
          <xdr:spPr bwMode="auto">
            <a:xfrm>
              <a:off x="408" y="286"/>
              <a:ext cx="9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ImsHssFunction</a:t>
              </a:r>
            </a:p>
          </xdr:txBody>
        </xdr:sp>
        <xdr:sp macro="" textlink="">
          <xdr:nvSpPr>
            <xdr:cNvPr id="2196" name="Rectangle 148"/>
            <xdr:cNvSpPr>
              <a:spLocks noChangeArrowheads="1"/>
            </xdr:cNvSpPr>
          </xdr:nvSpPr>
          <xdr:spPr bwMode="auto">
            <a:xfrm>
              <a:off x="401" y="303"/>
              <a:ext cx="107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97" name="Rectangle 149"/>
            <xdr:cNvSpPr>
              <a:spLocks noChangeArrowheads="1"/>
            </xdr:cNvSpPr>
          </xdr:nvSpPr>
          <xdr:spPr bwMode="auto">
            <a:xfrm>
              <a:off x="401" y="311"/>
              <a:ext cx="107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198" name="Line 150"/>
            <xdr:cNvSpPr>
              <a:spLocks noChangeShapeType="1"/>
            </xdr:cNvSpPr>
          </xdr:nvSpPr>
          <xdr:spPr bwMode="auto">
            <a:xfrm>
              <a:off x="514" y="343"/>
              <a:ext cx="30" cy="20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99" name="Rectangle 151"/>
            <xdr:cNvSpPr>
              <a:spLocks noChangeArrowheads="1"/>
            </xdr:cNvSpPr>
          </xdr:nvSpPr>
          <xdr:spPr bwMode="auto">
            <a:xfrm>
              <a:off x="540" y="339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00" name="Line 152"/>
            <xdr:cNvSpPr>
              <a:spLocks noChangeShapeType="1"/>
            </xdr:cNvSpPr>
          </xdr:nvSpPr>
          <xdr:spPr bwMode="auto">
            <a:xfrm flipH="1" flipV="1">
              <a:off x="537" y="353"/>
              <a:ext cx="7" cy="10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01" name="Line 153"/>
            <xdr:cNvSpPr>
              <a:spLocks noChangeShapeType="1"/>
            </xdr:cNvSpPr>
          </xdr:nvSpPr>
          <xdr:spPr bwMode="auto">
            <a:xfrm flipH="1" flipV="1">
              <a:off x="531" y="361"/>
              <a:ext cx="13" cy="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02" name="Line 154"/>
            <xdr:cNvSpPr>
              <a:spLocks noChangeShapeType="1"/>
            </xdr:cNvSpPr>
          </xdr:nvSpPr>
          <xdr:spPr bwMode="auto">
            <a:xfrm flipH="1" flipV="1">
              <a:off x="484" y="322"/>
              <a:ext cx="30" cy="21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03" name="Rectangle 155"/>
            <xdr:cNvSpPr>
              <a:spLocks noChangeArrowheads="1"/>
            </xdr:cNvSpPr>
          </xdr:nvSpPr>
          <xdr:spPr bwMode="auto">
            <a:xfrm>
              <a:off x="493" y="302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04" name="Freeform 156"/>
            <xdr:cNvSpPr>
              <a:spLocks/>
            </xdr:cNvSpPr>
          </xdr:nvSpPr>
          <xdr:spPr bwMode="auto">
            <a:xfrm>
              <a:off x="484" y="322"/>
              <a:ext cx="14" cy="1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10" y="1"/>
                </a:cxn>
                <a:cxn ang="0">
                  <a:pos x="14" y="10"/>
                </a:cxn>
                <a:cxn ang="0">
                  <a:pos x="4" y="9"/>
                </a:cxn>
                <a:cxn ang="0">
                  <a:pos x="0" y="0"/>
                </a:cxn>
              </a:cxnLst>
              <a:rect l="0" t="0" r="r" b="b"/>
              <a:pathLst>
                <a:path w="14" h="10">
                  <a:moveTo>
                    <a:pt x="0" y="0"/>
                  </a:moveTo>
                  <a:lnTo>
                    <a:pt x="10" y="1"/>
                  </a:lnTo>
                  <a:lnTo>
                    <a:pt x="14" y="10"/>
                  </a:lnTo>
                  <a:lnTo>
                    <a:pt x="4" y="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05" name="Rectangle 157"/>
            <xdr:cNvSpPr>
              <a:spLocks noChangeArrowheads="1"/>
            </xdr:cNvSpPr>
          </xdr:nvSpPr>
          <xdr:spPr bwMode="auto">
            <a:xfrm>
              <a:off x="540" y="339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06" name="Rectangle 158"/>
            <xdr:cNvSpPr>
              <a:spLocks noChangeArrowheads="1"/>
            </xdr:cNvSpPr>
          </xdr:nvSpPr>
          <xdr:spPr bwMode="auto">
            <a:xfrm>
              <a:off x="493" y="302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07" name="Line 159"/>
            <xdr:cNvSpPr>
              <a:spLocks noChangeShapeType="1"/>
            </xdr:cNvSpPr>
          </xdr:nvSpPr>
          <xdr:spPr bwMode="auto">
            <a:xfrm>
              <a:off x="455" y="243"/>
              <a:ext cx="1" cy="3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08" name="Rectangle 160"/>
            <xdr:cNvSpPr>
              <a:spLocks noChangeArrowheads="1"/>
            </xdr:cNvSpPr>
          </xdr:nvSpPr>
          <xdr:spPr bwMode="auto">
            <a:xfrm>
              <a:off x="462" y="25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09" name="Line 161"/>
            <xdr:cNvSpPr>
              <a:spLocks noChangeShapeType="1"/>
            </xdr:cNvSpPr>
          </xdr:nvSpPr>
          <xdr:spPr bwMode="auto">
            <a:xfrm flipV="1">
              <a:off x="455" y="270"/>
              <a:ext cx="5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10" name="Line 162"/>
            <xdr:cNvSpPr>
              <a:spLocks noChangeShapeType="1"/>
            </xdr:cNvSpPr>
          </xdr:nvSpPr>
          <xdr:spPr bwMode="auto">
            <a:xfrm flipH="1" flipV="1">
              <a:off x="451" y="270"/>
              <a:ext cx="4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11" name="Line 163"/>
            <xdr:cNvSpPr>
              <a:spLocks noChangeShapeType="1"/>
            </xdr:cNvSpPr>
          </xdr:nvSpPr>
          <xdr:spPr bwMode="auto">
            <a:xfrm flipV="1">
              <a:off x="455" y="205"/>
              <a:ext cx="1" cy="3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12" name="Rectangle 164"/>
            <xdr:cNvSpPr>
              <a:spLocks noChangeArrowheads="1"/>
            </xdr:cNvSpPr>
          </xdr:nvSpPr>
          <xdr:spPr bwMode="auto">
            <a:xfrm>
              <a:off x="469" y="201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13" name="Freeform 165"/>
            <xdr:cNvSpPr>
              <a:spLocks/>
            </xdr:cNvSpPr>
          </xdr:nvSpPr>
          <xdr:spPr bwMode="auto">
            <a:xfrm>
              <a:off x="451" y="205"/>
              <a:ext cx="9" cy="17"/>
            </a:xfrm>
            <a:custGeom>
              <a:avLst/>
              <a:gdLst/>
              <a:ahLst/>
              <a:cxnLst>
                <a:cxn ang="0">
                  <a:pos x="4" y="0"/>
                </a:cxn>
                <a:cxn ang="0">
                  <a:pos x="9" y="8"/>
                </a:cxn>
                <a:cxn ang="0">
                  <a:pos x="4" y="17"/>
                </a:cxn>
                <a:cxn ang="0">
                  <a:pos x="0" y="8"/>
                </a:cxn>
                <a:cxn ang="0">
                  <a:pos x="4" y="0"/>
                </a:cxn>
              </a:cxnLst>
              <a:rect l="0" t="0" r="r" b="b"/>
              <a:pathLst>
                <a:path w="9" h="17">
                  <a:moveTo>
                    <a:pt x="4" y="0"/>
                  </a:moveTo>
                  <a:lnTo>
                    <a:pt x="9" y="8"/>
                  </a:lnTo>
                  <a:lnTo>
                    <a:pt x="4" y="17"/>
                  </a:lnTo>
                  <a:lnTo>
                    <a:pt x="0" y="8"/>
                  </a:lnTo>
                  <a:lnTo>
                    <a:pt x="4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14" name="Rectangle 166"/>
            <xdr:cNvSpPr>
              <a:spLocks noChangeArrowheads="1"/>
            </xdr:cNvSpPr>
          </xdr:nvSpPr>
          <xdr:spPr bwMode="auto">
            <a:xfrm>
              <a:off x="462" y="25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15" name="Rectangle 167"/>
            <xdr:cNvSpPr>
              <a:spLocks noChangeArrowheads="1"/>
            </xdr:cNvSpPr>
          </xdr:nvSpPr>
          <xdr:spPr bwMode="auto">
            <a:xfrm>
              <a:off x="469" y="201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16" name="Rectangle 168"/>
            <xdr:cNvSpPr>
              <a:spLocks noChangeArrowheads="1"/>
            </xdr:cNvSpPr>
          </xdr:nvSpPr>
          <xdr:spPr bwMode="auto">
            <a:xfrm>
              <a:off x="467" y="420"/>
              <a:ext cx="108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17" name="Rectangle 169"/>
            <xdr:cNvSpPr>
              <a:spLocks noChangeArrowheads="1"/>
            </xdr:cNvSpPr>
          </xdr:nvSpPr>
          <xdr:spPr bwMode="auto">
            <a:xfrm>
              <a:off x="475" y="424"/>
              <a:ext cx="9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EpRpDynCxHss</a:t>
              </a:r>
            </a:p>
          </xdr:txBody>
        </xdr:sp>
        <xdr:sp macro="" textlink="">
          <xdr:nvSpPr>
            <xdr:cNvPr id="2218" name="Rectangle 170"/>
            <xdr:cNvSpPr>
              <a:spLocks noChangeArrowheads="1"/>
            </xdr:cNvSpPr>
          </xdr:nvSpPr>
          <xdr:spPr bwMode="auto">
            <a:xfrm>
              <a:off x="467" y="441"/>
              <a:ext cx="108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19" name="Rectangle 171"/>
            <xdr:cNvSpPr>
              <a:spLocks noChangeArrowheads="1"/>
            </xdr:cNvSpPr>
          </xdr:nvSpPr>
          <xdr:spPr bwMode="auto">
            <a:xfrm>
              <a:off x="467" y="449"/>
              <a:ext cx="108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20" name="Line 172"/>
            <xdr:cNvSpPr>
              <a:spLocks noChangeShapeType="1"/>
            </xdr:cNvSpPr>
          </xdr:nvSpPr>
          <xdr:spPr bwMode="auto">
            <a:xfrm>
              <a:off x="488" y="371"/>
              <a:ext cx="24" cy="4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21" name="Rectangle 173"/>
            <xdr:cNvSpPr>
              <a:spLocks noChangeArrowheads="1"/>
            </xdr:cNvSpPr>
          </xdr:nvSpPr>
          <xdr:spPr bwMode="auto">
            <a:xfrm>
              <a:off x="497" y="38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22" name="Line 174"/>
            <xdr:cNvSpPr>
              <a:spLocks noChangeShapeType="1"/>
            </xdr:cNvSpPr>
          </xdr:nvSpPr>
          <xdr:spPr bwMode="auto">
            <a:xfrm flipH="1" flipV="1">
              <a:off x="511" y="408"/>
              <a:ext cx="1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23" name="Line 175"/>
            <xdr:cNvSpPr>
              <a:spLocks noChangeShapeType="1"/>
            </xdr:cNvSpPr>
          </xdr:nvSpPr>
          <xdr:spPr bwMode="auto">
            <a:xfrm flipH="1" flipV="1">
              <a:off x="502" y="411"/>
              <a:ext cx="10" cy="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24" name="Line 176"/>
            <xdr:cNvSpPr>
              <a:spLocks noChangeShapeType="1"/>
            </xdr:cNvSpPr>
          </xdr:nvSpPr>
          <xdr:spPr bwMode="auto">
            <a:xfrm flipH="1" flipV="1">
              <a:off x="465" y="322"/>
              <a:ext cx="23" cy="4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25" name="Rectangle 177"/>
            <xdr:cNvSpPr>
              <a:spLocks noChangeArrowheads="1"/>
            </xdr:cNvSpPr>
          </xdr:nvSpPr>
          <xdr:spPr bwMode="auto">
            <a:xfrm>
              <a:off x="480" y="312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26" name="Freeform 178"/>
            <xdr:cNvSpPr>
              <a:spLocks/>
            </xdr:cNvSpPr>
          </xdr:nvSpPr>
          <xdr:spPr bwMode="auto">
            <a:xfrm>
              <a:off x="464" y="322"/>
              <a:ext cx="9" cy="16"/>
            </a:xfrm>
            <a:custGeom>
              <a:avLst/>
              <a:gdLst/>
              <a:ahLst/>
              <a:cxnLst>
                <a:cxn ang="0">
                  <a:pos x="1" y="0"/>
                </a:cxn>
                <a:cxn ang="0">
                  <a:pos x="9" y="6"/>
                </a:cxn>
                <a:cxn ang="0">
                  <a:pos x="8" y="16"/>
                </a:cxn>
                <a:cxn ang="0">
                  <a:pos x="0" y="10"/>
                </a:cxn>
                <a:cxn ang="0">
                  <a:pos x="1" y="0"/>
                </a:cxn>
              </a:cxnLst>
              <a:rect l="0" t="0" r="r" b="b"/>
              <a:pathLst>
                <a:path w="9" h="16">
                  <a:moveTo>
                    <a:pt x="1" y="0"/>
                  </a:moveTo>
                  <a:lnTo>
                    <a:pt x="9" y="6"/>
                  </a:lnTo>
                  <a:lnTo>
                    <a:pt x="8" y="16"/>
                  </a:lnTo>
                  <a:lnTo>
                    <a:pt x="0" y="10"/>
                  </a:lnTo>
                  <a:lnTo>
                    <a:pt x="1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27" name="Rectangle 179"/>
            <xdr:cNvSpPr>
              <a:spLocks noChangeArrowheads="1"/>
            </xdr:cNvSpPr>
          </xdr:nvSpPr>
          <xdr:spPr bwMode="auto">
            <a:xfrm>
              <a:off x="497" y="388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28" name="Rectangle 180"/>
            <xdr:cNvSpPr>
              <a:spLocks noChangeArrowheads="1"/>
            </xdr:cNvSpPr>
          </xdr:nvSpPr>
          <xdr:spPr bwMode="auto">
            <a:xfrm>
              <a:off x="480" y="312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29" name="Rectangle 181"/>
            <xdr:cNvSpPr>
              <a:spLocks noChangeArrowheads="1"/>
            </xdr:cNvSpPr>
          </xdr:nvSpPr>
          <xdr:spPr bwMode="auto">
            <a:xfrm>
              <a:off x="292" y="456"/>
              <a:ext cx="101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30" name="Rectangle 182"/>
            <xdr:cNvSpPr>
              <a:spLocks noChangeArrowheads="1"/>
            </xdr:cNvSpPr>
          </xdr:nvSpPr>
          <xdr:spPr bwMode="auto">
            <a:xfrm>
              <a:off x="300" y="460"/>
              <a:ext cx="90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EpRpDynCxFe</a:t>
              </a:r>
            </a:p>
          </xdr:txBody>
        </xdr:sp>
        <xdr:sp macro="" textlink="">
          <xdr:nvSpPr>
            <xdr:cNvPr id="2231" name="Rectangle 183"/>
            <xdr:cNvSpPr>
              <a:spLocks noChangeArrowheads="1"/>
            </xdr:cNvSpPr>
          </xdr:nvSpPr>
          <xdr:spPr bwMode="auto">
            <a:xfrm>
              <a:off x="292" y="477"/>
              <a:ext cx="101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32" name="Rectangle 184"/>
            <xdr:cNvSpPr>
              <a:spLocks noChangeArrowheads="1"/>
            </xdr:cNvSpPr>
          </xdr:nvSpPr>
          <xdr:spPr bwMode="auto">
            <a:xfrm>
              <a:off x="292" y="485"/>
              <a:ext cx="101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33" name="Rectangle 185"/>
            <xdr:cNvSpPr>
              <a:spLocks noChangeArrowheads="1"/>
            </xdr:cNvSpPr>
          </xdr:nvSpPr>
          <xdr:spPr bwMode="auto">
            <a:xfrm>
              <a:off x="270" y="282"/>
              <a:ext cx="83" cy="39"/>
            </a:xfrm>
            <a:prstGeom prst="rect">
              <a:avLst/>
            </a:prstGeom>
            <a:solidFill>
              <a:srgbClr val="FFFFCC"/>
            </a:solidFill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34" name="Rectangle 186"/>
            <xdr:cNvSpPr>
              <a:spLocks noChangeArrowheads="1"/>
            </xdr:cNvSpPr>
          </xdr:nvSpPr>
          <xdr:spPr bwMode="auto">
            <a:xfrm>
              <a:off x="269" y="286"/>
              <a:ext cx="89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ImsFeFunction</a:t>
              </a:r>
            </a:p>
          </xdr:txBody>
        </xdr:sp>
        <xdr:sp macro="" textlink="">
          <xdr:nvSpPr>
            <xdr:cNvPr id="2235" name="Rectangle 187"/>
            <xdr:cNvSpPr>
              <a:spLocks noChangeArrowheads="1"/>
            </xdr:cNvSpPr>
          </xdr:nvSpPr>
          <xdr:spPr bwMode="auto">
            <a:xfrm>
              <a:off x="270" y="303"/>
              <a:ext cx="83" cy="18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36" name="Rectangle 188"/>
            <xdr:cNvSpPr>
              <a:spLocks noChangeArrowheads="1"/>
            </xdr:cNvSpPr>
          </xdr:nvSpPr>
          <xdr:spPr bwMode="auto">
            <a:xfrm>
              <a:off x="270" y="311"/>
              <a:ext cx="83" cy="10"/>
            </a:xfrm>
            <a:prstGeom prst="rect">
              <a:avLst/>
            </a:prstGeom>
            <a:noFill/>
            <a:ln w="1">
              <a:solidFill>
                <a:srgbClr val="990033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2237" name="Line 189"/>
            <xdr:cNvSpPr>
              <a:spLocks noChangeShapeType="1"/>
            </xdr:cNvSpPr>
          </xdr:nvSpPr>
          <xdr:spPr bwMode="auto">
            <a:xfrm flipH="1">
              <a:off x="244" y="394"/>
              <a:ext cx="29" cy="7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38" name="Rectangle 190"/>
            <xdr:cNvSpPr>
              <a:spLocks noChangeArrowheads="1"/>
            </xdr:cNvSpPr>
          </xdr:nvSpPr>
          <xdr:spPr bwMode="auto">
            <a:xfrm>
              <a:off x="255" y="441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39" name="Line 191"/>
            <xdr:cNvSpPr>
              <a:spLocks noChangeShapeType="1"/>
            </xdr:cNvSpPr>
          </xdr:nvSpPr>
          <xdr:spPr bwMode="auto">
            <a:xfrm flipV="1">
              <a:off x="244" y="457"/>
              <a:ext cx="9" cy="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0" name="Line 192"/>
            <xdr:cNvSpPr>
              <a:spLocks noChangeShapeType="1"/>
            </xdr:cNvSpPr>
          </xdr:nvSpPr>
          <xdr:spPr bwMode="auto">
            <a:xfrm flipV="1">
              <a:off x="244" y="453"/>
              <a:ext cx="1" cy="13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1" name="Line 193"/>
            <xdr:cNvSpPr>
              <a:spLocks noChangeShapeType="1"/>
            </xdr:cNvSpPr>
          </xdr:nvSpPr>
          <xdr:spPr bwMode="auto">
            <a:xfrm flipV="1">
              <a:off x="273" y="322"/>
              <a:ext cx="30" cy="7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2" name="Rectangle 194"/>
            <xdr:cNvSpPr>
              <a:spLocks noChangeArrowheads="1"/>
            </xdr:cNvSpPr>
          </xdr:nvSpPr>
          <xdr:spPr bwMode="auto">
            <a:xfrm>
              <a:off x="313" y="32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43" name="Freeform 195"/>
            <xdr:cNvSpPr>
              <a:spLocks/>
            </xdr:cNvSpPr>
          </xdr:nvSpPr>
          <xdr:spPr bwMode="auto">
            <a:xfrm>
              <a:off x="296" y="322"/>
              <a:ext cx="9" cy="16"/>
            </a:xfrm>
            <a:custGeom>
              <a:avLst/>
              <a:gdLst/>
              <a:ahLst/>
              <a:cxnLst>
                <a:cxn ang="0">
                  <a:pos x="7" y="0"/>
                </a:cxn>
                <a:cxn ang="0">
                  <a:pos x="9" y="10"/>
                </a:cxn>
                <a:cxn ang="0">
                  <a:pos x="1" y="16"/>
                </a:cxn>
                <a:cxn ang="0">
                  <a:pos x="0" y="6"/>
                </a:cxn>
                <a:cxn ang="0">
                  <a:pos x="7" y="0"/>
                </a:cxn>
              </a:cxnLst>
              <a:rect l="0" t="0" r="r" b="b"/>
              <a:pathLst>
                <a:path w="9" h="16">
                  <a:moveTo>
                    <a:pt x="7" y="0"/>
                  </a:moveTo>
                  <a:lnTo>
                    <a:pt x="9" y="10"/>
                  </a:lnTo>
                  <a:lnTo>
                    <a:pt x="1" y="16"/>
                  </a:lnTo>
                  <a:lnTo>
                    <a:pt x="0" y="6"/>
                  </a:lnTo>
                  <a:lnTo>
                    <a:pt x="7" y="0"/>
                  </a:lnTo>
                  <a:close/>
                </a:path>
              </a:pathLst>
            </a:custGeom>
            <a:solidFill>
              <a:srgbClr val="990033"/>
            </a:solidFill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4" name="Rectangle 196"/>
            <xdr:cNvSpPr>
              <a:spLocks noChangeArrowheads="1"/>
            </xdr:cNvSpPr>
          </xdr:nvSpPr>
          <xdr:spPr bwMode="auto">
            <a:xfrm>
              <a:off x="255" y="441"/>
              <a:ext cx="22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0..n</a:t>
              </a:r>
            </a:p>
          </xdr:txBody>
        </xdr:sp>
        <xdr:sp macro="" textlink="">
          <xdr:nvSpPr>
            <xdr:cNvPr id="2245" name="Rectangle 197"/>
            <xdr:cNvSpPr>
              <a:spLocks noChangeArrowheads="1"/>
            </xdr:cNvSpPr>
          </xdr:nvSpPr>
          <xdr:spPr bwMode="auto">
            <a:xfrm>
              <a:off x="313" y="328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246" name="Line 198"/>
            <xdr:cNvSpPr>
              <a:spLocks noChangeShapeType="1"/>
            </xdr:cNvSpPr>
          </xdr:nvSpPr>
          <xdr:spPr bwMode="auto">
            <a:xfrm flipH="1">
              <a:off x="336" y="243"/>
              <a:ext cx="47" cy="39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8" name="Line 200"/>
            <xdr:cNvSpPr>
              <a:spLocks noChangeShapeType="1"/>
            </xdr:cNvSpPr>
          </xdr:nvSpPr>
          <xdr:spPr bwMode="auto">
            <a:xfrm flipV="1">
              <a:off x="336" y="278"/>
              <a:ext cx="12" cy="4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49" name="Line 201"/>
            <xdr:cNvSpPr>
              <a:spLocks noChangeShapeType="1"/>
            </xdr:cNvSpPr>
          </xdr:nvSpPr>
          <xdr:spPr bwMode="auto">
            <a:xfrm flipV="1">
              <a:off x="336" y="270"/>
              <a:ext cx="6" cy="12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50" name="Line 202"/>
            <xdr:cNvSpPr>
              <a:spLocks noChangeShapeType="1"/>
            </xdr:cNvSpPr>
          </xdr:nvSpPr>
          <xdr:spPr bwMode="auto">
            <a:xfrm flipV="1">
              <a:off x="383" y="205"/>
              <a:ext cx="48" cy="38"/>
            </a:xfrm>
            <a:prstGeom prst="line">
              <a:avLst/>
            </a:prstGeom>
            <a:noFill/>
            <a:ln w="1">
              <a:solidFill>
                <a:srgbClr val="990033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51" name="Rectangle 203"/>
            <xdr:cNvSpPr>
              <a:spLocks noChangeArrowheads="1"/>
            </xdr:cNvSpPr>
          </xdr:nvSpPr>
          <xdr:spPr bwMode="auto">
            <a:xfrm>
              <a:off x="433" y="214"/>
              <a:ext cx="7" cy="1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0" tIns="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altLang="zh-CN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</xdr:grpSp>
      <xdr:sp macro="" textlink="">
        <xdr:nvSpPr>
          <xdr:cNvPr id="2253" name="Freeform 205"/>
          <xdr:cNvSpPr>
            <a:spLocks/>
          </xdr:cNvSpPr>
        </xdr:nvSpPr>
        <xdr:spPr bwMode="auto">
          <a:xfrm>
            <a:off x="417" y="205"/>
            <a:ext cx="14" cy="10"/>
          </a:xfrm>
          <a:custGeom>
            <a:avLst/>
            <a:gdLst/>
            <a:ahLst/>
            <a:cxnLst>
              <a:cxn ang="0">
                <a:pos x="14" y="0"/>
              </a:cxn>
              <a:cxn ang="0">
                <a:pos x="10" y="9"/>
              </a:cxn>
              <a:cxn ang="0">
                <a:pos x="0" y="10"/>
              </a:cxn>
              <a:cxn ang="0">
                <a:pos x="4" y="1"/>
              </a:cxn>
              <a:cxn ang="0">
                <a:pos x="14" y="0"/>
              </a:cxn>
            </a:cxnLst>
            <a:rect l="0" t="0" r="r" b="b"/>
            <a:pathLst>
              <a:path w="14" h="10">
                <a:moveTo>
                  <a:pt x="14" y="0"/>
                </a:moveTo>
                <a:lnTo>
                  <a:pt x="10" y="9"/>
                </a:lnTo>
                <a:lnTo>
                  <a:pt x="0" y="10"/>
                </a:lnTo>
                <a:lnTo>
                  <a:pt x="4" y="1"/>
                </a:lnTo>
                <a:lnTo>
                  <a:pt x="14" y="0"/>
                </a:lnTo>
                <a:close/>
              </a:path>
            </a:pathLst>
          </a:custGeom>
          <a:solidFill>
            <a:srgbClr val="990033"/>
          </a:solidFill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54" name="Rectangle 206"/>
          <xdr:cNvSpPr>
            <a:spLocks noChangeArrowheads="1"/>
          </xdr:cNvSpPr>
        </xdr:nvSpPr>
        <xdr:spPr bwMode="auto">
          <a:xfrm>
            <a:off x="347" y="269"/>
            <a:ext cx="22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0..n</a:t>
            </a:r>
          </a:p>
        </xdr:txBody>
      </xdr:sp>
      <xdr:sp macro="" textlink="">
        <xdr:nvSpPr>
          <xdr:cNvPr id="2255" name="Rectangle 207"/>
          <xdr:cNvSpPr>
            <a:spLocks noChangeArrowheads="1"/>
          </xdr:cNvSpPr>
        </xdr:nvSpPr>
        <xdr:spPr bwMode="auto">
          <a:xfrm>
            <a:off x="433" y="214"/>
            <a:ext cx="7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256" name="Line 208"/>
          <xdr:cNvSpPr>
            <a:spLocks noChangeShapeType="1"/>
          </xdr:cNvSpPr>
        </xdr:nvSpPr>
        <xdr:spPr bwMode="auto">
          <a:xfrm>
            <a:off x="327" y="389"/>
            <a:ext cx="12" cy="66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57" name="Rectangle 209"/>
          <xdr:cNvSpPr>
            <a:spLocks noChangeArrowheads="1"/>
          </xdr:cNvSpPr>
        </xdr:nvSpPr>
        <xdr:spPr bwMode="auto">
          <a:xfrm>
            <a:off x="344" y="438"/>
            <a:ext cx="22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0..n</a:t>
            </a:r>
          </a:p>
        </xdr:txBody>
      </xdr:sp>
      <xdr:sp macro="" textlink="">
        <xdr:nvSpPr>
          <xdr:cNvPr id="2258" name="Line 210"/>
          <xdr:cNvSpPr>
            <a:spLocks noChangeShapeType="1"/>
          </xdr:cNvSpPr>
        </xdr:nvSpPr>
        <xdr:spPr bwMode="auto">
          <a:xfrm flipV="1">
            <a:off x="339" y="443"/>
            <a:ext cx="3" cy="12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59" name="Line 211"/>
          <xdr:cNvSpPr>
            <a:spLocks noChangeShapeType="1"/>
          </xdr:cNvSpPr>
        </xdr:nvSpPr>
        <xdr:spPr bwMode="auto">
          <a:xfrm flipH="1" flipV="1">
            <a:off x="332" y="445"/>
            <a:ext cx="7" cy="10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0" name="Line 212"/>
          <xdr:cNvSpPr>
            <a:spLocks noChangeShapeType="1"/>
          </xdr:cNvSpPr>
        </xdr:nvSpPr>
        <xdr:spPr bwMode="auto">
          <a:xfrm flipH="1" flipV="1">
            <a:off x="316" y="322"/>
            <a:ext cx="11" cy="67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1" name="Rectangle 213"/>
          <xdr:cNvSpPr>
            <a:spLocks noChangeArrowheads="1"/>
          </xdr:cNvSpPr>
        </xdr:nvSpPr>
        <xdr:spPr bwMode="auto">
          <a:xfrm>
            <a:off x="330" y="318"/>
            <a:ext cx="7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262" name="Freeform 214"/>
          <xdr:cNvSpPr>
            <a:spLocks/>
          </xdr:cNvSpPr>
        </xdr:nvSpPr>
        <xdr:spPr bwMode="auto">
          <a:xfrm>
            <a:off x="312" y="322"/>
            <a:ext cx="10" cy="17"/>
          </a:xfrm>
          <a:custGeom>
            <a:avLst/>
            <a:gdLst/>
            <a:ahLst/>
            <a:cxnLst>
              <a:cxn ang="0">
                <a:pos x="4" y="0"/>
              </a:cxn>
              <a:cxn ang="0">
                <a:pos x="10" y="8"/>
              </a:cxn>
              <a:cxn ang="0">
                <a:pos x="6" y="17"/>
              </a:cxn>
              <a:cxn ang="0">
                <a:pos x="0" y="10"/>
              </a:cxn>
              <a:cxn ang="0">
                <a:pos x="4" y="0"/>
              </a:cxn>
            </a:cxnLst>
            <a:rect l="0" t="0" r="r" b="b"/>
            <a:pathLst>
              <a:path w="10" h="17">
                <a:moveTo>
                  <a:pt x="4" y="0"/>
                </a:moveTo>
                <a:lnTo>
                  <a:pt x="10" y="8"/>
                </a:lnTo>
                <a:lnTo>
                  <a:pt x="6" y="17"/>
                </a:lnTo>
                <a:lnTo>
                  <a:pt x="0" y="10"/>
                </a:lnTo>
                <a:lnTo>
                  <a:pt x="4" y="0"/>
                </a:lnTo>
                <a:close/>
              </a:path>
            </a:pathLst>
          </a:custGeom>
          <a:solidFill>
            <a:srgbClr val="990033"/>
          </a:solidFill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3" name="Rectangle 215"/>
          <xdr:cNvSpPr>
            <a:spLocks noChangeArrowheads="1"/>
          </xdr:cNvSpPr>
        </xdr:nvSpPr>
        <xdr:spPr bwMode="auto">
          <a:xfrm>
            <a:off x="364" y="400"/>
            <a:ext cx="100" cy="39"/>
          </a:xfrm>
          <a:prstGeom prst="rect">
            <a:avLst/>
          </a:prstGeom>
          <a:solidFill>
            <a:srgbClr val="FFFFCC"/>
          </a:solidFill>
          <a:ln w="1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2264" name="Rectangle 216"/>
          <xdr:cNvSpPr>
            <a:spLocks noChangeArrowheads="1"/>
          </xdr:cNvSpPr>
        </xdr:nvSpPr>
        <xdr:spPr bwMode="auto">
          <a:xfrm>
            <a:off x="371" y="403"/>
            <a:ext cx="90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EpRpDynShFe</a:t>
            </a:r>
          </a:p>
        </xdr:txBody>
      </xdr:sp>
      <xdr:sp macro="" textlink="">
        <xdr:nvSpPr>
          <xdr:cNvPr id="2265" name="Rectangle 217"/>
          <xdr:cNvSpPr>
            <a:spLocks noChangeArrowheads="1"/>
          </xdr:cNvSpPr>
        </xdr:nvSpPr>
        <xdr:spPr bwMode="auto">
          <a:xfrm>
            <a:off x="364" y="421"/>
            <a:ext cx="100" cy="18"/>
          </a:xfrm>
          <a:prstGeom prst="rect">
            <a:avLst/>
          </a:prstGeom>
          <a:noFill/>
          <a:ln w="1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2266" name="Rectangle 218"/>
          <xdr:cNvSpPr>
            <a:spLocks noChangeArrowheads="1"/>
          </xdr:cNvSpPr>
        </xdr:nvSpPr>
        <xdr:spPr bwMode="auto">
          <a:xfrm>
            <a:off x="364" y="429"/>
            <a:ext cx="100" cy="10"/>
          </a:xfrm>
          <a:prstGeom prst="rect">
            <a:avLst/>
          </a:prstGeom>
          <a:noFill/>
          <a:ln w="1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2267" name="Line 219"/>
          <xdr:cNvSpPr>
            <a:spLocks noChangeShapeType="1"/>
          </xdr:cNvSpPr>
        </xdr:nvSpPr>
        <xdr:spPr bwMode="auto">
          <a:xfrm>
            <a:off x="363" y="361"/>
            <a:ext cx="34" cy="38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68" name="Rectangle 220"/>
          <xdr:cNvSpPr>
            <a:spLocks noChangeArrowheads="1"/>
          </xdr:cNvSpPr>
        </xdr:nvSpPr>
        <xdr:spPr bwMode="auto">
          <a:xfrm>
            <a:off x="396" y="376"/>
            <a:ext cx="22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0..n</a:t>
            </a:r>
          </a:p>
        </xdr:txBody>
      </xdr:sp>
      <xdr:sp macro="" textlink="">
        <xdr:nvSpPr>
          <xdr:cNvPr id="2269" name="Line 221"/>
          <xdr:cNvSpPr>
            <a:spLocks noChangeShapeType="1"/>
          </xdr:cNvSpPr>
        </xdr:nvSpPr>
        <xdr:spPr bwMode="auto">
          <a:xfrm flipH="1" flipV="1">
            <a:off x="393" y="387"/>
            <a:ext cx="4" cy="12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0" name="Line 222"/>
          <xdr:cNvSpPr>
            <a:spLocks noChangeShapeType="1"/>
          </xdr:cNvSpPr>
        </xdr:nvSpPr>
        <xdr:spPr bwMode="auto">
          <a:xfrm flipH="1" flipV="1">
            <a:off x="386" y="394"/>
            <a:ext cx="11" cy="5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1" name="Line 223"/>
          <xdr:cNvSpPr>
            <a:spLocks noChangeShapeType="1"/>
          </xdr:cNvSpPr>
        </xdr:nvSpPr>
        <xdr:spPr bwMode="auto">
          <a:xfrm flipH="1" flipV="1">
            <a:off x="330" y="322"/>
            <a:ext cx="33" cy="39"/>
          </a:xfrm>
          <a:prstGeom prst="line">
            <a:avLst/>
          </a:prstGeom>
          <a:noFill/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2" name="Rectangle 224"/>
          <xdr:cNvSpPr>
            <a:spLocks noChangeArrowheads="1"/>
          </xdr:cNvSpPr>
        </xdr:nvSpPr>
        <xdr:spPr bwMode="auto">
          <a:xfrm>
            <a:off x="343" y="307"/>
            <a:ext cx="7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273" name="Freeform 225"/>
          <xdr:cNvSpPr>
            <a:spLocks/>
          </xdr:cNvSpPr>
        </xdr:nvSpPr>
        <xdr:spPr bwMode="auto">
          <a:xfrm>
            <a:off x="330" y="322"/>
            <a:ext cx="11" cy="13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9" y="4"/>
              </a:cxn>
              <a:cxn ang="0">
                <a:pos x="11" y="13"/>
              </a:cxn>
              <a:cxn ang="0">
                <a:pos x="2" y="10"/>
              </a:cxn>
              <a:cxn ang="0">
                <a:pos x="0" y="0"/>
              </a:cxn>
            </a:cxnLst>
            <a:rect l="0" t="0" r="r" b="b"/>
            <a:pathLst>
              <a:path w="11" h="13">
                <a:moveTo>
                  <a:pt x="0" y="0"/>
                </a:moveTo>
                <a:lnTo>
                  <a:pt x="9" y="4"/>
                </a:lnTo>
                <a:lnTo>
                  <a:pt x="11" y="13"/>
                </a:lnTo>
                <a:lnTo>
                  <a:pt x="2" y="10"/>
                </a:lnTo>
                <a:lnTo>
                  <a:pt x="0" y="0"/>
                </a:lnTo>
                <a:close/>
              </a:path>
            </a:pathLst>
          </a:custGeom>
          <a:solidFill>
            <a:srgbClr val="990033"/>
          </a:solidFill>
          <a:ln w="1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74" name="Rectangle 226"/>
          <xdr:cNvSpPr>
            <a:spLocks noChangeArrowheads="1"/>
          </xdr:cNvSpPr>
        </xdr:nvSpPr>
        <xdr:spPr bwMode="auto">
          <a:xfrm>
            <a:off x="330" y="318"/>
            <a:ext cx="7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275" name="Rectangle 227"/>
          <xdr:cNvSpPr>
            <a:spLocks noChangeArrowheads="1"/>
          </xdr:cNvSpPr>
        </xdr:nvSpPr>
        <xdr:spPr bwMode="auto">
          <a:xfrm>
            <a:off x="344" y="438"/>
            <a:ext cx="22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0..n</a:t>
            </a:r>
          </a:p>
        </xdr:txBody>
      </xdr:sp>
      <xdr:sp macro="" textlink="">
        <xdr:nvSpPr>
          <xdr:cNvPr id="2276" name="Rectangle 228"/>
          <xdr:cNvSpPr>
            <a:spLocks noChangeArrowheads="1"/>
          </xdr:cNvSpPr>
        </xdr:nvSpPr>
        <xdr:spPr bwMode="auto">
          <a:xfrm>
            <a:off x="396" y="376"/>
            <a:ext cx="22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0..n</a:t>
            </a:r>
          </a:p>
        </xdr:txBody>
      </xdr:sp>
      <xdr:sp macro="" textlink="">
        <xdr:nvSpPr>
          <xdr:cNvPr id="2277" name="Rectangle 229"/>
          <xdr:cNvSpPr>
            <a:spLocks noChangeArrowheads="1"/>
          </xdr:cNvSpPr>
        </xdr:nvSpPr>
        <xdr:spPr bwMode="auto">
          <a:xfrm>
            <a:off x="343" y="307"/>
            <a:ext cx="7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N11" sqref="N11"/>
    </sheetView>
  </sheetViews>
  <sheetFormatPr defaultColWidth="9" defaultRowHeight="12" x14ac:dyDescent="0.15"/>
  <cols>
    <col min="1" max="12" width="8.69921875" style="110" customWidth="1"/>
    <col min="13" max="16384" width="9" style="110"/>
  </cols>
  <sheetData>
    <row r="1" spans="1:12" ht="15" customHeight="1" x14ac:dyDescent="0.15">
      <c r="A1" s="124" t="s">
        <v>558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x14ac:dyDescent="0.15">
      <c r="A2" s="125" t="s">
        <v>528</v>
      </c>
      <c r="B2" s="117"/>
      <c r="C2" s="117"/>
      <c r="D2" s="118"/>
      <c r="E2" s="119"/>
      <c r="F2" s="117"/>
      <c r="G2" s="117"/>
      <c r="H2" s="117"/>
      <c r="I2" s="117"/>
      <c r="J2" s="117"/>
      <c r="K2" s="117"/>
      <c r="L2" s="118"/>
    </row>
    <row r="3" spans="1:12" x14ac:dyDescent="0.15">
      <c r="A3" s="116" t="s">
        <v>529</v>
      </c>
      <c r="B3" s="117"/>
      <c r="C3" s="117"/>
      <c r="D3" s="118"/>
      <c r="E3" s="126"/>
      <c r="F3" s="117"/>
      <c r="G3" s="117"/>
      <c r="H3" s="117"/>
      <c r="I3" s="117"/>
      <c r="J3" s="117"/>
      <c r="K3" s="117"/>
      <c r="L3" s="118"/>
    </row>
    <row r="4" spans="1:12" x14ac:dyDescent="0.15">
      <c r="A4" s="116" t="s">
        <v>530</v>
      </c>
      <c r="B4" s="117"/>
      <c r="C4" s="117"/>
      <c r="D4" s="118"/>
      <c r="E4" s="119"/>
      <c r="F4" s="117"/>
      <c r="G4" s="117"/>
      <c r="H4" s="117"/>
      <c r="I4" s="117"/>
      <c r="J4" s="117"/>
      <c r="K4" s="117"/>
      <c r="L4" s="118"/>
    </row>
    <row r="5" spans="1:12" x14ac:dyDescent="0.15">
      <c r="A5" s="116" t="s">
        <v>531</v>
      </c>
      <c r="B5" s="117"/>
      <c r="C5" s="117"/>
      <c r="D5" s="118"/>
      <c r="E5" s="119"/>
      <c r="F5" s="117"/>
      <c r="G5" s="117"/>
      <c r="H5" s="117"/>
      <c r="I5" s="117"/>
      <c r="J5" s="117"/>
      <c r="K5" s="117"/>
      <c r="L5" s="118"/>
    </row>
    <row r="7" spans="1:12" ht="24" x14ac:dyDescent="0.15">
      <c r="A7" s="116" t="s">
        <v>532</v>
      </c>
      <c r="B7" s="118"/>
      <c r="C7" s="111" t="s">
        <v>533</v>
      </c>
      <c r="D7" s="111" t="s">
        <v>534</v>
      </c>
      <c r="E7" s="111" t="s">
        <v>535</v>
      </c>
      <c r="F7" s="111" t="s">
        <v>536</v>
      </c>
      <c r="G7" s="111" t="s">
        <v>537</v>
      </c>
      <c r="H7" s="111" t="s">
        <v>538</v>
      </c>
      <c r="I7" s="111" t="s">
        <v>539</v>
      </c>
      <c r="J7" s="111" t="s">
        <v>540</v>
      </c>
      <c r="K7" s="111" t="s">
        <v>541</v>
      </c>
      <c r="L7" s="111" t="s">
        <v>542</v>
      </c>
    </row>
    <row r="8" spans="1:12" x14ac:dyDescent="0.15">
      <c r="A8" s="120" t="s">
        <v>543</v>
      </c>
      <c r="B8" s="111" t="s">
        <v>544</v>
      </c>
      <c r="C8" s="111">
        <f>Index!E19</f>
        <v>1</v>
      </c>
      <c r="D8" s="112" t="s">
        <v>545</v>
      </c>
      <c r="E8" s="112">
        <f>Index!O19</f>
        <v>0</v>
      </c>
      <c r="F8" s="112">
        <f>Index!U19</f>
        <v>0</v>
      </c>
      <c r="G8" s="112">
        <f>Index!AA19</f>
        <v>0</v>
      </c>
      <c r="H8" s="112">
        <f>Index!AG19</f>
        <v>0</v>
      </c>
      <c r="I8" s="112">
        <f>Index!AM19</f>
        <v>0</v>
      </c>
      <c r="J8" s="113">
        <f>(E8+E11)/(C8+C11-D11)</f>
        <v>0</v>
      </c>
      <c r="K8" s="113">
        <f>( (E8+E11)+0.8*(F8+F11)+0.6*(G8+G11)+0.4*(H8+H11)+0.2*(I8+I11) )/(C8+C11-D11)</f>
        <v>0</v>
      </c>
      <c r="L8" s="113">
        <f>( (E8+E11)+(F8+F11)+(G8+G11)+(H8+H11)+(I8+I11) )/(C8+C11-D11)</f>
        <v>0</v>
      </c>
    </row>
    <row r="9" spans="1:12" x14ac:dyDescent="0.15">
      <c r="A9" s="116" t="s">
        <v>546</v>
      </c>
      <c r="B9" s="111" t="s">
        <v>547</v>
      </c>
      <c r="C9" s="111">
        <f>Index!F19</f>
        <v>58</v>
      </c>
      <c r="D9" s="112" t="s">
        <v>545</v>
      </c>
      <c r="E9" s="112">
        <f>Index!P19</f>
        <v>5</v>
      </c>
      <c r="F9" s="112">
        <f>Index!V19</f>
        <v>0</v>
      </c>
      <c r="G9" s="112">
        <f>Index!AB19</f>
        <v>0</v>
      </c>
      <c r="H9" s="112">
        <f>Index!AH19</f>
        <v>0</v>
      </c>
      <c r="I9" s="112">
        <f>Index!AN19</f>
        <v>0</v>
      </c>
      <c r="J9" s="113">
        <f>(E9+E12)/(C9+C12-D12)</f>
        <v>5.5555555555555552E-2</v>
      </c>
      <c r="K9" s="113">
        <f>( (E9+E12)+0.8*(F9+F12)+0.6*(G9+G12)+0.4*(H9+H12)+0.2*(I9+I12) )/(C9+C12-D12)</f>
        <v>5.5555555555555552E-2</v>
      </c>
      <c r="L9" s="113">
        <f>( (E9+E12)+(F9+F12)+(G9+G12)+(H9+H12)+(I9+I12) )/(C9+C12-D12)</f>
        <v>5.5555555555555552E-2</v>
      </c>
    </row>
    <row r="10" spans="1:12" x14ac:dyDescent="0.15">
      <c r="A10" s="116"/>
      <c r="B10" s="111" t="s">
        <v>548</v>
      </c>
      <c r="C10" s="111">
        <f>Index!G19</f>
        <v>0</v>
      </c>
      <c r="D10" s="112" t="s">
        <v>545</v>
      </c>
      <c r="E10" s="112">
        <f>Index!Q18</f>
        <v>0</v>
      </c>
      <c r="F10" s="112">
        <f>Index!W19</f>
        <v>0</v>
      </c>
      <c r="G10" s="112">
        <f>Index!AC19</f>
        <v>0</v>
      </c>
      <c r="H10" s="112">
        <f>Index!AI19</f>
        <v>0</v>
      </c>
      <c r="I10" s="112">
        <f>Index!AO19</f>
        <v>0</v>
      </c>
      <c r="J10" s="113">
        <f>(E10+E13)/(C10+C13-D13)</f>
        <v>7.1428571428571425E-2</v>
      </c>
      <c r="K10" s="113">
        <f>( (E10+E13)+0.8*(F10+F13)+0.6*(G10+G13)+0.4*(H10+H13)+0.2*(I10+I13) )/(C10+C13-D13)</f>
        <v>7.1428571428571425E-2</v>
      </c>
      <c r="L10" s="113">
        <f>( (E10+E13)+(F10+F13)+(G10+G13)+(H10+H13)+(I10+I13) )/(C10+C13-D13)</f>
        <v>7.1428571428571425E-2</v>
      </c>
    </row>
    <row r="11" spans="1:12" x14ac:dyDescent="0.15">
      <c r="A11" s="115"/>
      <c r="B11" s="111" t="s">
        <v>549</v>
      </c>
      <c r="C11" s="111">
        <f>Index!H19</f>
        <v>2</v>
      </c>
      <c r="D11" s="112">
        <f>Index!L19</f>
        <v>0</v>
      </c>
      <c r="E11" s="112">
        <f>Index!R19</f>
        <v>0</v>
      </c>
      <c r="F11" s="112">
        <f>Index!X19</f>
        <v>0</v>
      </c>
      <c r="G11" s="112">
        <f>Index!AD19</f>
        <v>0</v>
      </c>
      <c r="H11" s="112">
        <f>Index!AJ19</f>
        <v>0</v>
      </c>
      <c r="I11" s="112">
        <f>Index!AP19</f>
        <v>0</v>
      </c>
      <c r="J11" s="116" t="s">
        <v>545</v>
      </c>
      <c r="K11" s="121"/>
      <c r="L11" s="122"/>
    </row>
    <row r="12" spans="1:12" x14ac:dyDescent="0.15">
      <c r="A12" s="115"/>
      <c r="B12" s="111" t="s">
        <v>550</v>
      </c>
      <c r="C12" s="111">
        <f>Index!I19</f>
        <v>50</v>
      </c>
      <c r="D12" s="112">
        <f>Index!M19</f>
        <v>0</v>
      </c>
      <c r="E12" s="112">
        <f>Index!S18</f>
        <v>1</v>
      </c>
      <c r="F12" s="112">
        <f>Index!Y19</f>
        <v>0</v>
      </c>
      <c r="G12" s="112">
        <f>Index!AE19</f>
        <v>0</v>
      </c>
      <c r="H12" s="112">
        <f>Index!AK19</f>
        <v>0</v>
      </c>
      <c r="I12" s="112">
        <f>Index!AQ19</f>
        <v>0</v>
      </c>
      <c r="J12" s="115"/>
      <c r="K12" s="115"/>
      <c r="L12" s="115"/>
    </row>
    <row r="13" spans="1:12" x14ac:dyDescent="0.15">
      <c r="A13" s="115"/>
      <c r="B13" s="111" t="s">
        <v>551</v>
      </c>
      <c r="C13" s="111">
        <f>Index!J19</f>
        <v>28</v>
      </c>
      <c r="D13" s="112">
        <f>Index!N19</f>
        <v>0</v>
      </c>
      <c r="E13" s="112">
        <f>Index!T19</f>
        <v>2</v>
      </c>
      <c r="F13" s="112">
        <f>Index!Z19</f>
        <v>0</v>
      </c>
      <c r="G13" s="112">
        <f>Index!AF19</f>
        <v>0</v>
      </c>
      <c r="H13" s="112">
        <f>Index!AL19</f>
        <v>0</v>
      </c>
      <c r="I13" s="112">
        <f>Index!AR19</f>
        <v>0</v>
      </c>
      <c r="J13" s="115"/>
      <c r="K13" s="115"/>
      <c r="L13" s="115"/>
    </row>
    <row r="17" spans="1:12" x14ac:dyDescent="0.15">
      <c r="A17" s="123" t="s">
        <v>552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spans="1:12" ht="110.1" customHeight="1" x14ac:dyDescent="0.15">
      <c r="A18" s="114" t="s">
        <v>553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</row>
    <row r="19" spans="1:12" x14ac:dyDescent="0.15">
      <c r="A19" s="114" t="s">
        <v>554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</row>
    <row r="20" spans="1:12" ht="50.1" customHeight="1" x14ac:dyDescent="0.15">
      <c r="A20" s="114" t="s">
        <v>555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</row>
    <row r="21" spans="1:12" x14ac:dyDescent="0.15">
      <c r="A21" s="114" t="s">
        <v>556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</row>
    <row r="22" spans="1:12" x14ac:dyDescent="0.15">
      <c r="A22" s="114" t="s">
        <v>557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</row>
    <row r="23" spans="1:12" x14ac:dyDescent="0.15">
      <c r="A23" s="114" t="s">
        <v>559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</row>
  </sheetData>
  <mergeCells count="19">
    <mergeCell ref="A4:D4"/>
    <mergeCell ref="E4:L4"/>
    <mergeCell ref="A1:L1"/>
    <mergeCell ref="A2:D2"/>
    <mergeCell ref="E2:L2"/>
    <mergeCell ref="A3:D3"/>
    <mergeCell ref="E3:L3"/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</mergeCells>
  <phoneticPr fontId="1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9" customWidth="1"/>
    <col min="2" max="2" width="8.5" style="39" customWidth="1"/>
    <col min="3" max="4" width="16.8984375" style="39" customWidth="1"/>
    <col min="5" max="5" width="19.5" style="39" customWidth="1"/>
    <col min="6" max="7" width="8.8984375" style="39" customWidth="1"/>
    <col min="8" max="8" width="9" style="39"/>
    <col min="9" max="9" width="10.796875" style="131" customWidth="1"/>
    <col min="10" max="16384" width="9" style="39"/>
  </cols>
  <sheetData>
    <row r="1" spans="1:9" ht="42" customHeight="1" x14ac:dyDescent="0.25">
      <c r="A1" s="22" t="s">
        <v>378</v>
      </c>
      <c r="B1" s="22" t="s">
        <v>379</v>
      </c>
      <c r="C1" s="23" t="s">
        <v>380</v>
      </c>
      <c r="D1" s="24" t="s">
        <v>381</v>
      </c>
      <c r="E1" s="24" t="s">
        <v>382</v>
      </c>
      <c r="F1" s="23" t="s">
        <v>383</v>
      </c>
      <c r="G1" s="24" t="s">
        <v>384</v>
      </c>
      <c r="H1" s="23" t="s">
        <v>385</v>
      </c>
      <c r="I1" s="127" t="s">
        <v>560</v>
      </c>
    </row>
    <row r="2" spans="1:9" ht="36" x14ac:dyDescent="0.25">
      <c r="A2" s="40" t="s">
        <v>179</v>
      </c>
      <c r="B2" s="41" t="s">
        <v>415</v>
      </c>
      <c r="C2" s="44" t="s">
        <v>251</v>
      </c>
      <c r="D2" s="45" t="s">
        <v>30</v>
      </c>
      <c r="E2" s="45" t="s">
        <v>47</v>
      </c>
      <c r="F2" s="46" t="s">
        <v>19</v>
      </c>
      <c r="G2" s="47" t="s">
        <v>0</v>
      </c>
      <c r="H2" s="77"/>
      <c r="I2" s="128" t="s">
        <v>561</v>
      </c>
    </row>
    <row r="3" spans="1:9" ht="24" x14ac:dyDescent="0.25">
      <c r="A3" s="40" t="s">
        <v>180</v>
      </c>
      <c r="B3" s="41" t="s">
        <v>415</v>
      </c>
      <c r="C3" s="69" t="s">
        <v>48</v>
      </c>
      <c r="D3" s="70" t="s">
        <v>49</v>
      </c>
      <c r="E3" s="70" t="s">
        <v>50</v>
      </c>
      <c r="F3" s="71" t="s">
        <v>19</v>
      </c>
      <c r="G3" s="72" t="s">
        <v>0</v>
      </c>
      <c r="H3" s="77"/>
      <c r="I3" s="129"/>
    </row>
    <row r="4" spans="1:9" ht="36" x14ac:dyDescent="0.25">
      <c r="A4" s="40" t="s">
        <v>181</v>
      </c>
      <c r="B4" s="41" t="s">
        <v>415</v>
      </c>
      <c r="C4" s="69" t="s">
        <v>51</v>
      </c>
      <c r="D4" s="70" t="s">
        <v>52</v>
      </c>
      <c r="E4" s="70" t="s">
        <v>53</v>
      </c>
      <c r="F4" s="71" t="s">
        <v>19</v>
      </c>
      <c r="G4" s="72" t="s">
        <v>0</v>
      </c>
      <c r="H4" s="40"/>
      <c r="I4" s="129"/>
    </row>
    <row r="5" spans="1:9" x14ac:dyDescent="0.25">
      <c r="A5" s="40" t="s">
        <v>182</v>
      </c>
      <c r="B5" s="41" t="s">
        <v>415</v>
      </c>
      <c r="C5" s="69" t="s">
        <v>54</v>
      </c>
      <c r="D5" s="70" t="s">
        <v>55</v>
      </c>
      <c r="E5" s="70" t="s">
        <v>55</v>
      </c>
      <c r="F5" s="71" t="s">
        <v>19</v>
      </c>
      <c r="G5" s="72" t="s">
        <v>0</v>
      </c>
      <c r="H5" s="40"/>
      <c r="I5" s="129"/>
    </row>
    <row r="6" spans="1:9" x14ac:dyDescent="0.25">
      <c r="A6" s="40" t="s">
        <v>183</v>
      </c>
      <c r="B6" s="41" t="s">
        <v>415</v>
      </c>
      <c r="C6" s="69" t="s">
        <v>56</v>
      </c>
      <c r="D6" s="70" t="s">
        <v>57</v>
      </c>
      <c r="E6" s="70" t="s">
        <v>57</v>
      </c>
      <c r="F6" s="71" t="s">
        <v>19</v>
      </c>
      <c r="G6" s="72" t="s">
        <v>0</v>
      </c>
      <c r="H6" s="40"/>
      <c r="I6" s="129"/>
    </row>
    <row r="7" spans="1:9" x14ac:dyDescent="0.25">
      <c r="A7" s="40" t="s">
        <v>184</v>
      </c>
      <c r="B7" s="41" t="s">
        <v>415</v>
      </c>
      <c r="C7" s="69" t="s">
        <v>58</v>
      </c>
      <c r="D7" s="70" t="s">
        <v>59</v>
      </c>
      <c r="E7" s="70" t="s">
        <v>59</v>
      </c>
      <c r="F7" s="71" t="s">
        <v>19</v>
      </c>
      <c r="G7" s="72" t="s">
        <v>0</v>
      </c>
      <c r="H7" s="40"/>
      <c r="I7" s="129"/>
    </row>
    <row r="8" spans="1:9" x14ac:dyDescent="0.25">
      <c r="A8" s="40" t="s">
        <v>185</v>
      </c>
      <c r="B8" s="41" t="s">
        <v>415</v>
      </c>
      <c r="C8" s="69" t="s">
        <v>60</v>
      </c>
      <c r="D8" s="70" t="s">
        <v>61</v>
      </c>
      <c r="E8" s="70" t="s">
        <v>61</v>
      </c>
      <c r="F8" s="71" t="s">
        <v>19</v>
      </c>
      <c r="G8" s="72" t="s">
        <v>0</v>
      </c>
      <c r="H8" s="40"/>
      <c r="I8" s="129"/>
    </row>
    <row r="9" spans="1:9" ht="36" x14ac:dyDescent="0.25">
      <c r="A9" s="40" t="s">
        <v>186</v>
      </c>
      <c r="B9" s="41" t="s">
        <v>415</v>
      </c>
      <c r="C9" s="69" t="s">
        <v>62</v>
      </c>
      <c r="D9" s="70" t="s">
        <v>63</v>
      </c>
      <c r="E9" s="70" t="s">
        <v>64</v>
      </c>
      <c r="F9" s="71" t="s">
        <v>19</v>
      </c>
      <c r="G9" s="72" t="s">
        <v>0</v>
      </c>
      <c r="H9" s="40"/>
      <c r="I9" s="129"/>
    </row>
    <row r="10" spans="1:9" ht="24" x14ac:dyDescent="0.25">
      <c r="A10" s="40" t="s">
        <v>187</v>
      </c>
      <c r="B10" s="41" t="s">
        <v>415</v>
      </c>
      <c r="C10" s="69" t="s">
        <v>65</v>
      </c>
      <c r="D10" s="70" t="s">
        <v>66</v>
      </c>
      <c r="E10" s="70" t="s">
        <v>67</v>
      </c>
      <c r="F10" s="71" t="s">
        <v>19</v>
      </c>
      <c r="G10" s="72"/>
      <c r="H10" s="40"/>
      <c r="I10" s="129"/>
    </row>
    <row r="11" spans="1:9" x14ac:dyDescent="0.25">
      <c r="A11" s="40" t="s">
        <v>188</v>
      </c>
      <c r="B11" s="41" t="s">
        <v>415</v>
      </c>
      <c r="C11" s="72" t="s">
        <v>68</v>
      </c>
      <c r="D11" s="72" t="s">
        <v>11</v>
      </c>
      <c r="E11" s="72" t="s">
        <v>81</v>
      </c>
      <c r="F11" s="72" t="s">
        <v>38</v>
      </c>
      <c r="G11" s="72" t="s">
        <v>0</v>
      </c>
      <c r="H11" s="40"/>
      <c r="I11" s="129"/>
    </row>
    <row r="12" spans="1:9" ht="72" x14ac:dyDescent="0.25">
      <c r="A12" s="40" t="s">
        <v>189</v>
      </c>
      <c r="B12" s="41" t="s">
        <v>415</v>
      </c>
      <c r="C12" s="72" t="s">
        <v>82</v>
      </c>
      <c r="D12" s="72" t="s">
        <v>83</v>
      </c>
      <c r="E12" s="72" t="s">
        <v>84</v>
      </c>
      <c r="F12" s="72" t="s">
        <v>38</v>
      </c>
      <c r="G12" s="72" t="s">
        <v>0</v>
      </c>
      <c r="H12" s="40"/>
      <c r="I12" s="129"/>
    </row>
    <row r="13" spans="1:9" ht="24" x14ac:dyDescent="0.25">
      <c r="A13" s="40" t="s">
        <v>190</v>
      </c>
      <c r="B13" s="41" t="s">
        <v>415</v>
      </c>
      <c r="C13" s="72" t="s">
        <v>85</v>
      </c>
      <c r="D13" s="72" t="s">
        <v>86</v>
      </c>
      <c r="E13" s="72" t="s">
        <v>87</v>
      </c>
      <c r="F13" s="72" t="s">
        <v>38</v>
      </c>
      <c r="G13" s="72" t="s">
        <v>0</v>
      </c>
      <c r="H13" s="40"/>
      <c r="I13" s="129"/>
    </row>
    <row r="14" spans="1:9" ht="24" x14ac:dyDescent="0.25">
      <c r="A14" s="40" t="s">
        <v>421</v>
      </c>
      <c r="B14" s="41" t="s">
        <v>415</v>
      </c>
      <c r="C14" s="44" t="s">
        <v>417</v>
      </c>
      <c r="D14" s="45" t="s">
        <v>418</v>
      </c>
      <c r="E14" s="45" t="s">
        <v>419</v>
      </c>
      <c r="F14" s="46" t="s">
        <v>420</v>
      </c>
      <c r="G14" s="72" t="s">
        <v>0</v>
      </c>
      <c r="H14" s="40"/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>
      <selection activeCell="E24" sqref="E24"/>
      <pageMargins left="0.75" right="0.75" top="1" bottom="1" header="0.5" footer="0.5"/>
      <pageSetup paperSize="9" orientation="portrait" r:id="rId1"/>
      <headerFooter alignWithMargins="0"/>
    </customSheetView>
    <customSheetView guid="{20E6DD40-B13E-4CF7-A43D-56515870F894}" showRuler="0">
      <selection activeCell="E24" sqref="E24"/>
      <pageMargins left="0.75" right="0.75" top="1" bottom="1" header="0.5" footer="0.5"/>
      <pageSetup paperSize="9" orientation="portrait" r:id="rId2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17" customWidth="1"/>
    <col min="2" max="2" width="6.8984375" style="17" bestFit="1" customWidth="1"/>
    <col min="3" max="3" width="19" style="17" bestFit="1" customWidth="1"/>
    <col min="4" max="4" width="18.5" style="17" customWidth="1"/>
    <col min="5" max="5" width="45.5" style="17" customWidth="1"/>
    <col min="6" max="6" width="9.59765625" style="17" bestFit="1" customWidth="1"/>
    <col min="7" max="7" width="6.09765625" style="17" customWidth="1"/>
    <col min="8" max="8" width="18.59765625" style="17" bestFit="1" customWidth="1"/>
    <col min="9" max="9" width="10.796875" style="131" customWidth="1"/>
    <col min="10" max="16384" width="9" style="17"/>
  </cols>
  <sheetData>
    <row r="1" spans="1:9" s="15" customFormat="1" ht="12" x14ac:dyDescent="0.25">
      <c r="A1" s="22" t="s">
        <v>26</v>
      </c>
      <c r="B1" s="22" t="s">
        <v>27</v>
      </c>
      <c r="C1" s="22" t="s">
        <v>14</v>
      </c>
      <c r="D1" s="22" t="s">
        <v>1</v>
      </c>
      <c r="E1" s="22" t="s">
        <v>3</v>
      </c>
      <c r="F1" s="14" t="s">
        <v>28</v>
      </c>
      <c r="G1" s="22" t="s">
        <v>2</v>
      </c>
      <c r="H1" s="22" t="s">
        <v>23</v>
      </c>
      <c r="I1" s="127" t="s">
        <v>563</v>
      </c>
    </row>
    <row r="2" spans="1:9" s="15" customFormat="1" ht="12" x14ac:dyDescent="0.25">
      <c r="A2" s="40" t="s">
        <v>280</v>
      </c>
      <c r="B2" s="12" t="s">
        <v>361</v>
      </c>
      <c r="C2" s="16" t="s">
        <v>253</v>
      </c>
      <c r="D2" s="16" t="s">
        <v>254</v>
      </c>
      <c r="E2" s="16" t="s">
        <v>255</v>
      </c>
      <c r="F2" s="16" t="s">
        <v>19</v>
      </c>
      <c r="G2" s="47" t="s">
        <v>0</v>
      </c>
      <c r="H2" s="20"/>
      <c r="I2" s="128" t="s">
        <v>561</v>
      </c>
    </row>
    <row r="3" spans="1:9" s="15" customFormat="1" ht="24" x14ac:dyDescent="0.25">
      <c r="A3" s="40" t="s">
        <v>281</v>
      </c>
      <c r="B3" s="12" t="s">
        <v>361</v>
      </c>
      <c r="C3" s="16" t="s">
        <v>201</v>
      </c>
      <c r="D3" s="16" t="s">
        <v>202</v>
      </c>
      <c r="E3" s="16" t="s">
        <v>272</v>
      </c>
      <c r="F3" s="16" t="s">
        <v>38</v>
      </c>
      <c r="G3" s="72" t="s">
        <v>0</v>
      </c>
      <c r="H3" s="13"/>
      <c r="I3" s="129"/>
    </row>
    <row r="4" spans="1:9" ht="24" x14ac:dyDescent="0.15">
      <c r="A4" s="40" t="s">
        <v>282</v>
      </c>
      <c r="B4" s="12" t="s">
        <v>361</v>
      </c>
      <c r="C4" s="78" t="s">
        <v>273</v>
      </c>
      <c r="D4" s="16" t="s">
        <v>274</v>
      </c>
      <c r="E4" s="16" t="s">
        <v>275</v>
      </c>
      <c r="F4" s="16" t="s">
        <v>228</v>
      </c>
      <c r="G4" s="72" t="s">
        <v>0</v>
      </c>
      <c r="H4" s="79"/>
      <c r="I4" s="129"/>
    </row>
    <row r="5" spans="1:9" ht="96" x14ac:dyDescent="0.15">
      <c r="A5" s="40" t="s">
        <v>283</v>
      </c>
      <c r="B5" s="12" t="s">
        <v>361</v>
      </c>
      <c r="C5" s="78" t="s">
        <v>276</v>
      </c>
      <c r="D5" s="16" t="s">
        <v>277</v>
      </c>
      <c r="E5" s="16" t="s">
        <v>278</v>
      </c>
      <c r="F5" s="16" t="s">
        <v>279</v>
      </c>
      <c r="G5" s="72" t="s">
        <v>0</v>
      </c>
      <c r="H5" s="16"/>
      <c r="I5" s="129"/>
    </row>
    <row r="6" spans="1:9" ht="12" x14ac:dyDescent="0.15">
      <c r="I6" s="129"/>
    </row>
    <row r="7" spans="1:9" ht="12" x14ac:dyDescent="0.15"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customSheetViews>
    <customSheetView guid="{407CB933-B4F1-4DB5-B411-DE089958345E}">
      <selection activeCell="D10" sqref="D10"/>
      <pageMargins left="0.7" right="0.7" top="0.75" bottom="0.75" header="0.3" footer="0.3"/>
    </customSheetView>
    <customSheetView guid="{20E6DD40-B13E-4CF7-A43D-56515870F894}" showRuler="0">
      <selection activeCell="D10" sqref="D10"/>
      <pageMargins left="0.7" right="0.7" top="0.75" bottom="0.75" header="0.3" footer="0.3"/>
      <headerFooter alignWithMargins="0"/>
    </customSheetView>
  </customSheetViews>
  <phoneticPr fontId="8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17" customWidth="1"/>
    <col min="2" max="2" width="6.8984375" style="17" bestFit="1" customWidth="1"/>
    <col min="3" max="3" width="19" style="17" bestFit="1" customWidth="1"/>
    <col min="4" max="4" width="18.5" style="17" customWidth="1"/>
    <col min="5" max="5" width="45.5" style="17" customWidth="1"/>
    <col min="6" max="6" width="9.59765625" style="17" bestFit="1" customWidth="1"/>
    <col min="7" max="7" width="6.09765625" style="17" customWidth="1"/>
    <col min="8" max="8" width="18.59765625" style="17" bestFit="1" customWidth="1"/>
    <col min="9" max="9" width="10.796875" style="131" customWidth="1"/>
    <col min="10" max="16384" width="9" style="17"/>
  </cols>
  <sheetData>
    <row r="1" spans="1:9" s="15" customFormat="1" ht="12" x14ac:dyDescent="0.25">
      <c r="A1" s="22" t="s">
        <v>26</v>
      </c>
      <c r="B1" s="22" t="s">
        <v>27</v>
      </c>
      <c r="C1" s="22" t="s">
        <v>14</v>
      </c>
      <c r="D1" s="22" t="s">
        <v>1</v>
      </c>
      <c r="E1" s="22" t="s">
        <v>3</v>
      </c>
      <c r="F1" s="14" t="s">
        <v>28</v>
      </c>
      <c r="G1" s="22" t="s">
        <v>2</v>
      </c>
      <c r="H1" s="22" t="s">
        <v>23</v>
      </c>
      <c r="I1" s="127" t="s">
        <v>564</v>
      </c>
    </row>
    <row r="2" spans="1:9" s="15" customFormat="1" ht="12" x14ac:dyDescent="0.25">
      <c r="A2" s="40" t="s">
        <v>284</v>
      </c>
      <c r="B2" s="12" t="s">
        <v>361</v>
      </c>
      <c r="C2" s="16" t="s">
        <v>253</v>
      </c>
      <c r="D2" s="16" t="s">
        <v>254</v>
      </c>
      <c r="E2" s="16" t="s">
        <v>255</v>
      </c>
      <c r="F2" s="16" t="s">
        <v>19</v>
      </c>
      <c r="G2" s="47" t="s">
        <v>0</v>
      </c>
      <c r="H2" s="20"/>
      <c r="I2" s="128" t="s">
        <v>561</v>
      </c>
    </row>
    <row r="3" spans="1:9" s="15" customFormat="1" ht="24" x14ac:dyDescent="0.25">
      <c r="A3" s="40" t="s">
        <v>285</v>
      </c>
      <c r="B3" s="12" t="s">
        <v>361</v>
      </c>
      <c r="C3" s="16" t="s">
        <v>201</v>
      </c>
      <c r="D3" s="16" t="s">
        <v>202</v>
      </c>
      <c r="E3" s="16" t="s">
        <v>272</v>
      </c>
      <c r="F3" s="16" t="s">
        <v>38</v>
      </c>
      <c r="G3" s="72" t="s">
        <v>0</v>
      </c>
      <c r="H3" s="13"/>
      <c r="I3" s="129"/>
    </row>
    <row r="4" spans="1:9" ht="24" x14ac:dyDescent="0.15">
      <c r="A4" s="40" t="s">
        <v>286</v>
      </c>
      <c r="B4" s="12" t="s">
        <v>361</v>
      </c>
      <c r="C4" s="78" t="s">
        <v>273</v>
      </c>
      <c r="D4" s="16" t="s">
        <v>274</v>
      </c>
      <c r="E4" s="16" t="s">
        <v>275</v>
      </c>
      <c r="F4" s="16" t="s">
        <v>228</v>
      </c>
      <c r="G4" s="72" t="s">
        <v>0</v>
      </c>
      <c r="H4" s="79"/>
      <c r="I4" s="129"/>
    </row>
    <row r="5" spans="1:9" ht="96" x14ac:dyDescent="0.15">
      <c r="A5" s="40" t="s">
        <v>287</v>
      </c>
      <c r="B5" s="12" t="s">
        <v>361</v>
      </c>
      <c r="C5" s="78" t="s">
        <v>276</v>
      </c>
      <c r="D5" s="16" t="s">
        <v>277</v>
      </c>
      <c r="E5" s="16" t="s">
        <v>278</v>
      </c>
      <c r="F5" s="16" t="s">
        <v>279</v>
      </c>
      <c r="G5" s="72" t="s">
        <v>0</v>
      </c>
      <c r="H5" s="16"/>
      <c r="I5" s="129"/>
    </row>
    <row r="6" spans="1:9" ht="12" x14ac:dyDescent="0.15">
      <c r="I6" s="129"/>
    </row>
    <row r="7" spans="1:9" ht="12" x14ac:dyDescent="0.15"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customSheetViews>
    <customSheetView guid="{407CB933-B4F1-4DB5-B411-DE089958345E}">
      <selection activeCell="B20" sqref="B20"/>
      <pageMargins left="0.7" right="0.7" top="0.75" bottom="0.75" header="0.3" footer="0.3"/>
    </customSheetView>
    <customSheetView guid="{20E6DD40-B13E-4CF7-A43D-56515870F894}" showRuler="0">
      <selection activeCell="D17" sqref="D17"/>
      <pageMargins left="0.7" right="0.7" top="0.75" bottom="0.75" header="0.3" footer="0.3"/>
      <headerFooter alignWithMargins="0"/>
    </customSheetView>
  </customSheetViews>
  <phoneticPr fontId="8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2" width="9" style="50"/>
    <col min="3" max="3" width="14.19921875" style="50" customWidth="1"/>
    <col min="4" max="4" width="14.69921875" style="50" customWidth="1"/>
    <col min="5" max="8" width="9" style="50"/>
    <col min="9" max="9" width="10.796875" style="131" customWidth="1"/>
    <col min="10" max="16384" width="9" style="50"/>
  </cols>
  <sheetData>
    <row r="1" spans="1:9" x14ac:dyDescent="0.25">
      <c r="A1" s="80" t="s">
        <v>203</v>
      </c>
      <c r="B1" s="80" t="s">
        <v>204</v>
      </c>
      <c r="C1" s="80" t="s">
        <v>444</v>
      </c>
      <c r="D1" s="81" t="s">
        <v>205</v>
      </c>
      <c r="E1" s="81" t="s">
        <v>206</v>
      </c>
      <c r="F1" s="82" t="s">
        <v>207</v>
      </c>
      <c r="G1" s="81" t="s">
        <v>208</v>
      </c>
      <c r="H1" s="80" t="s">
        <v>209</v>
      </c>
      <c r="I1" s="127" t="s">
        <v>560</v>
      </c>
    </row>
    <row r="2" spans="1:9" ht="72" x14ac:dyDescent="0.25">
      <c r="A2" s="83" t="s">
        <v>229</v>
      </c>
      <c r="B2" s="84" t="s">
        <v>210</v>
      </c>
      <c r="C2" s="85" t="s">
        <v>253</v>
      </c>
      <c r="D2" s="86" t="s">
        <v>211</v>
      </c>
      <c r="E2" s="86" t="s">
        <v>212</v>
      </c>
      <c r="F2" s="87" t="s">
        <v>213</v>
      </c>
      <c r="G2" s="88" t="s">
        <v>0</v>
      </c>
      <c r="H2" s="88"/>
      <c r="I2" s="128" t="s">
        <v>561</v>
      </c>
    </row>
    <row r="3" spans="1:9" ht="60" x14ac:dyDescent="0.25">
      <c r="A3" s="83" t="s">
        <v>230</v>
      </c>
      <c r="B3" s="84" t="s">
        <v>214</v>
      </c>
      <c r="C3" s="89" t="s">
        <v>201</v>
      </c>
      <c r="D3" s="30" t="s">
        <v>215</v>
      </c>
      <c r="E3" s="30" t="s">
        <v>216</v>
      </c>
      <c r="F3" s="33" t="s">
        <v>217</v>
      </c>
      <c r="G3" s="90" t="s">
        <v>0</v>
      </c>
      <c r="H3" s="90"/>
      <c r="I3" s="129"/>
    </row>
    <row r="4" spans="1:9" ht="36" x14ac:dyDescent="0.25">
      <c r="A4" s="83" t="s">
        <v>231</v>
      </c>
      <c r="B4" s="84" t="s">
        <v>214</v>
      </c>
      <c r="C4" s="89" t="s">
        <v>445</v>
      </c>
      <c r="D4" s="30" t="s">
        <v>218</v>
      </c>
      <c r="E4" s="30" t="s">
        <v>372</v>
      </c>
      <c r="F4" s="33" t="s">
        <v>443</v>
      </c>
      <c r="G4" s="91" t="s">
        <v>0</v>
      </c>
      <c r="H4" s="90"/>
      <c r="I4" s="129"/>
    </row>
    <row r="5" spans="1:9" ht="72" x14ac:dyDescent="0.25">
      <c r="A5" s="83" t="s">
        <v>232</v>
      </c>
      <c r="B5" s="84" t="s">
        <v>214</v>
      </c>
      <c r="C5" s="89" t="s">
        <v>312</v>
      </c>
      <c r="D5" s="30" t="s">
        <v>219</v>
      </c>
      <c r="E5" s="30" t="s">
        <v>373</v>
      </c>
      <c r="F5" s="33" t="s">
        <v>111</v>
      </c>
      <c r="G5" s="91" t="s">
        <v>0</v>
      </c>
      <c r="H5" s="90"/>
      <c r="I5" s="129"/>
    </row>
    <row r="6" spans="1:9" ht="60" x14ac:dyDescent="0.25">
      <c r="A6" s="83" t="s">
        <v>233</v>
      </c>
      <c r="B6" s="92" t="s">
        <v>214</v>
      </c>
      <c r="C6" s="89" t="s">
        <v>316</v>
      </c>
      <c r="D6" s="89" t="s">
        <v>220</v>
      </c>
      <c r="E6" s="89" t="s">
        <v>374</v>
      </c>
      <c r="F6" s="89" t="s">
        <v>111</v>
      </c>
      <c r="G6" s="89" t="s">
        <v>221</v>
      </c>
      <c r="H6" s="89"/>
      <c r="I6" s="129"/>
    </row>
    <row r="7" spans="1:9" ht="60" x14ac:dyDescent="0.25">
      <c r="A7" s="83" t="s">
        <v>234</v>
      </c>
      <c r="B7" s="92" t="s">
        <v>214</v>
      </c>
      <c r="C7" s="89" t="s">
        <v>446</v>
      </c>
      <c r="D7" s="89" t="s">
        <v>222</v>
      </c>
      <c r="E7" s="89" t="s">
        <v>223</v>
      </c>
      <c r="F7" s="89" t="s">
        <v>217</v>
      </c>
      <c r="G7" s="89" t="s">
        <v>221</v>
      </c>
      <c r="H7" s="89"/>
      <c r="I7" s="129"/>
    </row>
    <row r="8" spans="1:9" ht="96" x14ac:dyDescent="0.25">
      <c r="A8" s="83" t="s">
        <v>235</v>
      </c>
      <c r="B8" s="92" t="s">
        <v>214</v>
      </c>
      <c r="C8" s="89" t="s">
        <v>447</v>
      </c>
      <c r="D8" s="89" t="s">
        <v>224</v>
      </c>
      <c r="E8" s="89" t="s">
        <v>389</v>
      </c>
      <c r="F8" s="89" t="s">
        <v>111</v>
      </c>
      <c r="G8" s="89" t="s">
        <v>221</v>
      </c>
      <c r="H8" s="89"/>
      <c r="I8" s="129"/>
    </row>
    <row r="9" spans="1:9" x14ac:dyDescent="0.25">
      <c r="A9" s="83" t="s">
        <v>236</v>
      </c>
      <c r="B9" s="92" t="s">
        <v>214</v>
      </c>
      <c r="C9" s="89" t="s">
        <v>448</v>
      </c>
      <c r="D9" s="93" t="s">
        <v>225</v>
      </c>
      <c r="E9" s="93" t="s">
        <v>225</v>
      </c>
      <c r="F9" s="89" t="s">
        <v>217</v>
      </c>
      <c r="G9" s="89" t="s">
        <v>221</v>
      </c>
      <c r="H9" s="89"/>
      <c r="I9" s="129"/>
    </row>
    <row r="10" spans="1:9" ht="36" x14ac:dyDescent="0.25">
      <c r="A10" s="83" t="s">
        <v>237</v>
      </c>
      <c r="B10" s="92" t="s">
        <v>214</v>
      </c>
      <c r="C10" s="89" t="s">
        <v>449</v>
      </c>
      <c r="D10" s="89" t="s">
        <v>226</v>
      </c>
      <c r="E10" s="89" t="s">
        <v>227</v>
      </c>
      <c r="F10" s="89" t="s">
        <v>228</v>
      </c>
      <c r="G10" s="89" t="s">
        <v>221</v>
      </c>
      <c r="H10" s="89"/>
      <c r="I10" s="129"/>
    </row>
    <row r="11" spans="1:9" x14ac:dyDescent="0.25">
      <c r="I11" s="129"/>
    </row>
    <row r="12" spans="1:9" x14ac:dyDescent="0.25">
      <c r="I12" s="129"/>
    </row>
    <row r="13" spans="1:9" x14ac:dyDescent="0.25">
      <c r="I13" s="129"/>
    </row>
    <row r="14" spans="1:9" x14ac:dyDescent="0.25"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8.8984375" defaultRowHeight="15.6" x14ac:dyDescent="0.25"/>
  <cols>
    <col min="1" max="1" width="8.8984375" style="50" customWidth="1"/>
    <col min="2" max="2" width="7.3984375" style="50" customWidth="1"/>
    <col min="3" max="3" width="20" style="50" bestFit="1" customWidth="1"/>
    <col min="4" max="4" width="15.69921875" style="50" customWidth="1"/>
    <col min="5" max="5" width="34.09765625" style="50" customWidth="1"/>
    <col min="6" max="6" width="12.8984375" style="50" customWidth="1"/>
    <col min="7" max="7" width="11.8984375" style="50" customWidth="1"/>
    <col min="8" max="8" width="24.19921875" style="50" customWidth="1"/>
    <col min="9" max="9" width="10.796875" style="131" customWidth="1"/>
    <col min="10" max="16384" width="8.8984375" style="50"/>
  </cols>
  <sheetData>
    <row r="1" spans="1:9" x14ac:dyDescent="0.25">
      <c r="A1" s="94" t="s">
        <v>323</v>
      </c>
      <c r="B1" s="94" t="s">
        <v>324</v>
      </c>
      <c r="C1" s="94" t="s">
        <v>325</v>
      </c>
      <c r="D1" s="95" t="s">
        <v>326</v>
      </c>
      <c r="E1" s="95" t="s">
        <v>298</v>
      </c>
      <c r="F1" s="96" t="s">
        <v>299</v>
      </c>
      <c r="G1" s="95" t="s">
        <v>300</v>
      </c>
      <c r="H1" s="94" t="s">
        <v>301</v>
      </c>
      <c r="I1" s="127" t="s">
        <v>560</v>
      </c>
    </row>
    <row r="2" spans="1:9" ht="24" x14ac:dyDescent="0.25">
      <c r="A2" s="57" t="s">
        <v>463</v>
      </c>
      <c r="B2" s="58" t="s">
        <v>302</v>
      </c>
      <c r="C2" s="19" t="s">
        <v>253</v>
      </c>
      <c r="D2" s="19" t="s">
        <v>254</v>
      </c>
      <c r="E2" s="19" t="s">
        <v>255</v>
      </c>
      <c r="F2" s="19" t="s">
        <v>303</v>
      </c>
      <c r="G2" s="99" t="s">
        <v>0</v>
      </c>
      <c r="H2" s="20" t="s">
        <v>319</v>
      </c>
      <c r="I2" s="128" t="s">
        <v>561</v>
      </c>
    </row>
    <row r="3" spans="1:9" ht="24" x14ac:dyDescent="0.25">
      <c r="A3" s="57" t="s">
        <v>464</v>
      </c>
      <c r="B3" s="58" t="s">
        <v>302</v>
      </c>
      <c r="C3" s="19" t="s">
        <v>201</v>
      </c>
      <c r="D3" s="19" t="s">
        <v>202</v>
      </c>
      <c r="E3" s="19" t="s">
        <v>330</v>
      </c>
      <c r="F3" s="19" t="s">
        <v>38</v>
      </c>
      <c r="G3" s="99" t="s">
        <v>0</v>
      </c>
      <c r="H3" s="20" t="s">
        <v>319</v>
      </c>
      <c r="I3" s="129"/>
    </row>
    <row r="4" spans="1:9" ht="24" x14ac:dyDescent="0.25">
      <c r="A4" s="57" t="s">
        <v>465</v>
      </c>
      <c r="B4" s="58" t="s">
        <v>302</v>
      </c>
      <c r="C4" s="19" t="s">
        <v>331</v>
      </c>
      <c r="D4" s="19" t="s">
        <v>313</v>
      </c>
      <c r="E4" s="19" t="s">
        <v>314</v>
      </c>
      <c r="F4" s="19" t="s">
        <v>332</v>
      </c>
      <c r="G4" s="99" t="s">
        <v>0</v>
      </c>
      <c r="H4" s="20" t="s">
        <v>336</v>
      </c>
      <c r="I4" s="129"/>
    </row>
    <row r="5" spans="1:9" x14ac:dyDescent="0.25">
      <c r="A5" s="57" t="s">
        <v>466</v>
      </c>
      <c r="B5" s="58" t="s">
        <v>302</v>
      </c>
      <c r="C5" s="19" t="s">
        <v>333</v>
      </c>
      <c r="D5" s="19" t="s">
        <v>317</v>
      </c>
      <c r="E5" s="16" t="s">
        <v>334</v>
      </c>
      <c r="F5" s="19" t="s">
        <v>315</v>
      </c>
      <c r="G5" s="99" t="s">
        <v>0</v>
      </c>
      <c r="H5" s="20" t="s">
        <v>335</v>
      </c>
      <c r="I5" s="129"/>
    </row>
    <row r="6" spans="1:9" ht="24" x14ac:dyDescent="0.25">
      <c r="A6" s="57" t="s">
        <v>467</v>
      </c>
      <c r="B6" s="58" t="s">
        <v>302</v>
      </c>
      <c r="C6" s="97" t="s">
        <v>337</v>
      </c>
      <c r="D6" s="98" t="s">
        <v>338</v>
      </c>
      <c r="E6" s="98" t="s">
        <v>339</v>
      </c>
      <c r="F6" s="98" t="s">
        <v>303</v>
      </c>
      <c r="G6" s="99" t="s">
        <v>0</v>
      </c>
      <c r="H6" s="99" t="s">
        <v>322</v>
      </c>
      <c r="I6" s="129"/>
    </row>
    <row r="7" spans="1:9" x14ac:dyDescent="0.25">
      <c r="I7" s="129"/>
    </row>
    <row r="8" spans="1:9" x14ac:dyDescent="0.25">
      <c r="I8" s="129"/>
    </row>
    <row r="9" spans="1:9" x14ac:dyDescent="0.25">
      <c r="I9" s="129"/>
    </row>
    <row r="10" spans="1:9" x14ac:dyDescent="0.25">
      <c r="I10" s="129"/>
    </row>
    <row r="11" spans="1:9" x14ac:dyDescent="0.25">
      <c r="I11" s="129"/>
    </row>
    <row r="12" spans="1:9" x14ac:dyDescent="0.25">
      <c r="I12" s="129"/>
    </row>
    <row r="13" spans="1:9" x14ac:dyDescent="0.25">
      <c r="I13" s="129"/>
    </row>
    <row r="14" spans="1:9" x14ac:dyDescent="0.25"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phoneticPr fontId="13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8.8984375" defaultRowHeight="15.6" x14ac:dyDescent="0.25"/>
  <cols>
    <col min="1" max="1" width="8.8984375" style="50" customWidth="1"/>
    <col min="2" max="2" width="7.3984375" style="50" customWidth="1"/>
    <col min="3" max="3" width="20" style="50" bestFit="1" customWidth="1"/>
    <col min="4" max="4" width="15.69921875" style="50" customWidth="1"/>
    <col min="5" max="5" width="34.09765625" style="50" customWidth="1"/>
    <col min="6" max="6" width="12.8984375" style="50" customWidth="1"/>
    <col min="7" max="7" width="11.8984375" style="50" customWidth="1"/>
    <col min="8" max="8" width="24.19921875" style="50" customWidth="1"/>
    <col min="9" max="9" width="10.796875" style="131" customWidth="1"/>
    <col min="10" max="16384" width="8.8984375" style="50"/>
  </cols>
  <sheetData>
    <row r="1" spans="1:9" x14ac:dyDescent="0.25">
      <c r="A1" s="94" t="s">
        <v>294</v>
      </c>
      <c r="B1" s="94" t="s">
        <v>295</v>
      </c>
      <c r="C1" s="94" t="s">
        <v>296</v>
      </c>
      <c r="D1" s="95" t="s">
        <v>297</v>
      </c>
      <c r="E1" s="95" t="s">
        <v>340</v>
      </c>
      <c r="F1" s="96" t="s">
        <v>341</v>
      </c>
      <c r="G1" s="95" t="s">
        <v>342</v>
      </c>
      <c r="H1" s="94" t="s">
        <v>343</v>
      </c>
      <c r="I1" s="127" t="s">
        <v>560</v>
      </c>
    </row>
    <row r="2" spans="1:9" ht="24" x14ac:dyDescent="0.25">
      <c r="A2" s="57" t="s">
        <v>468</v>
      </c>
      <c r="B2" s="58" t="s">
        <v>344</v>
      </c>
      <c r="C2" s="19" t="s">
        <v>450</v>
      </c>
      <c r="D2" s="19" t="s">
        <v>254</v>
      </c>
      <c r="E2" s="19" t="s">
        <v>255</v>
      </c>
      <c r="F2" s="19" t="s">
        <v>345</v>
      </c>
      <c r="G2" s="99" t="s">
        <v>0</v>
      </c>
      <c r="H2" s="20" t="s">
        <v>319</v>
      </c>
      <c r="I2" s="128" t="s">
        <v>561</v>
      </c>
    </row>
    <row r="3" spans="1:9" ht="24" x14ac:dyDescent="0.25">
      <c r="A3" s="57" t="s">
        <v>469</v>
      </c>
      <c r="B3" s="58" t="s">
        <v>344</v>
      </c>
      <c r="C3" s="19" t="s">
        <v>201</v>
      </c>
      <c r="D3" s="19" t="s">
        <v>202</v>
      </c>
      <c r="E3" s="19" t="s">
        <v>346</v>
      </c>
      <c r="F3" s="19" t="s">
        <v>38</v>
      </c>
      <c r="G3" s="99" t="s">
        <v>0</v>
      </c>
      <c r="H3" s="20" t="s">
        <v>319</v>
      </c>
      <c r="I3" s="129"/>
    </row>
    <row r="4" spans="1:9" ht="24" x14ac:dyDescent="0.25">
      <c r="A4" s="57" t="s">
        <v>470</v>
      </c>
      <c r="B4" s="58" t="s">
        <v>344</v>
      </c>
      <c r="C4" s="19" t="s">
        <v>347</v>
      </c>
      <c r="D4" s="19" t="s">
        <v>313</v>
      </c>
      <c r="E4" s="19" t="s">
        <v>348</v>
      </c>
      <c r="F4" s="19" t="s">
        <v>349</v>
      </c>
      <c r="G4" s="99" t="s">
        <v>0</v>
      </c>
      <c r="H4" s="20" t="s">
        <v>336</v>
      </c>
      <c r="I4" s="129"/>
    </row>
    <row r="5" spans="1:9" x14ac:dyDescent="0.25">
      <c r="A5" s="57" t="s">
        <v>471</v>
      </c>
      <c r="B5" s="58" t="s">
        <v>344</v>
      </c>
      <c r="C5" s="19" t="s">
        <v>350</v>
      </c>
      <c r="D5" s="19" t="s">
        <v>317</v>
      </c>
      <c r="E5" s="16" t="s">
        <v>351</v>
      </c>
      <c r="F5" s="19" t="s">
        <v>315</v>
      </c>
      <c r="G5" s="99" t="s">
        <v>0</v>
      </c>
      <c r="H5" s="20" t="s">
        <v>352</v>
      </c>
      <c r="I5" s="129"/>
    </row>
    <row r="6" spans="1:9" ht="24" x14ac:dyDescent="0.25">
      <c r="A6" s="57" t="s">
        <v>472</v>
      </c>
      <c r="B6" s="58" t="s">
        <v>353</v>
      </c>
      <c r="C6" s="97" t="s">
        <v>354</v>
      </c>
      <c r="D6" s="99" t="s">
        <v>355</v>
      </c>
      <c r="E6" s="99" t="s">
        <v>359</v>
      </c>
      <c r="F6" s="98" t="s">
        <v>376</v>
      </c>
      <c r="G6" s="99" t="s">
        <v>356</v>
      </c>
      <c r="H6" s="99" t="s">
        <v>322</v>
      </c>
      <c r="I6" s="129"/>
    </row>
    <row r="7" spans="1:9" ht="24" x14ac:dyDescent="0.25">
      <c r="A7" s="57" t="s">
        <v>473</v>
      </c>
      <c r="B7" s="58" t="s">
        <v>353</v>
      </c>
      <c r="C7" s="97" t="s">
        <v>357</v>
      </c>
      <c r="D7" s="99" t="s">
        <v>358</v>
      </c>
      <c r="E7" s="99" t="s">
        <v>360</v>
      </c>
      <c r="F7" s="98" t="s">
        <v>376</v>
      </c>
      <c r="G7" s="99" t="s">
        <v>0</v>
      </c>
      <c r="H7" s="99" t="s">
        <v>322</v>
      </c>
      <c r="I7" s="129"/>
    </row>
    <row r="8" spans="1:9" x14ac:dyDescent="0.25">
      <c r="I8" s="129"/>
    </row>
    <row r="9" spans="1:9" x14ac:dyDescent="0.25">
      <c r="I9" s="129"/>
    </row>
    <row r="10" spans="1:9" x14ac:dyDescent="0.25">
      <c r="I10" s="129"/>
    </row>
    <row r="11" spans="1:9" x14ac:dyDescent="0.25">
      <c r="I11" s="129"/>
    </row>
    <row r="12" spans="1:9" x14ac:dyDescent="0.25">
      <c r="I12" s="129"/>
    </row>
    <row r="13" spans="1:9" x14ac:dyDescent="0.25">
      <c r="I13" s="129"/>
    </row>
    <row r="14" spans="1:9" x14ac:dyDescent="0.25"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phoneticPr fontId="13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8.8984375" defaultRowHeight="15.6" x14ac:dyDescent="0.15"/>
  <cols>
    <col min="1" max="1" width="8.8984375" style="17" customWidth="1"/>
    <col min="2" max="2" width="7.3984375" style="17" customWidth="1"/>
    <col min="3" max="3" width="20" style="17" bestFit="1" customWidth="1"/>
    <col min="4" max="4" width="15.69921875" style="17" customWidth="1"/>
    <col min="5" max="5" width="34.09765625" style="17" customWidth="1"/>
    <col min="6" max="6" width="12.8984375" style="17" customWidth="1"/>
    <col min="7" max="7" width="5.09765625" style="17" bestFit="1" customWidth="1"/>
    <col min="8" max="8" width="27.19921875" style="17" bestFit="1" customWidth="1"/>
    <col min="9" max="9" width="10.796875" style="131" customWidth="1"/>
    <col min="10" max="16384" width="8.8984375" style="17"/>
  </cols>
  <sheetData>
    <row r="1" spans="1:9" s="50" customFormat="1" x14ac:dyDescent="0.25">
      <c r="A1" s="94" t="s">
        <v>294</v>
      </c>
      <c r="B1" s="94" t="s">
        <v>295</v>
      </c>
      <c r="C1" s="94" t="s">
        <v>296</v>
      </c>
      <c r="D1" s="95" t="s">
        <v>297</v>
      </c>
      <c r="E1" s="95" t="s">
        <v>298</v>
      </c>
      <c r="F1" s="96" t="s">
        <v>299</v>
      </c>
      <c r="G1" s="95" t="s">
        <v>300</v>
      </c>
      <c r="H1" s="94" t="s">
        <v>301</v>
      </c>
      <c r="I1" s="127" t="s">
        <v>560</v>
      </c>
    </row>
    <row r="2" spans="1:9" ht="24" x14ac:dyDescent="0.15">
      <c r="A2" s="18" t="s">
        <v>474</v>
      </c>
      <c r="B2" s="18" t="s">
        <v>302</v>
      </c>
      <c r="C2" s="19" t="s">
        <v>253</v>
      </c>
      <c r="D2" s="19" t="s">
        <v>254</v>
      </c>
      <c r="E2" s="19" t="s">
        <v>255</v>
      </c>
      <c r="F2" s="19" t="s">
        <v>303</v>
      </c>
      <c r="G2" s="99" t="s">
        <v>0</v>
      </c>
      <c r="H2" s="20" t="s">
        <v>320</v>
      </c>
      <c r="I2" s="128" t="s">
        <v>561</v>
      </c>
    </row>
    <row r="3" spans="1:9" ht="24" x14ac:dyDescent="0.15">
      <c r="A3" s="18" t="s">
        <v>475</v>
      </c>
      <c r="B3" s="18" t="s">
        <v>302</v>
      </c>
      <c r="C3" s="19" t="s">
        <v>201</v>
      </c>
      <c r="D3" s="19" t="s">
        <v>202</v>
      </c>
      <c r="E3" s="19" t="s">
        <v>304</v>
      </c>
      <c r="F3" s="19" t="s">
        <v>38</v>
      </c>
      <c r="G3" s="99" t="s">
        <v>0</v>
      </c>
      <c r="H3" s="20" t="s">
        <v>319</v>
      </c>
      <c r="I3" s="129"/>
    </row>
    <row r="4" spans="1:9" ht="24" x14ac:dyDescent="0.15">
      <c r="A4" s="18" t="s">
        <v>476</v>
      </c>
      <c r="B4" s="18" t="s">
        <v>302</v>
      </c>
      <c r="C4" s="20" t="s">
        <v>305</v>
      </c>
      <c r="D4" s="20" t="s">
        <v>306</v>
      </c>
      <c r="E4" s="20" t="s">
        <v>307</v>
      </c>
      <c r="F4" s="20" t="s">
        <v>308</v>
      </c>
      <c r="G4" s="99" t="s">
        <v>0</v>
      </c>
      <c r="H4" s="20" t="s">
        <v>321</v>
      </c>
      <c r="I4" s="129"/>
    </row>
    <row r="5" spans="1:9" ht="24" x14ac:dyDescent="0.15">
      <c r="A5" s="18" t="s">
        <v>477</v>
      </c>
      <c r="B5" s="18" t="s">
        <v>302</v>
      </c>
      <c r="C5" s="20" t="s">
        <v>309</v>
      </c>
      <c r="D5" s="20" t="s">
        <v>310</v>
      </c>
      <c r="E5" s="20" t="s">
        <v>311</v>
      </c>
      <c r="F5" s="20" t="s">
        <v>308</v>
      </c>
      <c r="G5" s="99" t="s">
        <v>0</v>
      </c>
      <c r="H5" s="20" t="s">
        <v>321</v>
      </c>
      <c r="I5" s="129"/>
    </row>
    <row r="6" spans="1:9" ht="24" x14ac:dyDescent="0.15">
      <c r="A6" s="18" t="s">
        <v>478</v>
      </c>
      <c r="B6" s="18" t="s">
        <v>302</v>
      </c>
      <c r="C6" s="19" t="s">
        <v>312</v>
      </c>
      <c r="D6" s="19" t="s">
        <v>313</v>
      </c>
      <c r="E6" s="19" t="s">
        <v>314</v>
      </c>
      <c r="F6" s="19" t="s">
        <v>315</v>
      </c>
      <c r="G6" s="99" t="s">
        <v>0</v>
      </c>
      <c r="H6" s="20" t="s">
        <v>321</v>
      </c>
      <c r="I6" s="129"/>
    </row>
    <row r="7" spans="1:9" ht="24" x14ac:dyDescent="0.15">
      <c r="A7" s="18" t="s">
        <v>479</v>
      </c>
      <c r="B7" s="18" t="s">
        <v>302</v>
      </c>
      <c r="C7" s="19" t="s">
        <v>316</v>
      </c>
      <c r="D7" s="19" t="s">
        <v>317</v>
      </c>
      <c r="E7" s="19" t="s">
        <v>318</v>
      </c>
      <c r="F7" s="19" t="s">
        <v>315</v>
      </c>
      <c r="G7" s="99" t="s">
        <v>0</v>
      </c>
      <c r="H7" s="20" t="s">
        <v>321</v>
      </c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phoneticPr fontId="13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F1" workbookViewId="0">
      <selection activeCell="I1" sqref="I1:I1048576"/>
    </sheetView>
  </sheetViews>
  <sheetFormatPr defaultColWidth="8.8984375" defaultRowHeight="15.6" x14ac:dyDescent="0.15"/>
  <cols>
    <col min="1" max="1" width="8.8984375" style="17" customWidth="1"/>
    <col min="2" max="2" width="7.3984375" style="17" customWidth="1"/>
    <col min="3" max="3" width="20" style="17" bestFit="1" customWidth="1"/>
    <col min="4" max="4" width="15.69921875" style="17" customWidth="1"/>
    <col min="5" max="5" width="34.09765625" style="17" customWidth="1"/>
    <col min="6" max="6" width="12.8984375" style="17" customWidth="1"/>
    <col min="7" max="7" width="11.8984375" style="17" customWidth="1"/>
    <col min="8" max="8" width="27.19921875" style="17" bestFit="1" customWidth="1"/>
    <col min="9" max="9" width="10.796875" style="131" customWidth="1"/>
    <col min="10" max="16384" width="8.8984375" style="17"/>
  </cols>
  <sheetData>
    <row r="1" spans="1:9" ht="12" x14ac:dyDescent="0.15">
      <c r="A1" s="94" t="s">
        <v>323</v>
      </c>
      <c r="B1" s="94" t="s">
        <v>324</v>
      </c>
      <c r="C1" s="94" t="s">
        <v>325</v>
      </c>
      <c r="D1" s="95" t="s">
        <v>326</v>
      </c>
      <c r="E1" s="95" t="s">
        <v>298</v>
      </c>
      <c r="F1" s="96" t="s">
        <v>299</v>
      </c>
      <c r="G1" s="95" t="s">
        <v>300</v>
      </c>
      <c r="H1" s="94" t="s">
        <v>301</v>
      </c>
      <c r="I1" s="127" t="s">
        <v>560</v>
      </c>
    </row>
    <row r="2" spans="1:9" ht="24" x14ac:dyDescent="0.15">
      <c r="A2" s="20" t="s">
        <v>480</v>
      </c>
      <c r="B2" s="20" t="s">
        <v>302</v>
      </c>
      <c r="C2" s="21" t="s">
        <v>253</v>
      </c>
      <c r="D2" s="21" t="s">
        <v>254</v>
      </c>
      <c r="E2" s="21" t="s">
        <v>255</v>
      </c>
      <c r="F2" s="21" t="s">
        <v>303</v>
      </c>
      <c r="G2" s="99" t="s">
        <v>0</v>
      </c>
      <c r="H2" s="20" t="s">
        <v>319</v>
      </c>
      <c r="I2" s="128" t="s">
        <v>561</v>
      </c>
    </row>
    <row r="3" spans="1:9" ht="24" x14ac:dyDescent="0.15">
      <c r="A3" s="20" t="s">
        <v>481</v>
      </c>
      <c r="B3" s="20" t="s">
        <v>302</v>
      </c>
      <c r="C3" s="21" t="s">
        <v>201</v>
      </c>
      <c r="D3" s="21" t="s">
        <v>202</v>
      </c>
      <c r="E3" s="21" t="s">
        <v>304</v>
      </c>
      <c r="F3" s="21" t="s">
        <v>38</v>
      </c>
      <c r="G3" s="99" t="s">
        <v>0</v>
      </c>
      <c r="H3" s="20" t="s">
        <v>319</v>
      </c>
      <c r="I3" s="129"/>
    </row>
    <row r="4" spans="1:9" ht="24" x14ac:dyDescent="0.15">
      <c r="A4" s="20" t="s">
        <v>482</v>
      </c>
      <c r="B4" s="20" t="s">
        <v>302</v>
      </c>
      <c r="C4" s="20" t="s">
        <v>305</v>
      </c>
      <c r="D4" s="20" t="s">
        <v>306</v>
      </c>
      <c r="E4" s="20" t="s">
        <v>307</v>
      </c>
      <c r="F4" s="20" t="s">
        <v>308</v>
      </c>
      <c r="G4" s="99" t="s">
        <v>0</v>
      </c>
      <c r="H4" s="20" t="s">
        <v>321</v>
      </c>
      <c r="I4" s="129"/>
    </row>
    <row r="5" spans="1:9" ht="24" x14ac:dyDescent="0.15">
      <c r="A5" s="20" t="s">
        <v>483</v>
      </c>
      <c r="B5" s="20" t="s">
        <v>302</v>
      </c>
      <c r="C5" s="20" t="s">
        <v>309</v>
      </c>
      <c r="D5" s="20" t="s">
        <v>310</v>
      </c>
      <c r="E5" s="20" t="s">
        <v>311</v>
      </c>
      <c r="F5" s="20" t="s">
        <v>308</v>
      </c>
      <c r="G5" s="99" t="s">
        <v>0</v>
      </c>
      <c r="H5" s="20" t="s">
        <v>321</v>
      </c>
      <c r="I5" s="129"/>
    </row>
    <row r="6" spans="1:9" ht="24" x14ac:dyDescent="0.15">
      <c r="A6" s="20" t="s">
        <v>484</v>
      </c>
      <c r="B6" s="20" t="s">
        <v>302</v>
      </c>
      <c r="C6" s="21" t="s">
        <v>312</v>
      </c>
      <c r="D6" s="21" t="s">
        <v>313</v>
      </c>
      <c r="E6" s="21" t="s">
        <v>314</v>
      </c>
      <c r="F6" s="21" t="s">
        <v>315</v>
      </c>
      <c r="G6" s="99" t="s">
        <v>0</v>
      </c>
      <c r="H6" s="20" t="s">
        <v>321</v>
      </c>
      <c r="I6" s="129"/>
    </row>
    <row r="7" spans="1:9" ht="24" x14ac:dyDescent="0.15">
      <c r="A7" s="20" t="s">
        <v>485</v>
      </c>
      <c r="B7" s="20" t="s">
        <v>302</v>
      </c>
      <c r="C7" s="21" t="s">
        <v>316</v>
      </c>
      <c r="D7" s="21" t="s">
        <v>317</v>
      </c>
      <c r="E7" s="21" t="s">
        <v>318</v>
      </c>
      <c r="F7" s="21" t="s">
        <v>315</v>
      </c>
      <c r="G7" s="99" t="s">
        <v>0</v>
      </c>
      <c r="H7" s="20" t="s">
        <v>321</v>
      </c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phoneticPr fontId="13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F1" workbookViewId="0">
      <selection activeCell="I1" sqref="I1:I1048576"/>
    </sheetView>
  </sheetViews>
  <sheetFormatPr defaultColWidth="8.8984375" defaultRowHeight="15.6" x14ac:dyDescent="0.15"/>
  <cols>
    <col min="1" max="1" width="8.8984375" style="17" customWidth="1"/>
    <col min="2" max="2" width="7.3984375" style="17" customWidth="1"/>
    <col min="3" max="3" width="20" style="17" bestFit="1" customWidth="1"/>
    <col min="4" max="4" width="15.69921875" style="17" customWidth="1"/>
    <col min="5" max="5" width="34.09765625" style="17" customWidth="1"/>
    <col min="6" max="6" width="12.8984375" style="17" customWidth="1"/>
    <col min="7" max="7" width="11.8984375" style="17" customWidth="1"/>
    <col min="8" max="8" width="28.5" style="17" bestFit="1" customWidth="1"/>
    <col min="9" max="9" width="10.796875" style="131" customWidth="1"/>
    <col min="10" max="16384" width="8.8984375" style="17"/>
  </cols>
  <sheetData>
    <row r="1" spans="1:9" ht="12" x14ac:dyDescent="0.15">
      <c r="A1" s="94" t="s">
        <v>323</v>
      </c>
      <c r="B1" s="94" t="s">
        <v>324</v>
      </c>
      <c r="C1" s="94" t="s">
        <v>325</v>
      </c>
      <c r="D1" s="95" t="s">
        <v>326</v>
      </c>
      <c r="E1" s="95" t="s">
        <v>298</v>
      </c>
      <c r="F1" s="96" t="s">
        <v>299</v>
      </c>
      <c r="G1" s="95" t="s">
        <v>300</v>
      </c>
      <c r="H1" s="94" t="s">
        <v>301</v>
      </c>
      <c r="I1" s="127" t="s">
        <v>560</v>
      </c>
    </row>
    <row r="2" spans="1:9" ht="24" x14ac:dyDescent="0.15">
      <c r="A2" s="18" t="s">
        <v>486</v>
      </c>
      <c r="B2" s="18" t="s">
        <v>302</v>
      </c>
      <c r="C2" s="19" t="s">
        <v>253</v>
      </c>
      <c r="D2" s="19" t="s">
        <v>254</v>
      </c>
      <c r="E2" s="19" t="s">
        <v>255</v>
      </c>
      <c r="F2" s="19" t="s">
        <v>303</v>
      </c>
      <c r="G2" s="99" t="s">
        <v>0</v>
      </c>
      <c r="H2" s="20" t="s">
        <v>319</v>
      </c>
      <c r="I2" s="128" t="s">
        <v>561</v>
      </c>
    </row>
    <row r="3" spans="1:9" ht="24" x14ac:dyDescent="0.15">
      <c r="A3" s="18" t="s">
        <v>487</v>
      </c>
      <c r="B3" s="18" t="s">
        <v>302</v>
      </c>
      <c r="C3" s="19" t="s">
        <v>201</v>
      </c>
      <c r="D3" s="19" t="s">
        <v>202</v>
      </c>
      <c r="E3" s="19" t="s">
        <v>304</v>
      </c>
      <c r="F3" s="19" t="s">
        <v>38</v>
      </c>
      <c r="G3" s="99" t="s">
        <v>0</v>
      </c>
      <c r="H3" s="20" t="s">
        <v>319</v>
      </c>
      <c r="I3" s="129"/>
    </row>
    <row r="4" spans="1:9" ht="24" x14ac:dyDescent="0.15">
      <c r="A4" s="18" t="s">
        <v>488</v>
      </c>
      <c r="B4" s="18" t="s">
        <v>302</v>
      </c>
      <c r="C4" s="20" t="s">
        <v>305</v>
      </c>
      <c r="D4" s="20" t="s">
        <v>306</v>
      </c>
      <c r="E4" s="20" t="s">
        <v>307</v>
      </c>
      <c r="F4" s="20" t="s">
        <v>308</v>
      </c>
      <c r="G4" s="99" t="s">
        <v>0</v>
      </c>
      <c r="H4" s="20" t="s">
        <v>321</v>
      </c>
      <c r="I4" s="129"/>
    </row>
    <row r="5" spans="1:9" ht="24" x14ac:dyDescent="0.15">
      <c r="A5" s="18" t="s">
        <v>489</v>
      </c>
      <c r="B5" s="18" t="s">
        <v>302</v>
      </c>
      <c r="C5" s="20" t="s">
        <v>309</v>
      </c>
      <c r="D5" s="20" t="s">
        <v>310</v>
      </c>
      <c r="E5" s="20" t="s">
        <v>311</v>
      </c>
      <c r="F5" s="20" t="s">
        <v>308</v>
      </c>
      <c r="G5" s="99" t="s">
        <v>0</v>
      </c>
      <c r="H5" s="20" t="s">
        <v>321</v>
      </c>
      <c r="I5" s="129"/>
    </row>
    <row r="6" spans="1:9" ht="24" x14ac:dyDescent="0.15">
      <c r="A6" s="18" t="s">
        <v>490</v>
      </c>
      <c r="B6" s="18" t="s">
        <v>302</v>
      </c>
      <c r="C6" s="19" t="s">
        <v>312</v>
      </c>
      <c r="D6" s="19" t="s">
        <v>313</v>
      </c>
      <c r="E6" s="19" t="s">
        <v>314</v>
      </c>
      <c r="F6" s="19" t="s">
        <v>315</v>
      </c>
      <c r="G6" s="99" t="s">
        <v>0</v>
      </c>
      <c r="H6" s="20" t="s">
        <v>321</v>
      </c>
      <c r="I6" s="129"/>
    </row>
    <row r="7" spans="1:9" ht="24" x14ac:dyDescent="0.15">
      <c r="A7" s="18" t="s">
        <v>491</v>
      </c>
      <c r="B7" s="18" t="s">
        <v>302</v>
      </c>
      <c r="C7" s="19" t="s">
        <v>316</v>
      </c>
      <c r="D7" s="19" t="s">
        <v>317</v>
      </c>
      <c r="E7" s="19" t="s">
        <v>318</v>
      </c>
      <c r="F7" s="19" t="s">
        <v>315</v>
      </c>
      <c r="G7" s="99" t="s">
        <v>0</v>
      </c>
      <c r="H7" s="20" t="s">
        <v>321</v>
      </c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phoneticPr fontId="13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17" customWidth="1"/>
    <col min="2" max="2" width="6.8984375" style="17" bestFit="1" customWidth="1"/>
    <col min="3" max="3" width="19" style="17" bestFit="1" customWidth="1"/>
    <col min="4" max="4" width="18.5" style="17" customWidth="1"/>
    <col min="5" max="5" width="45.5" style="17" customWidth="1"/>
    <col min="6" max="6" width="9.59765625" style="17" bestFit="1" customWidth="1"/>
    <col min="7" max="7" width="6.09765625" style="17" customWidth="1"/>
    <col min="8" max="8" width="18.59765625" style="17" bestFit="1" customWidth="1"/>
    <col min="9" max="9" width="10.796875" style="131" customWidth="1"/>
    <col min="10" max="16384" width="9" style="17"/>
  </cols>
  <sheetData>
    <row r="1" spans="1:9" s="15" customFormat="1" ht="12" x14ac:dyDescent="0.25">
      <c r="A1" s="22" t="s">
        <v>26</v>
      </c>
      <c r="B1" s="22" t="s">
        <v>27</v>
      </c>
      <c r="C1" s="22" t="s">
        <v>14</v>
      </c>
      <c r="D1" s="22" t="s">
        <v>1</v>
      </c>
      <c r="E1" s="22" t="s">
        <v>3</v>
      </c>
      <c r="F1" s="14" t="s">
        <v>28</v>
      </c>
      <c r="G1" s="22" t="s">
        <v>2</v>
      </c>
      <c r="H1" s="22" t="s">
        <v>23</v>
      </c>
      <c r="I1" s="127" t="s">
        <v>564</v>
      </c>
    </row>
    <row r="2" spans="1:9" s="15" customFormat="1" ht="12" x14ac:dyDescent="0.25">
      <c r="A2" s="40" t="s">
        <v>403</v>
      </c>
      <c r="B2" s="12" t="s">
        <v>361</v>
      </c>
      <c r="C2" s="16" t="s">
        <v>253</v>
      </c>
      <c r="D2" s="16" t="s">
        <v>254</v>
      </c>
      <c r="E2" s="16" t="s">
        <v>255</v>
      </c>
      <c r="F2" s="16" t="s">
        <v>19</v>
      </c>
      <c r="G2" s="99" t="s">
        <v>0</v>
      </c>
      <c r="H2" s="20"/>
      <c r="I2" s="128" t="s">
        <v>561</v>
      </c>
    </row>
    <row r="3" spans="1:9" s="15" customFormat="1" ht="24" x14ac:dyDescent="0.25">
      <c r="A3" s="40" t="s">
        <v>404</v>
      </c>
      <c r="B3" s="12" t="s">
        <v>361</v>
      </c>
      <c r="C3" s="16" t="s">
        <v>201</v>
      </c>
      <c r="D3" s="16" t="s">
        <v>202</v>
      </c>
      <c r="E3" s="16" t="s">
        <v>272</v>
      </c>
      <c r="F3" s="16" t="s">
        <v>38</v>
      </c>
      <c r="G3" s="99" t="s">
        <v>0</v>
      </c>
      <c r="H3" s="13"/>
      <c r="I3" s="129"/>
    </row>
    <row r="4" spans="1:9" ht="24" x14ac:dyDescent="0.15">
      <c r="A4" s="40" t="s">
        <v>405</v>
      </c>
      <c r="B4" s="12" t="s">
        <v>361</v>
      </c>
      <c r="C4" s="78" t="s">
        <v>273</v>
      </c>
      <c r="D4" s="16" t="s">
        <v>274</v>
      </c>
      <c r="E4" s="16" t="s">
        <v>275</v>
      </c>
      <c r="F4" s="16" t="s">
        <v>228</v>
      </c>
      <c r="G4" s="99" t="s">
        <v>0</v>
      </c>
      <c r="H4" s="79"/>
      <c r="I4" s="129"/>
    </row>
    <row r="5" spans="1:9" ht="96" x14ac:dyDescent="0.15">
      <c r="A5" s="40" t="s">
        <v>406</v>
      </c>
      <c r="B5" s="12" t="s">
        <v>361</v>
      </c>
      <c r="C5" s="78" t="s">
        <v>276</v>
      </c>
      <c r="D5" s="16" t="s">
        <v>277</v>
      </c>
      <c r="E5" s="16" t="s">
        <v>278</v>
      </c>
      <c r="F5" s="16" t="s">
        <v>279</v>
      </c>
      <c r="G5" s="99" t="s">
        <v>0</v>
      </c>
      <c r="H5" s="16"/>
      <c r="I5" s="129"/>
    </row>
    <row r="6" spans="1:9" ht="12" x14ac:dyDescent="0.15">
      <c r="I6" s="129"/>
    </row>
    <row r="7" spans="1:9" ht="12" x14ac:dyDescent="0.15"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zoomScale="120" zoomScaleNormal="120" workbookViewId="0">
      <pane ySplit="1" topLeftCell="A2" activePane="bottomLeft" state="frozen"/>
      <selection pane="bottomLeft" activeCell="L14" sqref="L14"/>
    </sheetView>
  </sheetViews>
  <sheetFormatPr defaultColWidth="7.8984375" defaultRowHeight="13.2" x14ac:dyDescent="0.25"/>
  <cols>
    <col min="1" max="4" width="7.8984375" style="108" collapsed="1"/>
    <col min="5" max="11" width="8" style="108" customWidth="1" collapsed="1"/>
    <col min="12" max="44" width="9.59765625" style="108" customWidth="1" collapsed="1"/>
    <col min="45" max="55" width="7.8984375" style="108"/>
    <col min="56" max="16384" width="7.8984375" style="108" collapsed="1"/>
  </cols>
  <sheetData>
    <row r="1" spans="1:44" s="103" customFormat="1" ht="28.5" customHeight="1" x14ac:dyDescent="0.25">
      <c r="A1" s="28" t="s">
        <v>119</v>
      </c>
      <c r="B1" s="28" t="s">
        <v>120</v>
      </c>
      <c r="C1" s="28" t="s">
        <v>121</v>
      </c>
      <c r="D1" s="28" t="s">
        <v>393</v>
      </c>
      <c r="E1" s="100" t="s">
        <v>492</v>
      </c>
      <c r="F1" s="100" t="s">
        <v>122</v>
      </c>
      <c r="G1" s="100" t="s">
        <v>493</v>
      </c>
      <c r="H1" s="100" t="s">
        <v>123</v>
      </c>
      <c r="I1" s="100" t="s">
        <v>494</v>
      </c>
      <c r="J1" s="100" t="s">
        <v>377</v>
      </c>
      <c r="K1" s="100" t="s">
        <v>124</v>
      </c>
      <c r="L1" s="101" t="s">
        <v>495</v>
      </c>
      <c r="M1" s="101" t="s">
        <v>496</v>
      </c>
      <c r="N1" s="101" t="s">
        <v>497</v>
      </c>
      <c r="O1" s="102" t="s">
        <v>498</v>
      </c>
      <c r="P1" s="102" t="s">
        <v>499</v>
      </c>
      <c r="Q1" s="102" t="s">
        <v>500</v>
      </c>
      <c r="R1" s="102" t="s">
        <v>501</v>
      </c>
      <c r="S1" s="102" t="s">
        <v>502</v>
      </c>
      <c r="T1" s="102" t="s">
        <v>503</v>
      </c>
      <c r="U1" s="101" t="s">
        <v>504</v>
      </c>
      <c r="V1" s="101" t="s">
        <v>505</v>
      </c>
      <c r="W1" s="101" t="s">
        <v>506</v>
      </c>
      <c r="X1" s="101" t="s">
        <v>507</v>
      </c>
      <c r="Y1" s="101" t="s">
        <v>508</v>
      </c>
      <c r="Z1" s="101" t="s">
        <v>509</v>
      </c>
      <c r="AA1" s="102" t="s">
        <v>510</v>
      </c>
      <c r="AB1" s="102" t="s">
        <v>511</v>
      </c>
      <c r="AC1" s="102" t="s">
        <v>512</v>
      </c>
      <c r="AD1" s="102" t="s">
        <v>513</v>
      </c>
      <c r="AE1" s="102" t="s">
        <v>514</v>
      </c>
      <c r="AF1" s="102" t="s">
        <v>515</v>
      </c>
      <c r="AG1" s="101" t="s">
        <v>516</v>
      </c>
      <c r="AH1" s="101" t="s">
        <v>517</v>
      </c>
      <c r="AI1" s="101" t="s">
        <v>518</v>
      </c>
      <c r="AJ1" s="101" t="s">
        <v>519</v>
      </c>
      <c r="AK1" s="101" t="s">
        <v>520</v>
      </c>
      <c r="AL1" s="101" t="s">
        <v>521</v>
      </c>
      <c r="AM1" s="102" t="s">
        <v>522</v>
      </c>
      <c r="AN1" s="102" t="s">
        <v>523</v>
      </c>
      <c r="AO1" s="102" t="s">
        <v>524</v>
      </c>
      <c r="AP1" s="102" t="s">
        <v>525</v>
      </c>
      <c r="AQ1" s="102" t="s">
        <v>526</v>
      </c>
      <c r="AR1" s="102" t="s">
        <v>527</v>
      </c>
    </row>
    <row r="2" spans="1:44" s="103" customFormat="1" ht="18" customHeight="1" x14ac:dyDescent="0.25">
      <c r="A2" s="29" t="s">
        <v>127</v>
      </c>
      <c r="B2" s="30" t="s">
        <v>244</v>
      </c>
      <c r="C2" s="31"/>
      <c r="D2" s="27" t="s">
        <v>394</v>
      </c>
      <c r="E2" s="104">
        <f>COUNTIF(AA!$B:$B,"A")</f>
        <v>1</v>
      </c>
      <c r="F2" s="105">
        <f>COUNTIF(AA!$B:$B,"B")</f>
        <v>14</v>
      </c>
      <c r="G2" s="105">
        <f>COUNTIF(AA!$B:$B,"C")</f>
        <v>0</v>
      </c>
      <c r="H2" s="105">
        <f>COUNTIF(AA!$B:$B,"CA")</f>
        <v>0</v>
      </c>
      <c r="I2" s="105">
        <f>COUNTIF(AA!$B:$B,"CB")</f>
        <v>0</v>
      </c>
      <c r="J2" s="105">
        <f>COUNTIF(AA!$B:$B,"CC")</f>
        <v>0</v>
      </c>
      <c r="K2" s="106">
        <f>SUM(E2:J2)</f>
        <v>15</v>
      </c>
      <c r="L2" s="107">
        <f>SUMPRODUCT((AA!$B:$B="CA")*(AA!$I:$I="NA"))</f>
        <v>0</v>
      </c>
      <c r="M2" s="107">
        <f>SUMPRODUCT((AA!$B:$B="CB")*(AA!$I:$I="NA"))</f>
        <v>0</v>
      </c>
      <c r="N2" s="107">
        <f>SUMPRODUCT((AA!$B:$B="CC")*(AA!$I:$I="NA"))</f>
        <v>0</v>
      </c>
      <c r="O2" s="107">
        <f>SUMPRODUCT((AA!$B:$B="A")*(AA!$I:$I="T"))</f>
        <v>0</v>
      </c>
      <c r="P2" s="107">
        <f>SUMPRODUCT((AA!$B:$B="B")*(AA!$I:$I="T"))</f>
        <v>1</v>
      </c>
      <c r="Q2" s="107">
        <f>SUMPRODUCT((AA!$B:$B="C")*(AA!$I:$I="T"))</f>
        <v>0</v>
      </c>
      <c r="R2" s="107">
        <f>SUMPRODUCT((AA!$B:$B="CA")*(AA!$I:$I="T"))</f>
        <v>0</v>
      </c>
      <c r="S2" s="107">
        <f>SUMPRODUCT((AA!$B:$B="CB")*(AA!$I:$I="T"))</f>
        <v>0</v>
      </c>
      <c r="T2" s="107">
        <f>SUMPRODUCT((AA!$B:$B="CC")*(AA!$I:$I="T"))</f>
        <v>0</v>
      </c>
      <c r="U2" s="107">
        <f>SUMPRODUCT((AA!$B:$B="A")*(AA!$I:$I="T+1Q"))</f>
        <v>0</v>
      </c>
      <c r="V2" s="107">
        <f>SUMPRODUCT((AA!$B:$B="B")*(AA!$I:$I="T+1Q"))</f>
        <v>0</v>
      </c>
      <c r="W2" s="107">
        <f>SUMPRODUCT((AA!$B:$B="C")*(AA!$I:$I="T+1Q"))</f>
        <v>0</v>
      </c>
      <c r="X2" s="107">
        <f>SUMPRODUCT((AA!$B:$B="CA")*(AA!$I:$I="T+1Q"))</f>
        <v>0</v>
      </c>
      <c r="Y2" s="107">
        <f>SUMPRODUCT((AA!$B:$B="CB")*(AA!$I:$I="T+1Q"))</f>
        <v>0</v>
      </c>
      <c r="Z2" s="107">
        <f>SUMPRODUCT((AA!$B:$B="CC")*(AA!$I:$I="T+1Q"))</f>
        <v>0</v>
      </c>
      <c r="AA2" s="107">
        <f>SUMPRODUCT((AA!$B:$B="A")*(AA!$I:$I="T+2Q"))</f>
        <v>0</v>
      </c>
      <c r="AB2" s="107">
        <f>SUMPRODUCT((AA!$B:$B="B")*(AA!$I:$I="T+2Q"))</f>
        <v>0</v>
      </c>
      <c r="AC2" s="107">
        <f>SUMPRODUCT((AA!$B:$B="C")*(AA!$I:$I="T+2Q"))</f>
        <v>0</v>
      </c>
      <c r="AD2" s="107">
        <f>SUMPRODUCT((AA!$B:$B="CA")*(AA!$I:$I="T+2Q"))</f>
        <v>0</v>
      </c>
      <c r="AE2" s="107">
        <f>SUMPRODUCT((AA!$B:$B="CB")*(AA!$I:$I="T+2Q"))</f>
        <v>0</v>
      </c>
      <c r="AF2" s="107">
        <f>SUMPRODUCT((AA!$B:$B="CC")*(AA!$I:$I="T+2Q"))</f>
        <v>0</v>
      </c>
      <c r="AG2" s="107">
        <f>SUMPRODUCT((AA!$B:$B="A")*(AA!$I:$I="T+3Q"))</f>
        <v>0</v>
      </c>
      <c r="AH2" s="107">
        <f>SUMPRODUCT((AA!$B:$B="B")*(AA!$I:$I="T+3Q"))</f>
        <v>0</v>
      </c>
      <c r="AI2" s="107">
        <f>SUMPRODUCT((AA!$B:$B="C")*(AA!$I:$I="T+3Q"))</f>
        <v>0</v>
      </c>
      <c r="AJ2" s="107">
        <f>SUMPRODUCT((AA!$B:$B="CA")*(AA!$I:$I="T+3Q"))</f>
        <v>0</v>
      </c>
      <c r="AK2" s="107">
        <f>SUMPRODUCT((AA!$B:$B="CB")*(AA!$I:$I="T+3Q"))</f>
        <v>0</v>
      </c>
      <c r="AL2" s="107">
        <f>SUMPRODUCT((AA!$B:$B="CC")*(AA!$I:$I="T+3Q"))</f>
        <v>0</v>
      </c>
      <c r="AM2" s="107">
        <f>SUMPRODUCT((AA!$B:$B="A")*(AA!$I:$I="T+4Q"))</f>
        <v>0</v>
      </c>
      <c r="AN2" s="107">
        <f>SUMPRODUCT((AA!$B:$B="B")*(AA!$I:$I="T+4Q"))</f>
        <v>0</v>
      </c>
      <c r="AO2" s="107">
        <f>SUMPRODUCT((AA!$B:$B="C")*(AA!$I:$I="T+4Q"))</f>
        <v>0</v>
      </c>
      <c r="AP2" s="107">
        <f>SUMPRODUCT((AA!$B:$B="CA")*(AA!$I:$I="T+4Q"))</f>
        <v>0</v>
      </c>
      <c r="AQ2" s="107">
        <f>SUMPRODUCT((AA!$B:$B="CB")*(AA!$I:$I="T+4Q"))</f>
        <v>0</v>
      </c>
      <c r="AR2" s="107">
        <f>SUMPRODUCT((AA!$B:$B="CC")*(AA!$I:$I="T+4Q"))</f>
        <v>0</v>
      </c>
    </row>
    <row r="3" spans="1:44" ht="15" customHeight="1" x14ac:dyDescent="0.25">
      <c r="A3" s="29" t="s">
        <v>42</v>
      </c>
      <c r="B3" s="32" t="s">
        <v>290</v>
      </c>
      <c r="C3" s="32"/>
      <c r="D3" s="27" t="s">
        <v>398</v>
      </c>
      <c r="E3" s="104">
        <f>COUNTIF(AB!$B:$B,"A")</f>
        <v>0</v>
      </c>
      <c r="F3" s="104">
        <f>COUNTIF(AB!$B:$B,"B")</f>
        <v>0</v>
      </c>
      <c r="G3" s="104">
        <f>COUNTIF(AB!$B:$B,"C")</f>
        <v>0</v>
      </c>
      <c r="H3" s="104">
        <f>COUNTIF(AB!$B:$B,"CA")</f>
        <v>0</v>
      </c>
      <c r="I3" s="104">
        <f>COUNTIF(AB!$B:$B,"CB")</f>
        <v>7</v>
      </c>
      <c r="J3" s="104">
        <f>COUNTIF(AB!$B:$B,"CC")</f>
        <v>0</v>
      </c>
      <c r="K3" s="106">
        <f t="shared" ref="K3:K16" si="0">SUM(E3:J3)</f>
        <v>7</v>
      </c>
      <c r="L3" s="107">
        <f>SUMPRODUCT((AB!$B:$B="CA")*(AB!$I:$I="NA"))</f>
        <v>0</v>
      </c>
      <c r="M3" s="107">
        <f>SUMPRODUCT((AB!$B:$B="CB")*(AB!$I:$I="NA"))</f>
        <v>0</v>
      </c>
      <c r="N3" s="107">
        <f>SUMPRODUCT((AB!$B:$B="CC")*(AB!$I:$I="NA"))</f>
        <v>0</v>
      </c>
      <c r="O3" s="107">
        <f>SUMPRODUCT((AB!$B:$B="A")*(AB!$I:$I="T"))</f>
        <v>0</v>
      </c>
      <c r="P3" s="107">
        <f>SUMPRODUCT((AB!$B:$B="B")*(AB!$I:$I="T"))</f>
        <v>0</v>
      </c>
      <c r="Q3" s="107">
        <f>SUMPRODUCT((AB!$B:$B="C")*(AB!$I:$I="T"))</f>
        <v>0</v>
      </c>
      <c r="R3" s="107">
        <f>SUMPRODUCT((AB!$B:$B="CA")*(AB!$I:$I="T"))</f>
        <v>0</v>
      </c>
      <c r="S3" s="107">
        <f>SUMPRODUCT((AB!$B:$B="CB")*(AB!$I:$I="T"))</f>
        <v>1</v>
      </c>
      <c r="T3" s="107">
        <f>SUMPRODUCT((AB!$B:$B="CC")*(AB!$I:$I="T"))</f>
        <v>0</v>
      </c>
      <c r="U3" s="107">
        <f>SUMPRODUCT((AB!$B:$B="A")*(AB!$I:$I="T+1Q"))</f>
        <v>0</v>
      </c>
      <c r="V3" s="107">
        <f>SUMPRODUCT((AB!$B:$B="B")*(AB!$I:$I="T+1Q"))</f>
        <v>0</v>
      </c>
      <c r="W3" s="107">
        <f>SUMPRODUCT((AB!$B:$B="C")*(AB!$I:$I="T+1Q"))</f>
        <v>0</v>
      </c>
      <c r="X3" s="107">
        <f>SUMPRODUCT((AB!$B:$B="CA")*(AB!$I:$I="T+1Q"))</f>
        <v>0</v>
      </c>
      <c r="Y3" s="107">
        <f>SUMPRODUCT((AB!$B:$B="CB")*(AB!$I:$I="T+1Q"))</f>
        <v>0</v>
      </c>
      <c r="Z3" s="107">
        <f>SUMPRODUCT((AB!$B:$B="CC")*(AB!$I:$I="T+1Q"))</f>
        <v>0</v>
      </c>
      <c r="AA3" s="107">
        <f>SUMPRODUCT((AB!$B:$B="A")*(AB!$I:$I="T+2Q"))</f>
        <v>0</v>
      </c>
      <c r="AB3" s="107">
        <f>SUMPRODUCT((AB!$B:$B="B")*(AB!$I:$I="T+2Q"))</f>
        <v>0</v>
      </c>
      <c r="AC3" s="107">
        <f>SUMPRODUCT((AB!$B:$B="C")*(AB!$I:$I="T+2Q"))</f>
        <v>0</v>
      </c>
      <c r="AD3" s="107">
        <f>SUMPRODUCT((AB!$B:$B="CA")*(AB!$I:$I="T+2Q"))</f>
        <v>0</v>
      </c>
      <c r="AE3" s="107">
        <f>SUMPRODUCT((AB!$B:$B="CB")*(AB!$I:$I="T+2Q"))</f>
        <v>0</v>
      </c>
      <c r="AF3" s="107">
        <f>SUMPRODUCT((AB!$B:$B="CC")*(AB!$I:$I="T+2Q"))</f>
        <v>0</v>
      </c>
      <c r="AG3" s="107">
        <f>SUMPRODUCT((AB!$B:$B="A")*(AB!$I:$I="T+3Q"))</f>
        <v>0</v>
      </c>
      <c r="AH3" s="107">
        <f>SUMPRODUCT((AB!$B:$B="B")*(AB!$I:$I="T+3Q"))</f>
        <v>0</v>
      </c>
      <c r="AI3" s="107">
        <f>SUMPRODUCT((AB!$B:$B="C")*(AB!$I:$I="T+3Q"))</f>
        <v>0</v>
      </c>
      <c r="AJ3" s="107">
        <f>SUMPRODUCT((AB!$B:$B="CA")*(AB!$I:$I="T+3Q"))</f>
        <v>0</v>
      </c>
      <c r="AK3" s="107">
        <f>SUMPRODUCT((AB!$B:$B="CB")*(AB!$I:$I="T+3Q"))</f>
        <v>0</v>
      </c>
      <c r="AL3" s="107">
        <f>SUMPRODUCT((AB!$B:$B="CC")*(AB!$I:$I="T+3Q"))</f>
        <v>0</v>
      </c>
      <c r="AM3" s="107">
        <f>SUMPRODUCT((AB!$B:$B="A")*(AB!$I:$I="T+4Q"))</f>
        <v>0</v>
      </c>
      <c r="AN3" s="107">
        <f>SUMPRODUCT((AB!$B:$B="B")*(AB!$I:$I="T+4Q"))</f>
        <v>0</v>
      </c>
      <c r="AO3" s="107">
        <f>SUMPRODUCT((AB!$B:$B="C")*(AB!$I:$I="T+4Q"))</f>
        <v>0</v>
      </c>
      <c r="AP3" s="107">
        <f>SUMPRODUCT((AB!$B:$B="CA")*(AB!$I:$I="T+4Q"))</f>
        <v>0</v>
      </c>
      <c r="AQ3" s="107">
        <f>SUMPRODUCT((AB!$B:$B="CB")*(AB!$I:$I="T+4Q"))</f>
        <v>0</v>
      </c>
      <c r="AR3" s="107">
        <f>SUMPRODUCT((AB!$B:$B="CC")*(AB!$I:$I="T+4Q"))</f>
        <v>0</v>
      </c>
    </row>
    <row r="4" spans="1:44" ht="36" x14ac:dyDescent="0.25">
      <c r="A4" s="29" t="s">
        <v>139</v>
      </c>
      <c r="B4" s="30" t="s">
        <v>431</v>
      </c>
      <c r="C4" s="32"/>
      <c r="D4" s="27" t="s">
        <v>395</v>
      </c>
      <c r="E4" s="104">
        <f>COUNTIF(AC!$B:$B,"A")</f>
        <v>0</v>
      </c>
      <c r="F4" s="104">
        <f>COUNTIF(AC!$B:$B,"B")</f>
        <v>11</v>
      </c>
      <c r="G4" s="104">
        <f>COUNTIF(AC!$B:$B,"C")</f>
        <v>0</v>
      </c>
      <c r="H4" s="104">
        <f>COUNTIF(AC!$B:$B,"CA")</f>
        <v>0</v>
      </c>
      <c r="I4" s="104">
        <f>COUNTIF(AC!$B:$B,"CB")</f>
        <v>0</v>
      </c>
      <c r="J4" s="104">
        <f>COUNTIF(AC!$B:$B,"CC")</f>
        <v>0</v>
      </c>
      <c r="K4" s="106">
        <f t="shared" si="0"/>
        <v>11</v>
      </c>
      <c r="L4" s="107">
        <f>SUMPRODUCT((AC!$B:$B="CA")*(AC!$I:$I="NA"))</f>
        <v>0</v>
      </c>
      <c r="M4" s="107">
        <f>SUMPRODUCT((AC!$B:$B="CB")*(AC!$I:$I="NA"))</f>
        <v>0</v>
      </c>
      <c r="N4" s="107">
        <f>SUMPRODUCT((AC!$B:$B="CC")*(AC!$I:$I="NA"))</f>
        <v>0</v>
      </c>
      <c r="O4" s="107">
        <f>SUMPRODUCT((AC!$B:$B="A")*(AC!$I:$I="T"))</f>
        <v>0</v>
      </c>
      <c r="P4" s="107">
        <f>SUMPRODUCT((AC!$B:$B="B")*(AC!$I:$I="T"))</f>
        <v>1</v>
      </c>
      <c r="Q4" s="107">
        <f>SUMPRODUCT((AC!$B:$B="C")*(AC!$I:$I="T"))</f>
        <v>0</v>
      </c>
      <c r="R4" s="107">
        <f>SUMPRODUCT((AC!$B:$B="CA")*(AC!$I:$I="T"))</f>
        <v>0</v>
      </c>
      <c r="S4" s="107">
        <f>SUMPRODUCT((AC!$B:$B="CB")*(AC!$I:$I="T"))</f>
        <v>0</v>
      </c>
      <c r="T4" s="107">
        <f>SUMPRODUCT((AC!$B:$B="CC")*(AC!$I:$I="T"))</f>
        <v>0</v>
      </c>
      <c r="U4" s="107">
        <f>SUMPRODUCT((AC!$B:$B="A")*(AC!$I:$I="T+1Q"))</f>
        <v>0</v>
      </c>
      <c r="V4" s="107">
        <f>SUMPRODUCT((AC!$B:$B="B")*(AC!$I:$I="T+1Q"))</f>
        <v>0</v>
      </c>
      <c r="W4" s="107">
        <f>SUMPRODUCT((AC!$B:$B="C")*(AC!$I:$I="T+1Q"))</f>
        <v>0</v>
      </c>
      <c r="X4" s="107">
        <f>SUMPRODUCT((AC!$B:$B="CA")*(AC!$I:$I="T+1Q"))</f>
        <v>0</v>
      </c>
      <c r="Y4" s="107">
        <f>SUMPRODUCT((AC!$B:$B="CB")*(AC!$I:$I="T+1Q"))</f>
        <v>0</v>
      </c>
      <c r="Z4" s="107">
        <f>SUMPRODUCT((AC!$B:$B="CC")*(AC!$I:$I="T+1Q"))</f>
        <v>0</v>
      </c>
      <c r="AA4" s="107">
        <f>SUMPRODUCT((AC!$B:$B="A")*(AC!$I:$I="T+2Q"))</f>
        <v>0</v>
      </c>
      <c r="AB4" s="107">
        <f>SUMPRODUCT((AC!$B:$B="B")*(AC!$I:$I="T+2Q"))</f>
        <v>0</v>
      </c>
      <c r="AC4" s="107">
        <f>SUMPRODUCT((AC!$B:$B="C")*(AC!$I:$I="T+2Q"))</f>
        <v>0</v>
      </c>
      <c r="AD4" s="107">
        <f>SUMPRODUCT((AC!$B:$B="CA")*(AC!$I:$I="T+2Q"))</f>
        <v>0</v>
      </c>
      <c r="AE4" s="107">
        <f>SUMPRODUCT((AC!$B:$B="CB")*(AC!$I:$I="T+2Q"))</f>
        <v>0</v>
      </c>
      <c r="AF4" s="107">
        <f>SUMPRODUCT((AC!$B:$B="CC")*(AC!$I:$I="T+2Q"))</f>
        <v>0</v>
      </c>
      <c r="AG4" s="107">
        <f>SUMPRODUCT((AC!$B:$B="A")*(AC!$I:$I="T+3Q"))</f>
        <v>0</v>
      </c>
      <c r="AH4" s="107">
        <f>SUMPRODUCT((AC!$B:$B="B")*(AC!$I:$I="T+3Q"))</f>
        <v>0</v>
      </c>
      <c r="AI4" s="107">
        <f>SUMPRODUCT((AC!$B:$B="C")*(AC!$I:$I="T+3Q"))</f>
        <v>0</v>
      </c>
      <c r="AJ4" s="107">
        <f>SUMPRODUCT((AC!$B:$B="CA")*(AC!$I:$I="T+3Q"))</f>
        <v>0</v>
      </c>
      <c r="AK4" s="107">
        <f>SUMPRODUCT((AC!$B:$B="CB")*(AC!$I:$I="T+3Q"))</f>
        <v>0</v>
      </c>
      <c r="AL4" s="107">
        <f>SUMPRODUCT((AC!$B:$B="CC")*(AC!$I:$I="T+3Q"))</f>
        <v>0</v>
      </c>
      <c r="AM4" s="107">
        <f>SUMPRODUCT((AC!$B:$B="A")*(AC!$I:$I="T+4Q"))</f>
        <v>0</v>
      </c>
      <c r="AN4" s="107">
        <f>SUMPRODUCT((AC!$B:$B="B")*(AC!$I:$I="T+4Q"))</f>
        <v>0</v>
      </c>
      <c r="AO4" s="107">
        <f>SUMPRODUCT((AC!$B:$B="C")*(AC!$I:$I="T+4Q"))</f>
        <v>0</v>
      </c>
      <c r="AP4" s="107">
        <f>SUMPRODUCT((AC!$B:$B="CA")*(AC!$I:$I="T+4Q"))</f>
        <v>0</v>
      </c>
      <c r="AQ4" s="107">
        <f>SUMPRODUCT((AC!$B:$B="CB")*(AC!$I:$I="T+4Q"))</f>
        <v>0</v>
      </c>
      <c r="AR4" s="107">
        <f>SUMPRODUCT((AC!$B:$B="CC")*(AC!$I:$I="T+4Q"))</f>
        <v>0</v>
      </c>
    </row>
    <row r="5" spans="1:44" ht="36" x14ac:dyDescent="0.25">
      <c r="A5" s="29" t="s">
        <v>151</v>
      </c>
      <c r="B5" s="30" t="s">
        <v>432</v>
      </c>
      <c r="C5" s="32"/>
      <c r="D5" s="27" t="s">
        <v>396</v>
      </c>
      <c r="E5" s="104">
        <f>COUNTIF(AD!$B:$B,"A")</f>
        <v>0</v>
      </c>
      <c r="F5" s="104">
        <f>COUNTIF(AD!$B:$B,"B")</f>
        <v>12</v>
      </c>
      <c r="G5" s="104">
        <f>COUNTIF(AD!$B:$B,"C")</f>
        <v>0</v>
      </c>
      <c r="H5" s="104">
        <f>COUNTIF(AD!$B:$B,"CA")</f>
        <v>0</v>
      </c>
      <c r="I5" s="104">
        <f>COUNTIF(AD!$B:$B,"CB")</f>
        <v>0</v>
      </c>
      <c r="J5" s="104">
        <f>COUNTIF(AD!$B:$B,"CC")</f>
        <v>0</v>
      </c>
      <c r="K5" s="106">
        <f t="shared" si="0"/>
        <v>12</v>
      </c>
      <c r="L5" s="107">
        <f>SUMPRODUCT((AD!$B:$B="CA")*(AD!$I:$I="NA"))</f>
        <v>0</v>
      </c>
      <c r="M5" s="107">
        <f>SUMPRODUCT((AD!$B:$B="CB")*(AD!$I:$I="NA"))</f>
        <v>0</v>
      </c>
      <c r="N5" s="107">
        <f>SUMPRODUCT((AD!$B:$B="CC")*(AD!$I:$I="NA"))</f>
        <v>0</v>
      </c>
      <c r="O5" s="107">
        <f>SUMPRODUCT((AD!$B:$B="A")*(AD!$I:$I="T"))</f>
        <v>0</v>
      </c>
      <c r="P5" s="107">
        <f>SUMPRODUCT((AD!$B:$B="B")*(AD!$I:$I="T"))</f>
        <v>1</v>
      </c>
      <c r="Q5" s="107">
        <f>SUMPRODUCT((AD!$B:$B="C")*(AD!$I:$I="T"))</f>
        <v>0</v>
      </c>
      <c r="R5" s="107">
        <f>SUMPRODUCT((AD!$B:$B="CA")*(AD!$I:$I="T"))</f>
        <v>0</v>
      </c>
      <c r="S5" s="107">
        <f>SUMPRODUCT((AD!$B:$B="CB")*(AD!$I:$I="T"))</f>
        <v>0</v>
      </c>
      <c r="T5" s="107">
        <f>SUMPRODUCT((AD!$B:$B="CC")*(AD!$I:$I="T"))</f>
        <v>0</v>
      </c>
      <c r="U5" s="107">
        <f>SUMPRODUCT((AD!$B:$B="A")*(AD!$I:$I="T+1Q"))</f>
        <v>0</v>
      </c>
      <c r="V5" s="107">
        <f>SUMPRODUCT((AD!$B:$B="B")*(AD!$I:$I="T+1Q"))</f>
        <v>0</v>
      </c>
      <c r="W5" s="107">
        <f>SUMPRODUCT((AD!$B:$B="C")*(AD!$I:$I="T+1Q"))</f>
        <v>0</v>
      </c>
      <c r="X5" s="107">
        <f>SUMPRODUCT((AD!$B:$B="CA")*(AD!$I:$I="T+1Q"))</f>
        <v>0</v>
      </c>
      <c r="Y5" s="107">
        <f>SUMPRODUCT((AD!$B:$B="CB")*(AD!$I:$I="T+1Q"))</f>
        <v>0</v>
      </c>
      <c r="Z5" s="107">
        <f>SUMPRODUCT((AD!$B:$B="CC")*(AD!$I:$I="T+1Q"))</f>
        <v>0</v>
      </c>
      <c r="AA5" s="107">
        <f>SUMPRODUCT((AD!$B:$B="A")*(AD!$I:$I="T+2Q"))</f>
        <v>0</v>
      </c>
      <c r="AB5" s="107">
        <f>SUMPRODUCT((AD!$B:$B="B")*(AD!$I:$I="T+2Q"))</f>
        <v>0</v>
      </c>
      <c r="AC5" s="107">
        <f>SUMPRODUCT((AD!$B:$B="C")*(AD!$I:$I="T+2Q"))</f>
        <v>0</v>
      </c>
      <c r="AD5" s="107">
        <f>SUMPRODUCT((AD!$B:$B="CA")*(AD!$I:$I="T+2Q"))</f>
        <v>0</v>
      </c>
      <c r="AE5" s="107">
        <f>SUMPRODUCT((AD!$B:$B="CB")*(AD!$I:$I="T+2Q"))</f>
        <v>0</v>
      </c>
      <c r="AF5" s="107">
        <f>SUMPRODUCT((AD!$B:$B="CC")*(AD!$I:$I="T+2Q"))</f>
        <v>0</v>
      </c>
      <c r="AG5" s="107">
        <f>SUMPRODUCT((AD!$B:$B="A")*(AD!$I:$I="T+3Q"))</f>
        <v>0</v>
      </c>
      <c r="AH5" s="107">
        <f>SUMPRODUCT((AD!$B:$B="B")*(AD!$I:$I="T+3Q"))</f>
        <v>0</v>
      </c>
      <c r="AI5" s="107">
        <f>SUMPRODUCT((AD!$B:$B="C")*(AD!$I:$I="T+3Q"))</f>
        <v>0</v>
      </c>
      <c r="AJ5" s="107">
        <f>SUMPRODUCT((AD!$B:$B="CA")*(AD!$I:$I="T+3Q"))</f>
        <v>0</v>
      </c>
      <c r="AK5" s="107">
        <f>SUMPRODUCT((AD!$B:$B="CB")*(AD!$I:$I="T+3Q"))</f>
        <v>0</v>
      </c>
      <c r="AL5" s="107">
        <f>SUMPRODUCT((AD!$B:$B="CC")*(AD!$I:$I="T+3Q"))</f>
        <v>0</v>
      </c>
      <c r="AM5" s="107">
        <f>SUMPRODUCT((AD!$B:$B="A")*(AD!$I:$I="T+4Q"))</f>
        <v>0</v>
      </c>
      <c r="AN5" s="107">
        <f>SUMPRODUCT((AD!$B:$B="B")*(AD!$I:$I="T+4Q"))</f>
        <v>0</v>
      </c>
      <c r="AO5" s="107">
        <f>SUMPRODUCT((AD!$B:$B="C")*(AD!$I:$I="T+4Q"))</f>
        <v>0</v>
      </c>
      <c r="AP5" s="107">
        <f>SUMPRODUCT((AD!$B:$B="CA")*(AD!$I:$I="T+4Q"))</f>
        <v>0</v>
      </c>
      <c r="AQ5" s="107">
        <f>SUMPRODUCT((AD!$B:$B="CB")*(AD!$I:$I="T+4Q"))</f>
        <v>0</v>
      </c>
      <c r="AR5" s="107">
        <f>SUMPRODUCT((AD!$B:$B="CC")*(AD!$I:$I="T+4Q"))</f>
        <v>0</v>
      </c>
    </row>
    <row r="6" spans="1:44" ht="36" x14ac:dyDescent="0.25">
      <c r="A6" s="29" t="s">
        <v>163</v>
      </c>
      <c r="B6" s="30" t="s">
        <v>433</v>
      </c>
      <c r="C6" s="32"/>
      <c r="D6" s="27" t="s">
        <v>397</v>
      </c>
      <c r="E6" s="104">
        <f>COUNTIF(AE!$B:$B,"A")</f>
        <v>0</v>
      </c>
      <c r="F6" s="104">
        <f>COUNTIF(AE!$B:$B,"B")</f>
        <v>12</v>
      </c>
      <c r="G6" s="104">
        <f>COUNTIF(AE!$B:$B,"C")</f>
        <v>0</v>
      </c>
      <c r="H6" s="104">
        <f>COUNTIF(AE!$B:$B,"CA")</f>
        <v>0</v>
      </c>
      <c r="I6" s="104">
        <f>COUNTIF(AE!$B:$B,"CB")</f>
        <v>0</v>
      </c>
      <c r="J6" s="104">
        <f>COUNTIF(AE!$B:$B,"CC")</f>
        <v>0</v>
      </c>
      <c r="K6" s="106">
        <f t="shared" si="0"/>
        <v>12</v>
      </c>
      <c r="L6" s="107">
        <f>SUMPRODUCT((AE!$B:$B="CA")*(AE!$I:$I="NA"))</f>
        <v>0</v>
      </c>
      <c r="M6" s="107">
        <f>SUMPRODUCT((AE!$B:$B="CB")*(AE!$I:$I="NA"))</f>
        <v>0</v>
      </c>
      <c r="N6" s="107">
        <f>SUMPRODUCT((AE!$B:$B="CC")*(AE!$I:$I="NA"))</f>
        <v>0</v>
      </c>
      <c r="O6" s="107">
        <f>SUMPRODUCT((AE!$B:$B="A")*(AE!$I:$I="T"))</f>
        <v>0</v>
      </c>
      <c r="P6" s="107">
        <f>SUMPRODUCT((AE!$B:$B="B")*(AE!$I:$I="T"))</f>
        <v>1</v>
      </c>
      <c r="Q6" s="107">
        <f>SUMPRODUCT((AE!$B:$B="C")*(AE!$I:$I="T"))</f>
        <v>0</v>
      </c>
      <c r="R6" s="107">
        <f>SUMPRODUCT((AE!$B:$B="CA")*(AE!$I:$I="T"))</f>
        <v>0</v>
      </c>
      <c r="S6" s="107">
        <f>SUMPRODUCT((AE!$B:$B="CB")*(AE!$I:$I="T"))</f>
        <v>0</v>
      </c>
      <c r="T6" s="107">
        <f>SUMPRODUCT((AE!$B:$B="CC")*(AE!$I:$I="T"))</f>
        <v>0</v>
      </c>
      <c r="U6" s="107">
        <f>SUMPRODUCT((AE!$B:$B="A")*(AE!$I:$I="T+1Q"))</f>
        <v>0</v>
      </c>
      <c r="V6" s="107">
        <f>SUMPRODUCT((AE!$B:$B="B")*(AE!$I:$I="T+1Q"))</f>
        <v>0</v>
      </c>
      <c r="W6" s="107">
        <f>SUMPRODUCT((AE!$B:$B="C")*(AE!$I:$I="T+1Q"))</f>
        <v>0</v>
      </c>
      <c r="X6" s="107">
        <f>SUMPRODUCT((AE!$B:$B="CA")*(AE!$I:$I="T+1Q"))</f>
        <v>0</v>
      </c>
      <c r="Y6" s="107">
        <f>SUMPRODUCT((AE!$B:$B="CB")*(AE!$I:$I="T+1Q"))</f>
        <v>0</v>
      </c>
      <c r="Z6" s="107">
        <f>SUMPRODUCT((AE!$B:$B="CC")*(AE!$I:$I="T+1Q"))</f>
        <v>0</v>
      </c>
      <c r="AA6" s="107">
        <f>SUMPRODUCT((AE!$B:$B="A")*(AE!$I:$I="T+2Q"))</f>
        <v>0</v>
      </c>
      <c r="AB6" s="107">
        <f>SUMPRODUCT((AE!$B:$B="B")*(AE!$I:$I="T+2Q"))</f>
        <v>0</v>
      </c>
      <c r="AC6" s="107">
        <f>SUMPRODUCT((AE!$B:$B="C")*(AE!$I:$I="T+2Q"))</f>
        <v>0</v>
      </c>
      <c r="AD6" s="107">
        <f>SUMPRODUCT((AE!$B:$B="CA")*(AE!$I:$I="T+2Q"))</f>
        <v>0</v>
      </c>
      <c r="AE6" s="107">
        <f>SUMPRODUCT((AE!$B:$B="CB")*(AE!$I:$I="T+2Q"))</f>
        <v>0</v>
      </c>
      <c r="AF6" s="107">
        <f>SUMPRODUCT((AE!$B:$B="CC")*(AE!$I:$I="T+2Q"))</f>
        <v>0</v>
      </c>
      <c r="AG6" s="107">
        <f>SUMPRODUCT((AE!$B:$B="A")*(AE!$I:$I="T+3Q"))</f>
        <v>0</v>
      </c>
      <c r="AH6" s="107">
        <f>SUMPRODUCT((AE!$B:$B="B")*(AE!$I:$I="T+3Q"))</f>
        <v>0</v>
      </c>
      <c r="AI6" s="107">
        <f>SUMPRODUCT((AE!$B:$B="C")*(AE!$I:$I="T+3Q"))</f>
        <v>0</v>
      </c>
      <c r="AJ6" s="107">
        <f>SUMPRODUCT((AE!$B:$B="CA")*(AE!$I:$I="T+3Q"))</f>
        <v>0</v>
      </c>
      <c r="AK6" s="107">
        <f>SUMPRODUCT((AE!$B:$B="CB")*(AE!$I:$I="T+3Q"))</f>
        <v>0</v>
      </c>
      <c r="AL6" s="107">
        <f>SUMPRODUCT((AE!$B:$B="CC")*(AE!$I:$I="T+3Q"))</f>
        <v>0</v>
      </c>
      <c r="AM6" s="107">
        <f>SUMPRODUCT((AE!$B:$B="A")*(AE!$I:$I="T+4Q"))</f>
        <v>0</v>
      </c>
      <c r="AN6" s="107">
        <f>SUMPRODUCT((AE!$B:$B="B")*(AE!$I:$I="T+4Q"))</f>
        <v>0</v>
      </c>
      <c r="AO6" s="107">
        <f>SUMPRODUCT((AE!$B:$B="C")*(AE!$I:$I="T+4Q"))</f>
        <v>0</v>
      </c>
      <c r="AP6" s="107">
        <f>SUMPRODUCT((AE!$B:$B="CA")*(AE!$I:$I="T+4Q"))</f>
        <v>0</v>
      </c>
      <c r="AQ6" s="107">
        <f>SUMPRODUCT((AE!$B:$B="CB")*(AE!$I:$I="T+4Q"))</f>
        <v>0</v>
      </c>
      <c r="AR6" s="107">
        <f>SUMPRODUCT((AE!$B:$B="CC")*(AE!$I:$I="T+4Q"))</f>
        <v>0</v>
      </c>
    </row>
    <row r="7" spans="1:44" ht="36" x14ac:dyDescent="0.25">
      <c r="A7" s="29" t="s">
        <v>178</v>
      </c>
      <c r="B7" s="33" t="s">
        <v>245</v>
      </c>
      <c r="C7" s="32"/>
      <c r="D7" s="27" t="s">
        <v>395</v>
      </c>
      <c r="E7" s="104">
        <f>COUNTIF(AF!$B:$B,"A")</f>
        <v>0</v>
      </c>
      <c r="F7" s="104">
        <f>COUNTIF(AF!$B:$B,"B")</f>
        <v>0</v>
      </c>
      <c r="G7" s="104">
        <f>COUNTIF(AF!$B:$B,"C")</f>
        <v>0</v>
      </c>
      <c r="H7" s="104">
        <f>COUNTIF(AF!$B:$B,"CA")</f>
        <v>0</v>
      </c>
      <c r="I7" s="104">
        <f>COUNTIF(AF!$B:$B,"CB")</f>
        <v>0</v>
      </c>
      <c r="J7" s="104">
        <f>COUNTIF(AF!$B:$B,"CC")</f>
        <v>15</v>
      </c>
      <c r="K7" s="106">
        <f t="shared" si="0"/>
        <v>15</v>
      </c>
      <c r="L7" s="107">
        <f>SUMPRODUCT((AF!$B:$B="CA")*(AF!$I:$I="NA"))</f>
        <v>0</v>
      </c>
      <c r="M7" s="107">
        <f>SUMPRODUCT((AF!$B:$B="CB")*(AF!$I:$I="NA"))</f>
        <v>0</v>
      </c>
      <c r="N7" s="107">
        <f>SUMPRODUCT((AF!$B:$B="CC")*(AF!$I:$I="NA"))</f>
        <v>0</v>
      </c>
      <c r="O7" s="107">
        <f>SUMPRODUCT((AF!$B:$B="A")*(AF!$I:$I="T"))</f>
        <v>0</v>
      </c>
      <c r="P7" s="107">
        <f>SUMPRODUCT((AF!$B:$B="B")*(AF!$I:$I="T"))</f>
        <v>0</v>
      </c>
      <c r="Q7" s="107">
        <f>SUMPRODUCT((AF!$B:$B="C")*(AF!$I:$I="T"))</f>
        <v>0</v>
      </c>
      <c r="R7" s="107">
        <f>SUMPRODUCT((AF!$B:$B="CA")*(AF!$I:$I="T"))</f>
        <v>0</v>
      </c>
      <c r="S7" s="107">
        <f>SUMPRODUCT((AF!$B:$B="CB")*(AF!$I:$I="T"))</f>
        <v>0</v>
      </c>
      <c r="T7" s="107">
        <f>SUMPRODUCT((AF!$B:$B="CC")*(AF!$I:$I="T"))</f>
        <v>1</v>
      </c>
      <c r="U7" s="107">
        <f>SUMPRODUCT((AF!$B:$B="A")*(AF!$I:$I="T+1Q"))</f>
        <v>0</v>
      </c>
      <c r="V7" s="107">
        <f>SUMPRODUCT((AF!$B:$B="B")*(AF!$I:$I="T+1Q"))</f>
        <v>0</v>
      </c>
      <c r="W7" s="107">
        <f>SUMPRODUCT((AF!$B:$B="C")*(AF!$I:$I="T+1Q"))</f>
        <v>0</v>
      </c>
      <c r="X7" s="107">
        <f>SUMPRODUCT((AF!$B:$B="CA")*(AF!$I:$I="T+1Q"))</f>
        <v>0</v>
      </c>
      <c r="Y7" s="107">
        <f>SUMPRODUCT((AF!$B:$B="CB")*(AF!$I:$I="T+1Q"))</f>
        <v>0</v>
      </c>
      <c r="Z7" s="107">
        <f>SUMPRODUCT((AF!$B:$B="CC")*(AF!$I:$I="T+1Q"))</f>
        <v>0</v>
      </c>
      <c r="AA7" s="107">
        <f>SUMPRODUCT((AF!$B:$B="A")*(AF!$I:$I="T+2Q"))</f>
        <v>0</v>
      </c>
      <c r="AB7" s="107">
        <f>SUMPRODUCT((AF!$B:$B="B")*(AF!$I:$I="T+2Q"))</f>
        <v>0</v>
      </c>
      <c r="AC7" s="107">
        <f>SUMPRODUCT((AF!$B:$B="C")*(AF!$I:$I="T+2Q"))</f>
        <v>0</v>
      </c>
      <c r="AD7" s="107">
        <f>SUMPRODUCT((AF!$B:$B="CA")*(AF!$I:$I="T+2Q"))</f>
        <v>0</v>
      </c>
      <c r="AE7" s="107">
        <f>SUMPRODUCT((AF!$B:$B="CB")*(AF!$I:$I="T+2Q"))</f>
        <v>0</v>
      </c>
      <c r="AF7" s="107">
        <f>SUMPRODUCT((AF!$B:$B="CC")*(AF!$I:$I="T+2Q"))</f>
        <v>0</v>
      </c>
      <c r="AG7" s="107">
        <f>SUMPRODUCT((AF!$B:$B="A")*(AF!$I:$I="T+3Q"))</f>
        <v>0</v>
      </c>
      <c r="AH7" s="107">
        <f>SUMPRODUCT((AF!$B:$B="B")*(AF!$I:$I="T+3Q"))</f>
        <v>0</v>
      </c>
      <c r="AI7" s="107">
        <f>SUMPRODUCT((AF!$B:$B="C")*(AF!$I:$I="T+3Q"))</f>
        <v>0</v>
      </c>
      <c r="AJ7" s="107">
        <f>SUMPRODUCT((AF!$B:$B="CA")*(AF!$I:$I="T+3Q"))</f>
        <v>0</v>
      </c>
      <c r="AK7" s="107">
        <f>SUMPRODUCT((AF!$B:$B="CB")*(AF!$I:$I="T+3Q"))</f>
        <v>0</v>
      </c>
      <c r="AL7" s="107">
        <f>SUMPRODUCT((AF!$B:$B="CC")*(AF!$I:$I="T+3Q"))</f>
        <v>0</v>
      </c>
      <c r="AM7" s="107">
        <f>SUMPRODUCT((AF!$B:$B="A")*(AF!$I:$I="T+4Q"))</f>
        <v>0</v>
      </c>
      <c r="AN7" s="107">
        <f>SUMPRODUCT((AF!$B:$B="B")*(AF!$I:$I="T+4Q"))</f>
        <v>0</v>
      </c>
      <c r="AO7" s="107">
        <f>SUMPRODUCT((AF!$B:$B="C")*(AF!$I:$I="T+4Q"))</f>
        <v>0</v>
      </c>
      <c r="AP7" s="107">
        <f>SUMPRODUCT((AF!$B:$B="CA")*(AF!$I:$I="T+4Q"))</f>
        <v>0</v>
      </c>
      <c r="AQ7" s="107">
        <f>SUMPRODUCT((AF!$B:$B="CB")*(AF!$I:$I="T+4Q"))</f>
        <v>0</v>
      </c>
      <c r="AR7" s="107">
        <f>SUMPRODUCT((AF!$B:$B="CC")*(AF!$I:$I="T+4Q"))</f>
        <v>0</v>
      </c>
    </row>
    <row r="8" spans="1:44" ht="36" x14ac:dyDescent="0.25">
      <c r="A8" s="29" t="s">
        <v>191</v>
      </c>
      <c r="B8" s="33" t="s">
        <v>246</v>
      </c>
      <c r="C8" s="32"/>
      <c r="D8" s="27" t="s">
        <v>395</v>
      </c>
      <c r="E8" s="104">
        <f>COUNTIF(AG!$B:$B,"A")</f>
        <v>0</v>
      </c>
      <c r="F8" s="104">
        <f>COUNTIF(AG!$B:$B,"B")</f>
        <v>0</v>
      </c>
      <c r="G8" s="104">
        <f>COUNTIF(AG!$B:$B,"C")</f>
        <v>0</v>
      </c>
      <c r="H8" s="104">
        <f>COUNTIF(AG!$B:$B,"CA")</f>
        <v>0</v>
      </c>
      <c r="I8" s="104">
        <f>COUNTIF(AG!$B:$B,"CB")</f>
        <v>0</v>
      </c>
      <c r="J8" s="104">
        <f>COUNTIF(AG!$B:$B,"CC")</f>
        <v>13</v>
      </c>
      <c r="K8" s="106">
        <f t="shared" si="0"/>
        <v>13</v>
      </c>
      <c r="L8" s="107">
        <f>SUMPRODUCT((AG!$B:$B="CA")*(AG!$I:$I="NA"))</f>
        <v>0</v>
      </c>
      <c r="M8" s="107">
        <f>SUMPRODUCT((AG!$B:$B="CB")*(AG!$I:$I="NA"))</f>
        <v>0</v>
      </c>
      <c r="N8" s="107">
        <f>SUMPRODUCT((AG!$B:$B="CC")*(AG!$I:$I="NA"))</f>
        <v>0</v>
      </c>
      <c r="O8" s="107">
        <f>SUMPRODUCT((AG!$B:$B="A")*(AG!$I:$I="T"))</f>
        <v>0</v>
      </c>
      <c r="P8" s="107">
        <f>SUMPRODUCT((AG!$B:$B="B")*(AG!$I:$I="T"))</f>
        <v>0</v>
      </c>
      <c r="Q8" s="107">
        <f>SUMPRODUCT((AG!$B:$B="C")*(AG!$I:$I="T"))</f>
        <v>0</v>
      </c>
      <c r="R8" s="107">
        <f>SUMPRODUCT((AG!$B:$B="CA")*(AG!$I:$I="T"))</f>
        <v>0</v>
      </c>
      <c r="S8" s="107">
        <f>SUMPRODUCT((AG!$B:$B="CB")*(AG!$I:$I="T"))</f>
        <v>0</v>
      </c>
      <c r="T8" s="107">
        <f>SUMPRODUCT((AG!$B:$B="CC")*(AG!$I:$I="T"))</f>
        <v>1</v>
      </c>
      <c r="U8" s="107">
        <f>SUMPRODUCT((AG!$B:$B="A")*(AG!$I:$I="T+1Q"))</f>
        <v>0</v>
      </c>
      <c r="V8" s="107">
        <f>SUMPRODUCT((AG!$B:$B="B")*(AG!$I:$I="T+1Q"))</f>
        <v>0</v>
      </c>
      <c r="W8" s="107">
        <f>SUMPRODUCT((AG!$B:$B="C")*(AG!$I:$I="T+1Q"))</f>
        <v>0</v>
      </c>
      <c r="X8" s="107">
        <f>SUMPRODUCT((AG!$B:$B="CA")*(AG!$I:$I="T+1Q"))</f>
        <v>0</v>
      </c>
      <c r="Y8" s="107">
        <f>SUMPRODUCT((AG!$B:$B="CB")*(AG!$I:$I="T+1Q"))</f>
        <v>0</v>
      </c>
      <c r="Z8" s="107">
        <f>SUMPRODUCT((AG!$B:$B="CC")*(AG!$I:$I="T+1Q"))</f>
        <v>0</v>
      </c>
      <c r="AA8" s="107">
        <f>SUMPRODUCT((AG!$B:$B="A")*(AG!$I:$I="T+2Q"))</f>
        <v>0</v>
      </c>
      <c r="AB8" s="107">
        <f>SUMPRODUCT((AG!$B:$B="B")*(AG!$I:$I="T+2Q"))</f>
        <v>0</v>
      </c>
      <c r="AC8" s="107">
        <f>SUMPRODUCT((AG!$B:$B="C")*(AG!$I:$I="T+2Q"))</f>
        <v>0</v>
      </c>
      <c r="AD8" s="107">
        <f>SUMPRODUCT((AG!$B:$B="CA")*(AG!$I:$I="T+2Q"))</f>
        <v>0</v>
      </c>
      <c r="AE8" s="107">
        <f>SUMPRODUCT((AG!$B:$B="CB")*(AG!$I:$I="T+2Q"))</f>
        <v>0</v>
      </c>
      <c r="AF8" s="107">
        <f>SUMPRODUCT((AG!$B:$B="CC")*(AG!$I:$I="T+2Q"))</f>
        <v>0</v>
      </c>
      <c r="AG8" s="107">
        <f>SUMPRODUCT((AG!$B:$B="A")*(AG!$I:$I="T+3Q"))</f>
        <v>0</v>
      </c>
      <c r="AH8" s="107">
        <f>SUMPRODUCT((AG!$B:$B="B")*(AG!$I:$I="T+3Q"))</f>
        <v>0</v>
      </c>
      <c r="AI8" s="107">
        <f>SUMPRODUCT((AG!$B:$B="C")*(AG!$I:$I="T+3Q"))</f>
        <v>0</v>
      </c>
      <c r="AJ8" s="107">
        <f>SUMPRODUCT((AG!$B:$B="CA")*(AG!$I:$I="T+3Q"))</f>
        <v>0</v>
      </c>
      <c r="AK8" s="107">
        <f>SUMPRODUCT((AG!$B:$B="CB")*(AG!$I:$I="T+3Q"))</f>
        <v>0</v>
      </c>
      <c r="AL8" s="107">
        <f>SUMPRODUCT((AG!$B:$B="CC")*(AG!$I:$I="T+3Q"))</f>
        <v>0</v>
      </c>
      <c r="AM8" s="107">
        <f>SUMPRODUCT((AG!$B:$B="A")*(AG!$I:$I="T+4Q"))</f>
        <v>0</v>
      </c>
      <c r="AN8" s="107">
        <f>SUMPRODUCT((AG!$B:$B="B")*(AG!$I:$I="T+4Q"))</f>
        <v>0</v>
      </c>
      <c r="AO8" s="107">
        <f>SUMPRODUCT((AG!$B:$B="C")*(AG!$I:$I="T+4Q"))</f>
        <v>0</v>
      </c>
      <c r="AP8" s="107">
        <f>SUMPRODUCT((AG!$B:$B="CA")*(AG!$I:$I="T+4Q"))</f>
        <v>0</v>
      </c>
      <c r="AQ8" s="107">
        <f>SUMPRODUCT((AG!$B:$B="CB")*(AG!$I:$I="T+4Q"))</f>
        <v>0</v>
      </c>
      <c r="AR8" s="107">
        <f>SUMPRODUCT((AG!$B:$B="CC")*(AG!$I:$I="T+4Q"))</f>
        <v>0</v>
      </c>
    </row>
    <row r="9" spans="1:44" ht="25.2" x14ac:dyDescent="0.25">
      <c r="A9" s="29" t="s">
        <v>192</v>
      </c>
      <c r="B9" s="32" t="s">
        <v>288</v>
      </c>
      <c r="C9" s="32"/>
      <c r="D9" s="32" t="s">
        <v>290</v>
      </c>
      <c r="E9" s="104">
        <f>COUNTIF(AH!$B:$B,"A")</f>
        <v>0</v>
      </c>
      <c r="F9" s="104">
        <f>COUNTIF(AH!$B:$B,"B")</f>
        <v>0</v>
      </c>
      <c r="G9" s="104">
        <f>COUNTIF(AH!$B:$B,"C")</f>
        <v>0</v>
      </c>
      <c r="H9" s="104">
        <f>COUNTIF(AH!$B:$B,"CA")</f>
        <v>0</v>
      </c>
      <c r="I9" s="104">
        <f>COUNTIF(AH!$B:$B,"CB")</f>
        <v>4</v>
      </c>
      <c r="J9" s="104">
        <f>COUNTIF(AH!$B:$B,"CC")</f>
        <v>0</v>
      </c>
      <c r="K9" s="106">
        <f t="shared" si="0"/>
        <v>4</v>
      </c>
      <c r="L9" s="107">
        <f>SUMPRODUCT((AH!$B:$B="CA")*(AH!$I:$I="NA"))</f>
        <v>0</v>
      </c>
      <c r="M9" s="107">
        <f>SUMPRODUCT((AH!$B:$B="CB")*(AH!$I:$I="NA"))</f>
        <v>0</v>
      </c>
      <c r="N9" s="107">
        <f>SUMPRODUCT((AH!$B:$B="CC")*(AH!$I:$I="NA"))</f>
        <v>0</v>
      </c>
      <c r="O9" s="107">
        <f>SUMPRODUCT((AH!$B:$B="A")*(AH!$I:$I="T"))</f>
        <v>0</v>
      </c>
      <c r="P9" s="107">
        <f>SUMPRODUCT((AH!$B:$B="B")*(AH!$I:$I="T"))</f>
        <v>0</v>
      </c>
      <c r="Q9" s="107">
        <f>SUMPRODUCT((AH!$B:$B="C")*(AH!$I:$I="T"))</f>
        <v>0</v>
      </c>
      <c r="R9" s="107">
        <f>SUMPRODUCT((AH!$B:$B="CA")*(AH!$I:$I="T"))</f>
        <v>0</v>
      </c>
      <c r="S9" s="107">
        <f>SUMPRODUCT((AH!$B:$B="CB")*(AH!$I:$I="T"))</f>
        <v>1</v>
      </c>
      <c r="T9" s="107">
        <f>SUMPRODUCT((AH!$B:$B="CC")*(AH!$I:$I="T"))</f>
        <v>0</v>
      </c>
      <c r="U9" s="107">
        <f>SUMPRODUCT((AH!$B:$B="A")*(AH!$I:$I="T+1Q"))</f>
        <v>0</v>
      </c>
      <c r="V9" s="107">
        <f>SUMPRODUCT((AH!$B:$B="B")*(AH!$I:$I="T+1Q"))</f>
        <v>0</v>
      </c>
      <c r="W9" s="107">
        <f>SUMPRODUCT((AH!$B:$B="C")*(AH!$I:$I="T+1Q"))</f>
        <v>0</v>
      </c>
      <c r="X9" s="107">
        <f>SUMPRODUCT((AH!$B:$B="CA")*(AH!$I:$I="T+1Q"))</f>
        <v>0</v>
      </c>
      <c r="Y9" s="107">
        <f>SUMPRODUCT((AH!$B:$B="CB")*(AH!$I:$I="T+1Q"))</f>
        <v>0</v>
      </c>
      <c r="Z9" s="107">
        <f>SUMPRODUCT((AH!$B:$B="CC")*(AH!$I:$I="T+1Q"))</f>
        <v>0</v>
      </c>
      <c r="AA9" s="107">
        <f>SUMPRODUCT((AH!$B:$B="A")*(AH!$I:$I="T+2Q"))</f>
        <v>0</v>
      </c>
      <c r="AB9" s="107">
        <f>SUMPRODUCT((AH!$B:$B="B")*(AH!$I:$I="T+2Q"))</f>
        <v>0</v>
      </c>
      <c r="AC9" s="107">
        <f>SUMPRODUCT((AH!$B:$B="C")*(AH!$I:$I="T+2Q"))</f>
        <v>0</v>
      </c>
      <c r="AD9" s="107">
        <f>SUMPRODUCT((AH!$B:$B="CA")*(AH!$I:$I="T+2Q"))</f>
        <v>0</v>
      </c>
      <c r="AE9" s="107">
        <f>SUMPRODUCT((AH!$B:$B="CB")*(AH!$I:$I="T+2Q"))</f>
        <v>0</v>
      </c>
      <c r="AF9" s="107">
        <f>SUMPRODUCT((AH!$B:$B="CC")*(AH!$I:$I="T+2Q"))</f>
        <v>0</v>
      </c>
      <c r="AG9" s="107">
        <f>SUMPRODUCT((AH!$B:$B="A")*(AH!$I:$I="T+3Q"))</f>
        <v>0</v>
      </c>
      <c r="AH9" s="107">
        <f>SUMPRODUCT((AH!$B:$B="B")*(AH!$I:$I="T+3Q"))</f>
        <v>0</v>
      </c>
      <c r="AI9" s="107">
        <f>SUMPRODUCT((AH!$B:$B="C")*(AH!$I:$I="T+3Q"))</f>
        <v>0</v>
      </c>
      <c r="AJ9" s="107">
        <f>SUMPRODUCT((AH!$B:$B="CA")*(AH!$I:$I="T+3Q"))</f>
        <v>0</v>
      </c>
      <c r="AK9" s="107">
        <f>SUMPRODUCT((AH!$B:$B="CB")*(AH!$I:$I="T+3Q"))</f>
        <v>0</v>
      </c>
      <c r="AL9" s="107">
        <f>SUMPRODUCT((AH!$B:$B="CC")*(AH!$I:$I="T+3Q"))</f>
        <v>0</v>
      </c>
      <c r="AM9" s="107">
        <f>SUMPRODUCT((AH!$B:$B="A")*(AH!$I:$I="T+4Q"))</f>
        <v>0</v>
      </c>
      <c r="AN9" s="107">
        <f>SUMPRODUCT((AH!$B:$B="B")*(AH!$I:$I="T+4Q"))</f>
        <v>0</v>
      </c>
      <c r="AO9" s="107">
        <f>SUMPRODUCT((AH!$B:$B="C")*(AH!$I:$I="T+4Q"))</f>
        <v>0</v>
      </c>
      <c r="AP9" s="107">
        <f>SUMPRODUCT((AH!$B:$B="CA")*(AH!$I:$I="T+4Q"))</f>
        <v>0</v>
      </c>
      <c r="AQ9" s="107">
        <f>SUMPRODUCT((AH!$B:$B="CB")*(AH!$I:$I="T+4Q"))</f>
        <v>0</v>
      </c>
      <c r="AR9" s="107">
        <f>SUMPRODUCT((AH!$B:$B="CC")*(AH!$I:$I="T+4Q"))</f>
        <v>0</v>
      </c>
    </row>
    <row r="10" spans="1:44" ht="25.2" x14ac:dyDescent="0.25">
      <c r="A10" s="29" t="s">
        <v>193</v>
      </c>
      <c r="B10" s="33" t="s">
        <v>289</v>
      </c>
      <c r="C10" s="32"/>
      <c r="D10" s="32" t="s">
        <v>290</v>
      </c>
      <c r="E10" s="104">
        <f>COUNTIF(AI!$B:$B,"A")</f>
        <v>0</v>
      </c>
      <c r="F10" s="104">
        <f>COUNTIF(AI!$B:$B,"B")</f>
        <v>0</v>
      </c>
      <c r="G10" s="104">
        <f>COUNTIF(AI!$B:$B,"C")</f>
        <v>0</v>
      </c>
      <c r="H10" s="104">
        <f>COUNTIF(AI!$B:$B,"CA")</f>
        <v>0</v>
      </c>
      <c r="I10" s="104">
        <f>COUNTIF(AI!$B:$B,"CB")</f>
        <v>4</v>
      </c>
      <c r="J10" s="104">
        <f>COUNTIF(AI!$B:$B,"CC")</f>
        <v>0</v>
      </c>
      <c r="K10" s="106">
        <f t="shared" si="0"/>
        <v>4</v>
      </c>
      <c r="L10" s="107">
        <f>SUMPRODUCT((AI!$B:$B="CA")*(AI!$I:$I="NA"))</f>
        <v>0</v>
      </c>
      <c r="M10" s="107">
        <f>SUMPRODUCT((AI!$B:$B="CB")*(AI!$I:$I="NA"))</f>
        <v>0</v>
      </c>
      <c r="N10" s="107">
        <f>SUMPRODUCT((AI!$B:$B="CC")*(AI!$I:$I="NA"))</f>
        <v>0</v>
      </c>
      <c r="O10" s="107">
        <f>SUMPRODUCT((AI!$B:$B="A")*(AI!$I:$I="T"))</f>
        <v>0</v>
      </c>
      <c r="P10" s="107">
        <f>SUMPRODUCT((AI!$B:$B="B")*(AI!$I:$I="T"))</f>
        <v>0</v>
      </c>
      <c r="Q10" s="107">
        <f>SUMPRODUCT((AI!$B:$B="C")*(AI!$I:$I="T"))</f>
        <v>0</v>
      </c>
      <c r="R10" s="107">
        <f>SUMPRODUCT((AI!$B:$B="CA")*(AI!$I:$I="T"))</f>
        <v>0</v>
      </c>
      <c r="S10" s="107">
        <f>SUMPRODUCT((AI!$B:$B="CB")*(AI!$I:$I="T"))</f>
        <v>1</v>
      </c>
      <c r="T10" s="107">
        <f>SUMPRODUCT((AI!$B:$B="CC")*(AI!$I:$I="T"))</f>
        <v>0</v>
      </c>
      <c r="U10" s="107">
        <f>SUMPRODUCT((AI!$B:$B="A")*(AI!$I:$I="T+1Q"))</f>
        <v>0</v>
      </c>
      <c r="V10" s="107">
        <f>SUMPRODUCT((AI!$B:$B="B")*(AI!$I:$I="T+1Q"))</f>
        <v>0</v>
      </c>
      <c r="W10" s="107">
        <f>SUMPRODUCT((AI!$B:$B="C")*(AI!$I:$I="T+1Q"))</f>
        <v>0</v>
      </c>
      <c r="X10" s="107">
        <f>SUMPRODUCT((AI!$B:$B="CA")*(AI!$I:$I="T+1Q"))</f>
        <v>0</v>
      </c>
      <c r="Y10" s="107">
        <f>SUMPRODUCT((AI!$B:$B="CB")*(AI!$I:$I="T+1Q"))</f>
        <v>0</v>
      </c>
      <c r="Z10" s="107">
        <f>SUMPRODUCT((AI!$B:$B="CC")*(AI!$I:$I="T+1Q"))</f>
        <v>0</v>
      </c>
      <c r="AA10" s="107">
        <f>SUMPRODUCT((AI!$B:$B="A")*(AI!$I:$I="T+2Q"))</f>
        <v>0</v>
      </c>
      <c r="AB10" s="107">
        <f>SUMPRODUCT((AI!$B:$B="B")*(AI!$I:$I="T+2Q"))</f>
        <v>0</v>
      </c>
      <c r="AC10" s="107">
        <f>SUMPRODUCT((AI!$B:$B="C")*(AI!$I:$I="T+2Q"))</f>
        <v>0</v>
      </c>
      <c r="AD10" s="107">
        <f>SUMPRODUCT((AI!$B:$B="CA")*(AI!$I:$I="T+2Q"))</f>
        <v>0</v>
      </c>
      <c r="AE10" s="107">
        <f>SUMPRODUCT((AI!$B:$B="CB")*(AI!$I:$I="T+2Q"))</f>
        <v>0</v>
      </c>
      <c r="AF10" s="107">
        <f>SUMPRODUCT((AI!$B:$B="CC")*(AI!$I:$I="T+2Q"))</f>
        <v>0</v>
      </c>
      <c r="AG10" s="107">
        <f>SUMPRODUCT((AI!$B:$B="A")*(AI!$I:$I="T+3Q"))</f>
        <v>0</v>
      </c>
      <c r="AH10" s="107">
        <f>SUMPRODUCT((AI!$B:$B="B")*(AI!$I:$I="T+3Q"))</f>
        <v>0</v>
      </c>
      <c r="AI10" s="107">
        <f>SUMPRODUCT((AI!$B:$B="C")*(AI!$I:$I="T+3Q"))</f>
        <v>0</v>
      </c>
      <c r="AJ10" s="107">
        <f>SUMPRODUCT((AI!$B:$B="CA")*(AI!$I:$I="T+3Q"))</f>
        <v>0</v>
      </c>
      <c r="AK10" s="107">
        <f>SUMPRODUCT((AI!$B:$B="CB")*(AI!$I:$I="T+3Q"))</f>
        <v>0</v>
      </c>
      <c r="AL10" s="107">
        <f>SUMPRODUCT((AI!$B:$B="CC")*(AI!$I:$I="T+3Q"))</f>
        <v>0</v>
      </c>
      <c r="AM10" s="107">
        <f>SUMPRODUCT((AI!$B:$B="A")*(AI!$I:$I="T+4Q"))</f>
        <v>0</v>
      </c>
      <c r="AN10" s="107">
        <f>SUMPRODUCT((AI!$B:$B="B")*(AI!$I:$I="T+4Q"))</f>
        <v>0</v>
      </c>
      <c r="AO10" s="107">
        <f>SUMPRODUCT((AI!$B:$B="C")*(AI!$I:$I="T+4Q"))</f>
        <v>0</v>
      </c>
      <c r="AP10" s="107">
        <f>SUMPRODUCT((AI!$B:$B="CA")*(AI!$I:$I="T+4Q"))</f>
        <v>0</v>
      </c>
      <c r="AQ10" s="107">
        <f>SUMPRODUCT((AI!$B:$B="CB")*(AI!$I:$I="T+4Q"))</f>
        <v>0</v>
      </c>
      <c r="AR10" s="107">
        <f>SUMPRODUCT((AI!$B:$B="CC")*(AI!$I:$I="T+4Q"))</f>
        <v>0</v>
      </c>
    </row>
    <row r="11" spans="1:44" ht="24" x14ac:dyDescent="0.25">
      <c r="A11" s="29" t="s">
        <v>238</v>
      </c>
      <c r="B11" s="33" t="s">
        <v>247</v>
      </c>
      <c r="C11" s="32"/>
      <c r="D11" s="27" t="s">
        <v>395</v>
      </c>
      <c r="E11" s="104">
        <f>COUNTIF(AJ!$B:$B,"A")</f>
        <v>0</v>
      </c>
      <c r="F11" s="104">
        <f>COUNTIF(AJ!$B:$B,"B")</f>
        <v>9</v>
      </c>
      <c r="G11" s="104">
        <f>COUNTIF(AJ!$B:$B,"C")</f>
        <v>0</v>
      </c>
      <c r="H11" s="104">
        <f>COUNTIF(AJ!$B:$B,"CA")</f>
        <v>0</v>
      </c>
      <c r="I11" s="104">
        <f>COUNTIF(AJ!$B:$B,"CB")</f>
        <v>0</v>
      </c>
      <c r="J11" s="104">
        <f>COUNTIF(AJ!$B:$B,"CC")</f>
        <v>0</v>
      </c>
      <c r="K11" s="106">
        <f t="shared" si="0"/>
        <v>9</v>
      </c>
      <c r="L11" s="107">
        <f>SUMPRODUCT((AJ!$B:$B="CA")*(AJ!$I:$I="NA"))</f>
        <v>0</v>
      </c>
      <c r="M11" s="107">
        <f>SUMPRODUCT((AJ!$B:$B="CB")*(AJ!$I:$I="NA"))</f>
        <v>0</v>
      </c>
      <c r="N11" s="107">
        <f>SUMPRODUCT((AJ!$B:$B="CC")*(AJ!$I:$I="NA"))</f>
        <v>0</v>
      </c>
      <c r="O11" s="107">
        <f>SUMPRODUCT((AJ!$B:$B="A")*(AJ!$I:$I="T"))</f>
        <v>0</v>
      </c>
      <c r="P11" s="107">
        <f>SUMPRODUCT((AJ!$B:$B="B")*(AJ!$I:$I="T"))</f>
        <v>1</v>
      </c>
      <c r="Q11" s="107">
        <f>SUMPRODUCT((AJ!$B:$B="C")*(AJ!$I:$I="T"))</f>
        <v>0</v>
      </c>
      <c r="R11" s="107">
        <f>SUMPRODUCT((AJ!$B:$B="CA")*(AJ!$I:$I="T"))</f>
        <v>0</v>
      </c>
      <c r="S11" s="107">
        <f>SUMPRODUCT((AJ!$B:$B="CB")*(AJ!$I:$I="T"))</f>
        <v>0</v>
      </c>
      <c r="T11" s="107">
        <f>SUMPRODUCT((AJ!$B:$B="CC")*(AJ!$I:$I="T"))</f>
        <v>0</v>
      </c>
      <c r="U11" s="107">
        <f>SUMPRODUCT((AJ!$B:$B="A")*(AJ!$I:$I="T+1Q"))</f>
        <v>0</v>
      </c>
      <c r="V11" s="107">
        <f>SUMPRODUCT((AJ!$B:$B="B")*(AJ!$I:$I="T+1Q"))</f>
        <v>0</v>
      </c>
      <c r="W11" s="107">
        <f>SUMPRODUCT((AJ!$B:$B="C")*(AJ!$I:$I="T+1Q"))</f>
        <v>0</v>
      </c>
      <c r="X11" s="107">
        <f>SUMPRODUCT((AJ!$B:$B="CA")*(AJ!$I:$I="T+1Q"))</f>
        <v>0</v>
      </c>
      <c r="Y11" s="107">
        <f>SUMPRODUCT((AJ!$B:$B="CB")*(AJ!$I:$I="T+1Q"))</f>
        <v>0</v>
      </c>
      <c r="Z11" s="107">
        <f>SUMPRODUCT((AJ!$B:$B="CC")*(AJ!$I:$I="T+1Q"))</f>
        <v>0</v>
      </c>
      <c r="AA11" s="107">
        <f>SUMPRODUCT((AJ!$B:$B="A")*(AJ!$I:$I="T+2Q"))</f>
        <v>0</v>
      </c>
      <c r="AB11" s="107">
        <f>SUMPRODUCT((AJ!$B:$B="B")*(AJ!$I:$I="T+2Q"))</f>
        <v>0</v>
      </c>
      <c r="AC11" s="107">
        <f>SUMPRODUCT((AJ!$B:$B="C")*(AJ!$I:$I="T+2Q"))</f>
        <v>0</v>
      </c>
      <c r="AD11" s="107">
        <f>SUMPRODUCT((AJ!$B:$B="CA")*(AJ!$I:$I="T+2Q"))</f>
        <v>0</v>
      </c>
      <c r="AE11" s="107">
        <f>SUMPRODUCT((AJ!$B:$B="CB")*(AJ!$I:$I="T+2Q"))</f>
        <v>0</v>
      </c>
      <c r="AF11" s="107">
        <f>SUMPRODUCT((AJ!$B:$B="CC")*(AJ!$I:$I="T+2Q"))</f>
        <v>0</v>
      </c>
      <c r="AG11" s="107">
        <f>SUMPRODUCT((AJ!$B:$B="A")*(AJ!$I:$I="T+3Q"))</f>
        <v>0</v>
      </c>
      <c r="AH11" s="107">
        <f>SUMPRODUCT((AJ!$B:$B="B")*(AJ!$I:$I="T+3Q"))</f>
        <v>0</v>
      </c>
      <c r="AI11" s="107">
        <f>SUMPRODUCT((AJ!$B:$B="C")*(AJ!$I:$I="T+3Q"))</f>
        <v>0</v>
      </c>
      <c r="AJ11" s="107">
        <f>SUMPRODUCT((AJ!$B:$B="CA")*(AJ!$I:$I="T+3Q"))</f>
        <v>0</v>
      </c>
      <c r="AK11" s="107">
        <f>SUMPRODUCT((AJ!$B:$B="CB")*(AJ!$I:$I="T+3Q"))</f>
        <v>0</v>
      </c>
      <c r="AL11" s="107">
        <f>SUMPRODUCT((AJ!$B:$B="CC")*(AJ!$I:$I="T+3Q"))</f>
        <v>0</v>
      </c>
      <c r="AM11" s="107">
        <f>SUMPRODUCT((AJ!$B:$B="A")*(AJ!$I:$I="T+4Q"))</f>
        <v>0</v>
      </c>
      <c r="AN11" s="107">
        <f>SUMPRODUCT((AJ!$B:$B="B")*(AJ!$I:$I="T+4Q"))</f>
        <v>0</v>
      </c>
      <c r="AO11" s="107">
        <f>SUMPRODUCT((AJ!$B:$B="C")*(AJ!$I:$I="T+4Q"))</f>
        <v>0</v>
      </c>
      <c r="AP11" s="107">
        <f>SUMPRODUCT((AJ!$B:$B="CA")*(AJ!$I:$I="T+4Q"))</f>
        <v>0</v>
      </c>
      <c r="AQ11" s="107">
        <f>SUMPRODUCT((AJ!$B:$B="CB")*(AJ!$I:$I="T+4Q"))</f>
        <v>0</v>
      </c>
      <c r="AR11" s="107">
        <f>SUMPRODUCT((AJ!$B:$B="CC")*(AJ!$I:$I="T+4Q"))</f>
        <v>0</v>
      </c>
    </row>
    <row r="12" spans="1:44" ht="24" x14ac:dyDescent="0.25">
      <c r="A12" s="29" t="s">
        <v>291</v>
      </c>
      <c r="B12" s="34" t="s">
        <v>451</v>
      </c>
      <c r="C12" s="34" t="s">
        <v>329</v>
      </c>
      <c r="D12" s="27" t="s">
        <v>395</v>
      </c>
      <c r="E12" s="104">
        <f>COUNTIF(AM!$B:$B,"A")</f>
        <v>0</v>
      </c>
      <c r="F12" s="104">
        <f>COUNTIF(AM!$B:$B,"B")</f>
        <v>0</v>
      </c>
      <c r="G12" s="104">
        <f>COUNTIF(AK!$B:$B,"C")</f>
        <v>0</v>
      </c>
      <c r="H12" s="104">
        <f>COUNTIF(AK!$B:$B,"CA")</f>
        <v>0</v>
      </c>
      <c r="I12" s="104">
        <f>COUNTIF(AK!$B:$B,"CB")</f>
        <v>5</v>
      </c>
      <c r="J12" s="104">
        <f>COUNTIF(AK!$B:$B,"CC")</f>
        <v>0</v>
      </c>
      <c r="K12" s="106">
        <f t="shared" si="0"/>
        <v>5</v>
      </c>
      <c r="L12" s="107">
        <f>SUMPRODUCT((AK!$B:$B="CA")*(AK!$I:$I="NA"))</f>
        <v>0</v>
      </c>
      <c r="M12" s="107">
        <f>SUMPRODUCT((AK!$B:$B="CB")*(AK!$I:$I="NA"))</f>
        <v>0</v>
      </c>
      <c r="N12" s="107">
        <f>SUMPRODUCT((AK!$B:$B="CC")*(AK!$I:$I="NA"))</f>
        <v>0</v>
      </c>
      <c r="O12" s="107">
        <f>SUMPRODUCT((AK!$B:$B="A")*(AK!$I:$I="T"))</f>
        <v>0</v>
      </c>
      <c r="P12" s="107">
        <f>SUMPRODUCT((AK!$B:$B="B")*(AK!$I:$I="T"))</f>
        <v>0</v>
      </c>
      <c r="Q12" s="107">
        <f>SUMPRODUCT((AK!$B:$B="C")*(AK!$I:$I="T"))</f>
        <v>0</v>
      </c>
      <c r="R12" s="107">
        <f>SUMPRODUCT((AK!$B:$B="CA")*(AK!$I:$I="T"))</f>
        <v>0</v>
      </c>
      <c r="S12" s="107">
        <f>SUMPRODUCT((AK!$B:$B="CB")*(AK!$I:$I="T"))</f>
        <v>1</v>
      </c>
      <c r="T12" s="107">
        <f>SUMPRODUCT((AK!$B:$B="CC")*(AK!$I:$I="T"))</f>
        <v>0</v>
      </c>
      <c r="U12" s="107">
        <f>SUMPRODUCT((AK!$B:$B="A")*(AK!$I:$I="T+1Q"))</f>
        <v>0</v>
      </c>
      <c r="V12" s="107">
        <f>SUMPRODUCT((AK!$B:$B="B")*(AK!$I:$I="T+1Q"))</f>
        <v>0</v>
      </c>
      <c r="W12" s="107">
        <f>SUMPRODUCT((AK!$B:$B="C")*(AK!$I:$I="T+1Q"))</f>
        <v>0</v>
      </c>
      <c r="X12" s="107">
        <f>SUMPRODUCT((AK!$B:$B="CA")*(AK!$I:$I="T+1Q"))</f>
        <v>0</v>
      </c>
      <c r="Y12" s="107">
        <f>SUMPRODUCT((AK!$B:$B="CB")*(AK!$I:$I="T+1Q"))</f>
        <v>0</v>
      </c>
      <c r="Z12" s="107">
        <f>SUMPRODUCT((AK!$B:$B="CC")*(AK!$I:$I="T+1Q"))</f>
        <v>0</v>
      </c>
      <c r="AA12" s="107">
        <f>SUMPRODUCT((AK!$B:$B="A")*(AK!$I:$I="T+2Q"))</f>
        <v>0</v>
      </c>
      <c r="AB12" s="107">
        <f>SUMPRODUCT((AK!$B:$B="B")*(AK!$I:$I="T+2Q"))</f>
        <v>0</v>
      </c>
      <c r="AC12" s="107">
        <f>SUMPRODUCT((AK!$B:$B="C")*(AK!$I:$I="T+2Q"))</f>
        <v>0</v>
      </c>
      <c r="AD12" s="107">
        <f>SUMPRODUCT((AK!$B:$B="CA")*(AK!$I:$I="T+2Q"))</f>
        <v>0</v>
      </c>
      <c r="AE12" s="107">
        <f>SUMPRODUCT((AK!$B:$B="CB")*(AK!$I:$I="T+2Q"))</f>
        <v>0</v>
      </c>
      <c r="AF12" s="107">
        <f>SUMPRODUCT((AK!$B:$B="CC")*(AK!$I:$I="T+2Q"))</f>
        <v>0</v>
      </c>
      <c r="AG12" s="107">
        <f>SUMPRODUCT((AK!$B:$B="A")*(AK!$I:$I="T+3Q"))</f>
        <v>0</v>
      </c>
      <c r="AH12" s="107">
        <f>SUMPRODUCT((AK!$B:$B="B")*(AK!$I:$I="T+3Q"))</f>
        <v>0</v>
      </c>
      <c r="AI12" s="107">
        <f>SUMPRODUCT((AK!$B:$B="C")*(AK!$I:$I="T+3Q"))</f>
        <v>0</v>
      </c>
      <c r="AJ12" s="107">
        <f>SUMPRODUCT((AK!$B:$B="CA")*(AK!$I:$I="T+3Q"))</f>
        <v>0</v>
      </c>
      <c r="AK12" s="107">
        <f>SUMPRODUCT((AK!$B:$B="CB")*(AK!$I:$I="T+3Q"))</f>
        <v>0</v>
      </c>
      <c r="AL12" s="107">
        <f>SUMPRODUCT((AK!$B:$B="CC")*(AK!$I:$I="T+3Q"))</f>
        <v>0</v>
      </c>
      <c r="AM12" s="107">
        <f>SUMPRODUCT((AK!$B:$B="A")*(AK!$I:$I="T+4Q"))</f>
        <v>0</v>
      </c>
      <c r="AN12" s="107">
        <f>SUMPRODUCT((AK!$B:$B="B")*(AK!$I:$I="T+4Q"))</f>
        <v>0</v>
      </c>
      <c r="AO12" s="107">
        <f>SUMPRODUCT((AK!$B:$B="C")*(AK!$I:$I="T+4Q"))</f>
        <v>0</v>
      </c>
      <c r="AP12" s="107">
        <f>SUMPRODUCT((AK!$B:$B="CA")*(AK!$I:$I="T+4Q"))</f>
        <v>0</v>
      </c>
      <c r="AQ12" s="107">
        <f>SUMPRODUCT((AK!$B:$B="CB")*(AK!$I:$I="T+4Q"))</f>
        <v>0</v>
      </c>
      <c r="AR12" s="107">
        <f>SUMPRODUCT((AK!$B:$B="CC")*(AK!$I:$I="T+4Q"))</f>
        <v>0</v>
      </c>
    </row>
    <row r="13" spans="1:44" ht="24" x14ac:dyDescent="0.25">
      <c r="A13" s="29" t="s">
        <v>292</v>
      </c>
      <c r="B13" s="34" t="s">
        <v>452</v>
      </c>
      <c r="C13" s="34" t="s">
        <v>329</v>
      </c>
      <c r="D13" s="27" t="s">
        <v>395</v>
      </c>
      <c r="E13" s="104">
        <f>COUNTIF(AL!$B:$B,"A")</f>
        <v>0</v>
      </c>
      <c r="F13" s="104">
        <f>COUNTIF(AL!$B:$B,"B")</f>
        <v>0</v>
      </c>
      <c r="G13" s="104">
        <f>COUNTIF(AL!$B:$B,"C")</f>
        <v>0</v>
      </c>
      <c r="H13" s="104">
        <f>COUNTIF(AL!$B:$B,"CA")</f>
        <v>2</v>
      </c>
      <c r="I13" s="104">
        <f>COUNTIF(AL!$B:$B,"CB")</f>
        <v>4</v>
      </c>
      <c r="J13" s="104">
        <f>COUNTIF(AL!$B:$B,"CC")</f>
        <v>0</v>
      </c>
      <c r="K13" s="106">
        <f t="shared" si="0"/>
        <v>6</v>
      </c>
      <c r="L13" s="107">
        <f>SUMPRODUCT((AL!$B:$B="CA")*(AL!$I:$I="NA"))</f>
        <v>0</v>
      </c>
      <c r="M13" s="107">
        <f>SUMPRODUCT((AL!$B:$B="CB")*(AL!$I:$I="NA"))</f>
        <v>0</v>
      </c>
      <c r="N13" s="107">
        <f>SUMPRODUCT((AL!$B:$B="CC")*(AL!$I:$I="NA"))</f>
        <v>0</v>
      </c>
      <c r="O13" s="107">
        <f>SUMPRODUCT((AL!$B:$B="A")*(AL!$I:$I="T"))</f>
        <v>0</v>
      </c>
      <c r="P13" s="107">
        <f>SUMPRODUCT((AL!$B:$B="B")*(AL!$I:$I="T"))</f>
        <v>0</v>
      </c>
      <c r="Q13" s="107">
        <f>SUMPRODUCT((AL!$B:$B="C")*(AL!$I:$I="T"))</f>
        <v>0</v>
      </c>
      <c r="R13" s="107">
        <f>SUMPRODUCT((AL!$B:$B="CA")*(AL!$I:$I="T"))</f>
        <v>0</v>
      </c>
      <c r="S13" s="107">
        <f>SUMPRODUCT((AL!$B:$B="CB")*(AL!$I:$I="T"))</f>
        <v>1</v>
      </c>
      <c r="T13" s="107">
        <f>SUMPRODUCT((AL!$B:$B="CC")*(AL!$I:$I="T"))</f>
        <v>0</v>
      </c>
      <c r="U13" s="107">
        <f>SUMPRODUCT((AL!$B:$B="A")*(AL!$I:$I="T+1Q"))</f>
        <v>0</v>
      </c>
      <c r="V13" s="107">
        <f>SUMPRODUCT((AL!$B:$B="B")*(AL!$I:$I="T+1Q"))</f>
        <v>0</v>
      </c>
      <c r="W13" s="107">
        <f>SUMPRODUCT((AL!$B:$B="C")*(AL!$I:$I="T+1Q"))</f>
        <v>0</v>
      </c>
      <c r="X13" s="107">
        <f>SUMPRODUCT((AL!$B:$B="CA")*(AL!$I:$I="T+1Q"))</f>
        <v>0</v>
      </c>
      <c r="Y13" s="107">
        <f>SUMPRODUCT((AL!$B:$B="CB")*(AL!$I:$I="T+1Q"))</f>
        <v>0</v>
      </c>
      <c r="Z13" s="107">
        <f>SUMPRODUCT((AL!$B:$B="CC")*(AL!$I:$I="T+1Q"))</f>
        <v>0</v>
      </c>
      <c r="AA13" s="107">
        <f>SUMPRODUCT((AL!$B:$B="A")*(AL!$I:$I="T+2Q"))</f>
        <v>0</v>
      </c>
      <c r="AB13" s="107">
        <f>SUMPRODUCT((AL!$B:$B="B")*(AL!$I:$I="T+2Q"))</f>
        <v>0</v>
      </c>
      <c r="AC13" s="107">
        <f>SUMPRODUCT((AL!$B:$B="C")*(AL!$I:$I="T+2Q"))</f>
        <v>0</v>
      </c>
      <c r="AD13" s="107">
        <f>SUMPRODUCT((AL!$B:$B="CA")*(AL!$I:$I="T+2Q"))</f>
        <v>0</v>
      </c>
      <c r="AE13" s="107">
        <f>SUMPRODUCT((AL!$B:$B="CB")*(AL!$I:$I="T+2Q"))</f>
        <v>0</v>
      </c>
      <c r="AF13" s="107">
        <f>SUMPRODUCT((AL!$B:$B="CC")*(AL!$I:$I="T+2Q"))</f>
        <v>0</v>
      </c>
      <c r="AG13" s="107">
        <f>SUMPRODUCT((AL!$B:$B="A")*(AL!$I:$I="T+3Q"))</f>
        <v>0</v>
      </c>
      <c r="AH13" s="107">
        <f>SUMPRODUCT((AL!$B:$B="B")*(AL!$I:$I="T+3Q"))</f>
        <v>0</v>
      </c>
      <c r="AI13" s="107">
        <f>SUMPRODUCT((AL!$B:$B="C")*(AL!$I:$I="T+3Q"))</f>
        <v>0</v>
      </c>
      <c r="AJ13" s="107">
        <f>SUMPRODUCT((AL!$B:$B="CA")*(AL!$I:$I="T+3Q"))</f>
        <v>0</v>
      </c>
      <c r="AK13" s="107">
        <f>SUMPRODUCT((AL!$B:$B="CB")*(AL!$I:$I="T+3Q"))</f>
        <v>0</v>
      </c>
      <c r="AL13" s="107">
        <f>SUMPRODUCT((AL!$B:$B="CC")*(AL!$I:$I="T+3Q"))</f>
        <v>0</v>
      </c>
      <c r="AM13" s="107">
        <f>SUMPRODUCT((AL!$B:$B="A")*(AL!$I:$I="T+4Q"))</f>
        <v>0</v>
      </c>
      <c r="AN13" s="107">
        <f>SUMPRODUCT((AL!$B:$B="B")*(AL!$I:$I="T+4Q"))</f>
        <v>0</v>
      </c>
      <c r="AO13" s="107">
        <f>SUMPRODUCT((AL!$B:$B="C")*(AL!$I:$I="T+4Q"))</f>
        <v>0</v>
      </c>
      <c r="AP13" s="107">
        <f>SUMPRODUCT((AL!$B:$B="CA")*(AL!$I:$I="T+4Q"))</f>
        <v>0</v>
      </c>
      <c r="AQ13" s="107">
        <f>SUMPRODUCT((AL!$B:$B="CB")*(AL!$I:$I="T+4Q"))</f>
        <v>0</v>
      </c>
      <c r="AR13" s="107">
        <f>SUMPRODUCT((AL!$B:$B="CC")*(AL!$I:$I="T+4Q"))</f>
        <v>0</v>
      </c>
    </row>
    <row r="14" spans="1:44" ht="84" x14ac:dyDescent="0.25">
      <c r="A14" s="29" t="s">
        <v>293</v>
      </c>
      <c r="B14" s="34" t="s">
        <v>434</v>
      </c>
      <c r="C14" s="34" t="s">
        <v>435</v>
      </c>
      <c r="D14" s="34" t="s">
        <v>451</v>
      </c>
      <c r="E14" s="104">
        <f>COUNTIF(AM!$B:$B,"A")</f>
        <v>0</v>
      </c>
      <c r="F14" s="104">
        <f>COUNTIF(AM!$B:$B,"B")</f>
        <v>0</v>
      </c>
      <c r="G14" s="104">
        <f>COUNTIF(AJ!$B:$B,"C")</f>
        <v>0</v>
      </c>
      <c r="H14" s="104">
        <f>COUNTIF(AM!$B:$B,"CA")</f>
        <v>0</v>
      </c>
      <c r="I14" s="104">
        <f>COUNTIF(AM!$B:$B,"CB")</f>
        <v>6</v>
      </c>
      <c r="J14" s="104">
        <f>COUNTIF(AM!$B:$B,"CC")</f>
        <v>0</v>
      </c>
      <c r="K14" s="106">
        <f t="shared" si="0"/>
        <v>6</v>
      </c>
      <c r="L14" s="107">
        <f>SUMPRODUCT((AM!$B:$B="CA")*(AM!$I:$I="NA"))</f>
        <v>0</v>
      </c>
      <c r="M14" s="107">
        <f>SUMPRODUCT((AM!$B:$B="CB")*(AM!$I:$I="NA"))</f>
        <v>0</v>
      </c>
      <c r="N14" s="107">
        <f>SUMPRODUCT((AM!$B:$B="CC")*(AM!$I:$I="NA"))</f>
        <v>0</v>
      </c>
      <c r="O14" s="107">
        <f>SUMPRODUCT((AM!$B:$B="A")*(AM!$I:$I="T"))</f>
        <v>0</v>
      </c>
      <c r="P14" s="107">
        <f>SUMPRODUCT((AM!$B:$B="B")*(AM!$I:$I="T"))</f>
        <v>0</v>
      </c>
      <c r="Q14" s="107">
        <f>SUMPRODUCT((AM!$B:$B="C")*(AM!$I:$I="T"))</f>
        <v>0</v>
      </c>
      <c r="R14" s="107">
        <f>SUMPRODUCT((AM!$B:$B="CA")*(AM!$I:$I="T"))</f>
        <v>0</v>
      </c>
      <c r="S14" s="107">
        <f>SUMPRODUCT((AM!$B:$B="CB")*(AM!$I:$I="T"))</f>
        <v>1</v>
      </c>
      <c r="T14" s="107">
        <f>SUMPRODUCT((AM!$B:$B="CC")*(AM!$I:$I="T"))</f>
        <v>0</v>
      </c>
      <c r="U14" s="107">
        <f>SUMPRODUCT((AM!$B:$B="A")*(AM!$I:$I="T+1Q"))</f>
        <v>0</v>
      </c>
      <c r="V14" s="107">
        <f>SUMPRODUCT((AM!$B:$B="B")*(AM!$I:$I="T+1Q"))</f>
        <v>0</v>
      </c>
      <c r="W14" s="107">
        <f>SUMPRODUCT((AM!$B:$B="C")*(AM!$I:$I="T+1Q"))</f>
        <v>0</v>
      </c>
      <c r="X14" s="107">
        <f>SUMPRODUCT((AM!$B:$B="CA")*(AM!$I:$I="T+1Q"))</f>
        <v>0</v>
      </c>
      <c r="Y14" s="107">
        <f>SUMPRODUCT((AM!$B:$B="CB")*(AM!$I:$I="T+1Q"))</f>
        <v>0</v>
      </c>
      <c r="Z14" s="107">
        <f>SUMPRODUCT((AM!$B:$B="CC")*(AM!$I:$I="T+1Q"))</f>
        <v>0</v>
      </c>
      <c r="AA14" s="107">
        <f>SUMPRODUCT((AM!$B:$B="A")*(AM!$I:$I="T+2Q"))</f>
        <v>0</v>
      </c>
      <c r="AB14" s="107">
        <f>SUMPRODUCT((AM!$B:$B="B")*(AM!$I:$I="T+2Q"))</f>
        <v>0</v>
      </c>
      <c r="AC14" s="107">
        <f>SUMPRODUCT((AM!$B:$B="C")*(AM!$I:$I="T+2Q"))</f>
        <v>0</v>
      </c>
      <c r="AD14" s="107">
        <f>SUMPRODUCT((AM!$B:$B="CA")*(AM!$I:$I="T+2Q"))</f>
        <v>0</v>
      </c>
      <c r="AE14" s="107">
        <f>SUMPRODUCT((AM!$B:$B="CB")*(AM!$I:$I="T+2Q"))</f>
        <v>0</v>
      </c>
      <c r="AF14" s="107">
        <f>SUMPRODUCT((AM!$B:$B="CC")*(AM!$I:$I="T+2Q"))</f>
        <v>0</v>
      </c>
      <c r="AG14" s="107">
        <f>SUMPRODUCT((AM!$B:$B="A")*(AM!$I:$I="T+3Q"))</f>
        <v>0</v>
      </c>
      <c r="AH14" s="107">
        <f>SUMPRODUCT((AM!$B:$B="B")*(AM!$I:$I="T+3Q"))</f>
        <v>0</v>
      </c>
      <c r="AI14" s="107">
        <f>SUMPRODUCT((AM!$B:$B="C")*(AM!$I:$I="T+3Q"))</f>
        <v>0</v>
      </c>
      <c r="AJ14" s="107">
        <f>SUMPRODUCT((AM!$B:$B="CA")*(AM!$I:$I="T+3Q"))</f>
        <v>0</v>
      </c>
      <c r="AK14" s="107">
        <f>SUMPRODUCT((AM!$B:$B="CB")*(AM!$I:$I="T+3Q"))</f>
        <v>0</v>
      </c>
      <c r="AL14" s="107">
        <f>SUMPRODUCT((AM!$B:$B="CC")*(AM!$I:$I="T+3Q"))</f>
        <v>0</v>
      </c>
      <c r="AM14" s="107">
        <f>SUMPRODUCT((AM!$B:$B="A")*(AM!$I:$I="T+4Q"))</f>
        <v>0</v>
      </c>
      <c r="AN14" s="107">
        <f>SUMPRODUCT((AM!$B:$B="B")*(AM!$I:$I="T+4Q"))</f>
        <v>0</v>
      </c>
      <c r="AO14" s="107">
        <f>SUMPRODUCT((AM!$B:$B="C")*(AM!$I:$I="T+4Q"))</f>
        <v>0</v>
      </c>
      <c r="AP14" s="107">
        <f>SUMPRODUCT((AM!$B:$B="CA")*(AM!$I:$I="T+4Q"))</f>
        <v>0</v>
      </c>
      <c r="AQ14" s="107">
        <f>SUMPRODUCT((AM!$B:$B="CB")*(AM!$I:$I="T+4Q"))</f>
        <v>0</v>
      </c>
      <c r="AR14" s="107">
        <f>SUMPRODUCT((AM!$B:$B="CC")*(AM!$I:$I="T+4Q"))</f>
        <v>0</v>
      </c>
    </row>
    <row r="15" spans="1:44" ht="84" x14ac:dyDescent="0.25">
      <c r="A15" s="29" t="s">
        <v>327</v>
      </c>
      <c r="B15" s="34" t="s">
        <v>363</v>
      </c>
      <c r="C15" s="34" t="s">
        <v>429</v>
      </c>
      <c r="D15" s="34" t="s">
        <v>452</v>
      </c>
      <c r="E15" s="104">
        <f>COUNTIF(AN!$B:$B,"A")</f>
        <v>0</v>
      </c>
      <c r="F15" s="104">
        <f>COUNTIF(AN!$B:$B,"B")</f>
        <v>0</v>
      </c>
      <c r="G15" s="104">
        <f>COUNTIF(AN!$B:$B,"C")</f>
        <v>0</v>
      </c>
      <c r="H15" s="104">
        <f>COUNTIF(AN!$B:$B,"CA")</f>
        <v>0</v>
      </c>
      <c r="I15" s="104">
        <f>COUNTIF(AN!$B:$B,"CB")</f>
        <v>6</v>
      </c>
      <c r="J15" s="104">
        <f>COUNTIF(AN!$B:$B,"CC")</f>
        <v>0</v>
      </c>
      <c r="K15" s="106">
        <f t="shared" si="0"/>
        <v>6</v>
      </c>
      <c r="L15" s="107">
        <f>SUMPRODUCT((AN!$B:$B="CA")*(AN!$I:$I="NA"))</f>
        <v>0</v>
      </c>
      <c r="M15" s="107">
        <f>SUMPRODUCT((AN!$B:$B="CB")*(AN!$I:$I="NA"))</f>
        <v>0</v>
      </c>
      <c r="N15" s="107">
        <f>SUMPRODUCT((AN!$B:$B="CC")*(AN!$I:$I="NA"))</f>
        <v>0</v>
      </c>
      <c r="O15" s="107">
        <f>SUMPRODUCT((AN!$B:$B="A")*(AN!$I:$I="T"))</f>
        <v>0</v>
      </c>
      <c r="P15" s="107">
        <f>SUMPRODUCT((AN!$B:$B="B")*(AN!$I:$I="T"))</f>
        <v>0</v>
      </c>
      <c r="Q15" s="107">
        <f>SUMPRODUCT((AN!$B:$B="C")*(AN!$I:$I="T"))</f>
        <v>0</v>
      </c>
      <c r="R15" s="107">
        <f>SUMPRODUCT((AN!$B:$B="CA")*(AN!$I:$I="T"))</f>
        <v>0</v>
      </c>
      <c r="S15" s="107">
        <f>SUMPRODUCT((AN!$B:$B="CB")*(AN!$I:$I="T"))</f>
        <v>1</v>
      </c>
      <c r="T15" s="107">
        <f>SUMPRODUCT((AN!$B:$B="CC")*(AN!$I:$I="T"))</f>
        <v>0</v>
      </c>
      <c r="U15" s="107">
        <f>SUMPRODUCT((AN!$B:$B="A")*(AN!$I:$I="T+1Q"))</f>
        <v>0</v>
      </c>
      <c r="V15" s="107">
        <f>SUMPRODUCT((AN!$B:$B="B")*(AN!$I:$I="T+1Q"))</f>
        <v>0</v>
      </c>
      <c r="W15" s="107">
        <f>SUMPRODUCT((AN!$B:$B="C")*(AN!$I:$I="T+1Q"))</f>
        <v>0</v>
      </c>
      <c r="X15" s="107">
        <f>SUMPRODUCT((AN!$B:$B="CA")*(AN!$I:$I="T+1Q"))</f>
        <v>0</v>
      </c>
      <c r="Y15" s="107">
        <f>SUMPRODUCT((AN!$B:$B="CB")*(AN!$I:$I="T+1Q"))</f>
        <v>0</v>
      </c>
      <c r="Z15" s="107">
        <f>SUMPRODUCT((AN!$B:$B="CC")*(AN!$I:$I="T+1Q"))</f>
        <v>0</v>
      </c>
      <c r="AA15" s="107">
        <f>SUMPRODUCT((AN!$B:$B="A")*(AN!$I:$I="T+2Q"))</f>
        <v>0</v>
      </c>
      <c r="AB15" s="107">
        <f>SUMPRODUCT((AN!$B:$B="B")*(AN!$I:$I="T+2Q"))</f>
        <v>0</v>
      </c>
      <c r="AC15" s="107">
        <f>SUMPRODUCT((AN!$B:$B="C")*(AN!$I:$I="T+2Q"))</f>
        <v>0</v>
      </c>
      <c r="AD15" s="107">
        <f>SUMPRODUCT((AN!$B:$B="CA")*(AN!$I:$I="T+2Q"))</f>
        <v>0</v>
      </c>
      <c r="AE15" s="107">
        <f>SUMPRODUCT((AN!$B:$B="CB")*(AN!$I:$I="T+2Q"))</f>
        <v>0</v>
      </c>
      <c r="AF15" s="107">
        <f>SUMPRODUCT((AN!$B:$B="CC")*(AN!$I:$I="T+2Q"))</f>
        <v>0</v>
      </c>
      <c r="AG15" s="107">
        <f>SUMPRODUCT((AN!$B:$B="A")*(AN!$I:$I="T+3Q"))</f>
        <v>0</v>
      </c>
      <c r="AH15" s="107">
        <f>SUMPRODUCT((AN!$B:$B="B")*(AN!$I:$I="T+3Q"))</f>
        <v>0</v>
      </c>
      <c r="AI15" s="107">
        <f>SUMPRODUCT((AN!$B:$B="C")*(AN!$I:$I="T+3Q"))</f>
        <v>0</v>
      </c>
      <c r="AJ15" s="107">
        <f>SUMPRODUCT((AN!$B:$B="CA")*(AN!$I:$I="T+3Q"))</f>
        <v>0</v>
      </c>
      <c r="AK15" s="107">
        <f>SUMPRODUCT((AN!$B:$B="CB")*(AN!$I:$I="T+3Q"))</f>
        <v>0</v>
      </c>
      <c r="AL15" s="107">
        <f>SUMPRODUCT((AN!$B:$B="CC")*(AN!$I:$I="T+3Q"))</f>
        <v>0</v>
      </c>
      <c r="AM15" s="107">
        <f>SUMPRODUCT((AN!$B:$B="A")*(AN!$I:$I="T+4Q"))</f>
        <v>0</v>
      </c>
      <c r="AN15" s="107">
        <f>SUMPRODUCT((AN!$B:$B="B")*(AN!$I:$I="T+4Q"))</f>
        <v>0</v>
      </c>
      <c r="AO15" s="107">
        <f>SUMPRODUCT((AN!$B:$B="C")*(AN!$I:$I="T+4Q"))</f>
        <v>0</v>
      </c>
      <c r="AP15" s="107">
        <f>SUMPRODUCT((AN!$B:$B="CA")*(AN!$I:$I="T+4Q"))</f>
        <v>0</v>
      </c>
      <c r="AQ15" s="107">
        <f>SUMPRODUCT((AN!$B:$B="CB")*(AN!$I:$I="T+4Q"))</f>
        <v>0</v>
      </c>
      <c r="AR15" s="107">
        <f>SUMPRODUCT((AN!$B:$B="CC")*(AN!$I:$I="T+4Q"))</f>
        <v>0</v>
      </c>
    </row>
    <row r="16" spans="1:44" ht="60" x14ac:dyDescent="0.25">
      <c r="A16" s="29" t="s">
        <v>328</v>
      </c>
      <c r="B16" s="34" t="s">
        <v>362</v>
      </c>
      <c r="C16" s="34" t="s">
        <v>430</v>
      </c>
      <c r="D16" s="34" t="s">
        <v>452</v>
      </c>
      <c r="E16" s="104">
        <f>COUNTIF(AO!$B:$B,"A")</f>
        <v>0</v>
      </c>
      <c r="F16" s="104">
        <f>COUNTIF(AO!$B:$B,"B")</f>
        <v>0</v>
      </c>
      <c r="G16" s="104">
        <f>COUNTIF(AO!$B:$B,"C")</f>
        <v>0</v>
      </c>
      <c r="H16" s="104">
        <f>COUNTIF(AO!$B:$B,"CA")</f>
        <v>0</v>
      </c>
      <c r="I16" s="104">
        <f>COUNTIF(AO!$B:$B,"CB")</f>
        <v>6</v>
      </c>
      <c r="J16" s="104">
        <f>COUNTIF(AO!$B:$B,"CC")</f>
        <v>0</v>
      </c>
      <c r="K16" s="106">
        <f t="shared" si="0"/>
        <v>6</v>
      </c>
      <c r="L16" s="107">
        <f>SUMPRODUCT((AO!$B:$B="CA")*(AO!$I:$I="NA"))</f>
        <v>0</v>
      </c>
      <c r="M16" s="107">
        <f>SUMPRODUCT((AO!$B:$B="CB")*(AO!$I:$I="NA"))</f>
        <v>0</v>
      </c>
      <c r="N16" s="107">
        <f>SUMPRODUCT((AO!$B:$B="CC")*(AO!$I:$I="NA"))</f>
        <v>0</v>
      </c>
      <c r="O16" s="107">
        <f>SUMPRODUCT((AO!$B:$B="A")*(AO!$I:$I="T"))</f>
        <v>0</v>
      </c>
      <c r="P16" s="107">
        <f>SUMPRODUCT((AO!$B:$B="B")*(AO!$I:$I="T"))</f>
        <v>0</v>
      </c>
      <c r="Q16" s="107">
        <f>SUMPRODUCT((AO!$B:$B="C")*(AO!$I:$I="T"))</f>
        <v>0</v>
      </c>
      <c r="R16" s="107">
        <f>SUMPRODUCT((AO!$B:$B="CA")*(AO!$I:$I="T"))</f>
        <v>0</v>
      </c>
      <c r="S16" s="107">
        <f>SUMPRODUCT((AO!$B:$B="CB")*(AO!$I:$I="T"))</f>
        <v>1</v>
      </c>
      <c r="T16" s="107">
        <f>SUMPRODUCT((AO!$B:$B="CC")*(AO!$I:$I="T"))</f>
        <v>0</v>
      </c>
      <c r="U16" s="107">
        <f>SUMPRODUCT((AO!$B:$B="A")*(AO!$I:$I="T+1Q"))</f>
        <v>0</v>
      </c>
      <c r="V16" s="107">
        <f>SUMPRODUCT((AO!$B:$B="B")*(AO!$I:$I="T+1Q"))</f>
        <v>0</v>
      </c>
      <c r="W16" s="107">
        <f>SUMPRODUCT((AO!$B:$B="C")*(AO!$I:$I="T+1Q"))</f>
        <v>0</v>
      </c>
      <c r="X16" s="107">
        <f>SUMPRODUCT((AO!$B:$B="CA")*(AO!$I:$I="T+1Q"))</f>
        <v>0</v>
      </c>
      <c r="Y16" s="107">
        <f>SUMPRODUCT((AO!$B:$B="CB")*(AO!$I:$I="T+1Q"))</f>
        <v>0</v>
      </c>
      <c r="Z16" s="107">
        <f>SUMPRODUCT((AO!$B:$B="CC")*(AO!$I:$I="T+1Q"))</f>
        <v>0</v>
      </c>
      <c r="AA16" s="107">
        <f>SUMPRODUCT((AO!$B:$B="A")*(AO!$I:$I="T+2Q"))</f>
        <v>0</v>
      </c>
      <c r="AB16" s="107">
        <f>SUMPRODUCT((AO!$B:$B="B")*(AO!$I:$I="T+2Q"))</f>
        <v>0</v>
      </c>
      <c r="AC16" s="107">
        <f>SUMPRODUCT((AO!$B:$B="C")*(AO!$I:$I="T+2Q"))</f>
        <v>0</v>
      </c>
      <c r="AD16" s="107">
        <f>SUMPRODUCT((AO!$B:$B="CA")*(AO!$I:$I="T+2Q"))</f>
        <v>0</v>
      </c>
      <c r="AE16" s="107">
        <f>SUMPRODUCT((AO!$B:$B="CB")*(AO!$I:$I="T+2Q"))</f>
        <v>0</v>
      </c>
      <c r="AF16" s="107">
        <f>SUMPRODUCT((AO!$B:$B="CC")*(AO!$I:$I="T+2Q"))</f>
        <v>0</v>
      </c>
      <c r="AG16" s="107">
        <f>SUMPRODUCT((AO!$B:$B="A")*(AO!$I:$I="T+3Q"))</f>
        <v>0</v>
      </c>
      <c r="AH16" s="107">
        <f>SUMPRODUCT((AO!$B:$B="B")*(AO!$I:$I="T+3Q"))</f>
        <v>0</v>
      </c>
      <c r="AI16" s="107">
        <f>SUMPRODUCT((AO!$B:$B="C")*(AO!$I:$I="T+3Q"))</f>
        <v>0</v>
      </c>
      <c r="AJ16" s="107">
        <f>SUMPRODUCT((AO!$B:$B="CA")*(AO!$I:$I="T+3Q"))</f>
        <v>0</v>
      </c>
      <c r="AK16" s="107">
        <f>SUMPRODUCT((AO!$B:$B="CB")*(AO!$I:$I="T+3Q"))</f>
        <v>0</v>
      </c>
      <c r="AL16" s="107">
        <f>SUMPRODUCT((AO!$B:$B="CC")*(AO!$I:$I="T+3Q"))</f>
        <v>0</v>
      </c>
      <c r="AM16" s="107">
        <f>SUMPRODUCT((AO!$B:$B="A")*(AO!$I:$I="T+4Q"))</f>
        <v>0</v>
      </c>
      <c r="AN16" s="107">
        <f>SUMPRODUCT((AO!$B:$B="B")*(AO!$I:$I="T+4Q"))</f>
        <v>0</v>
      </c>
      <c r="AO16" s="107">
        <f>SUMPRODUCT((AO!$B:$B="C")*(AO!$I:$I="T+4Q"))</f>
        <v>0</v>
      </c>
      <c r="AP16" s="107">
        <f>SUMPRODUCT((AO!$B:$B="CA")*(AO!$I:$I="T+4Q"))</f>
        <v>0</v>
      </c>
      <c r="AQ16" s="107">
        <f>SUMPRODUCT((AO!$B:$B="CB")*(AO!$I:$I="T+4Q"))</f>
        <v>0</v>
      </c>
      <c r="AR16" s="107">
        <f>SUMPRODUCT((AO!$B:$B="CC")*(AO!$I:$I="T+4Q"))</f>
        <v>0</v>
      </c>
    </row>
    <row r="17" spans="1:44" ht="25.2" x14ac:dyDescent="0.25">
      <c r="A17" s="29" t="s">
        <v>399</v>
      </c>
      <c r="B17" s="32" t="s">
        <v>401</v>
      </c>
      <c r="C17" s="34" t="s">
        <v>329</v>
      </c>
      <c r="D17" s="34" t="s">
        <v>451</v>
      </c>
      <c r="E17" s="104">
        <f>COUNTIF(AP!$B:$B,"A")</f>
        <v>0</v>
      </c>
      <c r="F17" s="104">
        <f>COUNTIF(AP!$B:$B,"B")</f>
        <v>0</v>
      </c>
      <c r="G17" s="104">
        <f>COUNTIF(AP!$B:$B,"C")</f>
        <v>0</v>
      </c>
      <c r="H17" s="104">
        <f>COUNTIF(AP!$B:$B,"CA")</f>
        <v>0</v>
      </c>
      <c r="I17" s="104">
        <f>COUNTIF(AP!$B:$B,"CB")</f>
        <v>4</v>
      </c>
      <c r="J17" s="104">
        <f>COUNTIF(AP!$B:$B,"CC")</f>
        <v>0</v>
      </c>
      <c r="K17" s="106">
        <f t="shared" ref="K17:K18" si="1">SUM(E17:J17)</f>
        <v>4</v>
      </c>
      <c r="L17" s="107">
        <f>SUMPRODUCT((AP!$B:$B="CA")*(AP!$I:$I="NA"))</f>
        <v>0</v>
      </c>
      <c r="M17" s="107">
        <f>SUMPRODUCT((AP!$B:$B="CB")*(AP!$I:$I="NA"))</f>
        <v>0</v>
      </c>
      <c r="N17" s="107">
        <f>SUMPRODUCT((AP!$B:$B="CC")*(AP!$I:$I="NA"))</f>
        <v>0</v>
      </c>
      <c r="O17" s="107">
        <f>SUMPRODUCT((AP!$B:$B="A")*(AP!$I:$I="T"))</f>
        <v>0</v>
      </c>
      <c r="P17" s="107">
        <f>SUMPRODUCT((AP!$B:$B="B")*(AP!$I:$I="T"))</f>
        <v>0</v>
      </c>
      <c r="Q17" s="107">
        <f>SUMPRODUCT((AP!$B:$B="C")*(AP!$I:$I="T"))</f>
        <v>0</v>
      </c>
      <c r="R17" s="107">
        <f>SUMPRODUCT((AP!$B:$B="CA")*(AP!$I:$I="T"))</f>
        <v>0</v>
      </c>
      <c r="S17" s="107">
        <f>SUMPRODUCT((AP!$B:$B="CB")*(AP!$I:$I="T"))</f>
        <v>1</v>
      </c>
      <c r="T17" s="107">
        <f>SUMPRODUCT((AP!$B:$B="CC")*(AP!$I:$I="T"))</f>
        <v>0</v>
      </c>
      <c r="U17" s="107">
        <f>SUMPRODUCT((AP!$B:$B="A")*(AP!$I:$I="T+1Q"))</f>
        <v>0</v>
      </c>
      <c r="V17" s="107">
        <f>SUMPRODUCT((AP!$B:$B="B")*(AP!$I:$I="T+1Q"))</f>
        <v>0</v>
      </c>
      <c r="W17" s="107">
        <f>SUMPRODUCT((AP!$B:$B="C")*(AP!$I:$I="T+1Q"))</f>
        <v>0</v>
      </c>
      <c r="X17" s="107">
        <f>SUMPRODUCT((AP!$B:$B="CA")*(AP!$I:$I="T+1Q"))</f>
        <v>0</v>
      </c>
      <c r="Y17" s="107">
        <f>SUMPRODUCT((AP!$B:$B="CB")*(AP!$I:$I="T+1Q"))</f>
        <v>0</v>
      </c>
      <c r="Z17" s="107">
        <f>SUMPRODUCT((AP!$B:$B="CC")*(AP!$I:$I="T+1Q"))</f>
        <v>0</v>
      </c>
      <c r="AA17" s="107">
        <f>SUMPRODUCT((AP!$B:$B="A")*(AP!$I:$I="T+2Q"))</f>
        <v>0</v>
      </c>
      <c r="AB17" s="107">
        <f>SUMPRODUCT((AP!$B:$B="B")*(AP!$I:$I="T+2Q"))</f>
        <v>0</v>
      </c>
      <c r="AC17" s="107">
        <f>SUMPRODUCT((AP!$B:$B="C")*(AP!$I:$I="T+2Q"))</f>
        <v>0</v>
      </c>
      <c r="AD17" s="107">
        <f>SUMPRODUCT((AP!$B:$B="CA")*(AP!$I:$I="T+2Q"))</f>
        <v>0</v>
      </c>
      <c r="AE17" s="107">
        <f>SUMPRODUCT((AP!$B:$B="CB")*(AP!$I:$I="T+2Q"))</f>
        <v>0</v>
      </c>
      <c r="AF17" s="107">
        <f>SUMPRODUCT((AP!$B:$B="CC")*(AP!$I:$I="T+2Q"))</f>
        <v>0</v>
      </c>
      <c r="AG17" s="107">
        <f>SUMPRODUCT((AP!$B:$B="A")*(AP!$I:$I="T+3Q"))</f>
        <v>0</v>
      </c>
      <c r="AH17" s="107">
        <f>SUMPRODUCT((AP!$B:$B="B")*(AP!$I:$I="T+3Q"))</f>
        <v>0</v>
      </c>
      <c r="AI17" s="107">
        <f>SUMPRODUCT((AP!$B:$B="C")*(AP!$I:$I="T+3Q"))</f>
        <v>0</v>
      </c>
      <c r="AJ17" s="107">
        <f>SUMPRODUCT((AP!$B:$B="CA")*(AP!$I:$I="T+3Q"))</f>
        <v>0</v>
      </c>
      <c r="AK17" s="107">
        <f>SUMPRODUCT((AP!$B:$B="CB")*(AP!$I:$I="T+3Q"))</f>
        <v>0</v>
      </c>
      <c r="AL17" s="107">
        <f>SUMPRODUCT((AP!$B:$B="CC")*(AP!$I:$I="T+3Q"))</f>
        <v>0</v>
      </c>
      <c r="AM17" s="107">
        <f>SUMPRODUCT((AP!$B:$B="A")*(AP!$I:$I="T+4Q"))</f>
        <v>0</v>
      </c>
      <c r="AN17" s="107">
        <f>SUMPRODUCT((AP!$B:$B="B")*(AP!$I:$I="T+4Q"))</f>
        <v>0</v>
      </c>
      <c r="AO17" s="107">
        <f>SUMPRODUCT((AP!$B:$B="C")*(AP!$I:$I="T+4Q"))</f>
        <v>0</v>
      </c>
      <c r="AP17" s="107">
        <f>SUMPRODUCT((AP!$B:$B="CA")*(AP!$I:$I="T+4Q"))</f>
        <v>0</v>
      </c>
      <c r="AQ17" s="107">
        <f>SUMPRODUCT((AP!$B:$B="CB")*(AP!$I:$I="T+4Q"))</f>
        <v>0</v>
      </c>
      <c r="AR17" s="107">
        <f>SUMPRODUCT((AP!$B:$B="CC")*(AP!$I:$I="T+4Q"))</f>
        <v>0</v>
      </c>
    </row>
    <row r="18" spans="1:44" ht="24" x14ac:dyDescent="0.25">
      <c r="A18" s="29" t="s">
        <v>400</v>
      </c>
      <c r="B18" s="33" t="s">
        <v>402</v>
      </c>
      <c r="C18" s="34" t="s">
        <v>329</v>
      </c>
      <c r="D18" s="34" t="s">
        <v>451</v>
      </c>
      <c r="E18" s="104">
        <f>COUNTIF(AQ!$B:$B,"A")</f>
        <v>0</v>
      </c>
      <c r="F18" s="104">
        <f>COUNTIF(AQ!$B:$B,"B")</f>
        <v>0</v>
      </c>
      <c r="G18" s="104">
        <f>COUNTIF(AQ!$B:$B,"C")</f>
        <v>0</v>
      </c>
      <c r="H18" s="104">
        <f>COUNTIF(AQ!$B:$B,"CA")</f>
        <v>0</v>
      </c>
      <c r="I18" s="104">
        <f>COUNTIF(AQ!$B:$B,"CB")</f>
        <v>4</v>
      </c>
      <c r="J18" s="104">
        <f>COUNTIF(AQ!$B:$B,"CC")</f>
        <v>0</v>
      </c>
      <c r="K18" s="106">
        <f t="shared" si="1"/>
        <v>4</v>
      </c>
      <c r="L18" s="107">
        <f>SUMPRODUCT((AQ!$B:$B="CA")*(AQ!$I:$I="NA"))</f>
        <v>0</v>
      </c>
      <c r="M18" s="107">
        <f>SUMPRODUCT((AQ!$B:$B="CB")*(AQ!$I:$I="NA"))</f>
        <v>0</v>
      </c>
      <c r="N18" s="107">
        <f>SUMPRODUCT((AQ!$B:$B="CC")*(AQ!$I:$I="NA"))</f>
        <v>0</v>
      </c>
      <c r="O18" s="107">
        <f>SUMPRODUCT((AQ!$B:$B="A")*(AQ!$I:$I="T"))</f>
        <v>0</v>
      </c>
      <c r="P18" s="107">
        <f>SUMPRODUCT((AQ!$B:$B="B")*(AQ!$I:$I="T"))</f>
        <v>0</v>
      </c>
      <c r="Q18" s="107">
        <f>SUMPRODUCT((AQ!$B:$B="C")*(AQ!$I:$I="T"))</f>
        <v>0</v>
      </c>
      <c r="R18" s="107">
        <f>SUMPRODUCT((AQ!$B:$B="CA")*(AQ!$I:$I="T"))</f>
        <v>0</v>
      </c>
      <c r="S18" s="107">
        <f>SUMPRODUCT((AQ!$B:$B="CB")*(AQ!$I:$I="T"))</f>
        <v>1</v>
      </c>
      <c r="T18" s="107">
        <f>SUMPRODUCT((AQ!$B:$B="CC")*(AQ!$I:$I="T"))</f>
        <v>0</v>
      </c>
      <c r="U18" s="107">
        <f>SUMPRODUCT((AQ!$B:$B="A")*(AQ!$I:$I="T+1Q"))</f>
        <v>0</v>
      </c>
      <c r="V18" s="107">
        <f>SUMPRODUCT((AQ!$B:$B="B")*(AQ!$I:$I="T+1Q"))</f>
        <v>0</v>
      </c>
      <c r="W18" s="107">
        <f>SUMPRODUCT((AQ!$B:$B="C")*(AQ!$I:$I="T+1Q"))</f>
        <v>0</v>
      </c>
      <c r="X18" s="107">
        <f>SUMPRODUCT((AQ!$B:$B="CA")*(AQ!$I:$I="T+1Q"))</f>
        <v>0</v>
      </c>
      <c r="Y18" s="107">
        <f>SUMPRODUCT((AQ!$B:$B="CB")*(AQ!$I:$I="T+1Q"))</f>
        <v>0</v>
      </c>
      <c r="Z18" s="107">
        <f>SUMPRODUCT((AQ!$B:$B="CC")*(AQ!$I:$I="T+1Q"))</f>
        <v>0</v>
      </c>
      <c r="AA18" s="107">
        <f>SUMPRODUCT((AQ!$B:$B="A")*(AQ!$I:$I="T+2Q"))</f>
        <v>0</v>
      </c>
      <c r="AB18" s="107">
        <f>SUMPRODUCT((AQ!$B:$B="B")*(AQ!$I:$I="T+2Q"))</f>
        <v>0</v>
      </c>
      <c r="AC18" s="107">
        <f>SUMPRODUCT((AQ!$B:$B="C")*(AQ!$I:$I="T+2Q"))</f>
        <v>0</v>
      </c>
      <c r="AD18" s="107">
        <f>SUMPRODUCT((AQ!$B:$B="CA")*(AQ!$I:$I="T+2Q"))</f>
        <v>0</v>
      </c>
      <c r="AE18" s="107">
        <f>SUMPRODUCT((AQ!$B:$B="CB")*(AQ!$I:$I="T+2Q"))</f>
        <v>0</v>
      </c>
      <c r="AF18" s="107">
        <f>SUMPRODUCT((AQ!$B:$B="CC")*(AQ!$I:$I="T+2Q"))</f>
        <v>0</v>
      </c>
      <c r="AG18" s="107">
        <f>SUMPRODUCT((AQ!$B:$B="A")*(AQ!$I:$I="T+3Q"))</f>
        <v>0</v>
      </c>
      <c r="AH18" s="107">
        <f>SUMPRODUCT((AQ!$B:$B="B")*(AQ!$I:$I="T+3Q"))</f>
        <v>0</v>
      </c>
      <c r="AI18" s="107">
        <f>SUMPRODUCT((AQ!$B:$B="C")*(AQ!$I:$I="T+3Q"))</f>
        <v>0</v>
      </c>
      <c r="AJ18" s="107">
        <f>SUMPRODUCT((AQ!$B:$B="CA")*(AQ!$I:$I="T+3Q"))</f>
        <v>0</v>
      </c>
      <c r="AK18" s="107">
        <f>SUMPRODUCT((AQ!$B:$B="CB")*(AQ!$I:$I="T+3Q"))</f>
        <v>0</v>
      </c>
      <c r="AL18" s="107">
        <f>SUMPRODUCT((AQ!$B:$B="CC")*(AQ!$I:$I="T+3Q"))</f>
        <v>0</v>
      </c>
      <c r="AM18" s="107">
        <f>SUMPRODUCT((AQ!$B:$B="A")*(AQ!$I:$I="T+4Q"))</f>
        <v>0</v>
      </c>
      <c r="AN18" s="107">
        <f>SUMPRODUCT((AQ!$B:$B="B")*(AQ!$I:$I="T+4Q"))</f>
        <v>0</v>
      </c>
      <c r="AO18" s="107">
        <f>SUMPRODUCT((AQ!$B:$B="C")*(AQ!$I:$I="T+4Q"))</f>
        <v>0</v>
      </c>
      <c r="AP18" s="107">
        <f>SUMPRODUCT((AQ!$B:$B="CA")*(AQ!$I:$I="T+4Q"))</f>
        <v>0</v>
      </c>
      <c r="AQ18" s="107">
        <f>SUMPRODUCT((AQ!$B:$B="CB")*(AQ!$I:$I="T+4Q"))</f>
        <v>0</v>
      </c>
      <c r="AR18" s="107">
        <f>SUMPRODUCT((AQ!$B:$B="CC")*(AQ!$I:$I="T+4Q"))</f>
        <v>0</v>
      </c>
    </row>
    <row r="19" spans="1:44" x14ac:dyDescent="0.25">
      <c r="A19" s="35" t="s">
        <v>125</v>
      </c>
      <c r="B19" s="35"/>
      <c r="C19" s="35"/>
      <c r="D19" s="35"/>
      <c r="E19" s="109">
        <f>SUM(E2:E18)</f>
        <v>1</v>
      </c>
      <c r="F19" s="109">
        <f t="shared" ref="F19:AR19" si="2">SUM(F2:F18)</f>
        <v>58</v>
      </c>
      <c r="G19" s="109">
        <f t="shared" si="2"/>
        <v>0</v>
      </c>
      <c r="H19" s="109">
        <f t="shared" si="2"/>
        <v>2</v>
      </c>
      <c r="I19" s="109">
        <f t="shared" si="2"/>
        <v>50</v>
      </c>
      <c r="J19" s="109">
        <f t="shared" si="2"/>
        <v>28</v>
      </c>
      <c r="K19" s="109">
        <f t="shared" si="2"/>
        <v>139</v>
      </c>
      <c r="L19" s="109">
        <f t="shared" si="2"/>
        <v>0</v>
      </c>
      <c r="M19" s="109">
        <f t="shared" si="2"/>
        <v>0</v>
      </c>
      <c r="N19" s="109">
        <f t="shared" si="2"/>
        <v>0</v>
      </c>
      <c r="O19" s="109">
        <f t="shared" si="2"/>
        <v>0</v>
      </c>
      <c r="P19" s="109">
        <f t="shared" si="2"/>
        <v>5</v>
      </c>
      <c r="Q19" s="109">
        <f t="shared" si="2"/>
        <v>0</v>
      </c>
      <c r="R19" s="109">
        <f t="shared" si="2"/>
        <v>0</v>
      </c>
      <c r="S19" s="109">
        <f t="shared" si="2"/>
        <v>10</v>
      </c>
      <c r="T19" s="109">
        <f t="shared" si="2"/>
        <v>2</v>
      </c>
      <c r="U19" s="109">
        <f t="shared" si="2"/>
        <v>0</v>
      </c>
      <c r="V19" s="109">
        <f t="shared" si="2"/>
        <v>0</v>
      </c>
      <c r="W19" s="109">
        <f t="shared" si="2"/>
        <v>0</v>
      </c>
      <c r="X19" s="109">
        <f t="shared" si="2"/>
        <v>0</v>
      </c>
      <c r="Y19" s="109">
        <f t="shared" si="2"/>
        <v>0</v>
      </c>
      <c r="Z19" s="109">
        <f t="shared" si="2"/>
        <v>0</v>
      </c>
      <c r="AA19" s="109">
        <f t="shared" si="2"/>
        <v>0</v>
      </c>
      <c r="AB19" s="109">
        <f t="shared" si="2"/>
        <v>0</v>
      </c>
      <c r="AC19" s="109">
        <f t="shared" si="2"/>
        <v>0</v>
      </c>
      <c r="AD19" s="109">
        <f t="shared" si="2"/>
        <v>0</v>
      </c>
      <c r="AE19" s="109">
        <f t="shared" si="2"/>
        <v>0</v>
      </c>
      <c r="AF19" s="109">
        <f t="shared" si="2"/>
        <v>0</v>
      </c>
      <c r="AG19" s="109">
        <f t="shared" si="2"/>
        <v>0</v>
      </c>
      <c r="AH19" s="109">
        <f t="shared" si="2"/>
        <v>0</v>
      </c>
      <c r="AI19" s="109">
        <f t="shared" si="2"/>
        <v>0</v>
      </c>
      <c r="AJ19" s="109">
        <f t="shared" si="2"/>
        <v>0</v>
      </c>
      <c r="AK19" s="109">
        <f t="shared" si="2"/>
        <v>0</v>
      </c>
      <c r="AL19" s="109">
        <f t="shared" si="2"/>
        <v>0</v>
      </c>
      <c r="AM19" s="109">
        <f t="shared" si="2"/>
        <v>0</v>
      </c>
      <c r="AN19" s="109">
        <f t="shared" si="2"/>
        <v>0</v>
      </c>
      <c r="AO19" s="109">
        <f t="shared" si="2"/>
        <v>0</v>
      </c>
      <c r="AP19" s="109">
        <f t="shared" si="2"/>
        <v>0</v>
      </c>
      <c r="AQ19" s="109">
        <f t="shared" si="2"/>
        <v>0</v>
      </c>
      <c r="AR19" s="109">
        <f t="shared" si="2"/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17" customWidth="1"/>
    <col min="2" max="2" width="6.8984375" style="17" bestFit="1" customWidth="1"/>
    <col min="3" max="3" width="19" style="17" bestFit="1" customWidth="1"/>
    <col min="4" max="4" width="18.5" style="17" customWidth="1"/>
    <col min="5" max="5" width="45.5" style="17" customWidth="1"/>
    <col min="6" max="6" width="9.59765625" style="17" bestFit="1" customWidth="1"/>
    <col min="7" max="7" width="6.09765625" style="17" customWidth="1"/>
    <col min="8" max="8" width="18.59765625" style="17" bestFit="1" customWidth="1"/>
    <col min="9" max="9" width="10.796875" style="131" customWidth="1"/>
    <col min="10" max="16384" width="9" style="17"/>
  </cols>
  <sheetData>
    <row r="1" spans="1:9" s="15" customFormat="1" ht="12" x14ac:dyDescent="0.25">
      <c r="A1" s="22" t="s">
        <v>26</v>
      </c>
      <c r="B1" s="22" t="s">
        <v>27</v>
      </c>
      <c r="C1" s="22" t="s">
        <v>14</v>
      </c>
      <c r="D1" s="22" t="s">
        <v>1</v>
      </c>
      <c r="E1" s="22" t="s">
        <v>3</v>
      </c>
      <c r="F1" s="14" t="s">
        <v>28</v>
      </c>
      <c r="G1" s="22" t="s">
        <v>2</v>
      </c>
      <c r="H1" s="22" t="s">
        <v>23</v>
      </c>
      <c r="I1" s="127" t="s">
        <v>560</v>
      </c>
    </row>
    <row r="2" spans="1:9" s="15" customFormat="1" ht="12" x14ac:dyDescent="0.25">
      <c r="A2" s="40" t="s">
        <v>407</v>
      </c>
      <c r="B2" s="12" t="s">
        <v>361</v>
      </c>
      <c r="C2" s="16" t="s">
        <v>253</v>
      </c>
      <c r="D2" s="16" t="s">
        <v>254</v>
      </c>
      <c r="E2" s="16" t="s">
        <v>255</v>
      </c>
      <c r="F2" s="16" t="s">
        <v>19</v>
      </c>
      <c r="G2" s="99" t="s">
        <v>0</v>
      </c>
      <c r="H2" s="20"/>
      <c r="I2" s="128" t="s">
        <v>561</v>
      </c>
    </row>
    <row r="3" spans="1:9" s="15" customFormat="1" ht="24" x14ac:dyDescent="0.25">
      <c r="A3" s="40" t="s">
        <v>408</v>
      </c>
      <c r="B3" s="12" t="s">
        <v>361</v>
      </c>
      <c r="C3" s="16" t="s">
        <v>201</v>
      </c>
      <c r="D3" s="16" t="s">
        <v>202</v>
      </c>
      <c r="E3" s="16" t="s">
        <v>272</v>
      </c>
      <c r="F3" s="16" t="s">
        <v>38</v>
      </c>
      <c r="G3" s="99" t="s">
        <v>0</v>
      </c>
      <c r="H3" s="13"/>
      <c r="I3" s="129"/>
    </row>
    <row r="4" spans="1:9" ht="24" x14ac:dyDescent="0.15">
      <c r="A4" s="40" t="s">
        <v>409</v>
      </c>
      <c r="B4" s="12" t="s">
        <v>361</v>
      </c>
      <c r="C4" s="78" t="s">
        <v>273</v>
      </c>
      <c r="D4" s="16" t="s">
        <v>274</v>
      </c>
      <c r="E4" s="16" t="s">
        <v>275</v>
      </c>
      <c r="F4" s="16" t="s">
        <v>228</v>
      </c>
      <c r="G4" s="99" t="s">
        <v>0</v>
      </c>
      <c r="H4" s="79"/>
      <c r="I4" s="129"/>
    </row>
    <row r="5" spans="1:9" ht="96" x14ac:dyDescent="0.15">
      <c r="A5" s="40" t="s">
        <v>410</v>
      </c>
      <c r="B5" s="12" t="s">
        <v>361</v>
      </c>
      <c r="C5" s="78" t="s">
        <v>276</v>
      </c>
      <c r="D5" s="16" t="s">
        <v>277</v>
      </c>
      <c r="E5" s="16" t="s">
        <v>278</v>
      </c>
      <c r="F5" s="16" t="s">
        <v>279</v>
      </c>
      <c r="G5" s="99" t="s">
        <v>0</v>
      </c>
      <c r="H5" s="16"/>
      <c r="I5" s="129"/>
    </row>
    <row r="6" spans="1:9" ht="12" x14ac:dyDescent="0.15">
      <c r="I6" s="129"/>
    </row>
    <row r="7" spans="1:9" ht="12" x14ac:dyDescent="0.15">
      <c r="I7" s="129"/>
    </row>
    <row r="8" spans="1:9" ht="12" x14ac:dyDescent="0.15">
      <c r="I8" s="129"/>
    </row>
    <row r="9" spans="1:9" ht="12" x14ac:dyDescent="0.15">
      <c r="I9" s="129"/>
    </row>
    <row r="10" spans="1:9" ht="12" x14ac:dyDescent="0.15">
      <c r="I10" s="129"/>
    </row>
    <row r="11" spans="1:9" ht="12" x14ac:dyDescent="0.15">
      <c r="I11" s="129"/>
    </row>
    <row r="12" spans="1:9" ht="12" x14ac:dyDescent="0.15">
      <c r="I12" s="129"/>
    </row>
    <row r="13" spans="1:9" ht="12" x14ac:dyDescent="0.15">
      <c r="I13" s="129"/>
    </row>
    <row r="14" spans="1:9" ht="12" x14ac:dyDescent="0.15">
      <c r="I14" s="129"/>
    </row>
    <row r="15" spans="1:9" x14ac:dyDescent="0.15">
      <c r="I15" s="130"/>
    </row>
    <row r="16" spans="1:9" x14ac:dyDescent="0.15">
      <c r="I16" s="130"/>
    </row>
    <row r="17" spans="9:9" x14ac:dyDescent="0.15">
      <c r="I17" s="130"/>
    </row>
    <row r="18" spans="9:9" x14ac:dyDescent="0.15">
      <c r="I18" s="130"/>
    </row>
    <row r="19" spans="9:9" x14ac:dyDescent="0.15">
      <c r="I19" s="130"/>
    </row>
    <row r="20" spans="9:9" x14ac:dyDescent="0.15">
      <c r="I20" s="130"/>
    </row>
    <row r="25" spans="9:9" x14ac:dyDescent="0.15">
      <c r="I25" s="132"/>
    </row>
    <row r="26" spans="9:9" x14ac:dyDescent="0.15">
      <c r="I26" s="130"/>
    </row>
    <row r="27" spans="9:9" x14ac:dyDescent="0.15">
      <c r="I27" s="130"/>
    </row>
    <row r="28" spans="9:9" x14ac:dyDescent="0.15">
      <c r="I28" s="130"/>
    </row>
    <row r="29" spans="9:9" x14ac:dyDescent="0.15">
      <c r="I29" s="130"/>
    </row>
    <row r="30" spans="9:9" x14ac:dyDescent="0.15">
      <c r="I30" s="130"/>
    </row>
    <row r="31" spans="9:9" ht="12" x14ac:dyDescent="0.15">
      <c r="I31" s="129"/>
    </row>
    <row r="32" spans="9:9" ht="12" x14ac:dyDescent="0.15">
      <c r="I32" s="129"/>
    </row>
    <row r="33" spans="9:9" ht="12" x14ac:dyDescent="0.15">
      <c r="I33" s="129"/>
    </row>
    <row r="34" spans="9:9" ht="12" x14ac:dyDescent="0.15">
      <c r="I34" s="129"/>
    </row>
    <row r="35" spans="9:9" ht="12" x14ac:dyDescent="0.15">
      <c r="I35" s="129"/>
    </row>
    <row r="36" spans="9:9" ht="12" x14ac:dyDescent="0.15">
      <c r="I36" s="129"/>
    </row>
    <row r="37" spans="9:9" ht="12" x14ac:dyDescent="0.15">
      <c r="I37" s="129"/>
    </row>
    <row r="38" spans="9:9" ht="12" x14ac:dyDescent="0.15">
      <c r="I38" s="129"/>
    </row>
    <row r="39" spans="9:9" ht="12" x14ac:dyDescent="0.15">
      <c r="I39" s="129"/>
    </row>
    <row r="40" spans="9:9" ht="12" x14ac:dyDescent="0.15">
      <c r="I40" s="129"/>
    </row>
    <row r="41" spans="9:9" ht="12" x14ac:dyDescent="0.15">
      <c r="I41" s="129"/>
    </row>
    <row r="42" spans="9:9" ht="12" x14ac:dyDescent="0.15">
      <c r="I42" s="129"/>
    </row>
    <row r="43" spans="9:9" x14ac:dyDescent="0.15">
      <c r="I43" s="130"/>
    </row>
    <row r="48" spans="9:9" ht="12" x14ac:dyDescent="0.15">
      <c r="I48" s="133"/>
    </row>
    <row r="49" spans="9:9" ht="12" x14ac:dyDescent="0.15">
      <c r="I49" s="133"/>
    </row>
    <row r="50" spans="9:9" ht="12" x14ac:dyDescent="0.15">
      <c r="I50" s="133"/>
    </row>
    <row r="51" spans="9:9" ht="12" x14ac:dyDescent="0.15">
      <c r="I51" s="133"/>
    </row>
    <row r="52" spans="9:9" ht="12" x14ac:dyDescent="0.15">
      <c r="I52" s="133"/>
    </row>
    <row r="53" spans="9:9" ht="12" x14ac:dyDescent="0.15">
      <c r="I53" s="133"/>
    </row>
    <row r="54" spans="9:9" ht="12" x14ac:dyDescent="0.15">
      <c r="I54" s="133"/>
    </row>
    <row r="55" spans="9:9" ht="12" x14ac:dyDescent="0.15">
      <c r="I55" s="133"/>
    </row>
    <row r="56" spans="9:9" ht="12" x14ac:dyDescent="0.15">
      <c r="I56" s="133"/>
    </row>
    <row r="57" spans="9:9" ht="12" x14ac:dyDescent="0.15">
      <c r="I57" s="133"/>
    </row>
    <row r="58" spans="9:9" ht="12" x14ac:dyDescent="0.15">
      <c r="I58" s="133"/>
    </row>
    <row r="59" spans="9:9" ht="12" x14ac:dyDescent="0.15">
      <c r="I59" s="133"/>
    </row>
    <row r="60" spans="9:9" ht="12" x14ac:dyDescent="0.15">
      <c r="I60" s="133"/>
    </row>
    <row r="61" spans="9:9" ht="12" x14ac:dyDescent="0.15">
      <c r="I61" s="133"/>
    </row>
    <row r="62" spans="9:9" ht="12" x14ac:dyDescent="0.15">
      <c r="I62" s="133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11" sqref="N11"/>
    </sheetView>
  </sheetViews>
  <sheetFormatPr defaultColWidth="9" defaultRowHeight="15.6" x14ac:dyDescent="0.25"/>
  <cols>
    <col min="1" max="16384" width="9" style="10"/>
  </cols>
  <sheetData>
    <row r="1" spans="1:1" x14ac:dyDescent="0.25">
      <c r="A1" s="11" t="s">
        <v>248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C12" sqref="C12"/>
    </sheetView>
  </sheetViews>
  <sheetFormatPr defaultColWidth="9" defaultRowHeight="12" x14ac:dyDescent="0.15"/>
  <cols>
    <col min="1" max="1" width="9" style="3"/>
    <col min="2" max="2" width="11.69921875" style="3" bestFit="1" customWidth="1"/>
    <col min="3" max="3" width="65.3984375" style="1" customWidth="1"/>
    <col min="4" max="4" width="18.09765625" style="1" customWidth="1"/>
    <col min="5" max="16384" width="9" style="1"/>
  </cols>
  <sheetData>
    <row r="1" spans="1:4" x14ac:dyDescent="0.15">
      <c r="A1" s="6" t="s">
        <v>40</v>
      </c>
      <c r="B1" s="6" t="s">
        <v>20</v>
      </c>
      <c r="C1" s="6" t="s">
        <v>21</v>
      </c>
      <c r="D1" s="6" t="s">
        <v>22</v>
      </c>
    </row>
    <row r="2" spans="1:4" x14ac:dyDescent="0.15">
      <c r="A2" s="2" t="s">
        <v>25</v>
      </c>
      <c r="B2" s="7">
        <v>40051</v>
      </c>
      <c r="C2" s="2" t="s">
        <v>24</v>
      </c>
      <c r="D2" s="2"/>
    </row>
    <row r="3" spans="1:4" x14ac:dyDescent="0.15">
      <c r="A3" s="2" t="s">
        <v>390</v>
      </c>
      <c r="B3" s="8">
        <v>41386</v>
      </c>
      <c r="C3" s="9" t="s">
        <v>242</v>
      </c>
      <c r="D3" s="9"/>
    </row>
    <row r="4" spans="1:4" x14ac:dyDescent="0.15">
      <c r="A4" s="2" t="s">
        <v>391</v>
      </c>
      <c r="B4" s="7">
        <v>41758</v>
      </c>
      <c r="C4" s="2" t="s">
        <v>387</v>
      </c>
      <c r="D4" s="9"/>
    </row>
    <row r="5" spans="1:4" ht="24" x14ac:dyDescent="0.15">
      <c r="A5" s="2" t="s">
        <v>392</v>
      </c>
      <c r="B5" s="7">
        <v>41831</v>
      </c>
      <c r="C5" s="25" t="s">
        <v>388</v>
      </c>
      <c r="D5" s="9"/>
    </row>
    <row r="6" spans="1:4" ht="24" x14ac:dyDescent="0.15">
      <c r="A6" s="2" t="s">
        <v>411</v>
      </c>
      <c r="B6" s="7">
        <v>41879</v>
      </c>
      <c r="C6" s="25" t="s">
        <v>412</v>
      </c>
      <c r="D6" s="2"/>
    </row>
    <row r="7" spans="1:4" x14ac:dyDescent="0.15">
      <c r="A7" s="2" t="s">
        <v>413</v>
      </c>
      <c r="B7" s="26">
        <v>41893</v>
      </c>
      <c r="C7" s="2" t="s">
        <v>414</v>
      </c>
      <c r="D7" s="2"/>
    </row>
    <row r="8" spans="1:4" ht="84" x14ac:dyDescent="0.15">
      <c r="A8" s="2" t="s">
        <v>416</v>
      </c>
      <c r="B8" s="7">
        <v>42426</v>
      </c>
      <c r="C8" s="25" t="s">
        <v>426</v>
      </c>
      <c r="D8" s="2"/>
    </row>
    <row r="9" spans="1:4" ht="24" x14ac:dyDescent="0.15">
      <c r="A9" s="2" t="s">
        <v>427</v>
      </c>
      <c r="B9" s="7">
        <v>42430</v>
      </c>
      <c r="C9" s="25" t="s">
        <v>428</v>
      </c>
      <c r="D9" s="2"/>
    </row>
    <row r="10" spans="1:4" ht="36" x14ac:dyDescent="0.15">
      <c r="A10" s="2" t="s">
        <v>453</v>
      </c>
      <c r="B10" s="7">
        <v>42468</v>
      </c>
      <c r="C10" s="25" t="s">
        <v>454</v>
      </c>
      <c r="D10" s="2"/>
    </row>
    <row r="11" spans="1:4" x14ac:dyDescent="0.15">
      <c r="A11" s="2" t="s">
        <v>461</v>
      </c>
      <c r="B11" s="7">
        <v>42470</v>
      </c>
      <c r="C11" s="2" t="s">
        <v>462</v>
      </c>
      <c r="D11" s="2"/>
    </row>
  </sheetData>
  <customSheetViews>
    <customSheetView guid="{407CB933-B4F1-4DB5-B411-DE089958345E}">
      <selection activeCell="B5" sqref="B5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20E6DD40-B13E-4CF7-A43D-56515870F894}" showRuler="0">
      <selection activeCell="B5" sqref="B5"/>
      <pageMargins left="0.75" right="0.75" top="1" bottom="1" header="0.5" footer="0.5"/>
      <pageSetup paperSize="9" orientation="portrait" horizontalDpi="1200" verticalDpi="1200" r:id="rId2"/>
      <headerFooter alignWithMargins="0"/>
    </customSheetView>
  </customSheetViews>
  <phoneticPr fontId="1" type="noConversion"/>
  <pageMargins left="0.75" right="0.75" top="1" bottom="1" header="0.5" footer="0.5"/>
  <pageSetup paperSize="9" orientation="portrait" horizontalDpi="1200" verticalDpi="1200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62"/>
  <sheetViews>
    <sheetView tabSelected="1" workbookViewId="0">
      <selection activeCell="I1" sqref="I1:I1048576"/>
    </sheetView>
  </sheetViews>
  <sheetFormatPr defaultColWidth="9" defaultRowHeight="15.6" x14ac:dyDescent="0.25"/>
  <cols>
    <col min="1" max="1" width="7.8984375" style="39" customWidth="1"/>
    <col min="2" max="2" width="10.09765625" style="39" customWidth="1"/>
    <col min="3" max="3" width="22.19921875" style="39" customWidth="1"/>
    <col min="4" max="4" width="12.3984375" style="39" customWidth="1"/>
    <col min="5" max="5" width="24.59765625" style="39" customWidth="1"/>
    <col min="6" max="6" width="14.09765625" style="39" customWidth="1"/>
    <col min="7" max="7" width="9.09765625" style="39" customWidth="1"/>
    <col min="8" max="8" width="9" style="39"/>
    <col min="9" max="9" width="10.796875" style="131" customWidth="1"/>
    <col min="10" max="16384" width="9" style="39"/>
  </cols>
  <sheetData>
    <row r="1" spans="1:9" ht="42" customHeight="1" x14ac:dyDescent="0.25">
      <c r="A1" s="36" t="s">
        <v>26</v>
      </c>
      <c r="B1" s="36" t="s">
        <v>27</v>
      </c>
      <c r="C1" s="36" t="s">
        <v>14</v>
      </c>
      <c r="D1" s="37" t="s">
        <v>1</v>
      </c>
      <c r="E1" s="37" t="s">
        <v>3</v>
      </c>
      <c r="F1" s="38" t="s">
        <v>28</v>
      </c>
      <c r="G1" s="37" t="s">
        <v>2</v>
      </c>
      <c r="H1" s="36" t="s">
        <v>23</v>
      </c>
      <c r="I1" s="127" t="s">
        <v>560</v>
      </c>
    </row>
    <row r="2" spans="1:9" x14ac:dyDescent="0.25">
      <c r="A2" s="40" t="s">
        <v>126</v>
      </c>
      <c r="B2" s="12" t="s">
        <v>252</v>
      </c>
      <c r="C2" s="19" t="s">
        <v>253</v>
      </c>
      <c r="D2" s="19" t="s">
        <v>254</v>
      </c>
      <c r="E2" s="19" t="s">
        <v>255</v>
      </c>
      <c r="F2" s="19" t="s">
        <v>256</v>
      </c>
      <c r="G2" s="4" t="s">
        <v>0</v>
      </c>
      <c r="H2" s="19" t="s">
        <v>257</v>
      </c>
      <c r="I2" s="128" t="s">
        <v>561</v>
      </c>
    </row>
    <row r="3" spans="1:9" ht="24" x14ac:dyDescent="0.25">
      <c r="A3" s="40" t="s">
        <v>258</v>
      </c>
      <c r="B3" s="41" t="s">
        <v>29</v>
      </c>
      <c r="C3" s="42" t="s">
        <v>88</v>
      </c>
      <c r="D3" s="42" t="s">
        <v>89</v>
      </c>
      <c r="E3" s="42" t="s">
        <v>90</v>
      </c>
      <c r="F3" s="42" t="s">
        <v>19</v>
      </c>
      <c r="G3" s="5" t="s">
        <v>0</v>
      </c>
      <c r="H3" s="43"/>
      <c r="I3" s="129"/>
    </row>
    <row r="4" spans="1:9" ht="24" x14ac:dyDescent="0.25">
      <c r="A4" s="40" t="s">
        <v>259</v>
      </c>
      <c r="B4" s="41" t="s">
        <v>29</v>
      </c>
      <c r="C4" s="44" t="s">
        <v>41</v>
      </c>
      <c r="D4" s="45" t="s">
        <v>18</v>
      </c>
      <c r="E4" s="45" t="s">
        <v>46</v>
      </c>
      <c r="F4" s="46" t="s">
        <v>19</v>
      </c>
      <c r="G4" s="5" t="s">
        <v>0</v>
      </c>
      <c r="H4" s="40"/>
      <c r="I4" s="129"/>
    </row>
    <row r="5" spans="1:9" x14ac:dyDescent="0.25">
      <c r="A5" s="40" t="s">
        <v>260</v>
      </c>
      <c r="B5" s="41" t="s">
        <v>29</v>
      </c>
      <c r="C5" s="44" t="s">
        <v>54</v>
      </c>
      <c r="D5" s="45" t="s">
        <v>91</v>
      </c>
      <c r="E5" s="45" t="s">
        <v>91</v>
      </c>
      <c r="F5" s="46" t="s">
        <v>19</v>
      </c>
      <c r="G5" s="5" t="s">
        <v>0</v>
      </c>
      <c r="H5" s="40"/>
      <c r="I5" s="129"/>
    </row>
    <row r="6" spans="1:9" x14ac:dyDescent="0.25">
      <c r="A6" s="40" t="s">
        <v>261</v>
      </c>
      <c r="B6" s="41" t="s">
        <v>29</v>
      </c>
      <c r="C6" s="44" t="s">
        <v>92</v>
      </c>
      <c r="D6" s="45" t="s">
        <v>93</v>
      </c>
      <c r="E6" s="45" t="s">
        <v>93</v>
      </c>
      <c r="F6" s="46" t="s">
        <v>19</v>
      </c>
      <c r="G6" s="5" t="s">
        <v>0</v>
      </c>
      <c r="H6" s="40"/>
      <c r="I6" s="129"/>
    </row>
    <row r="7" spans="1:9" x14ac:dyDescent="0.25">
      <c r="A7" s="40" t="s">
        <v>262</v>
      </c>
      <c r="B7" s="41" t="s">
        <v>29</v>
      </c>
      <c r="C7" s="44" t="s">
        <v>94</v>
      </c>
      <c r="D7" s="45" t="s">
        <v>95</v>
      </c>
      <c r="E7" s="45" t="s">
        <v>96</v>
      </c>
      <c r="F7" s="46" t="s">
        <v>19</v>
      </c>
      <c r="G7" s="5" t="s">
        <v>0</v>
      </c>
      <c r="H7" s="40"/>
      <c r="I7" s="129"/>
    </row>
    <row r="8" spans="1:9" ht="144" x14ac:dyDescent="0.25">
      <c r="A8" s="40" t="s">
        <v>263</v>
      </c>
      <c r="B8" s="41" t="s">
        <v>29</v>
      </c>
      <c r="C8" s="44" t="s">
        <v>97</v>
      </c>
      <c r="D8" s="45" t="s">
        <v>98</v>
      </c>
      <c r="E8" s="45" t="s">
        <v>364</v>
      </c>
      <c r="F8" s="46" t="s">
        <v>228</v>
      </c>
      <c r="G8" s="5" t="s">
        <v>0</v>
      </c>
      <c r="H8" s="40"/>
      <c r="I8" s="129"/>
    </row>
    <row r="9" spans="1:9" ht="24" x14ac:dyDescent="0.25">
      <c r="A9" s="40" t="s">
        <v>264</v>
      </c>
      <c r="B9" s="41" t="s">
        <v>29</v>
      </c>
      <c r="C9" s="44" t="s">
        <v>99</v>
      </c>
      <c r="D9" s="45" t="s">
        <v>100</v>
      </c>
      <c r="E9" s="45" t="s">
        <v>101</v>
      </c>
      <c r="F9" s="46" t="s">
        <v>19</v>
      </c>
      <c r="G9" s="5" t="s">
        <v>0</v>
      </c>
      <c r="H9" s="40"/>
      <c r="I9" s="129"/>
    </row>
    <row r="10" spans="1:9" x14ac:dyDescent="0.25">
      <c r="A10" s="40" t="s">
        <v>265</v>
      </c>
      <c r="B10" s="41" t="s">
        <v>102</v>
      </c>
      <c r="C10" s="44" t="s">
        <v>103</v>
      </c>
      <c r="D10" s="45" t="s">
        <v>104</v>
      </c>
      <c r="E10" s="45" t="s">
        <v>105</v>
      </c>
      <c r="F10" s="46" t="s">
        <v>19</v>
      </c>
      <c r="G10" s="5"/>
      <c r="H10" s="40"/>
      <c r="I10" s="129"/>
    </row>
    <row r="11" spans="1:9" ht="24" x14ac:dyDescent="0.25">
      <c r="A11" s="40" t="s">
        <v>266</v>
      </c>
      <c r="B11" s="41" t="s">
        <v>29</v>
      </c>
      <c r="C11" s="44" t="s">
        <v>106</v>
      </c>
      <c r="D11" s="45" t="s">
        <v>107</v>
      </c>
      <c r="E11" s="45" t="s">
        <v>108</v>
      </c>
      <c r="F11" s="46" t="s">
        <v>19</v>
      </c>
      <c r="G11" s="5" t="s">
        <v>0</v>
      </c>
      <c r="H11" s="40"/>
      <c r="I11" s="129"/>
    </row>
    <row r="12" spans="1:9" x14ac:dyDescent="0.25">
      <c r="A12" s="40" t="s">
        <v>267</v>
      </c>
      <c r="B12" s="41" t="s">
        <v>29</v>
      </c>
      <c r="C12" s="44" t="s">
        <v>109</v>
      </c>
      <c r="D12" s="45" t="s">
        <v>110</v>
      </c>
      <c r="E12" s="45" t="s">
        <v>110</v>
      </c>
      <c r="F12" s="46" t="s">
        <v>111</v>
      </c>
      <c r="G12" s="5" t="s">
        <v>0</v>
      </c>
      <c r="H12" s="40"/>
      <c r="I12" s="129"/>
    </row>
    <row r="13" spans="1:9" x14ac:dyDescent="0.25">
      <c r="A13" s="40" t="s">
        <v>268</v>
      </c>
      <c r="B13" s="41" t="s">
        <v>29</v>
      </c>
      <c r="C13" s="44" t="s">
        <v>112</v>
      </c>
      <c r="D13" s="45" t="s">
        <v>113</v>
      </c>
      <c r="E13" s="45" t="s">
        <v>113</v>
      </c>
      <c r="F13" s="46" t="s">
        <v>111</v>
      </c>
      <c r="G13" s="5" t="s">
        <v>0</v>
      </c>
      <c r="H13" s="40"/>
      <c r="I13" s="129"/>
    </row>
    <row r="14" spans="1:9" ht="24" x14ac:dyDescent="0.25">
      <c r="A14" s="40" t="s">
        <v>269</v>
      </c>
      <c r="B14" s="41" t="s">
        <v>29</v>
      </c>
      <c r="C14" s="48" t="s">
        <v>386</v>
      </c>
      <c r="D14" s="48" t="s">
        <v>114</v>
      </c>
      <c r="E14" s="48" t="s">
        <v>114</v>
      </c>
      <c r="F14" s="48" t="s">
        <v>228</v>
      </c>
      <c r="G14" s="4" t="s">
        <v>0</v>
      </c>
      <c r="H14" s="49"/>
      <c r="I14" s="129"/>
    </row>
    <row r="15" spans="1:9" x14ac:dyDescent="0.25">
      <c r="A15" s="40" t="s">
        <v>270</v>
      </c>
      <c r="B15" s="41" t="s">
        <v>29</v>
      </c>
      <c r="C15" s="48" t="s">
        <v>115</v>
      </c>
      <c r="D15" s="48" t="s">
        <v>116</v>
      </c>
      <c r="E15" s="48" t="s">
        <v>116</v>
      </c>
      <c r="F15" s="48" t="s">
        <v>19</v>
      </c>
      <c r="G15" s="5" t="s">
        <v>0</v>
      </c>
      <c r="H15" s="49"/>
      <c r="I15" s="130"/>
    </row>
    <row r="16" spans="1:9" x14ac:dyDescent="0.25">
      <c r="A16" s="40" t="s">
        <v>271</v>
      </c>
      <c r="B16" s="41" t="s">
        <v>29</v>
      </c>
      <c r="C16" s="48" t="s">
        <v>117</v>
      </c>
      <c r="D16" s="48" t="s">
        <v>118</v>
      </c>
      <c r="E16" s="48" t="s">
        <v>118</v>
      </c>
      <c r="F16" s="48" t="s">
        <v>19</v>
      </c>
      <c r="G16" s="5" t="s">
        <v>0</v>
      </c>
      <c r="H16" s="49"/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>
      <selection activeCell="I1" sqref="H1:I5"/>
      <pageMargins left="0.75" right="0.75" top="1" bottom="1" header="0.5" footer="0.5"/>
      <headerFooter alignWithMargins="0"/>
    </customSheetView>
    <customSheetView guid="{20E6DD40-B13E-4CF7-A43D-56515870F894}" showRuler="0">
      <selection activeCell="L7" sqref="L7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50" customWidth="1"/>
    <col min="2" max="2" width="10.09765625" style="50" customWidth="1"/>
    <col min="3" max="3" width="13.59765625" style="50" customWidth="1"/>
    <col min="4" max="4" width="12.3984375" style="50" customWidth="1"/>
    <col min="5" max="5" width="24.59765625" style="50" customWidth="1"/>
    <col min="6" max="6" width="14.09765625" style="50" customWidth="1"/>
    <col min="7" max="7" width="4.8984375" style="50" customWidth="1"/>
    <col min="8" max="8" width="26.5" style="50" customWidth="1"/>
    <col min="9" max="9" width="10.796875" style="131" customWidth="1"/>
    <col min="10" max="16384" width="9" style="50"/>
  </cols>
  <sheetData>
    <row r="1" spans="1:9" ht="42" customHeight="1" x14ac:dyDescent="0.25">
      <c r="A1" s="22" t="s">
        <v>378</v>
      </c>
      <c r="B1" s="22" t="s">
        <v>379</v>
      </c>
      <c r="C1" s="23" t="s">
        <v>380</v>
      </c>
      <c r="D1" s="24" t="s">
        <v>381</v>
      </c>
      <c r="E1" s="24" t="s">
        <v>382</v>
      </c>
      <c r="F1" s="23" t="s">
        <v>383</v>
      </c>
      <c r="G1" s="24" t="s">
        <v>384</v>
      </c>
      <c r="H1" s="23" t="s">
        <v>385</v>
      </c>
      <c r="I1" s="127" t="s">
        <v>562</v>
      </c>
    </row>
    <row r="2" spans="1:9" ht="27" customHeight="1" x14ac:dyDescent="0.25">
      <c r="A2" s="51" t="s">
        <v>128</v>
      </c>
      <c r="B2" s="52" t="s">
        <v>361</v>
      </c>
      <c r="C2" s="53" t="s">
        <v>249</v>
      </c>
      <c r="D2" s="54" t="s">
        <v>44</v>
      </c>
      <c r="E2" s="54" t="s">
        <v>45</v>
      </c>
      <c r="F2" s="55" t="s">
        <v>43</v>
      </c>
      <c r="G2" s="4" t="s">
        <v>0</v>
      </c>
      <c r="H2" s="56" t="s">
        <v>436</v>
      </c>
      <c r="I2" s="128" t="s">
        <v>561</v>
      </c>
    </row>
    <row r="3" spans="1:9" ht="36" x14ac:dyDescent="0.25">
      <c r="A3" s="57" t="s">
        <v>455</v>
      </c>
      <c r="B3" s="58" t="s">
        <v>302</v>
      </c>
      <c r="C3" s="19" t="s">
        <v>331</v>
      </c>
      <c r="D3" s="19" t="s">
        <v>313</v>
      </c>
      <c r="E3" s="19" t="s">
        <v>314</v>
      </c>
      <c r="F3" s="19" t="s">
        <v>332</v>
      </c>
      <c r="G3" s="5" t="s">
        <v>0</v>
      </c>
      <c r="H3" s="20" t="s">
        <v>336</v>
      </c>
      <c r="I3" s="129"/>
    </row>
    <row r="4" spans="1:9" ht="24" x14ac:dyDescent="0.25">
      <c r="A4" s="51" t="s">
        <v>456</v>
      </c>
      <c r="B4" s="58" t="s">
        <v>302</v>
      </c>
      <c r="C4" s="19" t="s">
        <v>333</v>
      </c>
      <c r="D4" s="19" t="s">
        <v>317</v>
      </c>
      <c r="E4" s="16" t="s">
        <v>334</v>
      </c>
      <c r="F4" s="19" t="s">
        <v>315</v>
      </c>
      <c r="G4" s="5" t="s">
        <v>0</v>
      </c>
      <c r="H4" s="20" t="s">
        <v>335</v>
      </c>
      <c r="I4" s="129"/>
    </row>
    <row r="5" spans="1:9" ht="30" customHeight="1" x14ac:dyDescent="0.25">
      <c r="A5" s="57" t="s">
        <v>460</v>
      </c>
      <c r="B5" s="59" t="s">
        <v>437</v>
      </c>
      <c r="C5" s="60" t="s">
        <v>194</v>
      </c>
      <c r="D5" s="60" t="s">
        <v>196</v>
      </c>
      <c r="E5" s="60" t="s">
        <v>197</v>
      </c>
      <c r="F5" s="60" t="s">
        <v>195</v>
      </c>
      <c r="G5" s="5" t="s">
        <v>0</v>
      </c>
      <c r="H5" s="56" t="s">
        <v>438</v>
      </c>
      <c r="I5" s="129"/>
    </row>
    <row r="6" spans="1:9" x14ac:dyDescent="0.25">
      <c r="A6" s="51" t="s">
        <v>457</v>
      </c>
      <c r="B6" s="61" t="s">
        <v>361</v>
      </c>
      <c r="C6" s="60" t="s">
        <v>243</v>
      </c>
      <c r="D6" s="60" t="s">
        <v>198</v>
      </c>
      <c r="E6" s="60" t="s">
        <v>200</v>
      </c>
      <c r="F6" s="60" t="s">
        <v>199</v>
      </c>
      <c r="G6" s="5" t="s">
        <v>0</v>
      </c>
      <c r="H6" s="56" t="s">
        <v>438</v>
      </c>
      <c r="I6" s="129"/>
    </row>
    <row r="7" spans="1:9" ht="24" x14ac:dyDescent="0.25">
      <c r="A7" s="57" t="s">
        <v>458</v>
      </c>
      <c r="B7" s="62" t="s">
        <v>361</v>
      </c>
      <c r="C7" s="63" t="s">
        <v>239</v>
      </c>
      <c r="D7" s="63" t="s">
        <v>240</v>
      </c>
      <c r="E7" s="63" t="s">
        <v>241</v>
      </c>
      <c r="F7" s="60" t="s">
        <v>38</v>
      </c>
      <c r="G7" s="5" t="s">
        <v>0</v>
      </c>
      <c r="H7" s="56" t="s">
        <v>438</v>
      </c>
      <c r="I7" s="129"/>
    </row>
    <row r="8" spans="1:9" ht="22.8" x14ac:dyDescent="0.25">
      <c r="A8" s="51" t="s">
        <v>459</v>
      </c>
      <c r="B8" s="62" t="s">
        <v>361</v>
      </c>
      <c r="C8" s="64" t="s">
        <v>201</v>
      </c>
      <c r="D8" s="64" t="s">
        <v>202</v>
      </c>
      <c r="E8" s="64" t="s">
        <v>439</v>
      </c>
      <c r="F8" s="64" t="s">
        <v>38</v>
      </c>
      <c r="G8" s="4" t="s">
        <v>0</v>
      </c>
      <c r="H8" s="56" t="s">
        <v>438</v>
      </c>
      <c r="I8" s="129"/>
    </row>
    <row r="9" spans="1:9" x14ac:dyDescent="0.25">
      <c r="A9" s="65"/>
      <c r="B9" s="66"/>
      <c r="C9" s="66"/>
      <c r="D9" s="66"/>
      <c r="E9" s="65"/>
      <c r="F9" s="65"/>
      <c r="I9" s="129"/>
    </row>
    <row r="10" spans="1:9" x14ac:dyDescent="0.25">
      <c r="A10" s="65"/>
      <c r="B10" s="66"/>
      <c r="C10" s="66"/>
      <c r="D10" s="66"/>
      <c r="E10" s="65"/>
      <c r="F10" s="65"/>
      <c r="I10" s="129"/>
    </row>
    <row r="11" spans="1:9" x14ac:dyDescent="0.25">
      <c r="A11" s="65"/>
      <c r="B11" s="66"/>
      <c r="C11" s="66"/>
      <c r="D11" s="66"/>
      <c r="E11" s="65"/>
      <c r="F11" s="65"/>
      <c r="I11" s="129"/>
    </row>
    <row r="12" spans="1:9" x14ac:dyDescent="0.25">
      <c r="A12" s="65"/>
      <c r="B12" s="66"/>
      <c r="C12" s="66"/>
      <c r="D12" s="66"/>
      <c r="E12" s="65"/>
      <c r="F12" s="65"/>
      <c r="I12" s="129"/>
    </row>
    <row r="13" spans="1:9" x14ac:dyDescent="0.25">
      <c r="A13" s="65"/>
      <c r="B13" s="66"/>
      <c r="C13" s="66"/>
      <c r="D13" s="66"/>
      <c r="E13" s="65"/>
      <c r="F13" s="65"/>
      <c r="I13" s="129"/>
    </row>
    <row r="14" spans="1:9" x14ac:dyDescent="0.25">
      <c r="A14" s="65"/>
      <c r="B14" s="66"/>
      <c r="C14" s="66"/>
      <c r="D14" s="66"/>
      <c r="E14" s="65"/>
      <c r="F14" s="65"/>
      <c r="I14" s="129"/>
    </row>
    <row r="15" spans="1:9" x14ac:dyDescent="0.25">
      <c r="A15" s="65"/>
      <c r="B15" s="66"/>
      <c r="C15" s="66"/>
      <c r="D15" s="66"/>
      <c r="E15" s="65"/>
      <c r="F15" s="65"/>
      <c r="I15" s="130"/>
    </row>
    <row r="16" spans="1:9" x14ac:dyDescent="0.25">
      <c r="A16" s="67"/>
      <c r="B16" s="67"/>
      <c r="C16" s="67"/>
      <c r="D16" s="67"/>
      <c r="E16" s="67"/>
      <c r="F16" s="67"/>
      <c r="I16" s="130"/>
    </row>
    <row r="17" spans="1:9" x14ac:dyDescent="0.25">
      <c r="A17" s="68"/>
      <c r="B17" s="68"/>
      <c r="C17" s="68"/>
      <c r="D17" s="68"/>
      <c r="E17" s="68"/>
      <c r="F17" s="68"/>
      <c r="I17" s="130"/>
    </row>
    <row r="18" spans="1:9" x14ac:dyDescent="0.25">
      <c r="A18" s="68"/>
      <c r="B18" s="68"/>
      <c r="C18" s="68"/>
      <c r="D18" s="68"/>
      <c r="E18" s="68"/>
      <c r="F18" s="68"/>
      <c r="I18" s="130"/>
    </row>
    <row r="19" spans="1:9" x14ac:dyDescent="0.25">
      <c r="A19" s="68"/>
      <c r="B19" s="68"/>
      <c r="C19" s="68"/>
      <c r="D19" s="68"/>
      <c r="E19" s="68"/>
      <c r="F19" s="68"/>
      <c r="I19" s="130"/>
    </row>
    <row r="20" spans="1:9" x14ac:dyDescent="0.25">
      <c r="A20" s="68"/>
      <c r="B20" s="68"/>
      <c r="C20" s="68"/>
      <c r="D20" s="68"/>
      <c r="E20" s="68"/>
      <c r="F20" s="68"/>
      <c r="I20" s="130"/>
    </row>
    <row r="21" spans="1:9" x14ac:dyDescent="0.25">
      <c r="A21" s="68"/>
      <c r="B21" s="68"/>
      <c r="C21" s="68"/>
      <c r="D21" s="68"/>
      <c r="E21" s="68"/>
      <c r="F21" s="68"/>
    </row>
    <row r="25" spans="1:9" x14ac:dyDescent="0.25">
      <c r="I25" s="132"/>
    </row>
    <row r="26" spans="1:9" x14ac:dyDescent="0.25">
      <c r="I26" s="130"/>
    </row>
    <row r="27" spans="1:9" x14ac:dyDescent="0.25">
      <c r="I27" s="130"/>
    </row>
    <row r="28" spans="1:9" x14ac:dyDescent="0.25">
      <c r="I28" s="130"/>
    </row>
    <row r="29" spans="1:9" x14ac:dyDescent="0.25">
      <c r="I29" s="130"/>
    </row>
    <row r="30" spans="1:9" x14ac:dyDescent="0.25">
      <c r="I30" s="130"/>
    </row>
    <row r="31" spans="1:9" x14ac:dyDescent="0.25">
      <c r="I31" s="129"/>
    </row>
    <row r="32" spans="1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>
      <selection activeCell="A2" sqref="A2"/>
      <pageMargins left="0.75" right="0.75" top="1" bottom="1" header="0.5" footer="0.5"/>
      <pageSetup paperSize="9" orientation="portrait" r:id="rId1"/>
      <headerFooter alignWithMargins="0"/>
    </customSheetView>
    <customSheetView guid="{20E6DD40-B13E-4CF7-A43D-56515870F894}" showRuler="0">
      <selection activeCell="E19" sqref="E19"/>
      <pageMargins left="0.75" right="0.75" top="1" bottom="1" header="0.5" footer="0.5"/>
      <pageSetup paperSize="9" orientation="portrait" r:id="rId2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9" customWidth="1"/>
    <col min="2" max="2" width="8.5" style="39" customWidth="1"/>
    <col min="3" max="4" width="16.8984375" style="39" customWidth="1"/>
    <col min="5" max="5" width="19.5" style="39" customWidth="1"/>
    <col min="6" max="7" width="8.8984375" style="39" customWidth="1"/>
    <col min="8" max="8" width="10.09765625" style="74" customWidth="1"/>
    <col min="9" max="9" width="10.796875" style="131" customWidth="1"/>
    <col min="10" max="16384" width="9" style="39"/>
  </cols>
  <sheetData>
    <row r="1" spans="1:9" ht="42" customHeight="1" x14ac:dyDescent="0.25">
      <c r="A1" s="22" t="s">
        <v>378</v>
      </c>
      <c r="B1" s="22" t="s">
        <v>379</v>
      </c>
      <c r="C1" s="23" t="s">
        <v>380</v>
      </c>
      <c r="D1" s="24" t="s">
        <v>381</v>
      </c>
      <c r="E1" s="24" t="s">
        <v>382</v>
      </c>
      <c r="F1" s="23" t="s">
        <v>383</v>
      </c>
      <c r="G1" s="24" t="s">
        <v>384</v>
      </c>
      <c r="H1" s="23" t="s">
        <v>385</v>
      </c>
      <c r="I1" s="127" t="s">
        <v>562</v>
      </c>
    </row>
    <row r="2" spans="1:9" ht="36" x14ac:dyDescent="0.25">
      <c r="A2" s="40" t="s">
        <v>129</v>
      </c>
      <c r="B2" s="41" t="s">
        <v>29</v>
      </c>
      <c r="C2" s="44" t="s">
        <v>250</v>
      </c>
      <c r="D2" s="45" t="s">
        <v>30</v>
      </c>
      <c r="E2" s="45" t="s">
        <v>47</v>
      </c>
      <c r="F2" s="46" t="s">
        <v>19</v>
      </c>
      <c r="G2" s="47" t="s">
        <v>0</v>
      </c>
      <c r="H2" s="40"/>
      <c r="I2" s="128" t="s">
        <v>561</v>
      </c>
    </row>
    <row r="3" spans="1:9" ht="24" x14ac:dyDescent="0.25">
      <c r="A3" s="40" t="s">
        <v>130</v>
      </c>
      <c r="B3" s="41" t="s">
        <v>29</v>
      </c>
      <c r="C3" s="69" t="s">
        <v>48</v>
      </c>
      <c r="D3" s="70" t="s">
        <v>49</v>
      </c>
      <c r="E3" s="70" t="s">
        <v>50</v>
      </c>
      <c r="F3" s="71" t="s">
        <v>19</v>
      </c>
      <c r="G3" s="72" t="s">
        <v>0</v>
      </c>
      <c r="H3" s="40"/>
      <c r="I3" s="129"/>
    </row>
    <row r="4" spans="1:9" ht="36" x14ac:dyDescent="0.25">
      <c r="A4" s="40" t="s">
        <v>131</v>
      </c>
      <c r="B4" s="41" t="s">
        <v>29</v>
      </c>
      <c r="C4" s="69" t="s">
        <v>51</v>
      </c>
      <c r="D4" s="70" t="s">
        <v>52</v>
      </c>
      <c r="E4" s="70" t="s">
        <v>53</v>
      </c>
      <c r="F4" s="71" t="s">
        <v>19</v>
      </c>
      <c r="G4" s="72" t="s">
        <v>0</v>
      </c>
      <c r="H4" s="40"/>
      <c r="I4" s="129"/>
    </row>
    <row r="5" spans="1:9" x14ac:dyDescent="0.25">
      <c r="A5" s="40" t="s">
        <v>132</v>
      </c>
      <c r="B5" s="41" t="s">
        <v>29</v>
      </c>
      <c r="C5" s="69" t="s">
        <v>54</v>
      </c>
      <c r="D5" s="70" t="s">
        <v>55</v>
      </c>
      <c r="E5" s="70" t="s">
        <v>55</v>
      </c>
      <c r="F5" s="71" t="s">
        <v>19</v>
      </c>
      <c r="G5" s="72" t="s">
        <v>0</v>
      </c>
      <c r="H5" s="40"/>
      <c r="I5" s="129"/>
    </row>
    <row r="6" spans="1:9" x14ac:dyDescent="0.25">
      <c r="A6" s="40" t="s">
        <v>133</v>
      </c>
      <c r="B6" s="41" t="s">
        <v>29</v>
      </c>
      <c r="C6" s="69" t="s">
        <v>56</v>
      </c>
      <c r="D6" s="70" t="s">
        <v>57</v>
      </c>
      <c r="E6" s="70" t="s">
        <v>57</v>
      </c>
      <c r="F6" s="71" t="s">
        <v>19</v>
      </c>
      <c r="G6" s="72" t="s">
        <v>0</v>
      </c>
      <c r="H6" s="40"/>
      <c r="I6" s="129"/>
    </row>
    <row r="7" spans="1:9" x14ac:dyDescent="0.25">
      <c r="A7" s="40" t="s">
        <v>134</v>
      </c>
      <c r="B7" s="41" t="s">
        <v>29</v>
      </c>
      <c r="C7" s="69" t="s">
        <v>58</v>
      </c>
      <c r="D7" s="70" t="s">
        <v>59</v>
      </c>
      <c r="E7" s="70" t="s">
        <v>59</v>
      </c>
      <c r="F7" s="71" t="s">
        <v>19</v>
      </c>
      <c r="G7" s="72" t="s">
        <v>0</v>
      </c>
      <c r="H7" s="40"/>
      <c r="I7" s="129"/>
    </row>
    <row r="8" spans="1:9" x14ac:dyDescent="0.25">
      <c r="A8" s="40" t="s">
        <v>135</v>
      </c>
      <c r="B8" s="41" t="s">
        <v>29</v>
      </c>
      <c r="C8" s="69" t="s">
        <v>60</v>
      </c>
      <c r="D8" s="70" t="s">
        <v>61</v>
      </c>
      <c r="E8" s="70" t="s">
        <v>61</v>
      </c>
      <c r="F8" s="71" t="s">
        <v>19</v>
      </c>
      <c r="G8" s="72" t="s">
        <v>0</v>
      </c>
      <c r="H8" s="40"/>
      <c r="I8" s="129"/>
    </row>
    <row r="9" spans="1:9" ht="36" x14ac:dyDescent="0.25">
      <c r="A9" s="40" t="s">
        <v>136</v>
      </c>
      <c r="B9" s="41" t="s">
        <v>29</v>
      </c>
      <c r="C9" s="69" t="s">
        <v>62</v>
      </c>
      <c r="D9" s="70" t="s">
        <v>63</v>
      </c>
      <c r="E9" s="70" t="s">
        <v>64</v>
      </c>
      <c r="F9" s="71" t="s">
        <v>19</v>
      </c>
      <c r="G9" s="72" t="s">
        <v>0</v>
      </c>
      <c r="H9" s="40"/>
      <c r="I9" s="129"/>
    </row>
    <row r="10" spans="1:9" ht="24" x14ac:dyDescent="0.25">
      <c r="A10" s="40" t="s">
        <v>137</v>
      </c>
      <c r="B10" s="41" t="s">
        <v>29</v>
      </c>
      <c r="C10" s="69" t="s">
        <v>65</v>
      </c>
      <c r="D10" s="70" t="s">
        <v>66</v>
      </c>
      <c r="E10" s="70" t="s">
        <v>67</v>
      </c>
      <c r="F10" s="71" t="s">
        <v>19</v>
      </c>
      <c r="G10" s="72"/>
      <c r="H10" s="40"/>
      <c r="I10" s="129"/>
    </row>
    <row r="11" spans="1:9" s="73" customFormat="1" x14ac:dyDescent="0.25">
      <c r="A11" s="40" t="s">
        <v>138</v>
      </c>
      <c r="B11" s="41" t="s">
        <v>29</v>
      </c>
      <c r="C11" s="69" t="s">
        <v>68</v>
      </c>
      <c r="D11" s="70" t="s">
        <v>11</v>
      </c>
      <c r="E11" s="70" t="s">
        <v>440</v>
      </c>
      <c r="F11" s="71" t="s">
        <v>19</v>
      </c>
      <c r="G11" s="72" t="s">
        <v>0</v>
      </c>
      <c r="H11" s="40"/>
      <c r="I11" s="129"/>
    </row>
    <row r="12" spans="1:9" ht="24" x14ac:dyDescent="0.25">
      <c r="A12" s="40" t="s">
        <v>425</v>
      </c>
      <c r="B12" s="41" t="s">
        <v>29</v>
      </c>
      <c r="C12" s="44" t="s">
        <v>417</v>
      </c>
      <c r="D12" s="45" t="s">
        <v>418</v>
      </c>
      <c r="E12" s="45" t="s">
        <v>419</v>
      </c>
      <c r="F12" s="46" t="s">
        <v>420</v>
      </c>
      <c r="G12" s="72" t="s">
        <v>0</v>
      </c>
      <c r="H12" s="40"/>
      <c r="I12" s="129"/>
    </row>
    <row r="13" spans="1:9" x14ac:dyDescent="0.25">
      <c r="I13" s="129"/>
    </row>
    <row r="14" spans="1:9" x14ac:dyDescent="0.25"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>
      <selection activeCell="I12" sqref="I12:J12"/>
      <pageMargins left="0.75" right="0.75" top="1" bottom="1" header="0.5" footer="0.5"/>
      <headerFooter alignWithMargins="0"/>
    </customSheetView>
    <customSheetView guid="{20E6DD40-B13E-4CF7-A43D-56515870F894}" showRuler="0">
      <selection activeCell="I12" sqref="I12:J1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9" customWidth="1"/>
    <col min="2" max="2" width="8.5" style="39" customWidth="1"/>
    <col min="3" max="4" width="16.8984375" style="39" customWidth="1"/>
    <col min="5" max="5" width="19.5" style="39" customWidth="1"/>
    <col min="6" max="7" width="8.8984375" style="39" customWidth="1"/>
    <col min="8" max="8" width="10.09765625" style="74" customWidth="1"/>
    <col min="9" max="9" width="10.796875" style="131" customWidth="1"/>
    <col min="10" max="16384" width="9" style="39"/>
  </cols>
  <sheetData>
    <row r="1" spans="1:9" ht="42" customHeight="1" x14ac:dyDescent="0.25">
      <c r="A1" s="22" t="s">
        <v>378</v>
      </c>
      <c r="B1" s="22" t="s">
        <v>379</v>
      </c>
      <c r="C1" s="23" t="s">
        <v>380</v>
      </c>
      <c r="D1" s="24" t="s">
        <v>381</v>
      </c>
      <c r="E1" s="24" t="s">
        <v>382</v>
      </c>
      <c r="F1" s="23" t="s">
        <v>383</v>
      </c>
      <c r="G1" s="24" t="s">
        <v>384</v>
      </c>
      <c r="H1" s="23" t="s">
        <v>385</v>
      </c>
      <c r="I1" s="127" t="s">
        <v>562</v>
      </c>
    </row>
    <row r="2" spans="1:9" ht="36" x14ac:dyDescent="0.25">
      <c r="A2" s="40" t="s">
        <v>140</v>
      </c>
      <c r="B2" s="41" t="s">
        <v>29</v>
      </c>
      <c r="C2" s="44" t="s">
        <v>250</v>
      </c>
      <c r="D2" s="45" t="s">
        <v>30</v>
      </c>
      <c r="E2" s="45" t="s">
        <v>47</v>
      </c>
      <c r="F2" s="46" t="s">
        <v>19</v>
      </c>
      <c r="G2" s="47" t="s">
        <v>0</v>
      </c>
      <c r="H2" s="40"/>
      <c r="I2" s="128" t="s">
        <v>561</v>
      </c>
    </row>
    <row r="3" spans="1:9" ht="24" x14ac:dyDescent="0.25">
      <c r="A3" s="40" t="s">
        <v>141</v>
      </c>
      <c r="B3" s="41" t="s">
        <v>29</v>
      </c>
      <c r="C3" s="69" t="s">
        <v>48</v>
      </c>
      <c r="D3" s="70" t="s">
        <v>49</v>
      </c>
      <c r="E3" s="70" t="s">
        <v>50</v>
      </c>
      <c r="F3" s="71" t="s">
        <v>19</v>
      </c>
      <c r="G3" s="72" t="s">
        <v>0</v>
      </c>
      <c r="H3" s="40"/>
      <c r="I3" s="129"/>
    </row>
    <row r="4" spans="1:9" ht="36" x14ac:dyDescent="0.25">
      <c r="A4" s="40" t="s">
        <v>142</v>
      </c>
      <c r="B4" s="41" t="s">
        <v>29</v>
      </c>
      <c r="C4" s="69" t="s">
        <v>51</v>
      </c>
      <c r="D4" s="70" t="s">
        <v>52</v>
      </c>
      <c r="E4" s="70" t="s">
        <v>53</v>
      </c>
      <c r="F4" s="71" t="s">
        <v>19</v>
      </c>
      <c r="G4" s="72" t="s">
        <v>0</v>
      </c>
      <c r="H4" s="40"/>
      <c r="I4" s="129"/>
    </row>
    <row r="5" spans="1:9" x14ac:dyDescent="0.25">
      <c r="A5" s="40" t="s">
        <v>143</v>
      </c>
      <c r="B5" s="41" t="s">
        <v>29</v>
      </c>
      <c r="C5" s="69" t="s">
        <v>54</v>
      </c>
      <c r="D5" s="70" t="s">
        <v>55</v>
      </c>
      <c r="E5" s="70" t="s">
        <v>55</v>
      </c>
      <c r="F5" s="71" t="s">
        <v>19</v>
      </c>
      <c r="G5" s="72" t="s">
        <v>0</v>
      </c>
      <c r="H5" s="40"/>
      <c r="I5" s="129"/>
    </row>
    <row r="6" spans="1:9" x14ac:dyDescent="0.25">
      <c r="A6" s="40" t="s">
        <v>144</v>
      </c>
      <c r="B6" s="41" t="s">
        <v>29</v>
      </c>
      <c r="C6" s="69" t="s">
        <v>56</v>
      </c>
      <c r="D6" s="70" t="s">
        <v>57</v>
      </c>
      <c r="E6" s="70" t="s">
        <v>57</v>
      </c>
      <c r="F6" s="71" t="s">
        <v>19</v>
      </c>
      <c r="G6" s="72" t="s">
        <v>0</v>
      </c>
      <c r="H6" s="40"/>
      <c r="I6" s="129"/>
    </row>
    <row r="7" spans="1:9" x14ac:dyDescent="0.25">
      <c r="A7" s="40" t="s">
        <v>145</v>
      </c>
      <c r="B7" s="41" t="s">
        <v>29</v>
      </c>
      <c r="C7" s="69" t="s">
        <v>58</v>
      </c>
      <c r="D7" s="70" t="s">
        <v>59</v>
      </c>
      <c r="E7" s="70" t="s">
        <v>59</v>
      </c>
      <c r="F7" s="71" t="s">
        <v>19</v>
      </c>
      <c r="G7" s="72" t="s">
        <v>0</v>
      </c>
      <c r="H7" s="40"/>
      <c r="I7" s="129"/>
    </row>
    <row r="8" spans="1:9" x14ac:dyDescent="0.25">
      <c r="A8" s="40" t="s">
        <v>146</v>
      </c>
      <c r="B8" s="41" t="s">
        <v>29</v>
      </c>
      <c r="C8" s="69" t="s">
        <v>60</v>
      </c>
      <c r="D8" s="70" t="s">
        <v>61</v>
      </c>
      <c r="E8" s="70" t="s">
        <v>61</v>
      </c>
      <c r="F8" s="71" t="s">
        <v>19</v>
      </c>
      <c r="G8" s="72" t="s">
        <v>0</v>
      </c>
      <c r="H8" s="40"/>
      <c r="I8" s="129"/>
    </row>
    <row r="9" spans="1:9" ht="36" x14ac:dyDescent="0.25">
      <c r="A9" s="40" t="s">
        <v>147</v>
      </c>
      <c r="B9" s="41" t="s">
        <v>29</v>
      </c>
      <c r="C9" s="69" t="s">
        <v>62</v>
      </c>
      <c r="D9" s="70" t="s">
        <v>63</v>
      </c>
      <c r="E9" s="70" t="s">
        <v>64</v>
      </c>
      <c r="F9" s="71" t="s">
        <v>19</v>
      </c>
      <c r="G9" s="72" t="s">
        <v>0</v>
      </c>
      <c r="H9" s="40"/>
      <c r="I9" s="129"/>
    </row>
    <row r="10" spans="1:9" ht="24" x14ac:dyDescent="0.25">
      <c r="A10" s="40" t="s">
        <v>148</v>
      </c>
      <c r="B10" s="41" t="s">
        <v>29</v>
      </c>
      <c r="C10" s="69" t="s">
        <v>65</v>
      </c>
      <c r="D10" s="70" t="s">
        <v>66</v>
      </c>
      <c r="E10" s="70" t="s">
        <v>67</v>
      </c>
      <c r="F10" s="71" t="s">
        <v>19</v>
      </c>
      <c r="G10" s="72" t="s">
        <v>0</v>
      </c>
      <c r="H10" s="40"/>
      <c r="I10" s="129"/>
    </row>
    <row r="11" spans="1:9" ht="84" x14ac:dyDescent="0.25">
      <c r="A11" s="40" t="s">
        <v>149</v>
      </c>
      <c r="B11" s="41" t="s">
        <v>29</v>
      </c>
      <c r="C11" s="69" t="s">
        <v>69</v>
      </c>
      <c r="D11" s="69" t="s">
        <v>70</v>
      </c>
      <c r="E11" s="70" t="s">
        <v>365</v>
      </c>
      <c r="F11" s="71" t="s">
        <v>19</v>
      </c>
      <c r="G11" s="72" t="s">
        <v>0</v>
      </c>
      <c r="H11" s="47"/>
      <c r="I11" s="129"/>
    </row>
    <row r="12" spans="1:9" s="73" customFormat="1" ht="24" x14ac:dyDescent="0.25">
      <c r="A12" s="40" t="s">
        <v>150</v>
      </c>
      <c r="B12" s="41" t="s">
        <v>29</v>
      </c>
      <c r="C12" s="69" t="s">
        <v>71</v>
      </c>
      <c r="D12" s="69" t="s">
        <v>11</v>
      </c>
      <c r="E12" s="70" t="s">
        <v>72</v>
      </c>
      <c r="F12" s="70" t="s">
        <v>19</v>
      </c>
      <c r="G12" s="72" t="s">
        <v>0</v>
      </c>
      <c r="H12" s="40"/>
      <c r="I12" s="129"/>
    </row>
    <row r="13" spans="1:9" ht="24" x14ac:dyDescent="0.25">
      <c r="A13" s="40" t="s">
        <v>424</v>
      </c>
      <c r="B13" s="41" t="s">
        <v>29</v>
      </c>
      <c r="C13" s="44" t="s">
        <v>417</v>
      </c>
      <c r="D13" s="45" t="s">
        <v>418</v>
      </c>
      <c r="E13" s="45" t="s">
        <v>419</v>
      </c>
      <c r="F13" s="46" t="s">
        <v>420</v>
      </c>
      <c r="G13" s="72" t="s">
        <v>0</v>
      </c>
      <c r="H13" s="40"/>
      <c r="I13" s="129"/>
    </row>
    <row r="14" spans="1:9" x14ac:dyDescent="0.25"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>
      <selection activeCell="A7" sqref="A7"/>
      <pageMargins left="0.75" right="0.75" top="1" bottom="1" header="0.5" footer="0.5"/>
      <pageSetup paperSize="9" orientation="portrait" r:id="rId1"/>
      <headerFooter alignWithMargins="0"/>
    </customSheetView>
    <customSheetView guid="{20E6DD40-B13E-4CF7-A43D-56515870F894}" showRuler="0">
      <selection activeCell="A7" sqref="A7"/>
      <pageMargins left="0.75" right="0.75" top="1" bottom="1" header="0.5" footer="0.5"/>
      <pageSetup paperSize="9" orientation="portrait" r:id="rId2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9" customWidth="1"/>
    <col min="2" max="2" width="8.5" style="39" customWidth="1"/>
    <col min="3" max="4" width="16.8984375" style="39" customWidth="1"/>
    <col min="5" max="5" width="19.5" style="39" customWidth="1"/>
    <col min="6" max="7" width="8.8984375" style="39" customWidth="1"/>
    <col min="8" max="8" width="11.19921875" style="74" customWidth="1"/>
    <col min="9" max="9" width="10.796875" style="131" customWidth="1"/>
    <col min="10" max="16384" width="9" style="39"/>
  </cols>
  <sheetData>
    <row r="1" spans="1:9" ht="42" customHeight="1" x14ac:dyDescent="0.25">
      <c r="A1" s="22" t="s">
        <v>378</v>
      </c>
      <c r="B1" s="22" t="s">
        <v>379</v>
      </c>
      <c r="C1" s="23" t="s">
        <v>380</v>
      </c>
      <c r="D1" s="24" t="s">
        <v>381</v>
      </c>
      <c r="E1" s="24" t="s">
        <v>382</v>
      </c>
      <c r="F1" s="23" t="s">
        <v>383</v>
      </c>
      <c r="G1" s="24" t="s">
        <v>384</v>
      </c>
      <c r="H1" s="23" t="s">
        <v>385</v>
      </c>
      <c r="I1" s="127" t="s">
        <v>562</v>
      </c>
    </row>
    <row r="2" spans="1:9" ht="36" x14ac:dyDescent="0.25">
      <c r="A2" s="40" t="s">
        <v>152</v>
      </c>
      <c r="B2" s="41" t="s">
        <v>29</v>
      </c>
      <c r="C2" s="44" t="s">
        <v>250</v>
      </c>
      <c r="D2" s="45" t="s">
        <v>30</v>
      </c>
      <c r="E2" s="45" t="s">
        <v>47</v>
      </c>
      <c r="F2" s="46" t="s">
        <v>19</v>
      </c>
      <c r="G2" s="47" t="s">
        <v>0</v>
      </c>
      <c r="H2" s="40"/>
      <c r="I2" s="128" t="s">
        <v>561</v>
      </c>
    </row>
    <row r="3" spans="1:9" ht="24" x14ac:dyDescent="0.25">
      <c r="A3" s="40" t="s">
        <v>153</v>
      </c>
      <c r="B3" s="41" t="s">
        <v>29</v>
      </c>
      <c r="C3" s="69" t="s">
        <v>48</v>
      </c>
      <c r="D3" s="70" t="s">
        <v>49</v>
      </c>
      <c r="E3" s="70" t="s">
        <v>50</v>
      </c>
      <c r="F3" s="71" t="s">
        <v>19</v>
      </c>
      <c r="G3" s="72" t="s">
        <v>0</v>
      </c>
      <c r="H3" s="40"/>
      <c r="I3" s="129"/>
    </row>
    <row r="4" spans="1:9" ht="36" x14ac:dyDescent="0.25">
      <c r="A4" s="40" t="s">
        <v>154</v>
      </c>
      <c r="B4" s="41" t="s">
        <v>29</v>
      </c>
      <c r="C4" s="69" t="s">
        <v>51</v>
      </c>
      <c r="D4" s="70" t="s">
        <v>52</v>
      </c>
      <c r="E4" s="70" t="s">
        <v>53</v>
      </c>
      <c r="F4" s="71" t="s">
        <v>19</v>
      </c>
      <c r="G4" s="72" t="s">
        <v>0</v>
      </c>
      <c r="H4" s="40"/>
      <c r="I4" s="129"/>
    </row>
    <row r="5" spans="1:9" x14ac:dyDescent="0.25">
      <c r="A5" s="40" t="s">
        <v>155</v>
      </c>
      <c r="B5" s="41" t="s">
        <v>29</v>
      </c>
      <c r="C5" s="69" t="s">
        <v>54</v>
      </c>
      <c r="D5" s="70" t="s">
        <v>55</v>
      </c>
      <c r="E5" s="70" t="s">
        <v>55</v>
      </c>
      <c r="F5" s="71" t="s">
        <v>19</v>
      </c>
      <c r="G5" s="72" t="s">
        <v>0</v>
      </c>
      <c r="H5" s="40"/>
      <c r="I5" s="129"/>
    </row>
    <row r="6" spans="1:9" x14ac:dyDescent="0.25">
      <c r="A6" s="40" t="s">
        <v>156</v>
      </c>
      <c r="B6" s="41" t="s">
        <v>29</v>
      </c>
      <c r="C6" s="69" t="s">
        <v>56</v>
      </c>
      <c r="D6" s="70" t="s">
        <v>57</v>
      </c>
      <c r="E6" s="70" t="s">
        <v>57</v>
      </c>
      <c r="F6" s="71" t="s">
        <v>19</v>
      </c>
      <c r="G6" s="72" t="s">
        <v>0</v>
      </c>
      <c r="H6" s="40"/>
      <c r="I6" s="129"/>
    </row>
    <row r="7" spans="1:9" x14ac:dyDescent="0.25">
      <c r="A7" s="40" t="s">
        <v>157</v>
      </c>
      <c r="B7" s="41" t="s">
        <v>29</v>
      </c>
      <c r="C7" s="69" t="s">
        <v>58</v>
      </c>
      <c r="D7" s="70" t="s">
        <v>59</v>
      </c>
      <c r="E7" s="70" t="s">
        <v>59</v>
      </c>
      <c r="F7" s="71" t="s">
        <v>19</v>
      </c>
      <c r="G7" s="72" t="s">
        <v>0</v>
      </c>
      <c r="H7" s="40"/>
      <c r="I7" s="129"/>
    </row>
    <row r="8" spans="1:9" x14ac:dyDescent="0.25">
      <c r="A8" s="40" t="s">
        <v>158</v>
      </c>
      <c r="B8" s="41" t="s">
        <v>29</v>
      </c>
      <c r="C8" s="69" t="s">
        <v>60</v>
      </c>
      <c r="D8" s="70" t="s">
        <v>61</v>
      </c>
      <c r="E8" s="70" t="s">
        <v>61</v>
      </c>
      <c r="F8" s="71" t="s">
        <v>19</v>
      </c>
      <c r="G8" s="72" t="s">
        <v>0</v>
      </c>
      <c r="H8" s="40"/>
      <c r="I8" s="129"/>
    </row>
    <row r="9" spans="1:9" ht="36" x14ac:dyDescent="0.25">
      <c r="A9" s="40" t="s">
        <v>159</v>
      </c>
      <c r="B9" s="41" t="s">
        <v>29</v>
      </c>
      <c r="C9" s="69" t="s">
        <v>62</v>
      </c>
      <c r="D9" s="70" t="s">
        <v>63</v>
      </c>
      <c r="E9" s="70" t="s">
        <v>64</v>
      </c>
      <c r="F9" s="71" t="s">
        <v>19</v>
      </c>
      <c r="G9" s="72" t="s">
        <v>0</v>
      </c>
      <c r="H9" s="40"/>
      <c r="I9" s="129"/>
    </row>
    <row r="10" spans="1:9" ht="24" x14ac:dyDescent="0.25">
      <c r="A10" s="40" t="s">
        <v>160</v>
      </c>
      <c r="B10" s="41" t="s">
        <v>29</v>
      </c>
      <c r="C10" s="69" t="s">
        <v>65</v>
      </c>
      <c r="D10" s="70" t="s">
        <v>66</v>
      </c>
      <c r="E10" s="70" t="s">
        <v>67</v>
      </c>
      <c r="F10" s="71" t="s">
        <v>19</v>
      </c>
      <c r="G10" s="72"/>
      <c r="H10" s="40"/>
      <c r="I10" s="129"/>
    </row>
    <row r="11" spans="1:9" s="75" customFormat="1" ht="84" x14ac:dyDescent="0.25">
      <c r="A11" s="40" t="s">
        <v>161</v>
      </c>
      <c r="B11" s="41" t="s">
        <v>29</v>
      </c>
      <c r="C11" s="69" t="s">
        <v>73</v>
      </c>
      <c r="D11" s="69" t="s">
        <v>74</v>
      </c>
      <c r="E11" s="70" t="s">
        <v>366</v>
      </c>
      <c r="F11" s="71" t="s">
        <v>19</v>
      </c>
      <c r="G11" s="72" t="s">
        <v>0</v>
      </c>
      <c r="H11" s="72"/>
      <c r="I11" s="129"/>
    </row>
    <row r="12" spans="1:9" ht="36" x14ac:dyDescent="0.25">
      <c r="A12" s="40" t="s">
        <v>162</v>
      </c>
      <c r="B12" s="41" t="s">
        <v>29</v>
      </c>
      <c r="C12" s="69" t="s">
        <v>75</v>
      </c>
      <c r="D12" s="69" t="s">
        <v>11</v>
      </c>
      <c r="E12" s="70" t="s">
        <v>76</v>
      </c>
      <c r="F12" s="69" t="s">
        <v>38</v>
      </c>
      <c r="G12" s="72" t="s">
        <v>0</v>
      </c>
      <c r="H12" s="40"/>
      <c r="I12" s="129"/>
    </row>
    <row r="13" spans="1:9" ht="24" x14ac:dyDescent="0.25">
      <c r="A13" s="40" t="s">
        <v>423</v>
      </c>
      <c r="B13" s="41" t="s">
        <v>29</v>
      </c>
      <c r="C13" s="44" t="s">
        <v>417</v>
      </c>
      <c r="D13" s="45" t="s">
        <v>418</v>
      </c>
      <c r="E13" s="45" t="s">
        <v>419</v>
      </c>
      <c r="F13" s="46" t="s">
        <v>420</v>
      </c>
      <c r="G13" s="72" t="s">
        <v>0</v>
      </c>
      <c r="H13" s="40"/>
      <c r="I13" s="129"/>
    </row>
    <row r="14" spans="1:9" x14ac:dyDescent="0.25">
      <c r="I14" s="129"/>
    </row>
    <row r="15" spans="1:9" x14ac:dyDescent="0.25">
      <c r="I15" s="130"/>
    </row>
    <row r="16" spans="1:9" x14ac:dyDescent="0.25"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 topLeftCell="A5">
      <selection activeCell="I13" sqref="I13:J13"/>
      <pageMargins left="0.75" right="0.75" top="1" bottom="1" header="0.5" footer="0.5"/>
      <headerFooter alignWithMargins="0"/>
    </customSheetView>
    <customSheetView guid="{20E6DD40-B13E-4CF7-A43D-56515870F894}" showRuler="0" topLeftCell="A5">
      <selection activeCell="I13" sqref="I13:J13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9" customWidth="1"/>
    <col min="2" max="2" width="8.5" style="39" customWidth="1"/>
    <col min="3" max="4" width="16.8984375" style="39" customWidth="1"/>
    <col min="5" max="5" width="19.5" style="39" customWidth="1"/>
    <col min="6" max="7" width="8.8984375" style="39" customWidth="1"/>
    <col min="8" max="8" width="12.19921875" style="74" customWidth="1"/>
    <col min="9" max="9" width="10.796875" style="131" customWidth="1"/>
    <col min="10" max="16384" width="9" style="39"/>
  </cols>
  <sheetData>
    <row r="1" spans="1:9" ht="42" customHeight="1" x14ac:dyDescent="0.25">
      <c r="A1" s="22" t="s">
        <v>378</v>
      </c>
      <c r="B1" s="22" t="s">
        <v>379</v>
      </c>
      <c r="C1" s="23" t="s">
        <v>380</v>
      </c>
      <c r="D1" s="24" t="s">
        <v>381</v>
      </c>
      <c r="E1" s="24" t="s">
        <v>382</v>
      </c>
      <c r="F1" s="23" t="s">
        <v>383</v>
      </c>
      <c r="G1" s="24" t="s">
        <v>384</v>
      </c>
      <c r="H1" s="23" t="s">
        <v>385</v>
      </c>
      <c r="I1" s="127" t="s">
        <v>560</v>
      </c>
    </row>
    <row r="2" spans="1:9" ht="48" x14ac:dyDescent="0.25">
      <c r="A2" s="40" t="s">
        <v>164</v>
      </c>
      <c r="B2" s="41" t="s">
        <v>415</v>
      </c>
      <c r="C2" s="44" t="s">
        <v>250</v>
      </c>
      <c r="D2" s="45" t="s">
        <v>13</v>
      </c>
      <c r="E2" s="45" t="s">
        <v>441</v>
      </c>
      <c r="F2" s="46" t="s">
        <v>19</v>
      </c>
      <c r="G2" s="47" t="s">
        <v>0</v>
      </c>
      <c r="H2" s="40"/>
      <c r="I2" s="128" t="s">
        <v>561</v>
      </c>
    </row>
    <row r="3" spans="1:9" ht="24" x14ac:dyDescent="0.25">
      <c r="A3" s="40" t="s">
        <v>165</v>
      </c>
      <c r="B3" s="41" t="s">
        <v>415</v>
      </c>
      <c r="C3" s="69" t="s">
        <v>48</v>
      </c>
      <c r="D3" s="70" t="s">
        <v>5</v>
      </c>
      <c r="E3" s="70" t="s">
        <v>15</v>
      </c>
      <c r="F3" s="71" t="s">
        <v>367</v>
      </c>
      <c r="G3" s="72" t="s">
        <v>0</v>
      </c>
      <c r="H3" s="40"/>
      <c r="I3" s="129"/>
    </row>
    <row r="4" spans="1:9" ht="36" x14ac:dyDescent="0.25">
      <c r="A4" s="40" t="s">
        <v>166</v>
      </c>
      <c r="B4" s="41" t="s">
        <v>415</v>
      </c>
      <c r="C4" s="69" t="s">
        <v>51</v>
      </c>
      <c r="D4" s="70" t="s">
        <v>6</v>
      </c>
      <c r="E4" s="70" t="s">
        <v>16</v>
      </c>
      <c r="F4" s="71" t="s">
        <v>367</v>
      </c>
      <c r="G4" s="72" t="s">
        <v>0</v>
      </c>
      <c r="H4" s="40"/>
      <c r="I4" s="129"/>
    </row>
    <row r="5" spans="1:9" ht="24" x14ac:dyDescent="0.25">
      <c r="A5" s="40" t="s">
        <v>167</v>
      </c>
      <c r="B5" s="41" t="s">
        <v>415</v>
      </c>
      <c r="C5" s="69" t="s">
        <v>54</v>
      </c>
      <c r="D5" s="70" t="s">
        <v>7</v>
      </c>
      <c r="E5" s="70" t="s">
        <v>7</v>
      </c>
      <c r="F5" s="71" t="s">
        <v>367</v>
      </c>
      <c r="G5" s="72" t="s">
        <v>0</v>
      </c>
      <c r="H5" s="40"/>
      <c r="I5" s="129"/>
    </row>
    <row r="6" spans="1:9" ht="24" x14ac:dyDescent="0.25">
      <c r="A6" s="40" t="s">
        <v>168</v>
      </c>
      <c r="B6" s="41" t="s">
        <v>415</v>
      </c>
      <c r="C6" s="69" t="s">
        <v>56</v>
      </c>
      <c r="D6" s="70" t="s">
        <v>4</v>
      </c>
      <c r="E6" s="70" t="s">
        <v>4</v>
      </c>
      <c r="F6" s="71" t="s">
        <v>367</v>
      </c>
      <c r="G6" s="72" t="s">
        <v>0</v>
      </c>
      <c r="H6" s="40"/>
      <c r="I6" s="129"/>
    </row>
    <row r="7" spans="1:9" ht="24" x14ac:dyDescent="0.25">
      <c r="A7" s="40" t="s">
        <v>169</v>
      </c>
      <c r="B7" s="41" t="s">
        <v>415</v>
      </c>
      <c r="C7" s="69" t="s">
        <v>58</v>
      </c>
      <c r="D7" s="70" t="s">
        <v>8</v>
      </c>
      <c r="E7" s="70" t="s">
        <v>8</v>
      </c>
      <c r="F7" s="71" t="s">
        <v>367</v>
      </c>
      <c r="G7" s="72" t="s">
        <v>0</v>
      </c>
      <c r="H7" s="40"/>
      <c r="I7" s="129"/>
    </row>
    <row r="8" spans="1:9" ht="24" x14ac:dyDescent="0.25">
      <c r="A8" s="40" t="s">
        <v>170</v>
      </c>
      <c r="B8" s="41" t="s">
        <v>415</v>
      </c>
      <c r="C8" s="69" t="s">
        <v>60</v>
      </c>
      <c r="D8" s="70" t="s">
        <v>9</v>
      </c>
      <c r="E8" s="70" t="s">
        <v>9</v>
      </c>
      <c r="F8" s="71" t="s">
        <v>368</v>
      </c>
      <c r="G8" s="72" t="s">
        <v>0</v>
      </c>
      <c r="H8" s="40"/>
      <c r="I8" s="129"/>
    </row>
    <row r="9" spans="1:9" ht="36" x14ac:dyDescent="0.25">
      <c r="A9" s="40" t="s">
        <v>171</v>
      </c>
      <c r="B9" s="41" t="s">
        <v>415</v>
      </c>
      <c r="C9" s="69" t="s">
        <v>62</v>
      </c>
      <c r="D9" s="70" t="s">
        <v>10</v>
      </c>
      <c r="E9" s="70" t="s">
        <v>39</v>
      </c>
      <c r="F9" s="71" t="s">
        <v>368</v>
      </c>
      <c r="G9" s="72" t="s">
        <v>0</v>
      </c>
      <c r="H9" s="40"/>
      <c r="I9" s="129"/>
    </row>
    <row r="10" spans="1:9" ht="24" x14ac:dyDescent="0.25">
      <c r="A10" s="40" t="s">
        <v>172</v>
      </c>
      <c r="B10" s="41" t="s">
        <v>415</v>
      </c>
      <c r="C10" s="69" t="s">
        <v>65</v>
      </c>
      <c r="D10" s="70" t="s">
        <v>12</v>
      </c>
      <c r="E10" s="70" t="s">
        <v>17</v>
      </c>
      <c r="F10" s="71" t="s">
        <v>368</v>
      </c>
      <c r="G10" s="72" t="s">
        <v>0</v>
      </c>
      <c r="H10" s="40"/>
      <c r="I10" s="129"/>
    </row>
    <row r="11" spans="1:9" s="76" customFormat="1" x14ac:dyDescent="0.25">
      <c r="A11" s="40" t="s">
        <v>173</v>
      </c>
      <c r="B11" s="41" t="s">
        <v>415</v>
      </c>
      <c r="C11" s="69" t="s">
        <v>68</v>
      </c>
      <c r="D11" s="69" t="s">
        <v>32</v>
      </c>
      <c r="E11" s="69" t="s">
        <v>31</v>
      </c>
      <c r="F11" s="69" t="s">
        <v>19</v>
      </c>
      <c r="G11" s="72" t="s">
        <v>0</v>
      </c>
      <c r="H11" s="40"/>
      <c r="I11" s="129"/>
    </row>
    <row r="12" spans="1:9" x14ac:dyDescent="0.25">
      <c r="A12" s="40" t="s">
        <v>174</v>
      </c>
      <c r="B12" s="41" t="s">
        <v>415</v>
      </c>
      <c r="C12" s="69" t="s">
        <v>77</v>
      </c>
      <c r="D12" s="69" t="s">
        <v>33</v>
      </c>
      <c r="E12" s="69" t="s">
        <v>442</v>
      </c>
      <c r="F12" s="69" t="s">
        <v>19</v>
      </c>
      <c r="G12" s="72" t="s">
        <v>0</v>
      </c>
      <c r="H12" s="40"/>
      <c r="I12" s="129"/>
    </row>
    <row r="13" spans="1:9" s="73" customFormat="1" x14ac:dyDescent="0.25">
      <c r="A13" s="40" t="s">
        <v>175</v>
      </c>
      <c r="B13" s="41" t="s">
        <v>415</v>
      </c>
      <c r="C13" s="69" t="s">
        <v>78</v>
      </c>
      <c r="D13" s="69" t="s">
        <v>34</v>
      </c>
      <c r="E13" s="69" t="s">
        <v>35</v>
      </c>
      <c r="F13" s="69" t="s">
        <v>375</v>
      </c>
      <c r="G13" s="72" t="s">
        <v>0</v>
      </c>
      <c r="H13" s="40"/>
      <c r="I13" s="129"/>
    </row>
    <row r="14" spans="1:9" ht="24" x14ac:dyDescent="0.25">
      <c r="A14" s="40" t="s">
        <v>176</v>
      </c>
      <c r="B14" s="41" t="s">
        <v>415</v>
      </c>
      <c r="C14" s="69" t="s">
        <v>79</v>
      </c>
      <c r="D14" s="69" t="s">
        <v>36</v>
      </c>
      <c r="E14" s="69" t="s">
        <v>370</v>
      </c>
      <c r="F14" s="69" t="s">
        <v>369</v>
      </c>
      <c r="G14" s="72" t="s">
        <v>0</v>
      </c>
      <c r="H14" s="40"/>
      <c r="I14" s="129"/>
    </row>
    <row r="15" spans="1:9" ht="24" x14ac:dyDescent="0.25">
      <c r="A15" s="40" t="s">
        <v>177</v>
      </c>
      <c r="B15" s="41" t="s">
        <v>415</v>
      </c>
      <c r="C15" s="69" t="s">
        <v>80</v>
      </c>
      <c r="D15" s="69" t="s">
        <v>37</v>
      </c>
      <c r="E15" s="69" t="s">
        <v>371</v>
      </c>
      <c r="F15" s="69" t="s">
        <v>369</v>
      </c>
      <c r="G15" s="72" t="s">
        <v>0</v>
      </c>
      <c r="H15" s="40"/>
      <c r="I15" s="130"/>
    </row>
    <row r="16" spans="1:9" ht="24" x14ac:dyDescent="0.25">
      <c r="A16" s="40" t="s">
        <v>422</v>
      </c>
      <c r="B16" s="41" t="s">
        <v>415</v>
      </c>
      <c r="C16" s="44" t="s">
        <v>417</v>
      </c>
      <c r="D16" s="45" t="s">
        <v>418</v>
      </c>
      <c r="E16" s="45" t="s">
        <v>419</v>
      </c>
      <c r="F16" s="46" t="s">
        <v>420</v>
      </c>
      <c r="G16" s="72" t="s">
        <v>0</v>
      </c>
      <c r="H16" s="40"/>
      <c r="I16" s="130"/>
    </row>
    <row r="17" spans="9:9" x14ac:dyDescent="0.25">
      <c r="I17" s="130"/>
    </row>
    <row r="18" spans="9:9" x14ac:dyDescent="0.25">
      <c r="I18" s="130"/>
    </row>
    <row r="19" spans="9:9" x14ac:dyDescent="0.25">
      <c r="I19" s="130"/>
    </row>
    <row r="20" spans="9:9" x14ac:dyDescent="0.25">
      <c r="I20" s="130"/>
    </row>
    <row r="25" spans="9:9" x14ac:dyDescent="0.25">
      <c r="I25" s="132"/>
    </row>
    <row r="26" spans="9:9" x14ac:dyDescent="0.25">
      <c r="I26" s="130"/>
    </row>
    <row r="27" spans="9:9" x14ac:dyDescent="0.25">
      <c r="I27" s="130"/>
    </row>
    <row r="28" spans="9:9" x14ac:dyDescent="0.25">
      <c r="I28" s="130"/>
    </row>
    <row r="29" spans="9:9" x14ac:dyDescent="0.25">
      <c r="I29" s="130"/>
    </row>
    <row r="30" spans="9:9" x14ac:dyDescent="0.25">
      <c r="I30" s="130"/>
    </row>
    <row r="31" spans="9:9" x14ac:dyDescent="0.25">
      <c r="I31" s="129"/>
    </row>
    <row r="32" spans="9:9" x14ac:dyDescent="0.25">
      <c r="I32" s="129"/>
    </row>
    <row r="33" spans="9:9" x14ac:dyDescent="0.25">
      <c r="I33" s="129"/>
    </row>
    <row r="34" spans="9:9" x14ac:dyDescent="0.25">
      <c r="I34" s="129"/>
    </row>
    <row r="35" spans="9:9" x14ac:dyDescent="0.25">
      <c r="I35" s="129"/>
    </row>
    <row r="36" spans="9:9" x14ac:dyDescent="0.25">
      <c r="I36" s="129"/>
    </row>
    <row r="37" spans="9:9" x14ac:dyDescent="0.25">
      <c r="I37" s="129"/>
    </row>
    <row r="38" spans="9:9" x14ac:dyDescent="0.25">
      <c r="I38" s="129"/>
    </row>
    <row r="39" spans="9:9" x14ac:dyDescent="0.25">
      <c r="I39" s="129"/>
    </row>
    <row r="40" spans="9:9" x14ac:dyDescent="0.25">
      <c r="I40" s="129"/>
    </row>
    <row r="41" spans="9:9" x14ac:dyDescent="0.25">
      <c r="I41" s="129"/>
    </row>
    <row r="42" spans="9:9" x14ac:dyDescent="0.25">
      <c r="I42" s="129"/>
    </row>
    <row r="43" spans="9:9" x14ac:dyDescent="0.25">
      <c r="I43" s="130"/>
    </row>
    <row r="48" spans="9:9" x14ac:dyDescent="0.25">
      <c r="I48" s="133"/>
    </row>
    <row r="49" spans="9:9" x14ac:dyDescent="0.25">
      <c r="I49" s="133"/>
    </row>
    <row r="50" spans="9:9" x14ac:dyDescent="0.25">
      <c r="I50" s="133"/>
    </row>
    <row r="51" spans="9:9" x14ac:dyDescent="0.25">
      <c r="I51" s="133"/>
    </row>
    <row r="52" spans="9:9" x14ac:dyDescent="0.25">
      <c r="I52" s="133"/>
    </row>
    <row r="53" spans="9:9" x14ac:dyDescent="0.25">
      <c r="I53" s="133"/>
    </row>
    <row r="54" spans="9:9" x14ac:dyDescent="0.25">
      <c r="I54" s="133"/>
    </row>
    <row r="55" spans="9:9" x14ac:dyDescent="0.25">
      <c r="I55" s="133"/>
    </row>
    <row r="56" spans="9:9" x14ac:dyDescent="0.25">
      <c r="I56" s="133"/>
    </row>
    <row r="57" spans="9:9" x14ac:dyDescent="0.25">
      <c r="I57" s="133"/>
    </row>
    <row r="58" spans="9:9" x14ac:dyDescent="0.25">
      <c r="I58" s="133"/>
    </row>
    <row r="59" spans="9:9" x14ac:dyDescent="0.25">
      <c r="I59" s="133"/>
    </row>
    <row r="60" spans="9:9" x14ac:dyDescent="0.25">
      <c r="I60" s="133"/>
    </row>
    <row r="61" spans="9:9" x14ac:dyDescent="0.25">
      <c r="I61" s="133"/>
    </row>
    <row r="62" spans="9:9" x14ac:dyDescent="0.25">
      <c r="I62" s="133"/>
    </row>
  </sheetData>
  <customSheetViews>
    <customSheetView guid="{407CB933-B4F1-4DB5-B411-DE089958345E}">
      <selection activeCell="A2" sqref="A2"/>
      <pageMargins left="0.75" right="0.75" top="1" bottom="1" header="0.5" footer="0.5"/>
      <headerFooter alignWithMargins="0"/>
    </customSheetView>
    <customSheetView guid="{20E6DD40-B13E-4CF7-A43D-56515870F894}" showRuler="0">
      <selection activeCell="A2" sqref="A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应答统计</vt:lpstr>
      <vt:lpstr>Index</vt:lpstr>
      <vt:lpstr>修订历史</vt:lpstr>
      <vt:lpstr>AA</vt:lpstr>
      <vt:lpstr>AB</vt:lpstr>
      <vt:lpstr>AC</vt:lpstr>
      <vt:lpstr>AD</vt:lpstr>
      <vt:lpstr>AE</vt:lpstr>
      <vt:lpstr>AF</vt:lpstr>
      <vt:lpstr>AG</vt:lpstr>
      <vt:lpstr>AH</vt:lpstr>
      <vt:lpstr>AI</vt:lpstr>
      <vt:lpstr>AJ</vt:lpstr>
      <vt:lpstr>AK</vt:lpstr>
      <vt:lpstr>AL</vt:lpstr>
      <vt:lpstr>AM</vt:lpstr>
      <vt:lpstr>AN</vt:lpstr>
      <vt:lpstr>AO</vt:lpstr>
      <vt:lpstr>AP</vt:lpstr>
      <vt:lpstr>AQ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XJ</cp:lastModifiedBy>
  <cp:lastPrinted>2004-12-06T02:44:53Z</cp:lastPrinted>
  <dcterms:created xsi:type="dcterms:W3CDTF">1996-12-17T01:32:42Z</dcterms:created>
  <dcterms:modified xsi:type="dcterms:W3CDTF">2018-03-14T01:25:09Z</dcterms:modified>
</cp:coreProperties>
</file>