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J\项目\LTE指标准确性研究\2017\DQA+\完整性核查\应答模板\fromchengnan\"/>
    </mc:Choice>
  </mc:AlternateContent>
  <bookViews>
    <workbookView xWindow="-12" yWindow="6108" windowWidth="15576" windowHeight="6168" tabRatio="635"/>
  </bookViews>
  <sheets>
    <sheet name="应答统计" sheetId="45" r:id="rId1"/>
    <sheet name="Index" sheetId="44" r:id="rId2"/>
    <sheet name="说明" sheetId="4" r:id="rId3"/>
    <sheet name="HA" sheetId="9" r:id="rId4"/>
    <sheet name="HB" sheetId="11" r:id="rId5"/>
    <sheet name="HC" sheetId="13" r:id="rId6"/>
    <sheet name="HD" sheetId="31" r:id="rId7"/>
    <sheet name="HE" sheetId="43" r:id="rId8"/>
    <sheet name="HF" sheetId="42" r:id="rId9"/>
    <sheet name="HG" sheetId="41" r:id="rId10"/>
    <sheet name="HH" sheetId="40" r:id="rId11"/>
    <sheet name="CA" sheetId="36" r:id="rId12"/>
    <sheet name="CB" sheetId="35" r:id="rId13"/>
    <sheet name="CC" sheetId="37" r:id="rId14"/>
    <sheet name="CD" sheetId="38" r:id="rId15"/>
    <sheet name="CE" sheetId="39" r:id="rId16"/>
  </sheets>
  <externalReferences>
    <externalReference r:id="rId17"/>
  </externalReferences>
  <definedNames>
    <definedName name="_xlnm._FilterDatabase" localSheetId="3" hidden="1">HA!$A$1:$N$42</definedName>
    <definedName name="_xlnm._FilterDatabase" localSheetId="6" hidden="1">HD!$A$1:$N$10</definedName>
    <definedName name="_xlnm._FilterDatabase" localSheetId="1" hidden="1">[1]HA!$A$1:$N$42</definedName>
  </definedNames>
  <calcPr calcId="152511" calcMode="manual"/>
</workbook>
</file>

<file path=xl/calcChain.xml><?xml version="1.0" encoding="utf-8"?>
<calcChain xmlns="http://schemas.openxmlformats.org/spreadsheetml/2006/main">
  <c r="C8" i="45" l="1"/>
  <c r="C13" i="45"/>
  <c r="C12" i="45"/>
  <c r="C11" i="45"/>
  <c r="C10" i="45"/>
  <c r="C9" i="45"/>
  <c r="AQ14" i="44"/>
  <c r="AP14" i="44"/>
  <c r="AO14" i="44"/>
  <c r="AN14" i="44"/>
  <c r="AM14" i="44"/>
  <c r="AL14" i="44"/>
  <c r="AK14" i="44"/>
  <c r="AJ14" i="44"/>
  <c r="AI14" i="44"/>
  <c r="AH14" i="44"/>
  <c r="AG14" i="44"/>
  <c r="AF14" i="44"/>
  <c r="AE14" i="44"/>
  <c r="AD14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I14" i="44"/>
  <c r="H14" i="44"/>
  <c r="G14" i="44"/>
  <c r="F14" i="44"/>
  <c r="E14" i="44"/>
  <c r="D14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I13" i="44"/>
  <c r="H13" i="44"/>
  <c r="G13" i="44"/>
  <c r="F13" i="44"/>
  <c r="E13" i="44"/>
  <c r="D13" i="44"/>
  <c r="AQ12" i="44"/>
  <c r="AP12" i="44"/>
  <c r="AO12" i="44"/>
  <c r="AN12" i="44"/>
  <c r="AM12" i="44"/>
  <c r="AL12" i="44"/>
  <c r="AK12" i="44"/>
  <c r="AJ12" i="44"/>
  <c r="AI12" i="44"/>
  <c r="AH12" i="44"/>
  <c r="AG12" i="44"/>
  <c r="AF12" i="44"/>
  <c r="AE12" i="44"/>
  <c r="AD12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I12" i="44"/>
  <c r="H12" i="44"/>
  <c r="G12" i="44"/>
  <c r="F12" i="44"/>
  <c r="E12" i="44"/>
  <c r="D12" i="44"/>
  <c r="AQ11" i="44"/>
  <c r="AP11" i="44"/>
  <c r="AO11" i="44"/>
  <c r="AN11" i="44"/>
  <c r="AM11" i="44"/>
  <c r="AL11" i="44"/>
  <c r="AK11" i="44"/>
  <c r="AJ11" i="44"/>
  <c r="AI11" i="44"/>
  <c r="AH11" i="44"/>
  <c r="AG11" i="44"/>
  <c r="AF11" i="44"/>
  <c r="AE11" i="44"/>
  <c r="AD11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I11" i="44"/>
  <c r="H11" i="44"/>
  <c r="G11" i="44"/>
  <c r="F11" i="44"/>
  <c r="E11" i="44"/>
  <c r="D11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I10" i="44"/>
  <c r="H10" i="44"/>
  <c r="G10" i="44"/>
  <c r="F10" i="44"/>
  <c r="E10" i="44"/>
  <c r="D10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I9" i="44"/>
  <c r="H9" i="44"/>
  <c r="G9" i="44"/>
  <c r="F9" i="44"/>
  <c r="E9" i="44"/>
  <c r="D9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I8" i="44"/>
  <c r="H8" i="44"/>
  <c r="G8" i="44"/>
  <c r="F8" i="44"/>
  <c r="E8" i="44"/>
  <c r="D8" i="44"/>
  <c r="AQ7" i="44"/>
  <c r="AP7" i="44"/>
  <c r="AO7" i="44"/>
  <c r="AN7" i="44"/>
  <c r="AM7" i="44"/>
  <c r="AL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I7" i="44"/>
  <c r="H7" i="44"/>
  <c r="G7" i="44"/>
  <c r="F7" i="44"/>
  <c r="E7" i="44"/>
  <c r="D7" i="44"/>
  <c r="J7" i="44" s="1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I6" i="44"/>
  <c r="H6" i="44"/>
  <c r="G6" i="44"/>
  <c r="F6" i="44"/>
  <c r="J6" i="44" s="1"/>
  <c r="E6" i="44"/>
  <c r="D6" i="44"/>
  <c r="AQ5" i="44"/>
  <c r="AP5" i="44"/>
  <c r="AO5" i="44"/>
  <c r="AN5" i="44"/>
  <c r="AM5" i="44"/>
  <c r="AL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I5" i="44"/>
  <c r="H5" i="44"/>
  <c r="G5" i="44"/>
  <c r="F5" i="44"/>
  <c r="E5" i="44"/>
  <c r="D5" i="44"/>
  <c r="AQ4" i="44"/>
  <c r="AP4" i="44"/>
  <c r="AO4" i="44"/>
  <c r="AN4" i="44"/>
  <c r="AM4" i="44"/>
  <c r="AL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I4" i="44"/>
  <c r="H4" i="44"/>
  <c r="G4" i="44"/>
  <c r="F4" i="44"/>
  <c r="E4" i="44"/>
  <c r="D4" i="44"/>
  <c r="AQ3" i="44"/>
  <c r="AP3" i="44"/>
  <c r="AO3" i="44"/>
  <c r="AN3" i="44"/>
  <c r="AM3" i="44"/>
  <c r="AL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I3" i="44"/>
  <c r="H3" i="44"/>
  <c r="G3" i="44"/>
  <c r="F3" i="44"/>
  <c r="E3" i="44"/>
  <c r="D3" i="44"/>
  <c r="J3" i="44" s="1"/>
  <c r="AQ2" i="44"/>
  <c r="AP2" i="44"/>
  <c r="AO2" i="44"/>
  <c r="AO15" i="44" s="1"/>
  <c r="I11" i="45" s="1"/>
  <c r="AN2" i="44"/>
  <c r="AM2" i="44"/>
  <c r="AL2" i="44"/>
  <c r="AK2" i="44"/>
  <c r="AK15" i="44" s="1"/>
  <c r="H13" i="45" s="1"/>
  <c r="AJ2" i="44"/>
  <c r="AI2" i="44"/>
  <c r="AH2" i="44"/>
  <c r="AG2" i="44"/>
  <c r="AF2" i="44"/>
  <c r="AE2" i="44"/>
  <c r="AD2" i="44"/>
  <c r="AC2" i="44"/>
  <c r="AC15" i="44" s="1"/>
  <c r="G11" i="45" s="1"/>
  <c r="AB2" i="44"/>
  <c r="AA2" i="44"/>
  <c r="Z2" i="44"/>
  <c r="Y2" i="44"/>
  <c r="Y15" i="44" s="1"/>
  <c r="F13" i="45" s="1"/>
  <c r="X2" i="44"/>
  <c r="W2" i="44"/>
  <c r="V2" i="44"/>
  <c r="U2" i="44"/>
  <c r="U15" i="44" s="1"/>
  <c r="F9" i="45" s="1"/>
  <c r="T2" i="44"/>
  <c r="S2" i="44"/>
  <c r="R2" i="44"/>
  <c r="Q2" i="44"/>
  <c r="Q15" i="44" s="1"/>
  <c r="E11" i="45" s="1"/>
  <c r="P2" i="44"/>
  <c r="O2" i="44"/>
  <c r="N2" i="44"/>
  <c r="M2" i="44"/>
  <c r="M15" i="44" s="1"/>
  <c r="D13" i="45" s="1"/>
  <c r="L2" i="44"/>
  <c r="K2" i="44"/>
  <c r="I2" i="44"/>
  <c r="I15" i="44" s="1"/>
  <c r="H2" i="44"/>
  <c r="G2" i="44"/>
  <c r="G15" i="44" s="1"/>
  <c r="F2" i="44"/>
  <c r="E2" i="44"/>
  <c r="E15" i="44" s="1"/>
  <c r="D2" i="44"/>
  <c r="J14" i="44"/>
  <c r="J13" i="44"/>
  <c r="J12" i="44"/>
  <c r="J11" i="44"/>
  <c r="J10" i="44"/>
  <c r="J9" i="44"/>
  <c r="J8" i="44"/>
  <c r="J5" i="44"/>
  <c r="J4" i="44"/>
  <c r="AG15" i="44"/>
  <c r="H9" i="45" s="1"/>
  <c r="H15" i="44"/>
  <c r="D15" i="44"/>
  <c r="O15" i="44" l="1"/>
  <c r="E9" i="45" s="1"/>
  <c r="AA15" i="44"/>
  <c r="G9" i="45" s="1"/>
  <c r="AI15" i="44"/>
  <c r="H11" i="45" s="1"/>
  <c r="AQ15" i="44"/>
  <c r="I13" i="45" s="1"/>
  <c r="K15" i="44"/>
  <c r="D11" i="45" s="1"/>
  <c r="S15" i="44"/>
  <c r="E13" i="45" s="1"/>
  <c r="W15" i="44"/>
  <c r="F11" i="45" s="1"/>
  <c r="AE15" i="44"/>
  <c r="G13" i="45" s="1"/>
  <c r="AM15" i="44"/>
  <c r="I9" i="45" s="1"/>
  <c r="L15" i="44"/>
  <c r="D12" i="45" s="1"/>
  <c r="P15" i="44"/>
  <c r="E10" i="45" s="1"/>
  <c r="T15" i="44"/>
  <c r="F8" i="45" s="1"/>
  <c r="X15" i="44"/>
  <c r="F12" i="45" s="1"/>
  <c r="AB15" i="44"/>
  <c r="G10" i="45" s="1"/>
  <c r="AF15" i="44"/>
  <c r="H8" i="45" s="1"/>
  <c r="AJ15" i="44"/>
  <c r="H12" i="45" s="1"/>
  <c r="AN15" i="44"/>
  <c r="I10" i="45" s="1"/>
  <c r="N15" i="44"/>
  <c r="E8" i="45" s="1"/>
  <c r="K8" i="45" s="1"/>
  <c r="R15" i="44"/>
  <c r="E12" i="45" s="1"/>
  <c r="V15" i="44"/>
  <c r="F10" i="45" s="1"/>
  <c r="Z15" i="44"/>
  <c r="G8" i="45" s="1"/>
  <c r="AD15" i="44"/>
  <c r="G12" i="45" s="1"/>
  <c r="AH15" i="44"/>
  <c r="H10" i="45" s="1"/>
  <c r="AL15" i="44"/>
  <c r="I8" i="45" s="1"/>
  <c r="AP15" i="44"/>
  <c r="I12" i="45" s="1"/>
  <c r="L10" i="45"/>
  <c r="J2" i="44"/>
  <c r="J15" i="44" s="1"/>
  <c r="F15" i="44"/>
  <c r="L8" i="45" l="1"/>
  <c r="J8" i="45"/>
  <c r="J10" i="45"/>
  <c r="K10" i="45"/>
  <c r="J9" i="45"/>
  <c r="L9" i="45"/>
  <c r="K9" i="45"/>
</calcChain>
</file>

<file path=xl/sharedStrings.xml><?xml version="1.0" encoding="utf-8"?>
<sst xmlns="http://schemas.openxmlformats.org/spreadsheetml/2006/main" count="2272" uniqueCount="748">
  <si>
    <t>参数英文名称命名规则：</t>
    <phoneticPr fontId="4" type="noConversion"/>
  </si>
  <si>
    <r>
      <t xml:space="preserve">     A.B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表示测量参数名称；</t>
    </r>
    <r>
      <rPr>
        <sz val="10"/>
        <rFont val="Arial"/>
        <family val="2"/>
      </rPr>
      <t>.B</t>
    </r>
    <r>
      <rPr>
        <sz val="10"/>
        <rFont val="宋体"/>
        <family val="3"/>
        <charset val="134"/>
      </rPr>
      <t>表示原因。如</t>
    </r>
    <r>
      <rPr>
        <sz val="10"/>
        <rFont val="Arial"/>
        <family val="2"/>
      </rPr>
      <t>FailSgReq</t>
    </r>
    <r>
      <rPr>
        <sz val="10"/>
        <rFont val="宋体"/>
        <family val="3"/>
        <charset val="134"/>
      </rPr>
      <t>表示统计所有下载失败次数；</t>
    </r>
    <r>
      <rPr>
        <sz val="10"/>
        <rFont val="Arial"/>
        <family val="2"/>
      </rPr>
      <t>FailSgReq.Cause</t>
    </r>
    <r>
      <rPr>
        <sz val="10"/>
        <rFont val="宋体"/>
        <family val="3"/>
        <charset val="134"/>
      </rPr>
      <t>表示区分失败原因的下载次数。</t>
    </r>
    <phoneticPr fontId="4" type="noConversion"/>
  </si>
  <si>
    <r>
      <t xml:space="preserve">     </t>
    </r>
    <r>
      <rPr>
        <sz val="10"/>
        <rFont val="宋体"/>
        <family val="3"/>
        <charset val="134"/>
      </rPr>
      <t>命名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首字母大写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缩略词仅第一字母大写</t>
    </r>
    <phoneticPr fontId="4" type="noConversion"/>
  </si>
  <si>
    <r>
      <t>族名</t>
    </r>
    <r>
      <rPr>
        <sz val="10"/>
        <rFont val="Arial"/>
        <family val="2"/>
      </rPr>
      <t>family Name</t>
    </r>
    <phoneticPr fontId="4" type="noConversion"/>
  </si>
  <si>
    <t>UR (measurements related to UE registration).</t>
    <phoneticPr fontId="4" type="noConversion"/>
  </si>
  <si>
    <t>SUB (Measurements related to Subscription to notifications).</t>
    <phoneticPr fontId="4" type="noConversion"/>
  </si>
  <si>
    <t>NOTIF (measurements related to Notification).</t>
    <phoneticPr fontId="4" type="noConversion"/>
  </si>
  <si>
    <t>EQPT (measurements related to Equipment).</t>
    <phoneticPr fontId="4" type="noConversion"/>
  </si>
  <si>
    <t>LIQ (measurements related to Location Information Query).</t>
    <phoneticPr fontId="4" type="noConversion"/>
  </si>
  <si>
    <t>MA (measurements related Multimedia Authentication).</t>
    <phoneticPr fontId="4" type="noConversion"/>
  </si>
  <si>
    <t>UP (measurements related to User Profile).</t>
    <phoneticPr fontId="4" type="noConversion"/>
  </si>
  <si>
    <t>缩略语：</t>
    <phoneticPr fontId="4" type="noConversion"/>
  </si>
  <si>
    <r>
      <t xml:space="preserve">A </t>
    </r>
    <r>
      <rPr>
        <sz val="10"/>
        <rFont val="宋体"/>
        <family val="3"/>
        <charset val="134"/>
      </rPr>
      <t>要求</t>
    </r>
    <r>
      <rPr>
        <sz val="10"/>
        <rFont val="Arial"/>
        <family val="2"/>
      </rPr>
      <t>100%</t>
    </r>
    <r>
      <rPr>
        <sz val="10"/>
        <rFont val="宋体"/>
        <family val="3"/>
        <charset val="134"/>
      </rPr>
      <t>实现</t>
    </r>
    <r>
      <rPr>
        <sz val="10"/>
        <rFont val="Arial"/>
        <family val="2"/>
      </rPr>
      <t xml:space="preserve">; </t>
    </r>
    <r>
      <rPr>
        <sz val="10"/>
        <rFont val="宋体"/>
        <family val="3"/>
        <charset val="134"/>
      </rPr>
      <t>重点关注网络容量和考核指标相关性能统计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占总数量</t>
    </r>
    <r>
      <rPr>
        <sz val="10"/>
        <rFont val="Arial"/>
        <family val="2"/>
      </rPr>
      <t>15%</t>
    </r>
    <r>
      <rPr>
        <sz val="10"/>
        <rFont val="宋体"/>
        <family val="3"/>
        <charset val="134"/>
      </rPr>
      <t>左右</t>
    </r>
    <phoneticPr fontId="4" type="noConversion"/>
  </si>
  <si>
    <r>
      <t xml:space="preserve">B </t>
    </r>
    <r>
      <rPr>
        <sz val="10"/>
        <rFont val="宋体"/>
        <family val="3"/>
        <charset val="134"/>
      </rPr>
      <t>要求</t>
    </r>
    <r>
      <rPr>
        <sz val="10"/>
        <rFont val="Arial"/>
        <family val="2"/>
      </rPr>
      <t>90%</t>
    </r>
    <r>
      <rPr>
        <sz val="10"/>
        <rFont val="宋体"/>
        <family val="3"/>
        <charset val="134"/>
      </rPr>
      <t>实现</t>
    </r>
    <r>
      <rPr>
        <sz val="10"/>
        <rFont val="Arial"/>
        <family val="2"/>
      </rPr>
      <t xml:space="preserve">;  </t>
    </r>
    <r>
      <rPr>
        <sz val="10"/>
        <rFont val="宋体"/>
        <family val="3"/>
        <charset val="134"/>
      </rPr>
      <t>根据需求定义重要度</t>
    </r>
    <phoneticPr fontId="4" type="noConversion"/>
  </si>
  <si>
    <r>
      <t xml:space="preserve">C </t>
    </r>
    <r>
      <rPr>
        <sz val="10"/>
        <rFont val="宋体"/>
        <family val="3"/>
        <charset val="134"/>
      </rPr>
      <t>建议厂商实现</t>
    </r>
    <phoneticPr fontId="4" type="noConversion"/>
  </si>
  <si>
    <t>charter</t>
    <phoneticPr fontId="4" type="noConversion"/>
  </si>
  <si>
    <t>unit</t>
    <phoneticPr fontId="4" type="noConversion"/>
  </si>
  <si>
    <t>小计</t>
    <phoneticPr fontId="4" type="noConversion"/>
  </si>
  <si>
    <t>HA</t>
    <phoneticPr fontId="4" type="noConversion"/>
  </si>
  <si>
    <t>个</t>
    <phoneticPr fontId="4" type="noConversion"/>
  </si>
  <si>
    <t>Gauge</t>
    <phoneticPr fontId="4" type="noConversion"/>
  </si>
  <si>
    <r>
      <t>HSS</t>
    </r>
    <r>
      <rPr>
        <sz val="10"/>
        <rFont val="宋体"/>
        <family val="3"/>
        <charset val="134"/>
      </rPr>
      <t>中存储的</t>
    </r>
    <r>
      <rPr>
        <sz val="10"/>
        <rFont val="Arial"/>
        <family val="2"/>
      </rPr>
      <t>SIP URI</t>
    </r>
    <r>
      <rPr>
        <sz val="10"/>
        <rFont val="宋体"/>
        <family val="3"/>
        <charset val="134"/>
      </rPr>
      <t>格式公有业务标识数</t>
    </r>
    <phoneticPr fontId="4" type="noConversion"/>
  </si>
  <si>
    <t>DBU.NbrSipPubSrvId</t>
    <phoneticPr fontId="4" type="noConversion"/>
  </si>
  <si>
    <r>
      <t>HSS</t>
    </r>
    <r>
      <rPr>
        <sz val="10"/>
        <rFont val="宋体"/>
        <family val="3"/>
        <charset val="134"/>
      </rPr>
      <t>中存储的</t>
    </r>
    <r>
      <rPr>
        <sz val="10"/>
        <rFont val="Arial"/>
        <family val="2"/>
      </rPr>
      <t>TEL URI</t>
    </r>
    <r>
      <rPr>
        <sz val="10"/>
        <rFont val="宋体"/>
        <family val="3"/>
        <charset val="134"/>
      </rPr>
      <t>格式公有业务标识数</t>
    </r>
    <phoneticPr fontId="4" type="noConversion"/>
  </si>
  <si>
    <t>DBU.NbrTelPubSrvId</t>
    <phoneticPr fontId="4" type="noConversion"/>
  </si>
  <si>
    <r>
      <t xml:space="preserve">HSS </t>
    </r>
    <r>
      <rPr>
        <sz val="10"/>
        <rFont val="宋体"/>
        <family val="3"/>
        <charset val="134"/>
      </rPr>
      <t>静态用户数统计</t>
    </r>
    <phoneticPr fontId="4" type="noConversion"/>
  </si>
  <si>
    <r>
      <t xml:space="preserve">HSS </t>
    </r>
    <r>
      <rPr>
        <sz val="10"/>
        <rFont val="宋体"/>
        <family val="3"/>
        <charset val="134"/>
      </rPr>
      <t>基于状态的用户数统计</t>
    </r>
    <phoneticPr fontId="4" type="noConversion"/>
  </si>
  <si>
    <t>指标编码</t>
    <phoneticPr fontId="4" type="noConversion"/>
  </si>
  <si>
    <t>重要度</t>
    <phoneticPr fontId="4" type="noConversion"/>
  </si>
  <si>
    <t>单位</t>
    <phoneticPr fontId="4" type="noConversion"/>
  </si>
  <si>
    <t>采集方式</t>
    <phoneticPr fontId="4" type="noConversion"/>
  </si>
  <si>
    <t>备注</t>
    <phoneticPr fontId="4" type="noConversion"/>
  </si>
  <si>
    <t>HSSHA35</t>
  </si>
  <si>
    <t>HSSHA36</t>
  </si>
  <si>
    <t>HSSHA37</t>
  </si>
  <si>
    <t>Gauge</t>
    <phoneticPr fontId="4" type="noConversion"/>
  </si>
  <si>
    <t>60分钟</t>
    <phoneticPr fontId="4" type="noConversion"/>
  </si>
  <si>
    <t>DBU.NbrRegPriUsrId</t>
    <phoneticPr fontId="4" type="noConversion"/>
  </si>
  <si>
    <t>HSS中已注册的私有用户标识数</t>
    <phoneticPr fontId="4" type="noConversion"/>
  </si>
  <si>
    <t>HSS中注册状态为“Registered”的私有用户标识（Private User Identity）数</t>
    <phoneticPr fontId="4" type="noConversion"/>
  </si>
  <si>
    <t>个</t>
    <phoneticPr fontId="4" type="noConversion"/>
  </si>
  <si>
    <t>MA.AttMAR</t>
  </si>
  <si>
    <t>MA.SuccMAA</t>
  </si>
  <si>
    <t>UR.AttSAR</t>
  </si>
  <si>
    <r>
      <t>HSS Diameter</t>
    </r>
    <r>
      <rPr>
        <sz val="10"/>
        <rFont val="宋体"/>
        <family val="3"/>
        <charset val="134"/>
      </rPr>
      <t>消息性能测量</t>
    </r>
    <phoneticPr fontId="4" type="noConversion"/>
  </si>
  <si>
    <r>
      <t>HSS</t>
    </r>
    <r>
      <rPr>
        <sz val="10"/>
        <rFont val="宋体"/>
        <family val="3"/>
        <charset val="134"/>
      </rPr>
      <t>中存储的</t>
    </r>
    <r>
      <rPr>
        <sz val="10"/>
        <rFont val="Arial"/>
        <family val="2"/>
      </rPr>
      <t>SIP URI</t>
    </r>
    <r>
      <rPr>
        <sz val="10"/>
        <rFont val="宋体"/>
        <family val="3"/>
        <charset val="134"/>
      </rPr>
      <t>格式公有业务标识（</t>
    </r>
    <r>
      <rPr>
        <sz val="10"/>
        <rFont val="Arial"/>
        <family val="2"/>
      </rPr>
      <t>Public UService Identity</t>
    </r>
    <r>
      <rPr>
        <sz val="10"/>
        <rFont val="宋体"/>
        <family val="3"/>
        <charset val="134"/>
      </rPr>
      <t>）数</t>
    </r>
    <phoneticPr fontId="4" type="noConversion"/>
  </si>
  <si>
    <r>
      <t>HSS</t>
    </r>
    <r>
      <rPr>
        <sz val="10"/>
        <rFont val="宋体"/>
        <family val="3"/>
        <charset val="134"/>
      </rPr>
      <t>中存储的</t>
    </r>
    <r>
      <rPr>
        <sz val="10"/>
        <rFont val="Arial"/>
        <family val="2"/>
      </rPr>
      <t>TEL URI</t>
    </r>
    <r>
      <rPr>
        <sz val="10"/>
        <rFont val="宋体"/>
        <family val="3"/>
        <charset val="134"/>
      </rPr>
      <t>格式公有业务标识（</t>
    </r>
    <r>
      <rPr>
        <sz val="10"/>
        <rFont val="Arial"/>
        <family val="2"/>
      </rPr>
      <t>Public Service Identity</t>
    </r>
    <r>
      <rPr>
        <sz val="10"/>
        <rFont val="宋体"/>
        <family val="3"/>
        <charset val="134"/>
      </rPr>
      <t>）数</t>
    </r>
    <phoneticPr fontId="4" type="noConversion"/>
  </si>
  <si>
    <t>UR.SuccSAA</t>
  </si>
  <si>
    <t>UR.AttRTR</t>
  </si>
  <si>
    <t>UR.SuccRTA</t>
  </si>
  <si>
    <t>UP.AttPPR</t>
  </si>
  <si>
    <t>UP.SuccPPA</t>
  </si>
  <si>
    <t>DTU.AttPUR</t>
  </si>
  <si>
    <t>DTU.SuccPUA</t>
  </si>
  <si>
    <t>DTR.AttUDR</t>
  </si>
  <si>
    <t>DTR.SuccUDA</t>
  </si>
  <si>
    <t>SUB.AttSNR</t>
  </si>
  <si>
    <t>SUB.SuccSNA</t>
  </si>
  <si>
    <t>NOTIF.AttPNR</t>
  </si>
  <si>
    <t>NOTIF.SuccPNA</t>
  </si>
  <si>
    <t>采集方式</t>
    <phoneticPr fontId="4" type="noConversion"/>
  </si>
  <si>
    <t>单位</t>
    <phoneticPr fontId="4" type="noConversion"/>
  </si>
  <si>
    <t>备注</t>
    <phoneticPr fontId="4" type="noConversion"/>
  </si>
  <si>
    <t>SC (measurements related to Session Control).</t>
    <phoneticPr fontId="4" type="noConversion"/>
  </si>
  <si>
    <t>MSG(HC2-3)</t>
    <phoneticPr fontId="4" type="noConversion"/>
  </si>
  <si>
    <t>UPD(HC4-5)</t>
    <phoneticPr fontId="4" type="noConversion"/>
  </si>
  <si>
    <t>OPT(HC6-7)</t>
    <phoneticPr fontId="4" type="noConversion"/>
  </si>
  <si>
    <t>SIG(HA33-36)/HD</t>
    <phoneticPr fontId="4" type="noConversion"/>
  </si>
  <si>
    <t>指标编码</t>
    <phoneticPr fontId="4" type="noConversion"/>
  </si>
  <si>
    <t>重要度</t>
    <phoneticPr fontId="4" type="noConversion"/>
  </si>
  <si>
    <t>版本</t>
    <phoneticPr fontId="4" type="noConversion"/>
  </si>
  <si>
    <t>HSSHA02</t>
  </si>
  <si>
    <t>HSSHA03</t>
  </si>
  <si>
    <t>HSSHA04</t>
  </si>
  <si>
    <t>HSSHA05</t>
  </si>
  <si>
    <t>HSSHA06</t>
  </si>
  <si>
    <t>HSSHA07</t>
  </si>
  <si>
    <t>HSSHA08</t>
  </si>
  <si>
    <t>HSSHA09</t>
  </si>
  <si>
    <t>HSSHA10</t>
  </si>
  <si>
    <t>HSSHA11</t>
  </si>
  <si>
    <t>HSSHA12</t>
  </si>
  <si>
    <t>HSSHA13</t>
  </si>
  <si>
    <t>HSSHA14</t>
  </si>
  <si>
    <t>HSSHA15</t>
  </si>
  <si>
    <t>HSSHA16</t>
  </si>
  <si>
    <t>HSSHA17</t>
  </si>
  <si>
    <t>HSSHA18</t>
  </si>
  <si>
    <t>HSSHA20</t>
  </si>
  <si>
    <t>HSSHA21</t>
  </si>
  <si>
    <t>HSSHA22</t>
  </si>
  <si>
    <t>HSSHA23</t>
  </si>
  <si>
    <t>HSSHA24</t>
  </si>
  <si>
    <t>HSSHA25</t>
  </si>
  <si>
    <t>HSSHA26</t>
  </si>
  <si>
    <t>HSSHA27</t>
  </si>
  <si>
    <t>HSSHB02</t>
  </si>
  <si>
    <t>HSSHB03</t>
  </si>
  <si>
    <t>HSSHB04</t>
  </si>
  <si>
    <t>HSSHB06</t>
  </si>
  <si>
    <t>HSSHB07</t>
  </si>
  <si>
    <t>HSSHC03</t>
  </si>
  <si>
    <t>HSSHA28</t>
  </si>
  <si>
    <t>HSSHA29</t>
  </si>
  <si>
    <t>HSSHA30</t>
  </si>
  <si>
    <t>HSSHA31</t>
  </si>
  <si>
    <t>HSSHA32</t>
  </si>
  <si>
    <t>HSSHA33</t>
  </si>
  <si>
    <t>HSSHA34</t>
  </si>
  <si>
    <t>HSSHC01</t>
    <phoneticPr fontId="4" type="noConversion"/>
  </si>
  <si>
    <t>HSS中已注册的公有用户标识数</t>
    <phoneticPr fontId="4" type="noConversion"/>
  </si>
  <si>
    <t>DBU.NbrRegPubUserId</t>
    <phoneticPr fontId="4" type="noConversion"/>
  </si>
  <si>
    <t>个</t>
    <phoneticPr fontId="4" type="noConversion"/>
  </si>
  <si>
    <t>HSS中注册状态为“Registered”的公有用户标识（Public User Identity）数</t>
    <phoneticPr fontId="4" type="noConversion"/>
  </si>
  <si>
    <t>HSSHC02</t>
    <phoneticPr fontId="4" type="noConversion"/>
  </si>
  <si>
    <t>HSS中注册状态为Unreg的公有用户标识数</t>
    <phoneticPr fontId="4" type="noConversion"/>
  </si>
  <si>
    <t>DBU.NbrUnregPubUserId</t>
    <phoneticPr fontId="4" type="noConversion"/>
  </si>
  <si>
    <t>HSS中注册状态为“UnRegistered”的公有用户标识（Public User Identity）数</t>
    <phoneticPr fontId="4" type="noConversion"/>
  </si>
  <si>
    <t>HSSHB01</t>
    <phoneticPr fontId="4" type="noConversion"/>
  </si>
  <si>
    <r>
      <t>HSS</t>
    </r>
    <r>
      <rPr>
        <sz val="10"/>
        <rFont val="宋体"/>
        <family val="3"/>
        <charset val="134"/>
      </rPr>
      <t>中存储的</t>
    </r>
    <r>
      <rPr>
        <sz val="10"/>
        <rFont val="Arial"/>
        <family val="2"/>
      </rPr>
      <t>IMS</t>
    </r>
    <r>
      <rPr>
        <sz val="10"/>
        <rFont val="宋体"/>
        <family val="3"/>
        <charset val="134"/>
      </rPr>
      <t>用户数</t>
    </r>
    <phoneticPr fontId="4" type="noConversion"/>
  </si>
  <si>
    <t>DBU.NbrImsSubscription</t>
    <phoneticPr fontId="4" type="noConversion"/>
  </si>
  <si>
    <t>个</t>
    <phoneticPr fontId="4" type="noConversion"/>
  </si>
  <si>
    <r>
      <t>HSS</t>
    </r>
    <r>
      <rPr>
        <sz val="10"/>
        <rFont val="宋体"/>
        <family val="3"/>
        <charset val="134"/>
      </rPr>
      <t>中存储的</t>
    </r>
    <r>
      <rPr>
        <sz val="10"/>
        <rFont val="Arial"/>
        <family val="2"/>
      </rPr>
      <t>IMS Subscription</t>
    </r>
    <r>
      <rPr>
        <sz val="10"/>
        <rFont val="宋体"/>
        <family val="3"/>
        <charset val="134"/>
      </rPr>
      <t>数量。</t>
    </r>
    <phoneticPr fontId="4" type="noConversion"/>
  </si>
  <si>
    <t>Gauge</t>
    <phoneticPr fontId="4" type="noConversion"/>
  </si>
  <si>
    <r>
      <t>HSS</t>
    </r>
    <r>
      <rPr>
        <sz val="10"/>
        <rFont val="宋体"/>
        <family val="3"/>
        <charset val="134"/>
      </rPr>
      <t>中存储的私有用户标识数</t>
    </r>
    <phoneticPr fontId="4" type="noConversion"/>
  </si>
  <si>
    <t>DBU.NbrPriUserId</t>
    <phoneticPr fontId="4" type="noConversion"/>
  </si>
  <si>
    <t>个</t>
    <phoneticPr fontId="4" type="noConversion"/>
  </si>
  <si>
    <r>
      <t>HSS</t>
    </r>
    <r>
      <rPr>
        <sz val="10"/>
        <rFont val="宋体"/>
        <family val="3"/>
        <charset val="134"/>
      </rPr>
      <t>中存储的私有用户标识（</t>
    </r>
    <r>
      <rPr>
        <sz val="10"/>
        <rFont val="Arial"/>
        <family val="2"/>
      </rPr>
      <t>Public User Identity</t>
    </r>
    <r>
      <rPr>
        <sz val="10"/>
        <rFont val="宋体"/>
        <family val="3"/>
        <charset val="134"/>
      </rPr>
      <t>）数</t>
    </r>
    <phoneticPr fontId="4" type="noConversion"/>
  </si>
  <si>
    <t>Gauge</t>
    <phoneticPr fontId="4" type="noConversion"/>
  </si>
  <si>
    <r>
      <t>HSS</t>
    </r>
    <r>
      <rPr>
        <sz val="10"/>
        <rFont val="宋体"/>
        <family val="3"/>
        <charset val="134"/>
      </rPr>
      <t>中存储的</t>
    </r>
    <r>
      <rPr>
        <sz val="10"/>
        <rFont val="Arial"/>
        <family val="2"/>
      </rPr>
      <t>SIP URI</t>
    </r>
    <r>
      <rPr>
        <sz val="10"/>
        <rFont val="宋体"/>
        <family val="3"/>
        <charset val="134"/>
      </rPr>
      <t>格式公有用户标识数</t>
    </r>
    <phoneticPr fontId="4" type="noConversion"/>
  </si>
  <si>
    <t>DBU.NbrSipPubUserId</t>
    <phoneticPr fontId="4" type="noConversion"/>
  </si>
  <si>
    <r>
      <t>HSS</t>
    </r>
    <r>
      <rPr>
        <sz val="10"/>
        <rFont val="宋体"/>
        <family val="3"/>
        <charset val="134"/>
      </rPr>
      <t>中存储的</t>
    </r>
    <r>
      <rPr>
        <sz val="10"/>
        <rFont val="Arial"/>
        <family val="2"/>
      </rPr>
      <t>SIP URI</t>
    </r>
    <r>
      <rPr>
        <sz val="10"/>
        <rFont val="宋体"/>
        <family val="3"/>
        <charset val="134"/>
      </rPr>
      <t>格式公有用户标识（</t>
    </r>
    <r>
      <rPr>
        <sz val="10"/>
        <rFont val="Arial"/>
        <family val="2"/>
      </rPr>
      <t>Public User Identity</t>
    </r>
    <r>
      <rPr>
        <sz val="10"/>
        <rFont val="宋体"/>
        <family val="3"/>
        <charset val="134"/>
      </rPr>
      <t>）数</t>
    </r>
    <phoneticPr fontId="4" type="noConversion"/>
  </si>
  <si>
    <r>
      <t>HSS</t>
    </r>
    <r>
      <rPr>
        <sz val="10"/>
        <rFont val="宋体"/>
        <family val="3"/>
        <charset val="134"/>
      </rPr>
      <t>中存储的</t>
    </r>
    <r>
      <rPr>
        <sz val="10"/>
        <rFont val="Arial"/>
        <family val="2"/>
      </rPr>
      <t>TEL URI</t>
    </r>
    <r>
      <rPr>
        <sz val="10"/>
        <rFont val="宋体"/>
        <family val="3"/>
        <charset val="134"/>
      </rPr>
      <t>格式公有用户标识数</t>
    </r>
    <phoneticPr fontId="4" type="noConversion"/>
  </si>
  <si>
    <t>DBU.NbrTelPubUserId</t>
    <phoneticPr fontId="4" type="noConversion"/>
  </si>
  <si>
    <r>
      <t>HSS</t>
    </r>
    <r>
      <rPr>
        <sz val="10"/>
        <rFont val="宋体"/>
        <family val="3"/>
        <charset val="134"/>
      </rPr>
      <t>中存储的</t>
    </r>
    <r>
      <rPr>
        <sz val="10"/>
        <rFont val="Arial"/>
        <family val="2"/>
      </rPr>
      <t>TEL URI</t>
    </r>
    <r>
      <rPr>
        <sz val="10"/>
        <rFont val="宋体"/>
        <family val="3"/>
        <charset val="134"/>
      </rPr>
      <t>格式公有用户标识（</t>
    </r>
    <r>
      <rPr>
        <sz val="10"/>
        <rFont val="Arial"/>
        <family val="2"/>
      </rPr>
      <t>Public User Identity</t>
    </r>
    <r>
      <rPr>
        <sz val="10"/>
        <rFont val="宋体"/>
        <family val="3"/>
        <charset val="134"/>
      </rPr>
      <t>）数</t>
    </r>
    <phoneticPr fontId="4" type="noConversion"/>
  </si>
  <si>
    <r>
      <t>HSS</t>
    </r>
    <r>
      <rPr>
        <sz val="10"/>
        <rFont val="宋体"/>
        <family val="3"/>
        <charset val="134"/>
      </rPr>
      <t>中存储的私有业务标识数</t>
    </r>
    <phoneticPr fontId="4" type="noConversion"/>
  </si>
  <si>
    <t>DBU.NbrPriSrvId</t>
    <phoneticPr fontId="4" type="noConversion"/>
  </si>
  <si>
    <r>
      <t>HSS</t>
    </r>
    <r>
      <rPr>
        <sz val="10"/>
        <rFont val="宋体"/>
        <family val="3"/>
        <charset val="134"/>
      </rPr>
      <t>中存储的私有业务标识（</t>
    </r>
    <r>
      <rPr>
        <sz val="10"/>
        <rFont val="Arial"/>
        <family val="2"/>
      </rPr>
      <t>Private Service Identity</t>
    </r>
    <r>
      <rPr>
        <sz val="10"/>
        <rFont val="宋体"/>
        <family val="3"/>
        <charset val="134"/>
      </rPr>
      <t>）数</t>
    </r>
    <phoneticPr fontId="4" type="noConversion"/>
  </si>
  <si>
    <t>HSS</t>
    <phoneticPr fontId="4" type="noConversion"/>
  </si>
  <si>
    <t>Home Subscriber Server</t>
    <phoneticPr fontId="4" type="noConversion"/>
  </si>
  <si>
    <t>日期</t>
    <phoneticPr fontId="4" type="noConversion"/>
  </si>
  <si>
    <t>修订内容</t>
    <phoneticPr fontId="4" type="noConversion"/>
  </si>
  <si>
    <t>修订处室</t>
    <phoneticPr fontId="4" type="noConversion"/>
  </si>
  <si>
    <t>HSSHA38</t>
  </si>
  <si>
    <t>HSSHA39</t>
  </si>
  <si>
    <t>HSSHA40</t>
  </si>
  <si>
    <t>HSSHA41</t>
  </si>
  <si>
    <t>SLF</t>
    <phoneticPr fontId="4" type="noConversion"/>
  </si>
  <si>
    <t>Server Location Function</t>
    <phoneticPr fontId="4" type="noConversion"/>
  </si>
  <si>
    <t>指标编码</t>
    <phoneticPr fontId="4" type="noConversion"/>
  </si>
  <si>
    <t>重要度</t>
    <phoneticPr fontId="4" type="noConversion"/>
  </si>
  <si>
    <r>
      <t>在</t>
    </r>
    <r>
      <rPr>
        <sz val="10"/>
        <color indexed="8"/>
        <rFont val="Arial"/>
        <family val="2"/>
      </rPr>
      <t>Cx</t>
    </r>
    <r>
      <rPr>
        <sz val="10"/>
        <color indexed="8"/>
        <rFont val="宋体"/>
        <family val="3"/>
        <charset val="134"/>
      </rPr>
      <t>接口上收到</t>
    </r>
    <r>
      <rPr>
        <sz val="10"/>
        <color indexed="8"/>
        <rFont val="Arial"/>
        <family val="2"/>
      </rPr>
      <t>LIR</t>
    </r>
    <r>
      <rPr>
        <sz val="10"/>
        <color indexed="8"/>
        <rFont val="宋体"/>
        <family val="3"/>
        <charset val="134"/>
      </rPr>
      <t>的总次数</t>
    </r>
  </si>
  <si>
    <r>
      <t>在</t>
    </r>
    <r>
      <rPr>
        <sz val="10"/>
        <color indexed="8"/>
        <rFont val="Arial"/>
        <family val="2"/>
      </rPr>
      <t>Cx</t>
    </r>
    <r>
      <rPr>
        <sz val="10"/>
        <color indexed="8"/>
        <rFont val="宋体"/>
        <family val="3"/>
        <charset val="134"/>
      </rPr>
      <t>接口上发送成功</t>
    </r>
    <r>
      <rPr>
        <sz val="10"/>
        <color indexed="8"/>
        <rFont val="Arial"/>
        <family val="2"/>
      </rPr>
      <t>LIA</t>
    </r>
    <r>
      <rPr>
        <sz val="10"/>
        <color indexed="8"/>
        <rFont val="宋体"/>
        <family val="3"/>
        <charset val="134"/>
      </rPr>
      <t>的总次数</t>
    </r>
  </si>
  <si>
    <t>次</t>
    <phoneticPr fontId="4" type="noConversion"/>
  </si>
  <si>
    <t>CC</t>
    <phoneticPr fontId="4" type="noConversion"/>
  </si>
  <si>
    <t>次</t>
    <phoneticPr fontId="12" type="noConversion"/>
  </si>
  <si>
    <t>CC</t>
    <phoneticPr fontId="12" type="noConversion"/>
  </si>
  <si>
    <t>次</t>
    <phoneticPr fontId="12" type="noConversion"/>
  </si>
  <si>
    <t>CC</t>
    <phoneticPr fontId="12" type="noConversion"/>
  </si>
  <si>
    <r>
      <t>UAR</t>
    </r>
    <r>
      <rPr>
        <sz val="10"/>
        <color indexed="8"/>
        <rFont val="宋体"/>
        <family val="3"/>
        <charset val="134"/>
      </rPr>
      <t>请求总次数</t>
    </r>
  </si>
  <si>
    <t>次</t>
    <phoneticPr fontId="4" type="noConversion"/>
  </si>
  <si>
    <r>
      <t>在</t>
    </r>
    <r>
      <rPr>
        <sz val="10"/>
        <color indexed="8"/>
        <rFont val="Arial"/>
        <family val="2"/>
      </rPr>
      <t>Cx</t>
    </r>
    <r>
      <rPr>
        <sz val="10"/>
        <color indexed="8"/>
        <rFont val="宋体"/>
        <family val="3"/>
        <charset val="134"/>
      </rPr>
      <t>接口上收到</t>
    </r>
    <r>
      <rPr>
        <sz val="10"/>
        <color indexed="8"/>
        <rFont val="Arial"/>
        <family val="2"/>
      </rPr>
      <t>UAR</t>
    </r>
    <r>
      <rPr>
        <sz val="10"/>
        <color indexed="8"/>
        <rFont val="宋体"/>
        <family val="3"/>
        <charset val="134"/>
      </rPr>
      <t>的总次数</t>
    </r>
  </si>
  <si>
    <t>CC</t>
    <phoneticPr fontId="4" type="noConversion"/>
  </si>
  <si>
    <r>
      <t>在</t>
    </r>
    <r>
      <rPr>
        <sz val="10"/>
        <color indexed="8"/>
        <rFont val="Arial"/>
        <family val="2"/>
      </rPr>
      <t>Cx</t>
    </r>
    <r>
      <rPr>
        <sz val="10"/>
        <color indexed="8"/>
        <rFont val="宋体"/>
        <family val="3"/>
        <charset val="134"/>
      </rPr>
      <t>接口上发送成功</t>
    </r>
    <r>
      <rPr>
        <sz val="10"/>
        <color indexed="8"/>
        <rFont val="Arial"/>
        <family val="2"/>
      </rPr>
      <t>UAA</t>
    </r>
    <r>
      <rPr>
        <sz val="10"/>
        <color indexed="8"/>
        <rFont val="宋体"/>
        <family val="3"/>
        <charset val="134"/>
      </rPr>
      <t>的总次数</t>
    </r>
  </si>
  <si>
    <t>UAR返回用户不存在的总次数</t>
    <phoneticPr fontId="12" type="noConversion"/>
  </si>
  <si>
    <t>UR.FailUAA.5001</t>
    <phoneticPr fontId="12" type="noConversion"/>
  </si>
  <si>
    <t>UAA返回用户不存在次数</t>
    <phoneticPr fontId="12" type="noConversion"/>
  </si>
  <si>
    <t>UAR返回HSS内部错误总次数</t>
    <phoneticPr fontId="12" type="noConversion"/>
  </si>
  <si>
    <t>UR.FailUAA.5012</t>
    <phoneticPr fontId="12" type="noConversion"/>
  </si>
  <si>
    <r>
      <rPr>
        <sz val="10"/>
        <color indexed="8"/>
        <rFont val="Arial"/>
        <family val="2"/>
      </rPr>
      <t>UAA</t>
    </r>
    <r>
      <rPr>
        <sz val="10"/>
        <color indexed="8"/>
        <rFont val="宋体"/>
        <family val="3"/>
        <charset val="134"/>
      </rPr>
      <t>返回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内部错误次数</t>
    </r>
    <phoneticPr fontId="12" type="noConversion"/>
  </si>
  <si>
    <t>UAR失败响应分原因次数</t>
    <phoneticPr fontId="12" type="noConversion"/>
  </si>
  <si>
    <t>UAA返回响应分原因次数，CAUSE取值参见29.228、29.229</t>
    <phoneticPr fontId="12" type="noConversion"/>
  </si>
  <si>
    <r>
      <t>MAR</t>
    </r>
    <r>
      <rPr>
        <sz val="10"/>
        <color indexed="8"/>
        <rFont val="宋体"/>
        <family val="3"/>
        <charset val="134"/>
      </rPr>
      <t>请求总次数</t>
    </r>
  </si>
  <si>
    <r>
      <t>在</t>
    </r>
    <r>
      <rPr>
        <sz val="10"/>
        <color indexed="8"/>
        <rFont val="Arial"/>
        <family val="2"/>
      </rPr>
      <t>Cx</t>
    </r>
    <r>
      <rPr>
        <sz val="10"/>
        <color indexed="8"/>
        <rFont val="宋体"/>
        <family val="3"/>
        <charset val="134"/>
      </rPr>
      <t>接口上收到</t>
    </r>
    <r>
      <rPr>
        <sz val="10"/>
        <color indexed="8"/>
        <rFont val="Arial"/>
        <family val="2"/>
      </rPr>
      <t>MAR</t>
    </r>
    <r>
      <rPr>
        <sz val="10"/>
        <color indexed="8"/>
        <rFont val="宋体"/>
        <family val="3"/>
        <charset val="134"/>
      </rPr>
      <t>的总次数</t>
    </r>
  </si>
  <si>
    <r>
      <t>MAR</t>
    </r>
    <r>
      <rPr>
        <sz val="10"/>
        <color indexed="8"/>
        <rFont val="宋体"/>
        <family val="3"/>
        <charset val="134"/>
      </rPr>
      <t>成功响应总次数</t>
    </r>
    <phoneticPr fontId="4" type="noConversion"/>
  </si>
  <si>
    <r>
      <t>在</t>
    </r>
    <r>
      <rPr>
        <sz val="10"/>
        <color indexed="8"/>
        <rFont val="Arial"/>
        <family val="2"/>
      </rPr>
      <t>Cx</t>
    </r>
    <r>
      <rPr>
        <sz val="10"/>
        <color indexed="8"/>
        <rFont val="宋体"/>
        <family val="3"/>
        <charset val="134"/>
      </rPr>
      <t>接口上发送成功</t>
    </r>
    <r>
      <rPr>
        <sz val="10"/>
        <color indexed="8"/>
        <rFont val="Arial"/>
        <family val="2"/>
      </rPr>
      <t>MAA</t>
    </r>
    <r>
      <rPr>
        <sz val="10"/>
        <color indexed="8"/>
        <rFont val="宋体"/>
        <family val="3"/>
        <charset val="134"/>
      </rPr>
      <t>的总次数</t>
    </r>
  </si>
  <si>
    <t>MAR返回用户不存在的总次数</t>
    <phoneticPr fontId="12" type="noConversion"/>
  </si>
  <si>
    <t>MA.FailMAA.5001</t>
    <phoneticPr fontId="12" type="noConversion"/>
  </si>
  <si>
    <t>MAA返回用户不存在次数</t>
    <phoneticPr fontId="12" type="noConversion"/>
  </si>
  <si>
    <t>MAR返回HSS内部错误总次数</t>
    <phoneticPr fontId="12" type="noConversion"/>
  </si>
  <si>
    <t>MA.FailMAA.5012</t>
    <phoneticPr fontId="12" type="noConversion"/>
  </si>
  <si>
    <r>
      <rPr>
        <sz val="10"/>
        <color indexed="8"/>
        <rFont val="Arial"/>
        <family val="2"/>
      </rPr>
      <t>MAA</t>
    </r>
    <r>
      <rPr>
        <sz val="10"/>
        <color indexed="8"/>
        <rFont val="宋体"/>
        <family val="3"/>
        <charset val="134"/>
      </rPr>
      <t>返回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内部错误次数</t>
    </r>
    <phoneticPr fontId="12" type="noConversion"/>
  </si>
  <si>
    <t>MAR失败响应分原因次数</t>
    <phoneticPr fontId="12" type="noConversion"/>
  </si>
  <si>
    <t>MAA返回响应分原因次数，CAUSE取值参见29.228、29.229</t>
    <phoneticPr fontId="12" type="noConversion"/>
  </si>
  <si>
    <r>
      <t>SAR</t>
    </r>
    <r>
      <rPr>
        <sz val="10"/>
        <color indexed="8"/>
        <rFont val="宋体"/>
        <family val="3"/>
        <charset val="134"/>
      </rPr>
      <t>请求总次数</t>
    </r>
  </si>
  <si>
    <r>
      <t>在</t>
    </r>
    <r>
      <rPr>
        <sz val="10"/>
        <color indexed="8"/>
        <rFont val="Arial"/>
        <family val="2"/>
      </rPr>
      <t>Cx</t>
    </r>
    <r>
      <rPr>
        <sz val="10"/>
        <color indexed="8"/>
        <rFont val="宋体"/>
        <family val="3"/>
        <charset val="134"/>
      </rPr>
      <t>接口上收到</t>
    </r>
    <r>
      <rPr>
        <sz val="10"/>
        <color indexed="8"/>
        <rFont val="Arial"/>
        <family val="2"/>
      </rPr>
      <t>SAR</t>
    </r>
    <r>
      <rPr>
        <sz val="10"/>
        <color indexed="8"/>
        <rFont val="宋体"/>
        <family val="3"/>
        <charset val="134"/>
      </rPr>
      <t>的总次数</t>
    </r>
  </si>
  <si>
    <r>
      <t>SAR</t>
    </r>
    <r>
      <rPr>
        <sz val="10"/>
        <color indexed="8"/>
        <rFont val="宋体"/>
        <family val="3"/>
        <charset val="134"/>
      </rPr>
      <t>成功响应总次数</t>
    </r>
    <phoneticPr fontId="4" type="noConversion"/>
  </si>
  <si>
    <r>
      <t>在</t>
    </r>
    <r>
      <rPr>
        <sz val="10"/>
        <color indexed="8"/>
        <rFont val="Arial"/>
        <family val="2"/>
      </rPr>
      <t>Cx</t>
    </r>
    <r>
      <rPr>
        <sz val="10"/>
        <color indexed="8"/>
        <rFont val="宋体"/>
        <family val="3"/>
        <charset val="134"/>
      </rPr>
      <t>接口上发送成功</t>
    </r>
    <r>
      <rPr>
        <sz val="10"/>
        <color indexed="8"/>
        <rFont val="Arial"/>
        <family val="2"/>
      </rPr>
      <t>SAA</t>
    </r>
    <r>
      <rPr>
        <sz val="10"/>
        <color indexed="8"/>
        <rFont val="宋体"/>
        <family val="3"/>
        <charset val="134"/>
      </rPr>
      <t>的总次数</t>
    </r>
  </si>
  <si>
    <t>SAR返回用户不存在的总次数</t>
    <phoneticPr fontId="12" type="noConversion"/>
  </si>
  <si>
    <t>UR.FailSAA.5001</t>
    <phoneticPr fontId="12" type="noConversion"/>
  </si>
  <si>
    <t>SAA返回用户不存在次数</t>
    <phoneticPr fontId="12" type="noConversion"/>
  </si>
  <si>
    <t>SAR返回HSS内部错误总次数</t>
    <phoneticPr fontId="12" type="noConversion"/>
  </si>
  <si>
    <t>UR.FailSAA.5012</t>
    <phoneticPr fontId="12" type="noConversion"/>
  </si>
  <si>
    <r>
      <rPr>
        <sz val="10"/>
        <color indexed="8"/>
        <rFont val="Arial"/>
        <family val="2"/>
      </rPr>
      <t>SAA</t>
    </r>
    <r>
      <rPr>
        <sz val="10"/>
        <color indexed="8"/>
        <rFont val="宋体"/>
        <family val="3"/>
        <charset val="134"/>
      </rPr>
      <t>返回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内部错误次数</t>
    </r>
    <phoneticPr fontId="12" type="noConversion"/>
  </si>
  <si>
    <t>SAR失败响应分原因次数</t>
    <phoneticPr fontId="12" type="noConversion"/>
  </si>
  <si>
    <t>SAA返回响应分原因次数，CAUSE取值参见29.228、29.229</t>
    <phoneticPr fontId="12" type="noConversion"/>
  </si>
  <si>
    <r>
      <t>RTR</t>
    </r>
    <r>
      <rPr>
        <sz val="10"/>
        <color indexed="8"/>
        <rFont val="宋体"/>
        <family val="3"/>
        <charset val="134"/>
      </rPr>
      <t>请求总次数</t>
    </r>
  </si>
  <si>
    <t>在Cx接口上HSS发送到S-CSCF的RTR的总次数</t>
    <phoneticPr fontId="4" type="noConversion"/>
  </si>
  <si>
    <r>
      <t>RTR</t>
    </r>
    <r>
      <rPr>
        <sz val="10"/>
        <color indexed="8"/>
        <rFont val="宋体"/>
        <family val="3"/>
        <charset val="134"/>
      </rPr>
      <t>成功响应总次数</t>
    </r>
    <phoneticPr fontId="4" type="noConversion"/>
  </si>
  <si>
    <r>
      <t>在</t>
    </r>
    <r>
      <rPr>
        <sz val="10"/>
        <color indexed="8"/>
        <rFont val="Arial"/>
        <family val="2"/>
      </rPr>
      <t>Cx</t>
    </r>
    <r>
      <rPr>
        <sz val="10"/>
        <color indexed="8"/>
        <rFont val="宋体"/>
        <family val="3"/>
        <charset val="134"/>
      </rPr>
      <t>接口上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从</t>
    </r>
    <r>
      <rPr>
        <sz val="10"/>
        <color indexed="8"/>
        <rFont val="Arial"/>
        <family val="2"/>
      </rPr>
      <t>S-CSCF</t>
    </r>
    <r>
      <rPr>
        <sz val="10"/>
        <color indexed="8"/>
        <rFont val="宋体"/>
        <family val="3"/>
        <charset val="134"/>
      </rPr>
      <t>接收成功</t>
    </r>
    <r>
      <rPr>
        <sz val="10"/>
        <color indexed="8"/>
        <rFont val="Arial"/>
        <family val="2"/>
      </rPr>
      <t>RTA</t>
    </r>
    <r>
      <rPr>
        <sz val="10"/>
        <color indexed="8"/>
        <rFont val="宋体"/>
        <family val="3"/>
        <charset val="134"/>
      </rPr>
      <t>的总次数</t>
    </r>
  </si>
  <si>
    <r>
      <t>PPR</t>
    </r>
    <r>
      <rPr>
        <sz val="10"/>
        <color indexed="8"/>
        <rFont val="宋体"/>
        <family val="3"/>
        <charset val="134"/>
      </rPr>
      <t>请求总次数</t>
    </r>
  </si>
  <si>
    <r>
      <t>在</t>
    </r>
    <r>
      <rPr>
        <sz val="10"/>
        <color indexed="8"/>
        <rFont val="Arial"/>
        <family val="2"/>
      </rPr>
      <t>Cx</t>
    </r>
    <r>
      <rPr>
        <sz val="10"/>
        <color indexed="8"/>
        <rFont val="宋体"/>
        <family val="3"/>
        <charset val="134"/>
      </rPr>
      <t>接口上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发送到</t>
    </r>
    <r>
      <rPr>
        <sz val="10"/>
        <color indexed="8"/>
        <rFont val="Arial"/>
        <family val="2"/>
      </rPr>
      <t>S-CSCF</t>
    </r>
    <r>
      <rPr>
        <sz val="10"/>
        <color indexed="8"/>
        <rFont val="宋体"/>
        <family val="3"/>
        <charset val="134"/>
      </rPr>
      <t>的</t>
    </r>
    <r>
      <rPr>
        <sz val="10"/>
        <color indexed="8"/>
        <rFont val="Arial"/>
        <family val="2"/>
      </rPr>
      <t>PPR</t>
    </r>
    <r>
      <rPr>
        <sz val="10"/>
        <color indexed="8"/>
        <rFont val="宋体"/>
        <family val="3"/>
        <charset val="134"/>
      </rPr>
      <t>的总次数</t>
    </r>
  </si>
  <si>
    <r>
      <t>PPR</t>
    </r>
    <r>
      <rPr>
        <sz val="10"/>
        <color indexed="8"/>
        <rFont val="宋体"/>
        <family val="3"/>
        <charset val="134"/>
      </rPr>
      <t>成功响应总次数</t>
    </r>
  </si>
  <si>
    <r>
      <t>在</t>
    </r>
    <r>
      <rPr>
        <sz val="10"/>
        <color indexed="8"/>
        <rFont val="Arial"/>
        <family val="2"/>
      </rPr>
      <t>Cx</t>
    </r>
    <r>
      <rPr>
        <sz val="10"/>
        <color indexed="8"/>
        <rFont val="宋体"/>
        <family val="3"/>
        <charset val="134"/>
      </rPr>
      <t>接口上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从</t>
    </r>
    <r>
      <rPr>
        <sz val="10"/>
        <color indexed="8"/>
        <rFont val="Arial"/>
        <family val="2"/>
      </rPr>
      <t>S-CSCF</t>
    </r>
    <r>
      <rPr>
        <sz val="10"/>
        <color indexed="8"/>
        <rFont val="宋体"/>
        <family val="3"/>
        <charset val="134"/>
      </rPr>
      <t>接收成功</t>
    </r>
    <r>
      <rPr>
        <sz val="10"/>
        <color indexed="8"/>
        <rFont val="Arial"/>
        <family val="2"/>
      </rPr>
      <t>PPA</t>
    </r>
    <r>
      <rPr>
        <sz val="10"/>
        <color indexed="8"/>
        <rFont val="宋体"/>
        <family val="3"/>
        <charset val="134"/>
      </rPr>
      <t>的总次数</t>
    </r>
  </si>
  <si>
    <r>
      <t>PUR</t>
    </r>
    <r>
      <rPr>
        <sz val="10"/>
        <color indexed="8"/>
        <rFont val="宋体"/>
        <family val="3"/>
        <charset val="134"/>
      </rPr>
      <t>请求总次数</t>
    </r>
  </si>
  <si>
    <r>
      <t>在</t>
    </r>
    <r>
      <rPr>
        <sz val="10"/>
        <color indexed="8"/>
        <rFont val="Arial"/>
        <family val="2"/>
      </rPr>
      <t>Sh</t>
    </r>
    <r>
      <rPr>
        <sz val="10"/>
        <color indexed="8"/>
        <rFont val="宋体"/>
        <family val="3"/>
        <charset val="134"/>
      </rPr>
      <t>接口上收到</t>
    </r>
    <r>
      <rPr>
        <sz val="10"/>
        <color indexed="8"/>
        <rFont val="Arial"/>
        <family val="2"/>
      </rPr>
      <t>PUR</t>
    </r>
    <r>
      <rPr>
        <sz val="10"/>
        <color indexed="8"/>
        <rFont val="宋体"/>
        <family val="3"/>
        <charset val="134"/>
      </rPr>
      <t>的总次数</t>
    </r>
  </si>
  <si>
    <r>
      <t>PUR</t>
    </r>
    <r>
      <rPr>
        <sz val="10"/>
        <color indexed="8"/>
        <rFont val="宋体"/>
        <family val="3"/>
        <charset val="134"/>
      </rPr>
      <t>成功响应总次数</t>
    </r>
  </si>
  <si>
    <r>
      <t>在</t>
    </r>
    <r>
      <rPr>
        <sz val="10"/>
        <color indexed="8"/>
        <rFont val="Arial"/>
        <family val="2"/>
      </rPr>
      <t>Sh</t>
    </r>
    <r>
      <rPr>
        <sz val="10"/>
        <color indexed="8"/>
        <rFont val="宋体"/>
        <family val="3"/>
        <charset val="134"/>
      </rPr>
      <t>接口上发送成功</t>
    </r>
    <r>
      <rPr>
        <sz val="10"/>
        <color indexed="8"/>
        <rFont val="Arial"/>
        <family val="2"/>
      </rPr>
      <t>PUA</t>
    </r>
    <r>
      <rPr>
        <sz val="10"/>
        <color indexed="8"/>
        <rFont val="宋体"/>
        <family val="3"/>
        <charset val="134"/>
      </rPr>
      <t>的总次数</t>
    </r>
  </si>
  <si>
    <r>
      <t>UDR</t>
    </r>
    <r>
      <rPr>
        <sz val="10"/>
        <color indexed="8"/>
        <rFont val="宋体"/>
        <family val="3"/>
        <charset val="134"/>
      </rPr>
      <t>请求总次数</t>
    </r>
  </si>
  <si>
    <r>
      <t>在</t>
    </r>
    <r>
      <rPr>
        <sz val="10"/>
        <color indexed="8"/>
        <rFont val="Arial"/>
        <family val="2"/>
      </rPr>
      <t>Sh</t>
    </r>
    <r>
      <rPr>
        <sz val="10"/>
        <color indexed="8"/>
        <rFont val="宋体"/>
        <family val="3"/>
        <charset val="134"/>
      </rPr>
      <t>接口上收到</t>
    </r>
    <r>
      <rPr>
        <sz val="10"/>
        <color indexed="8"/>
        <rFont val="Arial"/>
        <family val="2"/>
      </rPr>
      <t>UDR</t>
    </r>
    <r>
      <rPr>
        <sz val="10"/>
        <color indexed="8"/>
        <rFont val="宋体"/>
        <family val="3"/>
        <charset val="134"/>
      </rPr>
      <t>的总次数</t>
    </r>
  </si>
  <si>
    <r>
      <t>UDR</t>
    </r>
    <r>
      <rPr>
        <sz val="10"/>
        <color indexed="8"/>
        <rFont val="宋体"/>
        <family val="3"/>
        <charset val="134"/>
      </rPr>
      <t>成功响应总次数</t>
    </r>
  </si>
  <si>
    <r>
      <t>在</t>
    </r>
    <r>
      <rPr>
        <sz val="10"/>
        <color indexed="8"/>
        <rFont val="Arial"/>
        <family val="2"/>
      </rPr>
      <t>Sh</t>
    </r>
    <r>
      <rPr>
        <sz val="10"/>
        <color indexed="8"/>
        <rFont val="宋体"/>
        <family val="3"/>
        <charset val="134"/>
      </rPr>
      <t>接口上发送成功</t>
    </r>
    <r>
      <rPr>
        <sz val="10"/>
        <color indexed="8"/>
        <rFont val="Arial"/>
        <family val="2"/>
      </rPr>
      <t>UDA</t>
    </r>
    <r>
      <rPr>
        <sz val="10"/>
        <color indexed="8"/>
        <rFont val="宋体"/>
        <family val="3"/>
        <charset val="134"/>
      </rPr>
      <t>的总次数</t>
    </r>
  </si>
  <si>
    <t>UDR返回用户不存在的总次数</t>
    <phoneticPr fontId="12" type="noConversion"/>
  </si>
  <si>
    <t>DTR.FailUDA.5001</t>
    <phoneticPr fontId="12" type="noConversion"/>
  </si>
  <si>
    <t>UDA返回用户不存在次数</t>
    <phoneticPr fontId="12" type="noConversion"/>
  </si>
  <si>
    <t>UDR返回HSS内部错误总次数</t>
    <phoneticPr fontId="12" type="noConversion"/>
  </si>
  <si>
    <t>DTR.FailUDA.5012</t>
    <phoneticPr fontId="12" type="noConversion"/>
  </si>
  <si>
    <r>
      <rPr>
        <sz val="10"/>
        <color indexed="8"/>
        <rFont val="Arial"/>
        <family val="2"/>
      </rPr>
      <t>UDA</t>
    </r>
    <r>
      <rPr>
        <sz val="10"/>
        <color indexed="8"/>
        <rFont val="宋体"/>
        <family val="3"/>
        <charset val="134"/>
      </rPr>
      <t>返回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内部错误次数</t>
    </r>
    <phoneticPr fontId="12" type="noConversion"/>
  </si>
  <si>
    <t>UDR失败响应分原因次数</t>
    <phoneticPr fontId="12" type="noConversion"/>
  </si>
  <si>
    <t>UDA返回响应分原因次数，CAUSE取值参见29.328、29.329</t>
    <phoneticPr fontId="12" type="noConversion"/>
  </si>
  <si>
    <r>
      <t>SNR</t>
    </r>
    <r>
      <rPr>
        <sz val="10"/>
        <color indexed="8"/>
        <rFont val="宋体"/>
        <family val="3"/>
        <charset val="134"/>
      </rPr>
      <t>请求总次数</t>
    </r>
  </si>
  <si>
    <r>
      <t>在</t>
    </r>
    <r>
      <rPr>
        <sz val="10"/>
        <color indexed="8"/>
        <rFont val="Arial"/>
        <family val="2"/>
      </rPr>
      <t>Sh</t>
    </r>
    <r>
      <rPr>
        <sz val="10"/>
        <color indexed="8"/>
        <rFont val="宋体"/>
        <family val="3"/>
        <charset val="134"/>
      </rPr>
      <t>接口上收到</t>
    </r>
    <r>
      <rPr>
        <sz val="10"/>
        <color indexed="8"/>
        <rFont val="Arial"/>
        <family val="2"/>
      </rPr>
      <t>SNR</t>
    </r>
    <r>
      <rPr>
        <sz val="10"/>
        <color indexed="8"/>
        <rFont val="宋体"/>
        <family val="3"/>
        <charset val="134"/>
      </rPr>
      <t>的总次数</t>
    </r>
  </si>
  <si>
    <r>
      <t>SNR</t>
    </r>
    <r>
      <rPr>
        <sz val="10"/>
        <color indexed="8"/>
        <rFont val="宋体"/>
        <family val="3"/>
        <charset val="134"/>
      </rPr>
      <t>成功响应总次数</t>
    </r>
  </si>
  <si>
    <r>
      <t>在</t>
    </r>
    <r>
      <rPr>
        <sz val="10"/>
        <color indexed="8"/>
        <rFont val="Arial"/>
        <family val="2"/>
      </rPr>
      <t>Sh</t>
    </r>
    <r>
      <rPr>
        <sz val="10"/>
        <color indexed="8"/>
        <rFont val="宋体"/>
        <family val="3"/>
        <charset val="134"/>
      </rPr>
      <t>接口上发送成功</t>
    </r>
    <r>
      <rPr>
        <sz val="10"/>
        <color indexed="8"/>
        <rFont val="Arial"/>
        <family val="2"/>
      </rPr>
      <t>SNA</t>
    </r>
    <r>
      <rPr>
        <sz val="10"/>
        <color indexed="8"/>
        <rFont val="宋体"/>
        <family val="3"/>
        <charset val="134"/>
      </rPr>
      <t>的总次数</t>
    </r>
  </si>
  <si>
    <t>SNR返回用户不存在的总次数</t>
    <phoneticPr fontId="12" type="noConversion"/>
  </si>
  <si>
    <t>SUB.FailSNA.5001</t>
    <phoneticPr fontId="12" type="noConversion"/>
  </si>
  <si>
    <t>SNA返回用户不存在次数</t>
    <phoneticPr fontId="12" type="noConversion"/>
  </si>
  <si>
    <t>SNR返回HSS内部错误总次数</t>
    <phoneticPr fontId="12" type="noConversion"/>
  </si>
  <si>
    <t>SUB.FailSNA.5012</t>
    <phoneticPr fontId="12" type="noConversion"/>
  </si>
  <si>
    <r>
      <rPr>
        <sz val="10"/>
        <color indexed="8"/>
        <rFont val="Arial"/>
        <family val="2"/>
      </rPr>
      <t>SNA</t>
    </r>
    <r>
      <rPr>
        <sz val="10"/>
        <color indexed="8"/>
        <rFont val="宋体"/>
        <family val="3"/>
        <charset val="134"/>
      </rPr>
      <t>返回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内部错误次数</t>
    </r>
    <phoneticPr fontId="12" type="noConversion"/>
  </si>
  <si>
    <t>SNR失败响应分原因次数</t>
    <phoneticPr fontId="12" type="noConversion"/>
  </si>
  <si>
    <t>SNA返回响应分原因次数，CAUSE取值参见29.328、29.329</t>
    <phoneticPr fontId="12" type="noConversion"/>
  </si>
  <si>
    <r>
      <t>PNR</t>
    </r>
    <r>
      <rPr>
        <sz val="10"/>
        <color indexed="8"/>
        <rFont val="宋体"/>
        <family val="3"/>
        <charset val="134"/>
      </rPr>
      <t>请求总次数</t>
    </r>
  </si>
  <si>
    <r>
      <t>在</t>
    </r>
    <r>
      <rPr>
        <sz val="10"/>
        <color indexed="8"/>
        <rFont val="Arial"/>
        <family val="2"/>
      </rPr>
      <t>Sh</t>
    </r>
    <r>
      <rPr>
        <sz val="10"/>
        <color indexed="8"/>
        <rFont val="宋体"/>
        <family val="3"/>
        <charset val="134"/>
      </rPr>
      <t>接口上发送</t>
    </r>
    <r>
      <rPr>
        <sz val="10"/>
        <color indexed="8"/>
        <rFont val="Arial"/>
        <family val="2"/>
      </rPr>
      <t>PNR</t>
    </r>
    <r>
      <rPr>
        <sz val="10"/>
        <color indexed="8"/>
        <rFont val="宋体"/>
        <family val="3"/>
        <charset val="134"/>
      </rPr>
      <t>的总次数</t>
    </r>
    <phoneticPr fontId="4" type="noConversion"/>
  </si>
  <si>
    <r>
      <t>PNR</t>
    </r>
    <r>
      <rPr>
        <sz val="10"/>
        <color indexed="8"/>
        <rFont val="宋体"/>
        <family val="3"/>
        <charset val="134"/>
      </rPr>
      <t>成功响应总次数</t>
    </r>
  </si>
  <si>
    <r>
      <t>在</t>
    </r>
    <r>
      <rPr>
        <sz val="10"/>
        <color indexed="8"/>
        <rFont val="Arial"/>
        <family val="2"/>
      </rPr>
      <t>Sh</t>
    </r>
    <r>
      <rPr>
        <sz val="10"/>
        <color indexed="8"/>
        <rFont val="宋体"/>
        <family val="3"/>
        <charset val="134"/>
      </rPr>
      <t>接口上接收成功</t>
    </r>
    <r>
      <rPr>
        <sz val="10"/>
        <color indexed="8"/>
        <rFont val="Arial"/>
        <family val="2"/>
      </rPr>
      <t>PNA</t>
    </r>
    <r>
      <rPr>
        <sz val="10"/>
        <color indexed="8"/>
        <rFont val="宋体"/>
        <family val="3"/>
        <charset val="134"/>
      </rPr>
      <t>的总次数</t>
    </r>
    <phoneticPr fontId="4" type="noConversion"/>
  </si>
  <si>
    <t>PNR返回用户不存在的总次数</t>
    <phoneticPr fontId="12" type="noConversion"/>
  </si>
  <si>
    <t>NOTIF.FailPNA.5001</t>
    <phoneticPr fontId="12" type="noConversion"/>
  </si>
  <si>
    <t>PNA返回用户不存在次数</t>
    <phoneticPr fontId="12" type="noConversion"/>
  </si>
  <si>
    <t>PNR返回HSS内部错误总次数</t>
    <phoneticPr fontId="12" type="noConversion"/>
  </si>
  <si>
    <t>NOTIF.FailPNA.5012</t>
    <phoneticPr fontId="12" type="noConversion"/>
  </si>
  <si>
    <r>
      <rPr>
        <sz val="10"/>
        <color indexed="8"/>
        <rFont val="Arial"/>
        <family val="2"/>
      </rPr>
      <t>PNA</t>
    </r>
    <r>
      <rPr>
        <sz val="10"/>
        <color indexed="8"/>
        <rFont val="宋体"/>
        <family val="3"/>
        <charset val="134"/>
      </rPr>
      <t>返回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内部错误次数</t>
    </r>
    <phoneticPr fontId="12" type="noConversion"/>
  </si>
  <si>
    <t>PNR失败响应分原因次数</t>
    <phoneticPr fontId="12" type="noConversion"/>
  </si>
  <si>
    <t>PNA返回响应分原因次数，CAUSE取值参见29.328、29.329</t>
    <phoneticPr fontId="12" type="noConversion"/>
  </si>
  <si>
    <t>单位</t>
    <phoneticPr fontId="4" type="noConversion"/>
  </si>
  <si>
    <t>采集方式</t>
    <phoneticPr fontId="4" type="noConversion"/>
  </si>
  <si>
    <t>备注</t>
    <phoneticPr fontId="4" type="noConversion"/>
  </si>
  <si>
    <t>HSSHA01</t>
    <phoneticPr fontId="4" type="noConversion"/>
  </si>
  <si>
    <r>
      <t>LIR</t>
    </r>
    <r>
      <rPr>
        <sz val="10"/>
        <color indexed="8"/>
        <rFont val="宋体"/>
        <family val="3"/>
        <charset val="134"/>
      </rPr>
      <t>请求总次数</t>
    </r>
    <phoneticPr fontId="4" type="noConversion"/>
  </si>
  <si>
    <t>LIQ.AttLIR</t>
    <phoneticPr fontId="4" type="noConversion"/>
  </si>
  <si>
    <t>次</t>
    <phoneticPr fontId="4" type="noConversion"/>
  </si>
  <si>
    <t>CC</t>
    <phoneticPr fontId="4" type="noConversion"/>
  </si>
  <si>
    <r>
      <t>LIR</t>
    </r>
    <r>
      <rPr>
        <sz val="10"/>
        <color indexed="8"/>
        <rFont val="宋体"/>
        <family val="3"/>
        <charset val="134"/>
      </rPr>
      <t>成功响应总次数</t>
    </r>
    <phoneticPr fontId="4" type="noConversion"/>
  </si>
  <si>
    <t>LIQ.SuccLIA</t>
    <phoneticPr fontId="4" type="noConversion"/>
  </si>
  <si>
    <t>LIR返回用户不存在的总次数</t>
    <phoneticPr fontId="12" type="noConversion"/>
  </si>
  <si>
    <t>LIQ.FailLIA.5001</t>
    <phoneticPr fontId="12" type="noConversion"/>
  </si>
  <si>
    <t>次</t>
    <phoneticPr fontId="12" type="noConversion"/>
  </si>
  <si>
    <t>LIA返回用户不存在次数</t>
    <phoneticPr fontId="12" type="noConversion"/>
  </si>
  <si>
    <t>CC</t>
    <phoneticPr fontId="12" type="noConversion"/>
  </si>
  <si>
    <t>LIR返回HSS内部错误总次数</t>
    <phoneticPr fontId="12" type="noConversion"/>
  </si>
  <si>
    <t>LIQ.FailLIA.5012</t>
    <phoneticPr fontId="12" type="noConversion"/>
  </si>
  <si>
    <r>
      <rPr>
        <sz val="10"/>
        <color indexed="8"/>
        <rFont val="Arial"/>
        <family val="2"/>
      </rPr>
      <t>LIA</t>
    </r>
    <r>
      <rPr>
        <sz val="10"/>
        <color indexed="8"/>
        <rFont val="宋体"/>
        <family val="3"/>
        <charset val="134"/>
      </rPr>
      <t>返回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内部错误次数</t>
    </r>
    <phoneticPr fontId="12" type="noConversion"/>
  </si>
  <si>
    <t>LIR失败响应分原因次数</t>
    <phoneticPr fontId="12" type="noConversion"/>
  </si>
  <si>
    <t>LIA返回响应分原因次数，CAUSE取值参见29.228、29.229</t>
    <phoneticPr fontId="12" type="noConversion"/>
  </si>
  <si>
    <t>UR.AttUAR</t>
    <phoneticPr fontId="4" type="noConversion"/>
  </si>
  <si>
    <r>
      <t>UAR</t>
    </r>
    <r>
      <rPr>
        <sz val="10"/>
        <color indexed="8"/>
        <rFont val="宋体"/>
        <family val="3"/>
        <charset val="134"/>
      </rPr>
      <t>成功响应总次数</t>
    </r>
    <phoneticPr fontId="4" type="noConversion"/>
  </si>
  <si>
    <t>UR.SuccUAA</t>
    <phoneticPr fontId="4" type="noConversion"/>
  </si>
  <si>
    <t>HSSHB05</t>
    <phoneticPr fontId="4" type="noConversion"/>
  </si>
  <si>
    <r>
      <t>Zh</t>
    </r>
    <r>
      <rPr>
        <sz val="10"/>
        <rFont val="宋体"/>
        <family val="3"/>
        <charset val="134"/>
      </rPr>
      <t>接口消息性能测量</t>
    </r>
    <phoneticPr fontId="4" type="noConversion"/>
  </si>
  <si>
    <t>条</t>
    <phoneticPr fontId="4" type="noConversion"/>
  </si>
  <si>
    <t>BSF通过Zh接口向HSS获取鉴权向量。该测量指标用于统计测量周期内HSS接收的请求消息总数，即MAR消息总数</t>
    <phoneticPr fontId="15" type="noConversion"/>
  </si>
  <si>
    <r>
      <rPr>
        <sz val="10"/>
        <color indexed="8"/>
        <rFont val="宋体"/>
        <family val="3"/>
        <charset val="134"/>
      </rPr>
      <t>在测量周期内，当</t>
    </r>
    <r>
      <rPr>
        <sz val="10"/>
        <color indexed="8"/>
        <rFont val="Arial"/>
        <family val="2"/>
      </rPr>
      <t>BSF</t>
    </r>
    <r>
      <rPr>
        <sz val="10"/>
        <color indexed="8"/>
        <rFont val="宋体"/>
        <family val="3"/>
        <charset val="134"/>
      </rPr>
      <t>向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发送一个</t>
    </r>
    <r>
      <rPr>
        <sz val="10"/>
        <color indexed="8"/>
        <rFont val="Arial"/>
        <family val="2"/>
      </rPr>
      <t>MAR</t>
    </r>
    <r>
      <rPr>
        <sz val="10"/>
        <color indexed="8"/>
        <rFont val="宋体"/>
        <family val="3"/>
        <charset val="134"/>
      </rPr>
      <t>请求消息时，系统对该测量指标的值进行加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操作</t>
    </r>
    <phoneticPr fontId="15" type="noConversion"/>
  </si>
  <si>
    <t>BSF通过Zh接口向HSS获取鉴权向量。该测量指标用于统计测量周期内HSS通过Zh接口发送的MAA响应消息中返回值为成功的消息总数</t>
    <phoneticPr fontId="15" type="noConversion"/>
  </si>
  <si>
    <r>
      <rPr>
        <sz val="10"/>
        <color indexed="8"/>
        <rFont val="宋体"/>
        <family val="3"/>
        <charset val="134"/>
      </rPr>
      <t>发送的</t>
    </r>
    <r>
      <rPr>
        <sz val="10"/>
        <color indexed="8"/>
        <rFont val="Arial"/>
        <family val="2"/>
      </rPr>
      <t>MAA</t>
    </r>
    <r>
      <rPr>
        <sz val="10"/>
        <color indexed="8"/>
        <rFont val="宋体"/>
        <family val="3"/>
        <charset val="134"/>
      </rPr>
      <t>响应消息中返回值为</t>
    </r>
    <r>
      <rPr>
        <sz val="10"/>
        <color indexed="8"/>
        <rFont val="Arial"/>
        <family val="2"/>
      </rPr>
      <t>“DIAMETER_SUCCESS”</t>
    </r>
    <r>
      <rPr>
        <sz val="10"/>
        <color indexed="8"/>
        <rFont val="宋体"/>
        <family val="3"/>
        <charset val="134"/>
      </rPr>
      <t>时加</t>
    </r>
    <r>
      <rPr>
        <sz val="10"/>
        <color indexed="8"/>
        <rFont val="Arial"/>
        <family val="2"/>
      </rPr>
      <t>1</t>
    </r>
    <phoneticPr fontId="15" type="noConversion"/>
  </si>
  <si>
    <r>
      <rPr>
        <sz val="10"/>
        <color indexed="8"/>
        <rFont val="宋体"/>
        <family val="3"/>
        <charset val="134"/>
      </rPr>
      <t>发送的</t>
    </r>
    <r>
      <rPr>
        <sz val="10"/>
        <color indexed="8"/>
        <rFont val="Arial"/>
        <family val="2"/>
      </rPr>
      <t>MAA</t>
    </r>
    <r>
      <rPr>
        <sz val="10"/>
        <color indexed="8"/>
        <rFont val="宋体"/>
        <family val="3"/>
        <charset val="134"/>
      </rPr>
      <t>响应消息中返回值不为</t>
    </r>
    <r>
      <rPr>
        <sz val="10"/>
        <color indexed="8"/>
        <rFont val="Arial"/>
        <family val="2"/>
      </rPr>
      <t>“DIAMETER_SUCCESS”</t>
    </r>
    <r>
      <rPr>
        <sz val="10"/>
        <color indexed="8"/>
        <rFont val="宋体"/>
        <family val="3"/>
        <charset val="134"/>
      </rPr>
      <t>时加</t>
    </r>
    <r>
      <rPr>
        <sz val="10"/>
        <color indexed="8"/>
        <rFont val="Arial"/>
        <family val="2"/>
      </rPr>
      <t>1</t>
    </r>
    <phoneticPr fontId="15" type="noConversion"/>
  </si>
  <si>
    <t xml:space="preserve">用户鉴权请求返回非法用户的响应消息总数
</t>
    <phoneticPr fontId="15" type="noConversion"/>
  </si>
  <si>
    <t xml:space="preserve">该测量指标用于统计在测量周期内，当BSF通过Zh接口从HSS取鉴权向量时，BSF向HSS发送的MAR消息中IMPI和IMPU在HSS中不存，HSS发送的非法用户MAA响应消息总数。
</t>
    <phoneticPr fontId="15" type="noConversion"/>
  </si>
  <si>
    <t>在测量周期内，HSS通过Zh接口发送的MAA消息中返回值为失败的消息总数。BSF通过Zh接口向HSS获取鉴权向量。该测量指标用于统计测量周期内HSS通过Zh接口发送的MAA响应消息中返回值不为“DIAMETER_SUCCESS”的响应消息的总数</t>
    <phoneticPr fontId="15" type="noConversion"/>
  </si>
  <si>
    <t>测量周期内，当HSS发送的MAA消息中，返回值为DIAMETER_ERROR_IDENTITY_UNKNOWN时，系统对该测量指标的值进行加1操作</t>
    <phoneticPr fontId="15" type="noConversion"/>
  </si>
  <si>
    <t xml:space="preserve">用户鉴权请求返回操作不允许的响应消息总数
</t>
    <phoneticPr fontId="15" type="noConversion"/>
  </si>
  <si>
    <t xml:space="preserve">该测量指标用于统计在测量周期内，当BSF通过Zh接口从HSS取鉴权向量时，BSF向HSS发送的MAR请求消息中携带了IMPU且IMPU被多个IMPI共享，此时HSS发送的返回值为操作不允许的MAA响应消息总数。
</t>
    <phoneticPr fontId="15" type="noConversion"/>
  </si>
  <si>
    <r>
      <rPr>
        <sz val="10"/>
        <color indexed="8"/>
        <rFont val="宋体"/>
        <family val="3"/>
        <charset val="134"/>
      </rPr>
      <t>在测量周期内，当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返回的</t>
    </r>
    <r>
      <rPr>
        <sz val="10"/>
        <color indexed="8"/>
        <rFont val="Arial"/>
        <family val="2"/>
      </rPr>
      <t>MAA</t>
    </r>
    <r>
      <rPr>
        <sz val="10"/>
        <color indexed="8"/>
        <rFont val="宋体"/>
        <family val="3"/>
        <charset val="134"/>
      </rPr>
      <t>消息中，返回值为</t>
    </r>
    <r>
      <rPr>
        <sz val="10"/>
        <color indexed="8"/>
        <rFont val="Arial"/>
        <family val="2"/>
      </rPr>
      <t>DIAMETER_ERROR_OPERATION_NOT_ALLOWED</t>
    </r>
    <r>
      <rPr>
        <sz val="10"/>
        <color indexed="8"/>
        <rFont val="宋体"/>
        <family val="3"/>
        <charset val="134"/>
      </rPr>
      <t>时，系统对该测量指标的值进行加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操作</t>
    </r>
    <phoneticPr fontId="15" type="noConversion"/>
  </si>
  <si>
    <t xml:space="preserve">用户鉴权请求返回不支持的鉴权策略的响应消息总数
</t>
    <phoneticPr fontId="15" type="noConversion"/>
  </si>
  <si>
    <r>
      <rPr>
        <sz val="10"/>
        <color indexed="8"/>
        <rFont val="宋体"/>
        <family val="3"/>
        <charset val="134"/>
      </rPr>
      <t>在测量周期内，当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返回的</t>
    </r>
    <r>
      <rPr>
        <sz val="10"/>
        <color indexed="8"/>
        <rFont val="Arial"/>
        <family val="2"/>
      </rPr>
      <t>MAA</t>
    </r>
    <r>
      <rPr>
        <sz val="10"/>
        <color indexed="8"/>
        <rFont val="宋体"/>
        <family val="3"/>
        <charset val="134"/>
      </rPr>
      <t>消息中，返回值为</t>
    </r>
    <r>
      <rPr>
        <sz val="10"/>
        <color indexed="8"/>
        <rFont val="Arial"/>
        <family val="2"/>
      </rPr>
      <t>DIAMETER_ERROR_AUTH_SCHEME_UNSUPPORTED</t>
    </r>
    <r>
      <rPr>
        <sz val="10"/>
        <color indexed="8"/>
        <rFont val="宋体"/>
        <family val="3"/>
        <charset val="134"/>
      </rPr>
      <t>时，系统对该测量指标的值进行加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操作</t>
    </r>
    <phoneticPr fontId="15" type="noConversion"/>
  </si>
  <si>
    <r>
      <rPr>
        <sz val="10"/>
        <color indexed="8"/>
        <rFont val="宋体"/>
        <family val="3"/>
        <charset val="134"/>
      </rPr>
      <t>用户鉴权请求返回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 xml:space="preserve">无法处理请求的响应消息总数
</t>
    </r>
    <phoneticPr fontId="15" type="noConversion"/>
  </si>
  <si>
    <t xml:space="preserve">该测量指标用于统计在测量周期内，当BSF通过Zh接口从HSS取鉴权向量时，HSS不支持MAR消息中指示的鉴权机制，其向BSF返回的MAA响应消息总数。
</t>
    <phoneticPr fontId="15" type="noConversion"/>
  </si>
  <si>
    <r>
      <rPr>
        <sz val="10"/>
        <color indexed="8"/>
        <rFont val="宋体"/>
        <family val="3"/>
        <charset val="134"/>
      </rPr>
      <t>在测量周期内，当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返回的</t>
    </r>
    <r>
      <rPr>
        <sz val="10"/>
        <color indexed="8"/>
        <rFont val="Arial"/>
        <family val="2"/>
      </rPr>
      <t>MAA</t>
    </r>
    <r>
      <rPr>
        <sz val="10"/>
        <color indexed="8"/>
        <rFont val="宋体"/>
        <family val="3"/>
        <charset val="134"/>
      </rPr>
      <t>消息中，返回值为</t>
    </r>
    <r>
      <rPr>
        <sz val="10"/>
        <color indexed="8"/>
        <rFont val="Arial"/>
        <family val="2"/>
      </rPr>
      <t>DIAMETER_UNABLE_TO_COMPLY</t>
    </r>
    <r>
      <rPr>
        <sz val="10"/>
        <color indexed="8"/>
        <rFont val="宋体"/>
        <family val="3"/>
        <charset val="134"/>
      </rPr>
      <t>时，系统对该测量指标的值进行加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操作</t>
    </r>
    <phoneticPr fontId="15" type="noConversion"/>
  </si>
  <si>
    <t xml:space="preserve">该测量指标用于统计在测量周期内，当BSF通过Zh接口从HSS取鉴权向量时，HSS由于系统错误等原因而无法处理MAR消息，返回的MAA响应消息总数。
</t>
    <phoneticPr fontId="15" type="noConversion"/>
  </si>
  <si>
    <t xml:space="preserve">用户鉴权transaction处理总数
</t>
    <phoneticPr fontId="15" type="noConversion"/>
  </si>
  <si>
    <t>在测量周期内，每当HSS从BSF收到的MAR消息且向BSF返回MAA消息后，系统对该测量指标的值进行加1操作</t>
    <phoneticPr fontId="15" type="noConversion"/>
  </si>
  <si>
    <t>个</t>
    <phoneticPr fontId="15" type="noConversion"/>
  </si>
  <si>
    <t xml:space="preserve">该测量指标用于统计在测量周期内，当BSF通过Zh接口从HSS取鉴权向量时，HSS处理所有transaction个数的总和。该指标为计算“用户鉴权transaction处理平均时间”指标提供基础。
HSS从收到一个MAR消息到返回一个MAA消息为处理完成一个transaction。
</t>
    <phoneticPr fontId="15" type="noConversion"/>
  </si>
  <si>
    <t xml:space="preserve">该测量指标用于统计测量周期内，当BSF通过Zh接口从HSS取鉴权向量时，HSS处理所有transaction的时间总和。该指标为计算“用户鉴权transaction处理平均时间”指标提供基础。
HSS从收到一个MAR消息到返回一个MAA消息为处理一个transaction的时间。
</t>
    <phoneticPr fontId="15" type="noConversion"/>
  </si>
  <si>
    <t xml:space="preserve">用户鉴权transaction处理总时间
</t>
    <phoneticPr fontId="15" type="noConversion"/>
  </si>
  <si>
    <t>毫秒</t>
    <phoneticPr fontId="15" type="noConversion"/>
  </si>
  <si>
    <r>
      <rPr>
        <sz val="10"/>
        <color indexed="8"/>
        <rFont val="宋体"/>
        <family val="3"/>
        <charset val="134"/>
      </rPr>
      <t>在测量周期内，</t>
    </r>
    <r>
      <rPr>
        <sz val="10"/>
        <color indexed="8"/>
        <rFont val="Arial"/>
        <family val="2"/>
      </rPr>
      <t>HSS</t>
    </r>
    <r>
      <rPr>
        <sz val="10"/>
        <color indexed="8"/>
        <rFont val="宋体"/>
        <family val="3"/>
        <charset val="134"/>
      </rPr>
      <t>对每个收到的</t>
    </r>
    <r>
      <rPr>
        <sz val="10"/>
        <color indexed="8"/>
        <rFont val="Arial"/>
        <family val="2"/>
      </rPr>
      <t>MAR</t>
    </r>
    <r>
      <rPr>
        <sz val="10"/>
        <color indexed="8"/>
        <rFont val="宋体"/>
        <family val="3"/>
        <charset val="134"/>
      </rPr>
      <t>消息到返回一个</t>
    </r>
    <r>
      <rPr>
        <sz val="10"/>
        <color indexed="8"/>
        <rFont val="Arial"/>
        <family val="2"/>
      </rPr>
      <t>MAA</t>
    </r>
    <r>
      <rPr>
        <sz val="10"/>
        <color indexed="8"/>
        <rFont val="宋体"/>
        <family val="3"/>
        <charset val="134"/>
      </rPr>
      <t>消息时间进行累加，在测量周期末取其累加值作为此指标的统计结果</t>
    </r>
    <phoneticPr fontId="15" type="noConversion"/>
  </si>
  <si>
    <r>
      <t>Z</t>
    </r>
    <r>
      <rPr>
        <sz val="10"/>
        <color indexed="8"/>
        <rFont val="宋体"/>
        <family val="3"/>
        <charset val="134"/>
      </rPr>
      <t>h接口</t>
    </r>
    <r>
      <rPr>
        <sz val="10"/>
        <color indexed="8"/>
        <rFont val="宋体"/>
        <family val="3"/>
        <charset val="134"/>
      </rPr>
      <t xml:space="preserve">请求消息数
</t>
    </r>
    <phoneticPr fontId="15" type="noConversion"/>
  </si>
  <si>
    <t xml:space="preserve">Zh接口响应成功消息数
</t>
    <phoneticPr fontId="15" type="noConversion"/>
  </si>
  <si>
    <t xml:space="preserve">Zh接口响应失败消息数
</t>
    <phoneticPr fontId="15" type="noConversion"/>
  </si>
  <si>
    <t>HSSHD01</t>
    <phoneticPr fontId="15" type="noConversion"/>
  </si>
  <si>
    <t>HSSHD02</t>
  </si>
  <si>
    <t>HSSHD03</t>
  </si>
  <si>
    <t>HSSHD04</t>
  </si>
  <si>
    <t>HSSHD05</t>
  </si>
  <si>
    <t>HSSHD06</t>
  </si>
  <si>
    <t>HSSHD07</t>
  </si>
  <si>
    <t>HSSHD08</t>
  </si>
  <si>
    <t>HSSHD09</t>
  </si>
  <si>
    <t>HSSHA19</t>
  </si>
  <si>
    <t>指标编码</t>
    <phoneticPr fontId="4" type="noConversion"/>
  </si>
  <si>
    <t>重要度</t>
    <phoneticPr fontId="4" type="noConversion"/>
  </si>
  <si>
    <t>单位</t>
    <phoneticPr fontId="4" type="noConversion"/>
  </si>
  <si>
    <t>采集方式</t>
    <phoneticPr fontId="4" type="noConversion"/>
  </si>
  <si>
    <t>备注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</si>
  <si>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A01</t>
    </r>
    <phoneticPr fontId="4" type="noConversion"/>
  </si>
  <si>
    <t>CPU平均占有率</t>
    <phoneticPr fontId="4" type="noConversion"/>
  </si>
  <si>
    <t>EQPT.CpuUsageMean</t>
    <phoneticPr fontId="4" type="noConversion"/>
  </si>
  <si>
    <t>％</t>
  </si>
  <si>
    <t>测量周期中，CPU的平均使用率。</t>
    <phoneticPr fontId="4" type="noConversion"/>
  </si>
  <si>
    <t>SI</t>
    <phoneticPr fontId="4" type="noConversion"/>
  </si>
  <si>
    <t>15分钟</t>
  </si>
  <si>
    <t>ManagedElement</t>
  </si>
  <si>
    <t>物理层</t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</si>
  <si>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A02</t>
    </r>
    <r>
      <rPr>
        <sz val="12"/>
        <rFont val="宋体"/>
        <family val="3"/>
        <charset val="134"/>
      </rPr>
      <t/>
    </r>
  </si>
  <si>
    <t>CPU峰值占有率</t>
    <phoneticPr fontId="4" type="noConversion"/>
  </si>
  <si>
    <t>EQPT.CpuUsageMax</t>
    <phoneticPr fontId="4" type="noConversion"/>
  </si>
  <si>
    <t>测量周期中，CPU的峰值使用率。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</si>
  <si>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A03</t>
    </r>
    <r>
      <rPr>
        <sz val="12"/>
        <rFont val="宋体"/>
        <family val="3"/>
        <charset val="134"/>
      </rPr>
      <t/>
    </r>
  </si>
  <si>
    <t>CPU过载时长</t>
    <phoneticPr fontId="4" type="noConversion"/>
  </si>
  <si>
    <t>EQPT.CpuOverLoadDuration</t>
    <phoneticPr fontId="4" type="noConversion"/>
  </si>
  <si>
    <t>秒</t>
    <phoneticPr fontId="4" type="noConversion"/>
  </si>
  <si>
    <t>该指标用于统计在一个测量周期内，CPU占用率超过阀值的时长，该阀值可设置。</t>
    <phoneticPr fontId="4" type="noConversion"/>
  </si>
  <si>
    <t>DER(n=1)</t>
    <phoneticPr fontId="4" type="noConversion"/>
  </si>
  <si>
    <t>指标编码</t>
    <phoneticPr fontId="4" type="noConversion"/>
  </si>
  <si>
    <t>重要度</t>
    <phoneticPr fontId="4" type="noConversion"/>
  </si>
  <si>
    <t>单位</t>
    <phoneticPr fontId="4" type="noConversion"/>
  </si>
  <si>
    <t>采集方式</t>
    <phoneticPr fontId="4" type="noConversion"/>
  </si>
  <si>
    <t>备注</t>
    <phoneticPr fontId="4" type="noConversion"/>
  </si>
  <si>
    <t>CHRCE01</t>
    <phoneticPr fontId="4" type="noConversion"/>
  </si>
  <si>
    <t>B</t>
    <phoneticPr fontId="4" type="noConversion"/>
  </si>
  <si>
    <t>已用数据库空间容量</t>
    <phoneticPr fontId="4" type="noConversion"/>
  </si>
  <si>
    <t>EQPT.BoardDBUsed</t>
    <phoneticPr fontId="4" type="noConversion"/>
  </si>
  <si>
    <t>GB</t>
    <phoneticPr fontId="4" type="noConversion"/>
  </si>
  <si>
    <t>该指标用于统计网元的数据库已经使用的空间大小。</t>
    <phoneticPr fontId="4" type="noConversion"/>
  </si>
  <si>
    <t>SI</t>
    <phoneticPr fontId="4" type="noConversion"/>
  </si>
  <si>
    <t>可用数据库空间容量</t>
    <phoneticPr fontId="4" type="noConversion"/>
  </si>
  <si>
    <t>EQPT.BoardDBTotal</t>
    <phoneticPr fontId="4" type="noConversion"/>
  </si>
  <si>
    <t>该指标用于统计网元总的数据库空间大小。</t>
    <phoneticPr fontId="4" type="noConversion"/>
  </si>
  <si>
    <t>CHRCD01</t>
    <phoneticPr fontId="4" type="noConversion"/>
  </si>
  <si>
    <t>已用磁盘容量</t>
    <phoneticPr fontId="4" type="noConversion"/>
  </si>
  <si>
    <t>EQPT.BoardDiskUsed</t>
    <phoneticPr fontId="4" type="noConversion"/>
  </si>
  <si>
    <t>该指标用于统计网元的磁盘已经使用的空间大小。</t>
    <phoneticPr fontId="4" type="noConversion"/>
  </si>
  <si>
    <t>CHRCD02</t>
  </si>
  <si>
    <t>可用磁盘容量</t>
    <phoneticPr fontId="4" type="noConversion"/>
  </si>
  <si>
    <t>EQPT.BoardDiskTotal</t>
    <phoneticPr fontId="4" type="noConversion"/>
  </si>
  <si>
    <t>该指标用于统计网元总的磁盘空间大小。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</si>
  <si>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C01</t>
    </r>
    <phoneticPr fontId="4" type="noConversion"/>
  </si>
  <si>
    <t xml:space="preserve">端口接收字节数 </t>
    <phoneticPr fontId="4" type="noConversion"/>
  </si>
  <si>
    <t>SIG.RecvKB</t>
    <phoneticPr fontId="4" type="noConversion"/>
  </si>
  <si>
    <t>KB</t>
    <phoneticPr fontId="4" type="noConversion"/>
  </si>
  <si>
    <t>该指标用于统计外网口在统计时间内接收的字节数。</t>
    <phoneticPr fontId="4" type="noConversion"/>
  </si>
  <si>
    <t>网口收包</t>
    <phoneticPr fontId="4" type="noConversion"/>
  </si>
  <si>
    <r>
      <t>C</t>
    </r>
    <r>
      <rPr>
        <sz val="12"/>
        <rFont val="宋体"/>
        <family val="3"/>
        <charset val="134"/>
      </rPr>
      <t>C</t>
    </r>
    <phoneticPr fontId="4" type="noConversion"/>
  </si>
  <si>
    <t>EthernetPort</t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</si>
  <si>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C02</t>
    </r>
    <r>
      <rPr>
        <sz val="12"/>
        <rFont val="宋体"/>
        <family val="3"/>
        <charset val="134"/>
      </rPr>
      <t/>
    </r>
  </si>
  <si>
    <t xml:space="preserve">端口接收字节率 </t>
    <phoneticPr fontId="4" type="noConversion"/>
  </si>
  <si>
    <t>SIG.RecvKBPS</t>
    <phoneticPr fontId="4" type="noConversion"/>
  </si>
  <si>
    <t>KBPS</t>
    <phoneticPr fontId="4" type="noConversion"/>
  </si>
  <si>
    <t>该指标用于统计网口单位时间接收的字节数。用户通过分析该指标，可以了解到网口的实际工作情况。</t>
    <phoneticPr fontId="4" type="noConversion"/>
  </si>
  <si>
    <r>
      <t>S</t>
    </r>
    <r>
      <rPr>
        <sz val="12"/>
        <rFont val="宋体"/>
        <family val="3"/>
        <charset val="134"/>
      </rPr>
      <t>I</t>
    </r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</si>
  <si>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C03</t>
    </r>
    <r>
      <rPr>
        <sz val="12"/>
        <rFont val="宋体"/>
        <family val="3"/>
        <charset val="134"/>
      </rPr>
      <t/>
    </r>
  </si>
  <si>
    <t xml:space="preserve">端口接收包数 </t>
  </si>
  <si>
    <t>SIG.RecvPkg</t>
  </si>
  <si>
    <t>包</t>
    <phoneticPr fontId="4" type="noConversion"/>
  </si>
  <si>
    <t>该指标用于统计网口在统计时间内接收到的数据包数量。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</si>
  <si>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C04</t>
    </r>
    <r>
      <rPr>
        <sz val="12"/>
        <rFont val="宋体"/>
        <family val="3"/>
        <charset val="134"/>
      </rPr>
      <t/>
    </r>
  </si>
  <si>
    <t xml:space="preserve">端口接收包率 </t>
  </si>
  <si>
    <t>SIG.RecvPPS</t>
  </si>
  <si>
    <t>包/秒</t>
    <phoneticPr fontId="4" type="noConversion"/>
  </si>
  <si>
    <t>该指标用于统计网口在一定的工作模式下的接收包速率。用户通过分析该指标，可以了解到网口的实际工作情况。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</si>
  <si>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C05</t>
    </r>
    <r>
      <rPr>
        <sz val="12"/>
        <rFont val="宋体"/>
        <family val="3"/>
        <charset val="134"/>
      </rPr>
      <t/>
    </r>
  </si>
  <si>
    <t xml:space="preserve">端口接收错包数  </t>
  </si>
  <si>
    <t>SIG.RecvErrPkg</t>
  </si>
  <si>
    <t>该指标用于统计网口接收错包数。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</si>
  <si>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C06</t>
    </r>
    <r>
      <rPr>
        <sz val="12"/>
        <rFont val="宋体"/>
        <family val="3"/>
        <charset val="134"/>
      </rPr>
      <t/>
    </r>
  </si>
  <si>
    <t xml:space="preserve">端口接收错包率 </t>
  </si>
  <si>
    <t>SIG.RecvErrPPS</t>
  </si>
  <si>
    <t>该指标用于统计网口单位时间接收数据包的错包情况。用户通过分析该指标，可以了解到网口的实际工作情况。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</si>
  <si>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C07</t>
    </r>
    <r>
      <rPr>
        <sz val="12"/>
        <rFont val="宋体"/>
        <family val="3"/>
        <charset val="134"/>
      </rPr>
      <t/>
    </r>
  </si>
  <si>
    <t xml:space="preserve">端口接收丢包数  </t>
  </si>
  <si>
    <t>SIG.RecvLoss</t>
  </si>
  <si>
    <t>该指标表示在统计时间内，网口接收数据包丢失的数据包数量。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</si>
  <si>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C08</t>
    </r>
    <r>
      <rPr>
        <sz val="12"/>
        <rFont val="宋体"/>
        <family val="3"/>
        <charset val="134"/>
      </rPr>
      <t/>
    </r>
  </si>
  <si>
    <t>端口接收丢包率</t>
  </si>
  <si>
    <t>SIG.RecvLossPPS</t>
  </si>
  <si>
    <t>该指标表示网口接收数据包在单位时间丢失的数据包数量。用户通过分析该指标，可以了解到网口的实际工作情况。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</si>
  <si>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C09</t>
    </r>
    <r>
      <rPr>
        <sz val="12"/>
        <rFont val="宋体"/>
        <family val="3"/>
        <charset val="134"/>
      </rPr>
      <t/>
    </r>
  </si>
  <si>
    <t xml:space="preserve">端口发送字节数 </t>
  </si>
  <si>
    <t>SIG.SendKB</t>
  </si>
  <si>
    <t>该指标用于统计外网口在某一段时间内发送的字节数。</t>
    <phoneticPr fontId="4" type="noConversion"/>
  </si>
  <si>
    <t>网口发包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</si>
  <si>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C10</t>
    </r>
    <r>
      <rPr>
        <sz val="12"/>
        <rFont val="宋体"/>
        <family val="3"/>
        <charset val="134"/>
      </rPr>
      <t/>
    </r>
  </si>
  <si>
    <t>端口发送字节率</t>
  </si>
  <si>
    <t>SIG.SendKBPS</t>
  </si>
  <si>
    <t>该指标用于统计网口单位时间发送的字节数。用户通过分析该指标，可以了解到网口的实际工作情况。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</si>
  <si>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C11</t>
    </r>
    <r>
      <rPr>
        <sz val="12"/>
        <rFont val="宋体"/>
        <family val="3"/>
        <charset val="134"/>
      </rPr>
      <t/>
    </r>
  </si>
  <si>
    <t xml:space="preserve">端口发送包数 </t>
  </si>
  <si>
    <t>SIG.SendPkg</t>
  </si>
  <si>
    <t>该指标用于统计网口在统计时间内发送的数据包数量。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</si>
  <si>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C12</t>
    </r>
    <r>
      <rPr>
        <sz val="12"/>
        <rFont val="宋体"/>
        <family val="3"/>
        <charset val="134"/>
      </rPr>
      <t/>
    </r>
  </si>
  <si>
    <t xml:space="preserve">端口发送包率 </t>
  </si>
  <si>
    <t>SIG.SendPPS</t>
  </si>
  <si>
    <t>该指标用于统计网口在一定的工作模式下的发送包速率。用户通过分析该指标，可以了解到网口的实际工作情况。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</si>
  <si>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C13</t>
    </r>
    <r>
      <rPr>
        <sz val="12"/>
        <rFont val="宋体"/>
        <family val="3"/>
        <charset val="134"/>
      </rPr>
      <t/>
    </r>
  </si>
  <si>
    <t xml:space="preserve">端口发送错包数  </t>
  </si>
  <si>
    <t>SIG.SendErrPkg</t>
  </si>
  <si>
    <t>该指标用于统计网口发送数据包的错包情况。用户通过分析该指标，可以了解到网口的实际工作情况。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</si>
  <si>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C14</t>
    </r>
    <r>
      <rPr>
        <sz val="12"/>
        <rFont val="宋体"/>
        <family val="3"/>
        <charset val="134"/>
      </rPr>
      <t/>
    </r>
  </si>
  <si>
    <t>端口发送错包率</t>
  </si>
  <si>
    <t>SIG.SenderrPPS</t>
    <phoneticPr fontId="4" type="noConversion"/>
  </si>
  <si>
    <t>该指标用于统计网口单位时间发送数据包的错包情况。用户通过分析该指标，可以了解到网口的实际工作情况。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</si>
  <si>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C15</t>
    </r>
    <r>
      <rPr>
        <sz val="12"/>
        <rFont val="宋体"/>
        <family val="3"/>
        <charset val="134"/>
      </rPr>
      <t/>
    </r>
  </si>
  <si>
    <t xml:space="preserve">端口发送丢包数  </t>
  </si>
  <si>
    <t>SIG.SendLoss</t>
  </si>
  <si>
    <t>指标表示在统计时间内，网口发送数据包丢失的数据包数量。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</si>
  <si>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C16</t>
    </r>
    <r>
      <rPr>
        <sz val="12"/>
        <rFont val="宋体"/>
        <family val="3"/>
        <charset val="134"/>
      </rPr>
      <t/>
    </r>
  </si>
  <si>
    <t>端口发送丢包率</t>
  </si>
  <si>
    <t>SIG.SendLossPPS</t>
  </si>
  <si>
    <t>该指标表示网口发送数据包在单位时间丢失的数据包数量。用户通过分析该指标，可以了解到网口的实际工作情况。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</si>
  <si>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C17</t>
    </r>
    <r>
      <rPr>
        <sz val="12"/>
        <rFont val="宋体"/>
        <family val="3"/>
        <charset val="134"/>
      </rPr>
      <t/>
    </r>
  </si>
  <si>
    <t>端口冲突包数</t>
  </si>
  <si>
    <t>SIG.ConflictPkg</t>
  </si>
  <si>
    <r>
      <t>该指标表示网口发送或接收的数据包在统计时间内产生的</t>
    </r>
    <r>
      <rPr>
        <sz val="10"/>
        <rFont val="Times New Roman"/>
        <family val="1"/>
      </rPr>
      <t>IP</t>
    </r>
    <r>
      <rPr>
        <sz val="10"/>
        <rFont val="宋体"/>
        <family val="3"/>
        <charset val="134"/>
      </rPr>
      <t>冲突包数量。</t>
    </r>
    <phoneticPr fontId="4" type="noConversion"/>
  </si>
  <si>
    <t>网口收发包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</si>
  <si>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C18</t>
    </r>
    <r>
      <rPr>
        <sz val="12"/>
        <rFont val="宋体"/>
        <family val="3"/>
        <charset val="134"/>
      </rPr>
      <t/>
    </r>
  </si>
  <si>
    <t>端口冲突包率</t>
  </si>
  <si>
    <t>SIG.ConflictPPS</t>
  </si>
  <si>
    <r>
      <t>该指标表示网口发送或接收的数据包在单位时间内产生的</t>
    </r>
    <r>
      <rPr>
        <sz val="10"/>
        <rFont val="Times New Roman"/>
        <family val="1"/>
      </rPr>
      <t>IP</t>
    </r>
    <r>
      <rPr>
        <sz val="10"/>
        <rFont val="宋体"/>
        <family val="3"/>
        <charset val="134"/>
      </rPr>
      <t>冲突包数量。用户通过分析该指标，可以了解到网口的实际工作情况。</t>
    </r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</si>
  <si>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B01</t>
    </r>
    <phoneticPr fontId="4" type="noConversion"/>
  </si>
  <si>
    <t>已用内存</t>
    <phoneticPr fontId="4" type="noConversion"/>
  </si>
  <si>
    <t>EQPT.BoardMemUsed</t>
    <phoneticPr fontId="4" type="noConversion"/>
  </si>
  <si>
    <t>MB</t>
    <phoneticPr fontId="4" type="noConversion"/>
  </si>
  <si>
    <t>该指标用于统计单板的内存已经使用的空间大小。</t>
    <phoneticPr fontId="4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</si>
  <si>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B02</t>
    </r>
    <r>
      <rPr>
        <sz val="12"/>
        <rFont val="宋体"/>
        <family val="3"/>
        <charset val="134"/>
      </rPr>
      <t/>
    </r>
  </si>
  <si>
    <t>可用内存</t>
    <phoneticPr fontId="4" type="noConversion"/>
  </si>
  <si>
    <t>EQPT.BoardMemTotal</t>
    <phoneticPr fontId="4" type="noConversion"/>
  </si>
  <si>
    <t>该指标用于统计单板总的内存空间大小。</t>
    <phoneticPr fontId="4" type="noConversion"/>
  </si>
  <si>
    <t>MA.AttMAR.Zh</t>
    <phoneticPr fontId="4" type="noConversion"/>
  </si>
  <si>
    <t>MA.SuccMAA.Zh</t>
    <phoneticPr fontId="4" type="noConversion"/>
  </si>
  <si>
    <t>MA.FailMAA.Zh</t>
    <phoneticPr fontId="4" type="noConversion"/>
  </si>
  <si>
    <t>MA.FailMAA.Zh.IdError</t>
    <phoneticPr fontId="4" type="noConversion"/>
  </si>
  <si>
    <t>MA.FailMAA.Zh.UnableToComply</t>
    <phoneticPr fontId="4" type="noConversion"/>
  </si>
  <si>
    <t>MA.FailMAA.Zh.OpNotAllowed</t>
    <phoneticPr fontId="4" type="noConversion"/>
  </si>
  <si>
    <t>MA.FailMAA.Zh.AuthNotSupported</t>
    <phoneticPr fontId="4" type="noConversion"/>
  </si>
  <si>
    <t>MA.NbrTrans</t>
    <phoneticPr fontId="4" type="noConversion"/>
  </si>
  <si>
    <t>MA.TransTraf</t>
    <phoneticPr fontId="4" type="noConversion"/>
  </si>
  <si>
    <t>CA</t>
    <phoneticPr fontId="4" type="noConversion"/>
  </si>
  <si>
    <t>CPU占用率测量</t>
    <phoneticPr fontId="4" type="noConversion"/>
  </si>
  <si>
    <t>CB</t>
    <phoneticPr fontId="4" type="noConversion"/>
  </si>
  <si>
    <t>内存占用率测量</t>
    <phoneticPr fontId="4" type="noConversion"/>
  </si>
  <si>
    <t>以太网端口流量测量</t>
    <phoneticPr fontId="4" type="noConversion"/>
  </si>
  <si>
    <t>磁盘占用率测量</t>
    <phoneticPr fontId="4" type="noConversion"/>
  </si>
  <si>
    <t>数据库空间占用率测量</t>
    <phoneticPr fontId="4" type="noConversion"/>
  </si>
  <si>
    <t>V1.0</t>
    <phoneticPr fontId="4" type="noConversion"/>
  </si>
  <si>
    <t>CB</t>
    <phoneticPr fontId="12" type="noConversion"/>
  </si>
  <si>
    <t>CC</t>
    <phoneticPr fontId="15" type="noConversion"/>
  </si>
  <si>
    <t>数据类型</t>
    <phoneticPr fontId="4" type="noConversion"/>
  </si>
  <si>
    <r>
      <t>15</t>
    </r>
    <r>
      <rPr>
        <sz val="10"/>
        <color indexed="8"/>
        <rFont val="宋体"/>
        <family val="3"/>
        <charset val="134"/>
      </rPr>
      <t>分钟</t>
    </r>
    <phoneticPr fontId="19" type="noConversion"/>
  </si>
  <si>
    <r>
      <t>1</t>
    </r>
    <r>
      <rPr>
        <sz val="10"/>
        <rFont val="宋体"/>
        <family val="3"/>
        <charset val="134"/>
      </rPr>
      <t>天</t>
    </r>
    <phoneticPr fontId="19" type="noConversion"/>
  </si>
  <si>
    <t>15分钟</t>
    <phoneticPr fontId="19" type="noConversion"/>
  </si>
  <si>
    <t>整数</t>
    <phoneticPr fontId="4" type="noConversion"/>
  </si>
  <si>
    <t>整数</t>
    <phoneticPr fontId="15" type="noConversion"/>
  </si>
  <si>
    <t>实数</t>
    <phoneticPr fontId="4" type="noConversion"/>
  </si>
  <si>
    <t>中文名称</t>
    <phoneticPr fontId="4" type="noConversion"/>
  </si>
  <si>
    <t>英文名称</t>
    <phoneticPr fontId="4" type="noConversion"/>
  </si>
  <si>
    <t>定义</t>
    <phoneticPr fontId="4" type="noConversion"/>
  </si>
  <si>
    <t>触发点</t>
    <phoneticPr fontId="4" type="noConversion"/>
  </si>
  <si>
    <t>空间粒度</t>
    <phoneticPr fontId="4" type="noConversion"/>
  </si>
  <si>
    <t>时间粒度</t>
    <phoneticPr fontId="19" type="noConversion"/>
  </si>
  <si>
    <t>上报周期</t>
    <phoneticPr fontId="19" type="noConversion"/>
  </si>
  <si>
    <t>ImsHssFunction</t>
    <phoneticPr fontId="4" type="noConversion"/>
  </si>
  <si>
    <r>
      <rPr>
        <sz val="10"/>
        <rFont val="宋体"/>
        <family val="3"/>
        <charset val="134"/>
      </rPr>
      <t>集中式</t>
    </r>
    <r>
      <rPr>
        <sz val="10"/>
        <rFont val="Arial"/>
        <family val="2"/>
      </rPr>
      <t>HSS</t>
    </r>
    <r>
      <rPr>
        <sz val="10"/>
        <rFont val="宋体"/>
        <family val="3"/>
        <charset val="134"/>
      </rPr>
      <t/>
    </r>
    <phoneticPr fontId="4" type="noConversion"/>
  </si>
  <si>
    <r>
      <rPr>
        <sz val="10"/>
        <rFont val="宋体"/>
        <family val="3"/>
        <charset val="134"/>
      </rPr>
      <t>分离式的</t>
    </r>
    <r>
      <rPr>
        <sz val="10"/>
        <rFont val="Arial"/>
        <family val="2"/>
      </rPr>
      <t>FE</t>
    </r>
    <r>
      <rPr>
        <sz val="10"/>
        <rFont val="宋体"/>
        <family val="3"/>
        <charset val="134"/>
      </rPr>
      <t>适用</t>
    </r>
    <phoneticPr fontId="4" type="noConversion"/>
  </si>
  <si>
    <r>
      <rPr>
        <sz val="10"/>
        <rFont val="宋体"/>
        <family val="3"/>
        <charset val="134"/>
      </rPr>
      <t>分离式的</t>
    </r>
    <r>
      <rPr>
        <sz val="10"/>
        <rFont val="Arial"/>
        <family val="2"/>
      </rPr>
      <t>BE</t>
    </r>
    <r>
      <rPr>
        <sz val="10"/>
        <rFont val="宋体"/>
        <family val="3"/>
        <charset val="134"/>
      </rPr>
      <t>适用</t>
    </r>
    <phoneticPr fontId="4" type="noConversion"/>
  </si>
  <si>
    <r>
      <rPr>
        <sz val="10"/>
        <rFont val="宋体"/>
        <family val="3"/>
        <charset val="134"/>
      </rPr>
      <t>分离式的</t>
    </r>
    <r>
      <rPr>
        <sz val="10"/>
        <rFont val="Arial"/>
        <family val="2"/>
      </rPr>
      <t>FE</t>
    </r>
    <r>
      <rPr>
        <sz val="10"/>
        <rFont val="宋体"/>
        <family val="3"/>
        <charset val="134"/>
      </rPr>
      <t>适用</t>
    </r>
    <phoneticPr fontId="4" type="noConversion"/>
  </si>
  <si>
    <t>A</t>
    <phoneticPr fontId="4" type="noConversion"/>
  </si>
  <si>
    <t>HSSHE01</t>
  </si>
  <si>
    <t>HSSHE02</t>
  </si>
  <si>
    <t>HSSHE03</t>
  </si>
  <si>
    <t>HSSHE04</t>
  </si>
  <si>
    <t>HSSHE05</t>
  </si>
  <si>
    <t>HSSHE06</t>
  </si>
  <si>
    <t>HSSHE07</t>
  </si>
  <si>
    <t>HSSHE08</t>
  </si>
  <si>
    <t>HSSHE09</t>
  </si>
  <si>
    <t>HSSHE10</t>
  </si>
  <si>
    <t>HSSHE11</t>
  </si>
  <si>
    <t>HSSHE12</t>
  </si>
  <si>
    <t>HSSHE13</t>
  </si>
  <si>
    <t>HSSHE14</t>
  </si>
  <si>
    <t>HSSHE15</t>
  </si>
  <si>
    <t>HSSHE16</t>
  </si>
  <si>
    <t>HSSHE17</t>
  </si>
  <si>
    <t>HSSHE18</t>
  </si>
  <si>
    <t>HSSHE19</t>
  </si>
  <si>
    <t>HSSHE20</t>
  </si>
  <si>
    <t>HSSHE21</t>
  </si>
  <si>
    <t>HSSHE22</t>
  </si>
  <si>
    <t>HSSHE23</t>
  </si>
  <si>
    <t>HSSHE24</t>
  </si>
  <si>
    <t>HSSHE25</t>
  </si>
  <si>
    <t>HSSHE26</t>
  </si>
  <si>
    <t>HSSHE27</t>
  </si>
  <si>
    <t>HSSHE28</t>
  </si>
  <si>
    <t>HSSHE29</t>
  </si>
  <si>
    <t>HSSHE30</t>
  </si>
  <si>
    <t>HSSHE31</t>
  </si>
  <si>
    <t>HSSHE32</t>
  </si>
  <si>
    <t>HSSHE33</t>
  </si>
  <si>
    <t>HSSHE34</t>
  </si>
  <si>
    <t>HSSHE35</t>
  </si>
  <si>
    <t>HSSHE36</t>
  </si>
  <si>
    <t>HSSHE37</t>
  </si>
  <si>
    <t>HSSHE38</t>
  </si>
  <si>
    <t>HSSHE39</t>
  </si>
  <si>
    <t>HSSHE40</t>
  </si>
  <si>
    <t>HSSHE41</t>
  </si>
  <si>
    <t>HSSHF01</t>
  </si>
  <si>
    <t>HSSHF02</t>
  </si>
  <si>
    <t>HSSHF03</t>
  </si>
  <si>
    <t>HSSHF04</t>
  </si>
  <si>
    <t>HSSHF05</t>
  </si>
  <si>
    <t>HSSHF06</t>
  </si>
  <si>
    <t>HSSHF07</t>
  </si>
  <si>
    <t>HSSHG01</t>
    <phoneticPr fontId="4" type="noConversion"/>
  </si>
  <si>
    <t>HSSHG02</t>
    <phoneticPr fontId="4" type="noConversion"/>
  </si>
  <si>
    <t>HSSHG03</t>
    <phoneticPr fontId="4" type="noConversion"/>
  </si>
  <si>
    <t>HSSHH01</t>
    <phoneticPr fontId="15" type="noConversion"/>
  </si>
  <si>
    <t>HSSHH02</t>
    <phoneticPr fontId="4" type="noConversion"/>
  </si>
  <si>
    <t>HSSHH03</t>
    <phoneticPr fontId="4" type="noConversion"/>
  </si>
  <si>
    <t>HSSHH04</t>
    <phoneticPr fontId="4" type="noConversion"/>
  </si>
  <si>
    <t>HSSHH05</t>
    <phoneticPr fontId="4" type="noConversion"/>
  </si>
  <si>
    <t>HSSHH06</t>
    <phoneticPr fontId="4" type="noConversion"/>
  </si>
  <si>
    <t>HSSHH07</t>
    <phoneticPr fontId="4" type="noConversion"/>
  </si>
  <si>
    <t>HSSHH08</t>
    <phoneticPr fontId="4" type="noConversion"/>
  </si>
  <si>
    <t>HSSHH09</t>
    <phoneticPr fontId="4" type="noConversion"/>
  </si>
  <si>
    <t>V1.1.0</t>
    <phoneticPr fontId="4" type="noConversion"/>
  </si>
  <si>
    <r>
      <rPr>
        <sz val="10"/>
        <rFont val="宋体"/>
        <family val="3"/>
        <charset val="134"/>
      </rPr>
      <t>将分布式和集中式分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页统计，即增加</t>
    </r>
    <r>
      <rPr>
        <sz val="10"/>
        <rFont val="Arial"/>
        <family val="2"/>
      </rPr>
      <t>HE-HH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CB-CE</t>
    </r>
    <r>
      <rPr>
        <sz val="10"/>
        <rFont val="宋体"/>
        <family val="3"/>
        <charset val="134"/>
      </rPr>
      <t>修改为条件可选，</t>
    </r>
    <r>
      <rPr>
        <sz val="10"/>
        <rFont val="Arial"/>
        <family val="2"/>
      </rPr>
      <t>CA</t>
    </r>
    <r>
      <rPr>
        <sz val="10"/>
        <rFont val="宋体"/>
        <family val="3"/>
        <charset val="134"/>
      </rPr>
      <t>为必须。</t>
    </r>
    <phoneticPr fontId="4" type="noConversion"/>
  </si>
  <si>
    <t>HSS返回给DRA失败的MAA, 错误码5012。（TS32.409）
-820</t>
  </si>
  <si>
    <r>
      <t>HSS</t>
    </r>
    <r>
      <rPr>
        <sz val="10"/>
        <color theme="1"/>
        <rFont val="宋体"/>
        <family val="3"/>
        <charset val="134"/>
      </rPr>
      <t>从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收到</t>
    </r>
    <r>
      <rPr>
        <sz val="10"/>
        <color theme="1"/>
        <rFont val="Arial"/>
        <family val="2"/>
      </rPr>
      <t>LIR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</si>
  <si>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成功的</t>
    </r>
    <r>
      <rPr>
        <sz val="10"/>
        <color theme="1"/>
        <rFont val="Arial"/>
        <family val="2"/>
      </rPr>
      <t>LIA (Result-Code 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</si>
  <si>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LIA,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5001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</si>
  <si>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LIA,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5012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</si>
  <si>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>LIA (Result-Code !=2001~2999)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</si>
  <si>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DRA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HSS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>PNA (Result-Code !=2001~2999)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</si>
  <si>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DRA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HSS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PNA,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5012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</si>
  <si>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DRA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HSS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PNA,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5001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</si>
  <si>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收到从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成功的</t>
    </r>
    <r>
      <rPr>
        <sz val="10"/>
        <color theme="1"/>
        <rFont val="Arial"/>
        <family val="2"/>
      </rPr>
      <t>PNA (Result-Code 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</si>
  <si>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发给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PNR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</si>
  <si>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>SNA (Result-Code !=2001~2999)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</si>
  <si>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SNA,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5012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</si>
  <si>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SNA,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5001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</si>
  <si>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发送给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成功的</t>
    </r>
    <r>
      <rPr>
        <sz val="10"/>
        <color theme="1"/>
        <rFont val="Arial"/>
        <family val="2"/>
      </rPr>
      <t>SNA (Result-Code 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</si>
  <si>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从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收到</t>
    </r>
    <r>
      <rPr>
        <sz val="10"/>
        <color theme="1"/>
        <rFont val="Arial"/>
        <family val="2"/>
      </rPr>
      <t>SNR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</si>
  <si>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>UDA (Result-Code !=2001~2999)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</si>
  <si>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UDA,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5012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</si>
  <si>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UDA,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5001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</si>
  <si>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发送给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成功的</t>
    </r>
    <r>
      <rPr>
        <sz val="10"/>
        <color theme="1"/>
        <rFont val="Arial"/>
        <family val="2"/>
      </rPr>
      <t>UDA (Result-Code 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</si>
  <si>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从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收到</t>
    </r>
    <r>
      <rPr>
        <sz val="10"/>
        <color theme="1"/>
        <rFont val="Arial"/>
        <family val="2"/>
      </rPr>
      <t>UDR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</si>
  <si>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发送给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成功的</t>
    </r>
    <r>
      <rPr>
        <sz val="10"/>
        <color theme="1"/>
        <rFont val="Arial"/>
        <family val="2"/>
      </rPr>
      <t>PUA (Result-Code 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</si>
  <si>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从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收到</t>
    </r>
    <r>
      <rPr>
        <sz val="10"/>
        <color theme="1"/>
        <rFont val="Arial"/>
        <family val="2"/>
      </rPr>
      <t>PUR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</si>
  <si>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收到从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成功的</t>
    </r>
    <r>
      <rPr>
        <sz val="10"/>
        <color theme="1"/>
        <rFont val="Arial"/>
        <family val="2"/>
      </rPr>
      <t>PPA (Result-Code 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</si>
  <si>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发给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PPR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</si>
  <si>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收到从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成功的</t>
    </r>
    <r>
      <rPr>
        <sz val="10"/>
        <color theme="1"/>
        <rFont val="Arial"/>
        <family val="2"/>
      </rPr>
      <t>RTA (Result-Code 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</si>
  <si>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发给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RTR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</si>
  <si>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>SAA (Result-Code !=2001~2999)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</si>
  <si>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SAA,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5012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</si>
  <si>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SAA,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5001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</si>
  <si>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成功的</t>
    </r>
    <r>
      <rPr>
        <sz val="10"/>
        <color theme="1"/>
        <rFont val="Arial"/>
        <family val="2"/>
      </rPr>
      <t>SAA (Result-Code 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</si>
  <si>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从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收到</t>
    </r>
    <r>
      <rPr>
        <sz val="10"/>
        <color theme="1"/>
        <rFont val="Arial"/>
        <family val="2"/>
      </rPr>
      <t>SAR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</si>
  <si>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>MAA (Result-Code !=2001~2999)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</si>
  <si>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MAA,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5001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</si>
  <si>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DAR</t>
    </r>
    <r>
      <rPr>
        <sz val="10"/>
        <color theme="1"/>
        <rFont val="宋体"/>
        <family val="3"/>
        <charset val="134"/>
      </rPr>
      <t>成功的</t>
    </r>
    <r>
      <rPr>
        <sz val="10"/>
        <color theme="1"/>
        <rFont val="Arial"/>
        <family val="2"/>
      </rPr>
      <t>MAA (Result-Code 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</si>
  <si>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从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收到</t>
    </r>
    <r>
      <rPr>
        <sz val="10"/>
        <color theme="1"/>
        <rFont val="Arial"/>
        <family val="2"/>
      </rPr>
      <t>MAR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</si>
  <si>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>UAA (Result-Code !=2001~2999)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</si>
  <si>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UAA,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5012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</si>
  <si>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失败的</t>
    </r>
    <r>
      <rPr>
        <sz val="10"/>
        <color theme="1"/>
        <rFont val="Arial"/>
        <family val="2"/>
      </rPr>
      <t xml:space="preserve">UAA, </t>
    </r>
    <r>
      <rPr>
        <sz val="10"/>
        <color theme="1"/>
        <rFont val="宋体"/>
        <family val="3"/>
        <charset val="134"/>
      </rPr>
      <t>错误码</t>
    </r>
    <r>
      <rPr>
        <sz val="10"/>
        <color theme="1"/>
        <rFont val="Arial"/>
        <family val="2"/>
      </rPr>
      <t>5001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</si>
  <si>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返回给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成功的</t>
    </r>
    <r>
      <rPr>
        <sz val="10"/>
        <color theme="1"/>
        <rFont val="Arial"/>
        <family val="2"/>
      </rPr>
      <t>UAA (Result-Code =2001~2999)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</si>
  <si>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theme="1"/>
        <rFont val="宋体"/>
        <family val="3"/>
        <charset val="134"/>
      </rPr>
      <t>从</t>
    </r>
    <r>
      <rPr>
        <sz val="10"/>
        <color theme="1"/>
        <rFont val="Arial"/>
        <family val="2"/>
      </rPr>
      <t>DRA</t>
    </r>
    <r>
      <rPr>
        <sz val="10"/>
        <color theme="1"/>
        <rFont val="宋体"/>
        <family val="3"/>
        <charset val="134"/>
      </rPr>
      <t>收到</t>
    </r>
    <r>
      <rPr>
        <sz val="10"/>
        <color theme="1"/>
        <rFont val="Arial"/>
        <family val="2"/>
      </rPr>
      <t>UAR</t>
    </r>
    <r>
      <rPr>
        <sz val="10"/>
        <color theme="1"/>
        <rFont val="宋体"/>
        <family val="3"/>
        <charset val="134"/>
      </rPr>
      <t>。（</t>
    </r>
    <r>
      <rPr>
        <sz val="10"/>
        <color theme="1"/>
        <rFont val="Arial"/>
        <family val="2"/>
      </rPr>
      <t>TS32.409-820</t>
    </r>
    <r>
      <rPr>
        <sz val="10"/>
        <color theme="1"/>
        <rFont val="宋体"/>
        <family val="3"/>
        <charset val="134"/>
      </rPr>
      <t>）</t>
    </r>
    <phoneticPr fontId="4" type="noConversion"/>
  </si>
  <si>
    <t>设备统计输出（TS32.409-820）</t>
    <phoneticPr fontId="4" type="noConversion"/>
  </si>
  <si>
    <t>用户的注册或注销。（TS32.409-820）</t>
    <phoneticPr fontId="4" type="noConversion"/>
  </si>
  <si>
    <t>用户的注册、注销，或触发了未注册业务。（TS32.409-820）</t>
    <phoneticPr fontId="4" type="noConversion"/>
  </si>
  <si>
    <r>
      <t>HSS</t>
    </r>
    <r>
      <rPr>
        <sz val="10"/>
        <color indexed="8"/>
        <rFont val="宋体"/>
        <family val="3"/>
        <charset val="134"/>
      </rPr>
      <t>从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收到</t>
    </r>
    <r>
      <rPr>
        <sz val="10"/>
        <color indexed="8"/>
        <rFont val="Arial"/>
        <family val="2"/>
      </rPr>
      <t>LIR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</si>
  <si>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返回给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成功的</t>
    </r>
    <r>
      <rPr>
        <sz val="10"/>
        <color indexed="8"/>
        <rFont val="Arial"/>
        <family val="2"/>
      </rPr>
      <t>LIA (Result-Code 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</si>
  <si>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HSS返回给DRA失败的LIA, 错误码5001。（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</si>
  <si>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HSS返回给DRA失败的LIA, 错误码5012。（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</si>
  <si>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返回给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失败的</t>
    </r>
    <r>
      <rPr>
        <sz val="10"/>
        <color indexed="8"/>
        <rFont val="Arial"/>
        <family val="2"/>
      </rPr>
      <t>LIA (Result-Code !=2001~2999)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</si>
  <si>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从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收到</t>
    </r>
    <r>
      <rPr>
        <sz val="10"/>
        <color indexed="8"/>
        <rFont val="Arial"/>
        <family val="2"/>
      </rPr>
      <t>UAR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</si>
  <si>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返回给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成功的</t>
    </r>
    <r>
      <rPr>
        <sz val="10"/>
        <color indexed="8"/>
        <rFont val="Arial"/>
        <family val="2"/>
      </rPr>
      <t>UAA (Result-Code 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</si>
  <si>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HSS返回给DRA失败的UAA, 错误码5001。（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</si>
  <si>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HSS返回给DRA失败的UAA, 错误码5012。（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</si>
  <si>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返回给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失败的</t>
    </r>
    <r>
      <rPr>
        <sz val="10"/>
        <color indexed="8"/>
        <rFont val="Arial"/>
        <family val="2"/>
      </rPr>
      <t>UAA (Result-Code !=2001~2999)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</si>
  <si>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从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收到</t>
    </r>
    <r>
      <rPr>
        <sz val="10"/>
        <color indexed="8"/>
        <rFont val="Arial"/>
        <family val="2"/>
      </rPr>
      <t>MAR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</si>
  <si>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返回给</t>
    </r>
    <r>
      <rPr>
        <sz val="10"/>
        <color indexed="8"/>
        <rFont val="Arial"/>
        <family val="2"/>
      </rPr>
      <t>DAR</t>
    </r>
    <r>
      <rPr>
        <sz val="10"/>
        <color indexed="8"/>
        <rFont val="宋体"/>
        <family val="3"/>
        <charset val="134"/>
      </rPr>
      <t>成功的</t>
    </r>
    <r>
      <rPr>
        <sz val="10"/>
        <color indexed="8"/>
        <rFont val="Arial"/>
        <family val="2"/>
      </rPr>
      <t>MAA (Result-Code 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</si>
  <si>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HSS返回给DRA失败的MAA, 错误码5001。（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</si>
  <si>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HSS返回给DRA失败的MAA, 错误码5012。（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</si>
  <si>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返回给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失败的</t>
    </r>
    <r>
      <rPr>
        <sz val="10"/>
        <color indexed="8"/>
        <rFont val="Arial"/>
        <family val="2"/>
      </rPr>
      <t>MAA (Result-Code !=2001~2999)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</si>
  <si>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从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收到</t>
    </r>
    <r>
      <rPr>
        <sz val="10"/>
        <color indexed="8"/>
        <rFont val="Arial"/>
        <family val="2"/>
      </rPr>
      <t>SAR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</si>
  <si>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返回给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成功的</t>
    </r>
    <r>
      <rPr>
        <sz val="10"/>
        <color indexed="8"/>
        <rFont val="Arial"/>
        <family val="2"/>
      </rPr>
      <t>SAA (Result-Code 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</si>
  <si>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HSS返回给DRA失败的SAA, 错误码5001。（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</si>
  <si>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HSS返回给DRA失败的SAA, 错误码5012。（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</si>
  <si>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返回给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失败的</t>
    </r>
    <r>
      <rPr>
        <sz val="10"/>
        <color indexed="8"/>
        <rFont val="Arial"/>
        <family val="2"/>
      </rPr>
      <t>SAA (Result-Code !=2001~2999)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</si>
  <si>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发给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的</t>
    </r>
    <r>
      <rPr>
        <sz val="10"/>
        <color indexed="8"/>
        <rFont val="Arial"/>
        <family val="2"/>
      </rPr>
      <t>RTR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</si>
  <si>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收到从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成功的</t>
    </r>
    <r>
      <rPr>
        <sz val="10"/>
        <color indexed="8"/>
        <rFont val="Arial"/>
        <family val="2"/>
      </rPr>
      <t>RTA (Result-Code 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</si>
  <si>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发给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的</t>
    </r>
    <r>
      <rPr>
        <sz val="10"/>
        <color indexed="8"/>
        <rFont val="Arial"/>
        <family val="2"/>
      </rPr>
      <t>PPR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</si>
  <si>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收到从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成功的</t>
    </r>
    <r>
      <rPr>
        <sz val="10"/>
        <color indexed="8"/>
        <rFont val="Arial"/>
        <family val="2"/>
      </rPr>
      <t>PPA (Result-Code 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</si>
  <si>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从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收到</t>
    </r>
    <r>
      <rPr>
        <sz val="10"/>
        <color indexed="8"/>
        <rFont val="Arial"/>
        <family val="2"/>
      </rPr>
      <t>PUR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</si>
  <si>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发送给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成功的</t>
    </r>
    <r>
      <rPr>
        <sz val="10"/>
        <color indexed="8"/>
        <rFont val="Arial"/>
        <family val="2"/>
      </rPr>
      <t>PUA (Result-Code 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</si>
  <si>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从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收到</t>
    </r>
    <r>
      <rPr>
        <sz val="10"/>
        <color indexed="8"/>
        <rFont val="Arial"/>
        <family val="2"/>
      </rPr>
      <t>UDR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</si>
  <si>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发送给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成功的</t>
    </r>
    <r>
      <rPr>
        <sz val="10"/>
        <color indexed="8"/>
        <rFont val="Arial"/>
        <family val="2"/>
      </rPr>
      <t>UDA (Result-Code 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</si>
  <si>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HSS返回给DRA失败的UDA, 错误码5001。（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</si>
  <si>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HSS返回给DRA失败的UDA, 错误码5012。（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</si>
  <si>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返回给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失败的</t>
    </r>
    <r>
      <rPr>
        <sz val="10"/>
        <color indexed="8"/>
        <rFont val="Arial"/>
        <family val="2"/>
      </rPr>
      <t>UDA (Result-Code !=2001~2999)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</si>
  <si>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从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收到</t>
    </r>
    <r>
      <rPr>
        <sz val="10"/>
        <color indexed="8"/>
        <rFont val="Arial"/>
        <family val="2"/>
      </rPr>
      <t>SNR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</si>
  <si>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发送给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成功的</t>
    </r>
    <r>
      <rPr>
        <sz val="10"/>
        <color indexed="8"/>
        <rFont val="Arial"/>
        <family val="2"/>
      </rPr>
      <t>SNA (Result-Code 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</si>
  <si>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HSS返回给DRA失败的SNA, 错误码5001。（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</si>
  <si>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HSS返回给DRA失败的SNA, 错误码5012。（</t>
    </r>
    <r>
      <rPr>
        <sz val="10"/>
        <color theme="1"/>
        <rFont val="宋体"/>
        <family val="3"/>
        <charset val="134"/>
      </rPr>
      <t>TS32.409-820</t>
    </r>
    <r>
      <rPr>
        <sz val="10"/>
        <color theme="1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</si>
  <si>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返回给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失败的</t>
    </r>
    <r>
      <rPr>
        <sz val="10"/>
        <color indexed="8"/>
        <rFont val="Arial"/>
        <family val="2"/>
      </rPr>
      <t>SNA (Result-Code !=2001~2999)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12" type="noConversion"/>
  </si>
  <si>
    <r>
      <t>HSS</t>
    </r>
    <r>
      <rPr>
        <sz val="10"/>
        <color indexed="8"/>
        <rFont val="宋体"/>
        <family val="3"/>
        <charset val="134"/>
      </rPr>
      <t>发给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的</t>
    </r>
    <r>
      <rPr>
        <sz val="10"/>
        <color indexed="8"/>
        <rFont val="Arial"/>
        <family val="2"/>
      </rPr>
      <t>PNR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</si>
  <si>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HSS</t>
    </r>
    <r>
      <rPr>
        <sz val="10"/>
        <color indexed="8"/>
        <rFont val="宋体"/>
        <family val="3"/>
        <charset val="134"/>
      </rPr>
      <t>收到从</t>
    </r>
    <r>
      <rPr>
        <sz val="10"/>
        <color indexed="8"/>
        <rFont val="Arial"/>
        <family val="2"/>
      </rPr>
      <t>DRA</t>
    </r>
    <r>
      <rPr>
        <sz val="10"/>
        <color indexed="8"/>
        <rFont val="宋体"/>
        <family val="3"/>
        <charset val="134"/>
      </rPr>
      <t>成功的</t>
    </r>
    <r>
      <rPr>
        <sz val="10"/>
        <color indexed="8"/>
        <rFont val="Arial"/>
        <family val="2"/>
      </rPr>
      <t>PNA (Result-Code =2001~2999)</t>
    </r>
    <r>
      <rPr>
        <sz val="10"/>
        <color indexed="8"/>
        <rFont val="宋体"/>
        <family val="3"/>
        <charset val="134"/>
      </rPr>
      <t>。（</t>
    </r>
    <r>
      <rPr>
        <sz val="10"/>
        <color indexed="8"/>
        <rFont val="Arial"/>
        <family val="2"/>
      </rPr>
      <t>TS32.409-820</t>
    </r>
    <r>
      <rPr>
        <sz val="10"/>
        <color indexed="8"/>
        <rFont val="宋体"/>
        <family val="3"/>
        <charset val="134"/>
      </rPr>
      <t>）</t>
    </r>
    <phoneticPr fontId="4" type="noConversion"/>
  </si>
  <si>
    <r>
      <t>DRA返回给HSS失败的PNA, 错误码5001。（</t>
    </r>
    <r>
      <rPr>
        <sz val="10"/>
        <rFont val="宋体"/>
        <family val="3"/>
        <charset val="134"/>
      </rPr>
      <t>TS32.409-820</t>
    </r>
    <r>
      <rPr>
        <sz val="10"/>
        <rFont val="宋体"/>
        <family val="3"/>
        <charset val="134"/>
      </rPr>
      <t>）</t>
    </r>
    <phoneticPr fontId="12" type="noConversion"/>
  </si>
  <si>
    <r>
      <t>DRA返回给HSS失败的PNA, 错误码5012。（</t>
    </r>
    <r>
      <rPr>
        <sz val="10"/>
        <rFont val="宋体"/>
        <family val="3"/>
        <charset val="134"/>
      </rPr>
      <t>TS32.409-820</t>
    </r>
    <r>
      <rPr>
        <sz val="10"/>
        <rFont val="宋体"/>
        <family val="3"/>
        <charset val="134"/>
      </rPr>
      <t>）</t>
    </r>
    <phoneticPr fontId="12" type="noConversion"/>
  </si>
  <si>
    <r>
      <t>DRA</t>
    </r>
    <r>
      <rPr>
        <sz val="10"/>
        <rFont val="宋体"/>
        <family val="3"/>
        <charset val="134"/>
      </rPr>
      <t>返回给</t>
    </r>
    <r>
      <rPr>
        <sz val="10"/>
        <rFont val="Arial"/>
        <family val="2"/>
      </rPr>
      <t>HSS</t>
    </r>
    <r>
      <rPr>
        <sz val="10"/>
        <rFont val="宋体"/>
        <family val="3"/>
        <charset val="134"/>
      </rPr>
      <t>失败的</t>
    </r>
    <r>
      <rPr>
        <sz val="10"/>
        <rFont val="Arial"/>
        <family val="2"/>
      </rPr>
      <t>PNA (Result-Code !=2001~2999)</t>
    </r>
    <r>
      <rPr>
        <sz val="10"/>
        <rFont val="宋体"/>
        <family val="3"/>
        <charset val="134"/>
      </rPr>
      <t>。（</t>
    </r>
    <r>
      <rPr>
        <sz val="10"/>
        <rFont val="Arial"/>
        <family val="2"/>
      </rPr>
      <t>TS32.409-820</t>
    </r>
    <r>
      <rPr>
        <sz val="10"/>
        <rFont val="宋体"/>
        <family val="3"/>
        <charset val="134"/>
      </rPr>
      <t>）</t>
    </r>
    <phoneticPr fontId="12" type="noConversion"/>
  </si>
  <si>
    <t>设备统计输出。（TS32.409-820）</t>
    <phoneticPr fontId="4" type="noConversion"/>
  </si>
  <si>
    <t>(中国移动CM-IMS CSCF/BGCF设备规范）</t>
    <phoneticPr fontId="4" type="noConversion"/>
  </si>
  <si>
    <t>CPU占用率超过阀值。（中国移动CM-IMS CSCF/BGCF设备规范）</t>
    <phoneticPr fontId="4" type="noConversion"/>
  </si>
  <si>
    <t>单板内存（中国移动CM-IMS CSCF/BGCF设备规范）</t>
    <phoneticPr fontId="4" type="noConversion"/>
  </si>
  <si>
    <t>网元磁盘。（中国移动CM-IMS CSCF/BGCF设备规范）</t>
    <phoneticPr fontId="4" type="noConversion"/>
  </si>
  <si>
    <t>网元数据库。（中国移动CM-IMS CSCF/BGCF设备规范）</t>
    <phoneticPr fontId="4" type="noConversion"/>
  </si>
  <si>
    <t>测试要求</t>
    <phoneticPr fontId="4" type="noConversion"/>
  </si>
  <si>
    <t>测试要求</t>
    <phoneticPr fontId="4" type="noConversion"/>
  </si>
  <si>
    <t>为适配测试工具进行的格式调整。</t>
    <phoneticPr fontId="4" type="noConversion"/>
  </si>
  <si>
    <t>V1.1.1</t>
  </si>
  <si>
    <t>A类测量数</t>
    <phoneticPr fontId="33" type="noConversion"/>
  </si>
  <si>
    <t>B类测量数</t>
    <phoneticPr fontId="33" type="noConversion"/>
  </si>
  <si>
    <t>C类测量数</t>
    <phoneticPr fontId="33" type="noConversion"/>
  </si>
  <si>
    <t>CA类测量数</t>
    <phoneticPr fontId="33" type="noConversion"/>
  </si>
  <si>
    <t>CB类测量数</t>
    <phoneticPr fontId="33" type="noConversion"/>
  </si>
  <si>
    <t>CC类测量数</t>
  </si>
  <si>
    <t>V1.1.2</t>
  </si>
  <si>
    <t>V1.1.3</t>
  </si>
  <si>
    <t>LIQ.FailLIA._Cause</t>
  </si>
  <si>
    <t>UR.FailUAA._Cause</t>
  </si>
  <si>
    <t>MA.FailMAA._Cause</t>
  </si>
  <si>
    <t>UR.FailSAA._Cause</t>
  </si>
  <si>
    <t>DTR.FailUDA._Cause</t>
  </si>
  <si>
    <t>SUB.FailSNA._Cause</t>
  </si>
  <si>
    <t>NOTIF.FailPNA._Cause</t>
  </si>
  <si>
    <t>ImsFeFunction</t>
  </si>
  <si>
    <t>为防综合网管上有Function定义的冲突，将FeFunction和BeFunction的名称修改为ImsFeFunction和ImsBeFunction。</t>
  </si>
  <si>
    <t>ImsBeFunction</t>
  </si>
  <si>
    <t>1、含“._cause”的指标的名称按大小写规则修改为“._Cause”；
2、IMSFeFunction和IMSBeFunction的名称按大小写规则修改为ImsFeFunction和ImsBeFunction。</t>
    <phoneticPr fontId="4" type="noConversion"/>
  </si>
  <si>
    <t>LIQ.FailLIA._Cause</t>
    <phoneticPr fontId="4" type="noConversion"/>
  </si>
  <si>
    <r>
      <t>CHRCE02</t>
    </r>
    <r>
      <rPr>
        <sz val="12"/>
        <rFont val="宋体"/>
        <family val="3"/>
        <charset val="134"/>
      </rPr>
      <t/>
    </r>
    <phoneticPr fontId="4" type="noConversion"/>
  </si>
  <si>
    <t>V1.1.4</t>
  </si>
  <si>
    <t>与NRM版本号保持一致。</t>
    <phoneticPr fontId="4" type="noConversion"/>
  </si>
  <si>
    <t>CA类
不适用数</t>
  </si>
  <si>
    <t>CB类
不适用数</t>
  </si>
  <si>
    <t>CC类
不适用数</t>
  </si>
  <si>
    <t>当前A类
支持数</t>
  </si>
  <si>
    <t>当前B类
支持数</t>
  </si>
  <si>
    <t>当前C类
支持数</t>
  </si>
  <si>
    <t>当前CA类
支持数</t>
  </si>
  <si>
    <t>当前CB类
支持数</t>
  </si>
  <si>
    <t>当前CC类
支持数</t>
  </si>
  <si>
    <t>(当前+1Q)
A类支持数</t>
  </si>
  <si>
    <t>(当前+1Q)
B类支持数</t>
  </si>
  <si>
    <t>(当前+1Q)
C类支持数</t>
  </si>
  <si>
    <t>(当前+1Q)
CA类支持数</t>
  </si>
  <si>
    <t>(当前+1Q)
CB类支持数</t>
  </si>
  <si>
    <t>(当前+1Q)
CC类支持数</t>
  </si>
  <si>
    <t>(当前+2Q)
A类支持数</t>
  </si>
  <si>
    <t>(当前+2Q)
B类支持数</t>
  </si>
  <si>
    <t>(当前+2Q)
C类支持数</t>
  </si>
  <si>
    <t>(当前+2Q)
CA类支持数</t>
  </si>
  <si>
    <t>(当前+2Q)
CB类支持数</t>
  </si>
  <si>
    <t>(当前+2Q)
CC类支持数</t>
  </si>
  <si>
    <t>(当前+3Q)
A类支持数</t>
  </si>
  <si>
    <t>(当前+3Q)
B类支持数</t>
  </si>
  <si>
    <t>(当前+3Q)
C类支持数</t>
  </si>
  <si>
    <t>(当前+3Q)
CA类支持数</t>
  </si>
  <si>
    <t>(当前+3Q)
CB类支持数</t>
  </si>
  <si>
    <t>(当前+3Q)
CC类支持数</t>
  </si>
  <si>
    <t>(当前+4Q)
A类支持数</t>
  </si>
  <si>
    <t>(当前+4Q)
B类支持数</t>
  </si>
  <si>
    <t>(当前+4Q)
C类支持数</t>
  </si>
  <si>
    <t>(当前+4Q)
CA类支持数</t>
  </si>
  <si>
    <t>(当前+4Q)
CB类支持数</t>
  </si>
  <si>
    <t>(当前+4Q)
CC类支持数</t>
  </si>
  <si>
    <t>HB</t>
    <phoneticPr fontId="4" type="noConversion"/>
  </si>
  <si>
    <t>HC</t>
    <phoneticPr fontId="4" type="noConversion"/>
  </si>
  <si>
    <t>HD</t>
    <phoneticPr fontId="4" type="noConversion"/>
  </si>
  <si>
    <t>HE</t>
    <phoneticPr fontId="4" type="noConversion"/>
  </si>
  <si>
    <t>HF</t>
    <phoneticPr fontId="4" type="noConversion"/>
  </si>
  <si>
    <t>HG</t>
    <phoneticPr fontId="4" type="noConversion"/>
  </si>
  <si>
    <t>HH</t>
    <phoneticPr fontId="4" type="noConversion"/>
  </si>
  <si>
    <t>CA</t>
    <phoneticPr fontId="4" type="noConversion"/>
  </si>
  <si>
    <t>CB</t>
    <phoneticPr fontId="4" type="noConversion"/>
  </si>
  <si>
    <t>CC</t>
    <phoneticPr fontId="4" type="noConversion"/>
  </si>
  <si>
    <t>CD</t>
    <phoneticPr fontId="4" type="noConversion"/>
  </si>
  <si>
    <t>CE</t>
    <phoneticPr fontId="4" type="noConversion"/>
  </si>
  <si>
    <t>HSS</t>
    <phoneticPr fontId="4" type="noConversion"/>
  </si>
  <si>
    <t>设备厂家名称</t>
  </si>
  <si>
    <t>应答日期(T)</t>
  </si>
  <si>
    <t>本应答文档适用的设备版本（及补丁）</t>
  </si>
  <si>
    <t>对OMC的版本（及补丁）要求</t>
  </si>
  <si>
    <t>内容</t>
  </si>
  <si>
    <t>规范定义数量</t>
  </si>
  <si>
    <t>不适用数量</t>
  </si>
  <si>
    <t>当前支持数量</t>
  </si>
  <si>
    <t>当前+1Q支持数量</t>
  </si>
  <si>
    <t>当前+2Q支持数量</t>
  </si>
  <si>
    <t>当前+3Q支持数量</t>
  </si>
  <si>
    <t>当前+4Q支持数量</t>
  </si>
  <si>
    <t>当前支持率</t>
  </si>
  <si>
    <t>综合支持率</t>
  </si>
  <si>
    <t>最终支持率</t>
  </si>
  <si>
    <t>性能测量数据</t>
  </si>
  <si>
    <t>A类</t>
  </si>
  <si>
    <t>NA</t>
  </si>
  <si>
    <t/>
  </si>
  <si>
    <t>B类</t>
  </si>
  <si>
    <t>C类</t>
  </si>
  <si>
    <t>CA类</t>
  </si>
  <si>
    <t>CB类</t>
  </si>
  <si>
    <t>CC类</t>
  </si>
  <si>
    <t>应答说明：</t>
  </si>
  <si>
    <t>一、本页须填写蓝色字体部分，即公司名、应答日期、本应答适用的版本（及补丁）名、对OMC的版本（及补丁）要求。HA开始的各页仅须应答“支持时间”一列。其中，
  “T”：指当前(T)已经支持，所谓当前即应答日期。
  “T+1Q”：指当前(T)不支持，但（当前时间+91天）之前可以支持； 
  “T+2Q”：指当前(T)不支持，但（当前时间+182天）之前可以支持；
  “T+3Q”：指当前(T)不支持，但（当前时间+273天）之前可以支持；
  “T+4Q”：指当前(T)不支持，但（当前时间+364天）之前可以支持；
  “NS”: 若计划支持时间晚于T+4Q，或没有支持计划，必须应答“NS”；
  “NA”：对应于CA、CB、CC类条件属性,条件成立时答上述支持时间，条件不成立时答“NA”，指示不适用。</t>
  </si>
  <si>
    <t>二、“Index”页以及“应答统计”页的统计结果均为公式自动生成，请勿直接改动。</t>
  </si>
  <si>
    <t>三、PM中的性能测量数据是否支持的应答，以北向接口的PM文件为准。当且仅当同时满足以下3项要求时才可以应答为具体的支持时间(T/T+xQ)：
  1、PM文件遵循《移动通信网网络管理技术规范 OMC北向接口 统一性能测量数据文件格式》的要求；
  2、性能测量数据名称、数据类型与相应网元的北向接口信息模型规范的约定完全一致；
  3、可以从PM文件中取到测量值。</t>
  </si>
  <si>
    <t>四、注意将文件名中的“Company”、“Version”改为你公司名称以及应答适用的网元版本。</t>
  </si>
  <si>
    <t>五、若应答文档需要打印，除规范正文外请打印“Index”和“应答统计”页，请勿打印“修订历史”和“附录”页。</t>
  </si>
  <si>
    <t>IMSHSS-PM(V1.1.4)应答情况汇总表</t>
    <phoneticPr fontId="4" type="noConversion"/>
  </si>
  <si>
    <t>本应答模板的更新日期：2018-03-02</t>
    <phoneticPr fontId="4" type="noConversion"/>
  </si>
  <si>
    <t>支持时间</t>
    <phoneticPr fontId="4" type="noConversion"/>
  </si>
  <si>
    <t>T</t>
  </si>
  <si>
    <t>支持时间</t>
    <phoneticPr fontId="4" type="noConversion"/>
  </si>
  <si>
    <t>支持时间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</si>
</sst>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sz val="10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0.5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b/>
      <sz val="14"/>
      <name val="黑体"/>
      <family val="3"/>
      <charset val="134"/>
    </font>
    <font>
      <b/>
      <sz val="10"/>
      <name val="黑体"/>
      <family val="3"/>
      <charset val="134"/>
    </font>
    <font>
      <sz val="10"/>
      <color indexed="12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E384"/>
      </patternFill>
    </fill>
    <fill>
      <patternFill patternType="solid">
        <fgColor rgb="FFB0E0E6"/>
      </patternFill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7">
    <xf numFmtId="0" fontId="0" fillId="0" borderId="0"/>
    <xf numFmtId="0" fontId="3" fillId="0" borderId="0"/>
    <xf numFmtId="0" fontId="1" fillId="0" borderId="0"/>
    <xf numFmtId="0" fontId="1" fillId="0" borderId="0">
      <alignment vertical="center"/>
    </xf>
    <xf numFmtId="0" fontId="3" fillId="0" borderId="0"/>
    <xf numFmtId="0" fontId="3" fillId="0" borderId="0"/>
    <xf numFmtId="0" fontId="5" fillId="0" borderId="0"/>
  </cellStyleXfs>
  <cellXfs count="151">
    <xf numFmtId="0" fontId="0" fillId="0" borderId="0" xfId="0" applyAlignment="1">
      <alignment vertical="center"/>
    </xf>
    <xf numFmtId="0" fontId="5" fillId="0" borderId="0" xfId="0" applyFont="1" applyFill="1" applyAlignment="1">
      <alignment horizontal="center" vertical="center" wrapText="1" shrinkToFit="1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2" borderId="0" xfId="1" applyFont="1" applyFill="1" applyAlignment="1">
      <alignment horizont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1" fillId="0" borderId="1" xfId="3" applyFill="1" applyBorder="1">
      <alignment vertical="center"/>
    </xf>
    <xf numFmtId="0" fontId="1" fillId="0" borderId="0" xfId="3" applyFill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3" applyFont="1" applyFill="1">
      <alignment vertical="center"/>
    </xf>
    <xf numFmtId="0" fontId="8" fillId="0" borderId="0" xfId="4" applyFont="1" applyAlignment="1">
      <alignment horizontal="left"/>
    </xf>
    <xf numFmtId="0" fontId="8" fillId="0" borderId="1" xfId="4" applyFont="1" applyBorder="1" applyAlignment="1">
      <alignment horizontal="center" vertical="center" wrapText="1"/>
    </xf>
    <xf numFmtId="14" fontId="8" fillId="0" borderId="1" xfId="4" applyNumberFormat="1" applyFont="1" applyBorder="1" applyAlignment="1">
      <alignment horizontal="center" vertical="center" wrapText="1"/>
    </xf>
    <xf numFmtId="0" fontId="8" fillId="0" borderId="1" xfId="4" applyFont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3" applyFont="1">
      <alignment vertical="center"/>
    </xf>
    <xf numFmtId="0" fontId="8" fillId="0" borderId="1" xfId="0" applyFont="1" applyBorder="1"/>
    <xf numFmtId="0" fontId="8" fillId="0" borderId="0" xfId="3" applyFont="1" applyAlignment="1">
      <alignment horizontal="center" vertical="center"/>
    </xf>
    <xf numFmtId="0" fontId="8" fillId="0" borderId="0" xfId="3" applyFont="1" applyAlignment="1">
      <alignment vertical="center" wrapText="1"/>
    </xf>
    <xf numFmtId="0" fontId="8" fillId="0" borderId="0" xfId="0" applyFont="1" applyFill="1" applyAlignment="1">
      <alignment horizontal="center" vertical="center" wrapText="1" shrinkToFi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0" xfId="3" applyFont="1" applyFill="1">
      <alignment vertical="center"/>
    </xf>
    <xf numFmtId="0" fontId="8" fillId="0" borderId="0" xfId="3" applyFont="1" applyFill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22" fillId="0" borderId="0" xfId="0" applyFont="1" applyFill="1" applyAlignment="1">
      <alignment horizontal="center" vertical="center" wrapText="1" shrinkToFit="1"/>
    </xf>
    <xf numFmtId="0" fontId="22" fillId="0" borderId="4" xfId="2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3" applyFont="1" applyFill="1">
      <alignment vertical="center"/>
    </xf>
    <xf numFmtId="0" fontId="22" fillId="0" borderId="0" xfId="3" applyFont="1" applyFill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0" fontId="8" fillId="0" borderId="1" xfId="0" applyFont="1" applyFill="1" applyBorder="1"/>
    <xf numFmtId="0" fontId="2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16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3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3" applyFont="1">
      <alignment vertical="center"/>
    </xf>
    <xf numFmtId="0" fontId="1" fillId="0" borderId="0" xfId="3" applyFont="1" applyFill="1">
      <alignment vertical="center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5" fillId="0" borderId="1" xfId="0" applyFont="1" applyBorder="1"/>
    <xf numFmtId="0" fontId="5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 wrapText="1" shrinkToFi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" fillId="0" borderId="1" xfId="3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7" fillId="7" borderId="1" xfId="0" applyFont="1" applyFill="1" applyBorder="1" applyAlignment="1">
      <alignment horizontal="left" vertical="center" wrapText="1" shrinkToFit="1"/>
    </xf>
    <xf numFmtId="0" fontId="27" fillId="7" borderId="1" xfId="0" applyFont="1" applyFill="1" applyBorder="1" applyAlignment="1">
      <alignment horizontal="center" vertical="center" wrapText="1" shrinkToFit="1"/>
    </xf>
    <xf numFmtId="0" fontId="27" fillId="7" borderId="5" xfId="0" applyFont="1" applyFill="1" applyBorder="1" applyAlignment="1">
      <alignment horizontal="center" vertical="center" wrapText="1" shrinkToFit="1"/>
    </xf>
    <xf numFmtId="0" fontId="27" fillId="7" borderId="2" xfId="0" applyFont="1" applyFill="1" applyBorder="1" applyAlignment="1">
      <alignment horizontal="center" vertical="center" wrapText="1" shrinkToFit="1"/>
    </xf>
    <xf numFmtId="0" fontId="2" fillId="7" borderId="1" xfId="0" applyFont="1" applyFill="1" applyBorder="1" applyAlignment="1">
      <alignment horizontal="center" vertical="center" wrapText="1" shrinkToFi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 wrapText="1" shrinkToFit="1"/>
    </xf>
    <xf numFmtId="0" fontId="24" fillId="0" borderId="0" xfId="3" applyFont="1" applyFill="1" applyAlignment="1">
      <alignment horizontal="left" vertical="center"/>
    </xf>
    <xf numFmtId="0" fontId="30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vertical="center" wrapText="1"/>
    </xf>
    <xf numFmtId="0" fontId="31" fillId="5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29" fillId="7" borderId="5" xfId="0" applyFont="1" applyFill="1" applyBorder="1" applyAlignment="1">
      <alignment horizontal="center" vertical="center" wrapText="1" shrinkToFit="1"/>
    </xf>
    <xf numFmtId="0" fontId="29" fillId="0" borderId="1" xfId="0" applyFont="1" applyFill="1" applyBorder="1" applyAlignment="1">
      <alignment horizontal="center" vertical="center" wrapText="1" shrinkToFit="1"/>
    </xf>
    <xf numFmtId="0" fontId="29" fillId="0" borderId="5" xfId="0" applyFont="1" applyFill="1" applyBorder="1" applyAlignment="1">
      <alignment horizontal="center" vertical="center" wrapText="1" shrinkToFit="1"/>
    </xf>
    <xf numFmtId="0" fontId="29" fillId="7" borderId="7" xfId="0" applyFont="1" applyFill="1" applyBorder="1" applyAlignment="1">
      <alignment horizontal="center" vertical="center" wrapText="1" shrinkToFit="1"/>
    </xf>
    <xf numFmtId="14" fontId="5" fillId="5" borderId="1" xfId="4" applyNumberFormat="1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left" vertical="center" wrapText="1"/>
    </xf>
    <xf numFmtId="0" fontId="32" fillId="8" borderId="2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0" fontId="10" fillId="2" borderId="2" xfId="5" applyFont="1" applyFill="1" applyBorder="1" applyAlignment="1">
      <alignment horizontal="left" wrapText="1"/>
    </xf>
    <xf numFmtId="0" fontId="6" fillId="2" borderId="2" xfId="5" applyFont="1" applyFill="1" applyBorder="1" applyAlignment="1">
      <alignment horizontal="center" wrapText="1"/>
    </xf>
    <xf numFmtId="0" fontId="5" fillId="9" borderId="1" xfId="6" applyFont="1" applyFill="1" applyBorder="1" applyAlignment="1">
      <alignment horizontal="center" vertical="center" wrapText="1"/>
    </xf>
    <xf numFmtId="0" fontId="5" fillId="10" borderId="1" xfId="6" applyFont="1" applyFill="1" applyBorder="1" applyAlignment="1">
      <alignment horizontal="center" vertical="center" wrapText="1"/>
    </xf>
    <xf numFmtId="0" fontId="8" fillId="5" borderId="1" xfId="6" applyFont="1" applyFill="1" applyBorder="1" applyAlignment="1">
      <alignment wrapText="1"/>
    </xf>
    <xf numFmtId="0" fontId="8" fillId="0" borderId="1" xfId="6" applyFont="1" applyBorder="1" applyAlignment="1">
      <alignment horizontal="center"/>
    </xf>
    <xf numFmtId="0" fontId="5" fillId="11" borderId="1" xfId="6" applyFont="1" applyFill="1" applyBorder="1" applyAlignment="1">
      <alignment horizontal="center" vertical="center" wrapText="1"/>
    </xf>
    <xf numFmtId="0" fontId="8" fillId="0" borderId="1" xfId="6" applyFont="1" applyFill="1" applyBorder="1" applyAlignment="1">
      <alignment wrapText="1"/>
    </xf>
    <xf numFmtId="0" fontId="7" fillId="0" borderId="1" xfId="6" applyFont="1" applyFill="1" applyBorder="1" applyAlignment="1">
      <alignment wrapText="1"/>
    </xf>
    <xf numFmtId="0" fontId="5" fillId="0" borderId="1" xfId="6" applyFont="1" applyFill="1" applyBorder="1" applyAlignment="1">
      <alignment wrapText="1"/>
    </xf>
    <xf numFmtId="0" fontId="8" fillId="4" borderId="1" xfId="6" applyFont="1" applyFill="1" applyBorder="1"/>
    <xf numFmtId="0" fontId="8" fillId="4" borderId="1" xfId="6" applyFont="1" applyFill="1" applyBorder="1" applyAlignment="1">
      <alignment horizontal="center"/>
    </xf>
    <xf numFmtId="0" fontId="5" fillId="0" borderId="0" xfId="6" applyAlignment="1">
      <alignment vertical="center"/>
    </xf>
    <xf numFmtId="0" fontId="35" fillId="0" borderId="10" xfId="6" applyFont="1" applyBorder="1" applyAlignment="1">
      <alignment horizontal="center" vertical="center" wrapText="1"/>
    </xf>
    <xf numFmtId="0" fontId="35" fillId="0" borderId="1" xfId="6" applyFont="1" applyBorder="1" applyAlignment="1">
      <alignment horizontal="center" vertical="center" wrapText="1"/>
    </xf>
    <xf numFmtId="10" fontId="5" fillId="11" borderId="1" xfId="6" applyNumberFormat="1" applyFont="1" applyFill="1" applyBorder="1" applyAlignment="1">
      <alignment horizontal="center" vertical="center" wrapText="1"/>
    </xf>
    <xf numFmtId="0" fontId="5" fillId="11" borderId="10" xfId="6" applyFont="1" applyFill="1" applyBorder="1" applyAlignment="1">
      <alignment horizontal="center" vertical="center" wrapText="1"/>
    </xf>
    <xf numFmtId="0" fontId="5" fillId="0" borderId="0" xfId="6" applyFont="1" applyBorder="1" applyAlignment="1">
      <alignment horizontal="left" vertical="top" wrapText="1"/>
    </xf>
    <xf numFmtId="0" fontId="5" fillId="0" borderId="0" xfId="6" applyAlignment="1">
      <alignment vertical="center"/>
    </xf>
    <xf numFmtId="0" fontId="35" fillId="0" borderId="10" xfId="6" applyFont="1" applyBorder="1" applyAlignment="1">
      <alignment horizontal="center" vertical="center" wrapText="1"/>
    </xf>
    <xf numFmtId="0" fontId="5" fillId="0" borderId="8" xfId="6" applyNumberFormat="1" applyFont="1" applyFill="1" applyBorder="1" applyAlignment="1">
      <alignment vertical="center"/>
    </xf>
    <xf numFmtId="0" fontId="5" fillId="0" borderId="9" xfId="6" applyNumberFormat="1" applyFont="1" applyFill="1" applyBorder="1" applyAlignment="1">
      <alignment vertical="center"/>
    </xf>
    <xf numFmtId="0" fontId="36" fillId="11" borderId="10" xfId="6" applyFont="1" applyFill="1" applyBorder="1" applyAlignment="1">
      <alignment horizontal="center" vertical="center" wrapText="1"/>
    </xf>
    <xf numFmtId="0" fontId="35" fillId="0" borderId="11" xfId="6" applyNumberFormat="1" applyFont="1" applyFill="1" applyBorder="1" applyAlignment="1">
      <alignment horizontal="center" vertical="center" wrapText="1"/>
    </xf>
    <xf numFmtId="0" fontId="35" fillId="0" borderId="1" xfId="6" applyFont="1" applyBorder="1" applyAlignment="1">
      <alignment horizontal="center" vertical="center" wrapText="1"/>
    </xf>
    <xf numFmtId="0" fontId="5" fillId="0" borderId="12" xfId="6" applyNumberFormat="1" applyFont="1" applyFill="1" applyBorder="1" applyAlignment="1">
      <alignment vertical="center"/>
    </xf>
    <xf numFmtId="0" fontId="5" fillId="0" borderId="13" xfId="6" applyNumberFormat="1" applyFont="1" applyFill="1" applyBorder="1" applyAlignment="1">
      <alignment vertical="center"/>
    </xf>
    <xf numFmtId="0" fontId="35" fillId="0" borderId="0" xfId="6" applyFont="1" applyBorder="1" applyAlignment="1">
      <alignment horizontal="left" vertical="top" wrapText="1"/>
    </xf>
    <xf numFmtId="0" fontId="34" fillId="0" borderId="0" xfId="6" applyFont="1" applyBorder="1" applyAlignment="1">
      <alignment horizontal="center" vertical="center" wrapText="1"/>
    </xf>
    <xf numFmtId="31" fontId="36" fillId="11" borderId="10" xfId="6" applyNumberFormat="1" applyFont="1" applyFill="1" applyBorder="1" applyAlignment="1">
      <alignment horizontal="center" vertical="center" wrapText="1"/>
    </xf>
    <xf numFmtId="0" fontId="5" fillId="4" borderId="6" xfId="6" applyFont="1" applyFill="1" applyBorder="1" applyAlignment="1">
      <alignment horizontal="center"/>
    </xf>
    <xf numFmtId="0" fontId="8" fillId="4" borderId="5" xfId="6" applyFont="1" applyFill="1" applyBorder="1" applyAlignment="1">
      <alignment horizontal="center"/>
    </xf>
    <xf numFmtId="0" fontId="5" fillId="12" borderId="0" xfId="0" applyFont="1" applyFill="1" applyAlignment="1">
      <alignment horizontal="left" vertical="center" wrapText="1" shrinkToFit="1"/>
    </xf>
    <xf numFmtId="0" fontId="5" fillId="0" borderId="1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3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0" fillId="0" borderId="10" xfId="0" applyFont="1" applyFill="1" applyBorder="1" applyAlignment="1">
      <alignment horizontal="left" vertical="center"/>
    </xf>
  </cellXfs>
  <cellStyles count="7">
    <cellStyle name="0,0_x000d_ NA_x000d_ " xfId="5"/>
    <cellStyle name="0,0_x000d__x000a_NA_x000d__x000a_" xfId="1"/>
    <cellStyle name="常规" xfId="0" builtinId="0"/>
    <cellStyle name="常规 2" xfId="2"/>
    <cellStyle name="常规 3" xfId="6"/>
    <cellStyle name="常规_sheet" xfId="3"/>
    <cellStyle name="常规_中国移动3G OMC北向接口配置资源模型ICS－BG分册" xfId="4"/>
  </cellStyles>
  <dxfs count="2">
    <dxf>
      <font>
        <b/>
        <color indexed="10"/>
      </font>
    </dxf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286" name="DtsShapeName" descr="596B83@11483588695G1589@E6494E28082H8T85;;VX29223!!!!!!BIHO@]x29223!!!!@441BE411014BD@8G9311014BD@8G93!!!!!!!!!!!!!!!!!!!!!!!!!!!!!!!!!!!!!!!!!!!!!!!!!!!!82H@H82HGDM11023954!!!BIHO@]m110239548@09B968110BG1E42@B1110BG1E42@B1!!!!!!!!!!!!!!!!!!!!!!!!!!!!!!!!!!!!!!!!!!!!!!!!!!!!86I8\86I@BMDONWN,43423BIHO@]v59679!!!1@44@431111E99G7589D籽耕忧樊HLR殷颜泡炽谰诚它HLR,IRR'LSG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K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6F6F6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1Carbon/AppData/Local/Temp/KuaiZip/00a00033006900fa00340080008400a2.temp/IMSHSS-PM(V1.1.1)-ZTE-V4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应答统计"/>
      <sheetName val="说明"/>
      <sheetName val="Index"/>
      <sheetName val="HA"/>
      <sheetName val="HB"/>
      <sheetName val="HC"/>
      <sheetName val="HD"/>
      <sheetName val="HE"/>
      <sheetName val="HF"/>
      <sheetName val="HG"/>
      <sheetName val="HH"/>
      <sheetName val="CA"/>
      <sheetName val="CB"/>
      <sheetName val="CC"/>
      <sheetName val="CD"/>
      <sheetName val="CE"/>
    </sheetNames>
    <sheetDataSet>
      <sheetData sheetId="0"/>
      <sheetData sheetId="1"/>
      <sheetData sheetId="2"/>
      <sheetData sheetId="3">
        <row r="1">
          <cell r="A1" t="str">
            <v>指标编码</v>
          </cell>
          <cell r="B1" t="str">
            <v>重要度</v>
          </cell>
          <cell r="C1" t="str">
            <v>英文名称</v>
          </cell>
          <cell r="D1" t="str">
            <v>中文名称</v>
          </cell>
          <cell r="E1" t="str">
            <v>定义</v>
          </cell>
          <cell r="F1" t="str">
            <v>触发点</v>
          </cell>
          <cell r="G1" t="str">
            <v>采集方式</v>
          </cell>
          <cell r="H1" t="str">
            <v>数据类型</v>
          </cell>
          <cell r="I1" t="str">
            <v>单位</v>
          </cell>
          <cell r="J1" t="str">
            <v>空间粒度</v>
          </cell>
          <cell r="K1" t="str">
            <v>时间粒度</v>
          </cell>
          <cell r="L1" t="str">
            <v>上报周期</v>
          </cell>
          <cell r="M1" t="str">
            <v>测试要求</v>
          </cell>
          <cell r="N1" t="str">
            <v>备注</v>
          </cell>
        </row>
        <row r="2">
          <cell r="A2" t="str">
            <v>HSSHA01</v>
          </cell>
          <cell r="B2" t="str">
            <v>CA</v>
          </cell>
          <cell r="C2" t="str">
            <v>LIQ.AttLIR</v>
          </cell>
          <cell r="D2" t="str">
            <v>LIR请求总次数</v>
          </cell>
          <cell r="E2" t="str">
            <v>在Cx接口上收到LIR的总次数</v>
          </cell>
          <cell r="F2" t="str">
            <v>HSS从DRA收到LIR。（TS32.409-820）</v>
          </cell>
          <cell r="G2" t="str">
            <v>CC</v>
          </cell>
          <cell r="H2" t="str">
            <v>整数</v>
          </cell>
          <cell r="I2" t="str">
            <v>次</v>
          </cell>
          <cell r="J2" t="str">
            <v>ImsHssFunction</v>
          </cell>
          <cell r="K2" t="str">
            <v>15分钟</v>
          </cell>
          <cell r="L2" t="str">
            <v>15分钟</v>
          </cell>
          <cell r="N2" t="str">
            <v>集中式HSS</v>
          </cell>
        </row>
        <row r="3">
          <cell r="A3" t="str">
            <v>HSSHA02</v>
          </cell>
          <cell r="B3" t="str">
            <v>CA</v>
          </cell>
          <cell r="C3" t="str">
            <v>LIQ.SuccLIA</v>
          </cell>
          <cell r="D3" t="str">
            <v>LIR成功响应总次数</v>
          </cell>
          <cell r="E3" t="str">
            <v>在Cx接口上发送成功LIA的总次数</v>
          </cell>
          <cell r="F3" t="str">
            <v>HSS返回给DRA成功的LIA (Result-Code =2001~2999)。（TS32.409-820）</v>
          </cell>
          <cell r="G3" t="str">
            <v>CC</v>
          </cell>
          <cell r="H3" t="str">
            <v>整数</v>
          </cell>
          <cell r="I3" t="str">
            <v>次</v>
          </cell>
          <cell r="J3" t="str">
            <v>ImsHssFunction</v>
          </cell>
          <cell r="K3" t="str">
            <v>15分钟</v>
          </cell>
          <cell r="L3" t="str">
            <v>15分钟</v>
          </cell>
          <cell r="N3" t="str">
            <v>集中式HSS</v>
          </cell>
        </row>
        <row r="4">
          <cell r="A4" t="str">
            <v>HSSHA03</v>
          </cell>
          <cell r="B4" t="str">
            <v>CB</v>
          </cell>
          <cell r="C4" t="str">
            <v>LIQ.FailLIA.5001</v>
          </cell>
          <cell r="D4" t="str">
            <v>LIR返回用户不存在的总次数</v>
          </cell>
          <cell r="E4" t="str">
            <v>LIA返回用户不存在次数</v>
          </cell>
          <cell r="F4" t="str">
            <v>HSS返回给DRA失败的LIA, 错误码5001。（TS32.409-820）</v>
          </cell>
          <cell r="G4" t="str">
            <v>CC</v>
          </cell>
          <cell r="H4" t="str">
            <v>整数</v>
          </cell>
          <cell r="I4" t="str">
            <v>次</v>
          </cell>
          <cell r="J4" t="str">
            <v>ImsHssFunction</v>
          </cell>
          <cell r="K4" t="str">
            <v>15分钟</v>
          </cell>
          <cell r="L4" t="str">
            <v>15分钟</v>
          </cell>
          <cell r="N4" t="str">
            <v>集中式HSS</v>
          </cell>
        </row>
        <row r="5">
          <cell r="A5" t="str">
            <v>HSSHA04</v>
          </cell>
          <cell r="B5" t="str">
            <v>CB</v>
          </cell>
          <cell r="C5" t="str">
            <v>LIQ.FailLIA.5012</v>
          </cell>
          <cell r="D5" t="str">
            <v>LIR返回HSS内部错误总次数</v>
          </cell>
          <cell r="E5" t="str">
            <v>LIA返回HSS内部错误次数</v>
          </cell>
          <cell r="F5" t="str">
            <v>HSS返回给DRA失败的LIA, 错误码5012。（TS32.409-820）</v>
          </cell>
          <cell r="G5" t="str">
            <v>CC</v>
          </cell>
          <cell r="H5" t="str">
            <v>整数</v>
          </cell>
          <cell r="I5" t="str">
            <v>次</v>
          </cell>
          <cell r="J5" t="str">
            <v>ImsHssFunction</v>
          </cell>
          <cell r="K5" t="str">
            <v>15分钟</v>
          </cell>
          <cell r="L5" t="str">
            <v>15分钟</v>
          </cell>
          <cell r="N5" t="str">
            <v>集中式HSS</v>
          </cell>
        </row>
        <row r="6">
          <cell r="A6" t="str">
            <v>HSSHA05</v>
          </cell>
          <cell r="B6" t="str">
            <v>CC</v>
          </cell>
          <cell r="C6" t="str">
            <v>LIQ.FailLIA._cause</v>
          </cell>
          <cell r="D6" t="str">
            <v>LIR失败响应分原因次数</v>
          </cell>
          <cell r="E6" t="str">
            <v>LIA返回响应分原因次数，CAUSE取值参见29.228、29.229</v>
          </cell>
          <cell r="F6" t="str">
            <v>HSS返回给DRA失败的LIA (Result-Code !=2001~2999)。（TS32.409-820）</v>
          </cell>
          <cell r="G6" t="str">
            <v>CC</v>
          </cell>
          <cell r="H6" t="str">
            <v>整数</v>
          </cell>
          <cell r="I6" t="str">
            <v>次</v>
          </cell>
          <cell r="J6" t="str">
            <v>ImsHssFunction</v>
          </cell>
          <cell r="K6" t="str">
            <v>15分钟</v>
          </cell>
          <cell r="L6" t="str">
            <v>15分钟</v>
          </cell>
          <cell r="N6" t="str">
            <v>集中式HSS</v>
          </cell>
        </row>
        <row r="7">
          <cell r="A7" t="str">
            <v>HSSHA06</v>
          </cell>
          <cell r="B7" t="str">
            <v>CA</v>
          </cell>
          <cell r="C7" t="str">
            <v>UR.AttUAR</v>
          </cell>
          <cell r="D7" t="str">
            <v>UAR请求总次数</v>
          </cell>
          <cell r="E7" t="str">
            <v>在Cx接口上收到UAR的总次数</v>
          </cell>
          <cell r="F7" t="str">
            <v>HSS从DRA收到UAR。（TS32.409-820）</v>
          </cell>
          <cell r="G7" t="str">
            <v>CC</v>
          </cell>
          <cell r="H7" t="str">
            <v>整数</v>
          </cell>
          <cell r="I7" t="str">
            <v>次</v>
          </cell>
          <cell r="J7" t="str">
            <v>ImsHssFunction</v>
          </cell>
          <cell r="K7" t="str">
            <v>15分钟</v>
          </cell>
          <cell r="L7" t="str">
            <v>15分钟</v>
          </cell>
          <cell r="N7" t="str">
            <v>集中式HSS</v>
          </cell>
        </row>
        <row r="8">
          <cell r="A8" t="str">
            <v>HSSHA07</v>
          </cell>
          <cell r="B8" t="str">
            <v>CA</v>
          </cell>
          <cell r="C8" t="str">
            <v>UR.SuccUAA</v>
          </cell>
          <cell r="D8" t="str">
            <v>UAR成功响应总次数</v>
          </cell>
          <cell r="E8" t="str">
            <v>在Cx接口上发送成功UAA的总次数</v>
          </cell>
          <cell r="F8" t="str">
            <v>HSS返回给DRA成功的UAA (Result-Code =2001~2999)。（TS32.409-820）</v>
          </cell>
          <cell r="G8" t="str">
            <v>CC</v>
          </cell>
          <cell r="H8" t="str">
            <v>整数</v>
          </cell>
          <cell r="I8" t="str">
            <v>次</v>
          </cell>
          <cell r="J8" t="str">
            <v>ImsHssFunction</v>
          </cell>
          <cell r="K8" t="str">
            <v>15分钟</v>
          </cell>
          <cell r="L8" t="str">
            <v>15分钟</v>
          </cell>
          <cell r="N8" t="str">
            <v>集中式HSS</v>
          </cell>
        </row>
        <row r="9">
          <cell r="A9" t="str">
            <v>HSSHA08</v>
          </cell>
          <cell r="B9" t="str">
            <v>CB</v>
          </cell>
          <cell r="C9" t="str">
            <v>UR.FailUAA.5001</v>
          </cell>
          <cell r="D9" t="str">
            <v>UAR返回用户不存在的总次数</v>
          </cell>
          <cell r="E9" t="str">
            <v>UAA返回用户不存在次数</v>
          </cell>
          <cell r="F9" t="str">
            <v>HSS返回给DRA失败的UAA, 错误码5001。（TS32.409-820）</v>
          </cell>
          <cell r="G9" t="str">
            <v>CC</v>
          </cell>
          <cell r="H9" t="str">
            <v>整数</v>
          </cell>
          <cell r="I9" t="str">
            <v>次</v>
          </cell>
          <cell r="J9" t="str">
            <v>ImsHssFunction</v>
          </cell>
          <cell r="K9" t="str">
            <v>15分钟</v>
          </cell>
          <cell r="L9" t="str">
            <v>15分钟</v>
          </cell>
          <cell r="N9" t="str">
            <v>集中式HSS</v>
          </cell>
        </row>
        <row r="10">
          <cell r="A10" t="str">
            <v>HSSHA09</v>
          </cell>
          <cell r="B10" t="str">
            <v>CB</v>
          </cell>
          <cell r="C10" t="str">
            <v>UR.FailUAA.5012</v>
          </cell>
          <cell r="D10" t="str">
            <v>UAR返回HSS内部错误总次数</v>
          </cell>
          <cell r="E10" t="str">
            <v>UAA返回HSS内部错误次数</v>
          </cell>
          <cell r="F10" t="str">
            <v>HSS返回给DRA失败的UAA, 错误码5012。（TS32.409-820）</v>
          </cell>
          <cell r="G10" t="str">
            <v>CC</v>
          </cell>
          <cell r="H10" t="str">
            <v>整数</v>
          </cell>
          <cell r="I10" t="str">
            <v>次</v>
          </cell>
          <cell r="J10" t="str">
            <v>ImsHssFunction</v>
          </cell>
          <cell r="K10" t="str">
            <v>15分钟</v>
          </cell>
          <cell r="L10" t="str">
            <v>15分钟</v>
          </cell>
          <cell r="N10" t="str">
            <v>集中式HSS</v>
          </cell>
        </row>
        <row r="11">
          <cell r="A11" t="str">
            <v>HSSHA10</v>
          </cell>
          <cell r="B11" t="str">
            <v>CC</v>
          </cell>
          <cell r="C11" t="str">
            <v>UR.FailUAA._cause</v>
          </cell>
          <cell r="D11" t="str">
            <v>UAR失败响应分原因次数</v>
          </cell>
          <cell r="E11" t="str">
            <v>UAA返回响应分原因次数，CAUSE取值参见29.228、29.229</v>
          </cell>
          <cell r="F11" t="str">
            <v>HSS返回给DRA失败的UAA (Result-Code !=2001~2999)。（TS32.409-820）</v>
          </cell>
          <cell r="G11" t="str">
            <v>CC</v>
          </cell>
          <cell r="H11" t="str">
            <v>整数</v>
          </cell>
          <cell r="I11" t="str">
            <v>次</v>
          </cell>
          <cell r="J11" t="str">
            <v>ImsHssFunction</v>
          </cell>
          <cell r="K11" t="str">
            <v>15分钟</v>
          </cell>
          <cell r="L11" t="str">
            <v>15分钟</v>
          </cell>
          <cell r="N11" t="str">
            <v>集中式HSS</v>
          </cell>
        </row>
        <row r="12">
          <cell r="A12" t="str">
            <v>HSSHA11</v>
          </cell>
          <cell r="B12" t="str">
            <v>CA</v>
          </cell>
          <cell r="C12" t="str">
            <v>MA.AttMAR</v>
          </cell>
          <cell r="D12" t="str">
            <v>MAR请求总次数</v>
          </cell>
          <cell r="E12" t="str">
            <v>在Cx接口上收到MAR的总次数</v>
          </cell>
          <cell r="F12" t="str">
            <v>HSS从DRA收到MAR。（TS32.409-820）</v>
          </cell>
          <cell r="G12" t="str">
            <v>CC</v>
          </cell>
          <cell r="H12" t="str">
            <v>整数</v>
          </cell>
          <cell r="I12" t="str">
            <v>次</v>
          </cell>
          <cell r="J12" t="str">
            <v>ImsHssFunction</v>
          </cell>
          <cell r="K12" t="str">
            <v>15分钟</v>
          </cell>
          <cell r="L12" t="str">
            <v>15分钟</v>
          </cell>
          <cell r="N12" t="str">
            <v>集中式HSS</v>
          </cell>
        </row>
        <row r="13">
          <cell r="A13" t="str">
            <v>HSSHA12</v>
          </cell>
          <cell r="B13" t="str">
            <v>CA</v>
          </cell>
          <cell r="C13" t="str">
            <v>MA.SuccMAA</v>
          </cell>
          <cell r="D13" t="str">
            <v>MAR成功响应总次数</v>
          </cell>
          <cell r="E13" t="str">
            <v>在Cx接口上发送成功MAA的总次数</v>
          </cell>
          <cell r="F13" t="str">
            <v>HSS返回给DAR成功的MAA (Result-Code =2001~2999)。（TS32.409-820）</v>
          </cell>
          <cell r="G13" t="str">
            <v>CC</v>
          </cell>
          <cell r="H13" t="str">
            <v>整数</v>
          </cell>
          <cell r="I13" t="str">
            <v>次</v>
          </cell>
          <cell r="J13" t="str">
            <v>ImsHssFunction</v>
          </cell>
          <cell r="K13" t="str">
            <v>15分钟</v>
          </cell>
          <cell r="L13" t="str">
            <v>15分钟</v>
          </cell>
          <cell r="N13" t="str">
            <v>集中式HSS</v>
          </cell>
        </row>
        <row r="14">
          <cell r="A14" t="str">
            <v>HSSHA13</v>
          </cell>
          <cell r="B14" t="str">
            <v>CC</v>
          </cell>
          <cell r="C14" t="str">
            <v>MA.FailMAA.5001</v>
          </cell>
          <cell r="D14" t="str">
            <v>MAR返回用户不存在的总次数</v>
          </cell>
          <cell r="E14" t="str">
            <v>MAA返回用户不存在次数</v>
          </cell>
          <cell r="F14" t="str">
            <v>HSS返回给DRA失败的MAA, 错误码5001。（TS32.409-820）</v>
          </cell>
          <cell r="G14" t="str">
            <v>CC</v>
          </cell>
          <cell r="H14" t="str">
            <v>整数</v>
          </cell>
          <cell r="I14" t="str">
            <v>次</v>
          </cell>
          <cell r="J14" t="str">
            <v>ImsHssFunction</v>
          </cell>
          <cell r="K14" t="str">
            <v>15分钟</v>
          </cell>
          <cell r="L14" t="str">
            <v>15分钟</v>
          </cell>
          <cell r="N14" t="str">
            <v>集中式HSS</v>
          </cell>
        </row>
        <row r="15">
          <cell r="A15" t="str">
            <v>HSSHA14</v>
          </cell>
          <cell r="B15" t="str">
            <v>CB</v>
          </cell>
          <cell r="C15" t="str">
            <v>MA.FailMAA.5012</v>
          </cell>
          <cell r="D15" t="str">
            <v>MAR返回HSS内部错误总次数</v>
          </cell>
          <cell r="E15" t="str">
            <v>MAA返回HSS内部错误次数</v>
          </cell>
          <cell r="F15" t="str">
            <v>HSS返回给DRA失败的MAA, 错误码5012。（TS32.409）
-820</v>
          </cell>
          <cell r="G15" t="str">
            <v>CC</v>
          </cell>
          <cell r="H15" t="str">
            <v>整数</v>
          </cell>
          <cell r="I15" t="str">
            <v>次</v>
          </cell>
          <cell r="J15" t="str">
            <v>ImsHssFunction</v>
          </cell>
          <cell r="K15" t="str">
            <v>15分钟</v>
          </cell>
          <cell r="L15" t="str">
            <v>15分钟</v>
          </cell>
          <cell r="N15" t="str">
            <v>集中式HSS</v>
          </cell>
        </row>
        <row r="16">
          <cell r="A16" t="str">
            <v>HSSHA15</v>
          </cell>
          <cell r="B16" t="str">
            <v>CC</v>
          </cell>
          <cell r="C16" t="str">
            <v>MA.FailMAA._cause</v>
          </cell>
          <cell r="D16" t="str">
            <v>MAR失败响应分原因次数</v>
          </cell>
          <cell r="E16" t="str">
            <v>MAA返回响应分原因次数，CAUSE取值参见29.228、29.229</v>
          </cell>
          <cell r="F16" t="str">
            <v>HSS返回给DRA失败的MAA (Result-Code !=2001~2999)。（TS32.409-820）</v>
          </cell>
          <cell r="G16" t="str">
            <v>CC</v>
          </cell>
          <cell r="H16" t="str">
            <v>整数</v>
          </cell>
          <cell r="I16" t="str">
            <v>次</v>
          </cell>
          <cell r="J16" t="str">
            <v>ImsHssFunction</v>
          </cell>
          <cell r="K16" t="str">
            <v>15分钟</v>
          </cell>
          <cell r="L16" t="str">
            <v>15分钟</v>
          </cell>
          <cell r="N16" t="str">
            <v>集中式HSS</v>
          </cell>
        </row>
        <row r="17">
          <cell r="A17" t="str">
            <v>HSSHA16</v>
          </cell>
          <cell r="B17" t="str">
            <v>CA</v>
          </cell>
          <cell r="C17" t="str">
            <v>UR.AttSAR</v>
          </cell>
          <cell r="D17" t="str">
            <v>SAR请求总次数</v>
          </cell>
          <cell r="E17" t="str">
            <v>在Cx接口上收到SAR的总次数</v>
          </cell>
          <cell r="F17" t="str">
            <v>HSS从DRA收到SAR。（TS32.409-820）</v>
          </cell>
          <cell r="G17" t="str">
            <v>CC</v>
          </cell>
          <cell r="H17" t="str">
            <v>整数</v>
          </cell>
          <cell r="I17" t="str">
            <v>次</v>
          </cell>
          <cell r="J17" t="str">
            <v>ImsHssFunction</v>
          </cell>
          <cell r="K17" t="str">
            <v>15分钟</v>
          </cell>
          <cell r="L17" t="str">
            <v>15分钟</v>
          </cell>
          <cell r="N17" t="str">
            <v>集中式HSS</v>
          </cell>
        </row>
        <row r="18">
          <cell r="A18" t="str">
            <v>HSSHA17</v>
          </cell>
          <cell r="B18" t="str">
            <v>CA</v>
          </cell>
          <cell r="C18" t="str">
            <v>UR.SuccSAA</v>
          </cell>
          <cell r="D18" t="str">
            <v>SAR成功响应总次数</v>
          </cell>
          <cell r="E18" t="str">
            <v>在Cx接口上发送成功SAA的总次数</v>
          </cell>
          <cell r="F18" t="str">
            <v>HSS返回给DRA成功的SAA (Result-Code =2001~2999)。（TS32.409-820）</v>
          </cell>
          <cell r="G18" t="str">
            <v>CC</v>
          </cell>
          <cell r="H18" t="str">
            <v>整数</v>
          </cell>
          <cell r="I18" t="str">
            <v>次</v>
          </cell>
          <cell r="J18" t="str">
            <v>ImsHssFunction</v>
          </cell>
          <cell r="K18" t="str">
            <v>15分钟</v>
          </cell>
          <cell r="L18" t="str">
            <v>15分钟</v>
          </cell>
          <cell r="N18" t="str">
            <v>集中式HSS</v>
          </cell>
        </row>
        <row r="19">
          <cell r="A19" t="str">
            <v>HSSHA18</v>
          </cell>
          <cell r="B19" t="str">
            <v>CC</v>
          </cell>
          <cell r="C19" t="str">
            <v>UR.FailSAA.5001</v>
          </cell>
          <cell r="D19" t="str">
            <v>SAR返回用户不存在的总次数</v>
          </cell>
          <cell r="E19" t="str">
            <v>SAA返回用户不存在次数</v>
          </cell>
          <cell r="F19" t="str">
            <v>HSS返回给DRA失败的SAA, 错误码5001。（TS32.409-820）</v>
          </cell>
          <cell r="G19" t="str">
            <v>CC</v>
          </cell>
          <cell r="H19" t="str">
            <v>整数</v>
          </cell>
          <cell r="I19" t="str">
            <v>次</v>
          </cell>
          <cell r="J19" t="str">
            <v>ImsHssFunction</v>
          </cell>
          <cell r="K19" t="str">
            <v>15分钟</v>
          </cell>
          <cell r="L19" t="str">
            <v>15分钟</v>
          </cell>
          <cell r="N19" t="str">
            <v>集中式HSS</v>
          </cell>
        </row>
        <row r="20">
          <cell r="A20" t="str">
            <v>HSSHA19</v>
          </cell>
          <cell r="B20" t="str">
            <v>CB</v>
          </cell>
          <cell r="C20" t="str">
            <v>UR.FailSAA.5012</v>
          </cell>
          <cell r="D20" t="str">
            <v>SAR返回HSS内部错误总次数</v>
          </cell>
          <cell r="E20" t="str">
            <v>SAA返回HSS内部错误次数</v>
          </cell>
          <cell r="F20" t="str">
            <v>HSS返回给DRA失败的SAA, 错误码5012。（TS32.409-820）</v>
          </cell>
          <cell r="G20" t="str">
            <v>CC</v>
          </cell>
          <cell r="H20" t="str">
            <v>整数</v>
          </cell>
          <cell r="I20" t="str">
            <v>次</v>
          </cell>
          <cell r="J20" t="str">
            <v>ImsHssFunction</v>
          </cell>
          <cell r="K20" t="str">
            <v>15分钟</v>
          </cell>
          <cell r="L20" t="str">
            <v>15分钟</v>
          </cell>
          <cell r="N20" t="str">
            <v>集中式HSS</v>
          </cell>
        </row>
        <row r="21">
          <cell r="A21" t="str">
            <v>HSSHA20</v>
          </cell>
          <cell r="B21" t="str">
            <v>CC</v>
          </cell>
          <cell r="C21" t="str">
            <v>UR.FailSAA._cause</v>
          </cell>
          <cell r="D21" t="str">
            <v>SAR失败响应分原因次数</v>
          </cell>
          <cell r="E21" t="str">
            <v>SAA返回响应分原因次数，CAUSE取值参见29.228、29.229</v>
          </cell>
          <cell r="F21" t="str">
            <v>HSS返回给DRA失败的SAA (Result-Code !=2001~2999)。（TS32.409-820）</v>
          </cell>
          <cell r="G21" t="str">
            <v>CC</v>
          </cell>
          <cell r="H21" t="str">
            <v>整数</v>
          </cell>
          <cell r="I21" t="str">
            <v>次</v>
          </cell>
          <cell r="J21" t="str">
            <v>ImsHssFunction</v>
          </cell>
          <cell r="K21" t="str">
            <v>15分钟</v>
          </cell>
          <cell r="L21" t="str">
            <v>15分钟</v>
          </cell>
          <cell r="N21" t="str">
            <v>集中式HSS</v>
          </cell>
        </row>
        <row r="22">
          <cell r="A22" t="str">
            <v>HSSHA21</v>
          </cell>
          <cell r="B22" t="str">
            <v>CB</v>
          </cell>
          <cell r="C22" t="str">
            <v>UR.AttRTR</v>
          </cell>
          <cell r="D22" t="str">
            <v>RTR请求总次数</v>
          </cell>
          <cell r="E22" t="str">
            <v>在Cx接口上HSS发送到S-CSCF的RTR的总次数</v>
          </cell>
          <cell r="F22" t="str">
            <v>HSS发给DRA的RTR。（TS32.409-820）</v>
          </cell>
          <cell r="G22" t="str">
            <v>CC</v>
          </cell>
          <cell r="H22" t="str">
            <v>整数</v>
          </cell>
          <cell r="I22" t="str">
            <v>次</v>
          </cell>
          <cell r="J22" t="str">
            <v>ImsHssFunction</v>
          </cell>
          <cell r="K22" t="str">
            <v>15分钟</v>
          </cell>
          <cell r="L22" t="str">
            <v>15分钟</v>
          </cell>
          <cell r="N22" t="str">
            <v>集中式HSS</v>
          </cell>
        </row>
        <row r="23">
          <cell r="A23" t="str">
            <v>HSSHA22</v>
          </cell>
          <cell r="B23" t="str">
            <v>CB</v>
          </cell>
          <cell r="C23" t="str">
            <v>UR.SuccRTA</v>
          </cell>
          <cell r="D23" t="str">
            <v>RTR成功响应总次数</v>
          </cell>
          <cell r="E23" t="str">
            <v>在Cx接口上HSS从S-CSCF接收成功RTA的总次数</v>
          </cell>
          <cell r="F23" t="str">
            <v>HSS收到从DRA成功的RTA (Result-Code =2001~2999)。（TS32.409-820）</v>
          </cell>
          <cell r="G23" t="str">
            <v>CC</v>
          </cell>
          <cell r="H23" t="str">
            <v>整数</v>
          </cell>
          <cell r="I23" t="str">
            <v>次</v>
          </cell>
          <cell r="J23" t="str">
            <v>ImsHssFunction</v>
          </cell>
          <cell r="K23" t="str">
            <v>15分钟</v>
          </cell>
          <cell r="L23" t="str">
            <v>15分钟</v>
          </cell>
          <cell r="N23" t="str">
            <v>集中式HSS</v>
          </cell>
        </row>
        <row r="24">
          <cell r="A24" t="str">
            <v>HSSHA23</v>
          </cell>
          <cell r="B24" t="str">
            <v>CB</v>
          </cell>
          <cell r="C24" t="str">
            <v>UP.AttPPR</v>
          </cell>
          <cell r="D24" t="str">
            <v>PPR请求总次数</v>
          </cell>
          <cell r="E24" t="str">
            <v>在Cx接口上HSS发送到S-CSCF的PPR的总次数</v>
          </cell>
          <cell r="F24" t="str">
            <v>HSS发给DRA的PPR。（TS32.409-820）</v>
          </cell>
          <cell r="G24" t="str">
            <v>CC</v>
          </cell>
          <cell r="H24" t="str">
            <v>整数</v>
          </cell>
          <cell r="I24" t="str">
            <v>次</v>
          </cell>
          <cell r="J24" t="str">
            <v>ImsHssFunction</v>
          </cell>
          <cell r="K24" t="str">
            <v>15分钟</v>
          </cell>
          <cell r="L24" t="str">
            <v>15分钟</v>
          </cell>
          <cell r="N24" t="str">
            <v>集中式HSS</v>
          </cell>
        </row>
        <row r="25">
          <cell r="A25" t="str">
            <v>HSSHA24</v>
          </cell>
          <cell r="B25" t="str">
            <v>CB</v>
          </cell>
          <cell r="C25" t="str">
            <v>UP.SuccPPA</v>
          </cell>
          <cell r="D25" t="str">
            <v>PPR成功响应总次数</v>
          </cell>
          <cell r="E25" t="str">
            <v>在Cx接口上HSS从S-CSCF接收成功PPA的总次数</v>
          </cell>
          <cell r="F25" t="str">
            <v>HSS收到从DRA成功的PPA (Result-Code =2001~2999)。（TS32.409-820）</v>
          </cell>
          <cell r="G25" t="str">
            <v>CC</v>
          </cell>
          <cell r="H25" t="str">
            <v>整数</v>
          </cell>
          <cell r="I25" t="str">
            <v>次</v>
          </cell>
          <cell r="J25" t="str">
            <v>ImsHssFunction</v>
          </cell>
          <cell r="K25" t="str">
            <v>15分钟</v>
          </cell>
          <cell r="L25" t="str">
            <v>15分钟</v>
          </cell>
          <cell r="N25" t="str">
            <v>集中式HSS</v>
          </cell>
        </row>
        <row r="26">
          <cell r="A26" t="str">
            <v>HSSHA25</v>
          </cell>
          <cell r="B26" t="str">
            <v>CB</v>
          </cell>
          <cell r="C26" t="str">
            <v>DTU.AttPUR</v>
          </cell>
          <cell r="D26" t="str">
            <v>PUR请求总次数</v>
          </cell>
          <cell r="E26" t="str">
            <v>在Sh接口上收到PUR的总次数</v>
          </cell>
          <cell r="F26" t="str">
            <v>HSS从DRA收到PUR。（TS32.409-820）</v>
          </cell>
          <cell r="G26" t="str">
            <v>CC</v>
          </cell>
          <cell r="H26" t="str">
            <v>整数</v>
          </cell>
          <cell r="I26" t="str">
            <v>次</v>
          </cell>
          <cell r="J26" t="str">
            <v>ImsHssFunction</v>
          </cell>
          <cell r="K26" t="str">
            <v>15分钟</v>
          </cell>
          <cell r="L26" t="str">
            <v>15分钟</v>
          </cell>
          <cell r="N26" t="str">
            <v>集中式HSS</v>
          </cell>
        </row>
        <row r="27">
          <cell r="A27" t="str">
            <v>HSSHA26</v>
          </cell>
          <cell r="B27" t="str">
            <v>CB</v>
          </cell>
          <cell r="C27" t="str">
            <v>DTU.SuccPUA</v>
          </cell>
          <cell r="D27" t="str">
            <v>PUR成功响应总次数</v>
          </cell>
          <cell r="E27" t="str">
            <v>在Sh接口上发送成功PUA的总次数</v>
          </cell>
          <cell r="F27" t="str">
            <v>HSS发送给DRA成功的PUA (Result-Code =2001~2999)。（TS32.409-820）</v>
          </cell>
          <cell r="G27" t="str">
            <v>CC</v>
          </cell>
          <cell r="H27" t="str">
            <v>整数</v>
          </cell>
          <cell r="I27" t="str">
            <v>次</v>
          </cell>
          <cell r="J27" t="str">
            <v>ImsHssFunction</v>
          </cell>
          <cell r="K27" t="str">
            <v>15分钟</v>
          </cell>
          <cell r="L27" t="str">
            <v>15分钟</v>
          </cell>
          <cell r="N27" t="str">
            <v>集中式HSS</v>
          </cell>
        </row>
        <row r="28">
          <cell r="A28" t="str">
            <v>HSSHA27</v>
          </cell>
          <cell r="B28" t="str">
            <v>CB</v>
          </cell>
          <cell r="C28" t="str">
            <v>DTR.AttUDR</v>
          </cell>
          <cell r="D28" t="str">
            <v>UDR请求总次数</v>
          </cell>
          <cell r="E28" t="str">
            <v>在Sh接口上收到UDR的总次数</v>
          </cell>
          <cell r="F28" t="str">
            <v>HSS从DRA收到UDR。（TS32.409-820）</v>
          </cell>
          <cell r="G28" t="str">
            <v>CC</v>
          </cell>
          <cell r="H28" t="str">
            <v>整数</v>
          </cell>
          <cell r="I28" t="str">
            <v>次</v>
          </cell>
          <cell r="J28" t="str">
            <v>ImsHssFunction</v>
          </cell>
          <cell r="K28" t="str">
            <v>15分钟</v>
          </cell>
          <cell r="L28" t="str">
            <v>15分钟</v>
          </cell>
          <cell r="N28" t="str">
            <v>集中式HSS</v>
          </cell>
        </row>
        <row r="29">
          <cell r="A29" t="str">
            <v>HSSHA28</v>
          </cell>
          <cell r="B29" t="str">
            <v>CB</v>
          </cell>
          <cell r="C29" t="str">
            <v>DTR.SuccUDA</v>
          </cell>
          <cell r="D29" t="str">
            <v>UDR成功响应总次数</v>
          </cell>
          <cell r="E29" t="str">
            <v>在Sh接口上发送成功UDA的总次数</v>
          </cell>
          <cell r="F29" t="str">
            <v>HSS发送给DRA成功的UDA (Result-Code =2001~2999)。（TS32.409-820）</v>
          </cell>
          <cell r="G29" t="str">
            <v>CC</v>
          </cell>
          <cell r="H29" t="str">
            <v>整数</v>
          </cell>
          <cell r="I29" t="str">
            <v>次</v>
          </cell>
          <cell r="J29" t="str">
            <v>ImsHssFunction</v>
          </cell>
          <cell r="K29" t="str">
            <v>15分钟</v>
          </cell>
          <cell r="L29" t="str">
            <v>15分钟</v>
          </cell>
          <cell r="N29" t="str">
            <v>集中式HSS</v>
          </cell>
        </row>
        <row r="30">
          <cell r="A30" t="str">
            <v>HSSHA29</v>
          </cell>
          <cell r="B30" t="str">
            <v>CC</v>
          </cell>
          <cell r="C30" t="str">
            <v>DTR.FailUDA.5001</v>
          </cell>
          <cell r="D30" t="str">
            <v>UDR返回用户不存在的总次数</v>
          </cell>
          <cell r="E30" t="str">
            <v>UDA返回用户不存在次数</v>
          </cell>
          <cell r="F30" t="str">
            <v>HSS返回给DRA失败的UDA, 错误码5001。（TS32.409-820）</v>
          </cell>
          <cell r="G30" t="str">
            <v>CC</v>
          </cell>
          <cell r="H30" t="str">
            <v>整数</v>
          </cell>
          <cell r="I30" t="str">
            <v>次</v>
          </cell>
          <cell r="J30" t="str">
            <v>ImsHssFunction</v>
          </cell>
          <cell r="K30" t="str">
            <v>15分钟</v>
          </cell>
          <cell r="L30" t="str">
            <v>15分钟</v>
          </cell>
          <cell r="N30" t="str">
            <v>集中式HSS</v>
          </cell>
        </row>
        <row r="31">
          <cell r="A31" t="str">
            <v>HSSHA30</v>
          </cell>
          <cell r="B31" t="str">
            <v>CB</v>
          </cell>
          <cell r="C31" t="str">
            <v>DTR.FailUDA.5012</v>
          </cell>
          <cell r="D31" t="str">
            <v>UDR返回HSS内部错误总次数</v>
          </cell>
          <cell r="E31" t="str">
            <v>UDA返回HSS内部错误次数</v>
          </cell>
          <cell r="F31" t="str">
            <v>HSS返回给DRA失败的UDA, 错误码5012。（TS32.409-820）</v>
          </cell>
          <cell r="G31" t="str">
            <v>CC</v>
          </cell>
          <cell r="H31" t="str">
            <v>整数</v>
          </cell>
          <cell r="I31" t="str">
            <v>次</v>
          </cell>
          <cell r="J31" t="str">
            <v>ImsHssFunction</v>
          </cell>
          <cell r="K31" t="str">
            <v>15分钟</v>
          </cell>
          <cell r="L31" t="str">
            <v>15分钟</v>
          </cell>
          <cell r="N31" t="str">
            <v>集中式HSS</v>
          </cell>
        </row>
        <row r="32">
          <cell r="A32" t="str">
            <v>HSSHA31</v>
          </cell>
          <cell r="B32" t="str">
            <v>CC</v>
          </cell>
          <cell r="C32" t="str">
            <v>DTR.FailUDA._cause</v>
          </cell>
          <cell r="D32" t="str">
            <v>UDR失败响应分原因次数</v>
          </cell>
          <cell r="E32" t="str">
            <v>UDA返回响应分原因次数，CAUSE取值参见29.328、29.329</v>
          </cell>
          <cell r="F32" t="str">
            <v>HSS返回给DRA失败的UDA (Result-Code !=2001~2999)。（TS32.409-820）</v>
          </cell>
          <cell r="G32" t="str">
            <v>CC</v>
          </cell>
          <cell r="H32" t="str">
            <v>整数</v>
          </cell>
          <cell r="I32" t="str">
            <v>次</v>
          </cell>
          <cell r="J32" t="str">
            <v>ImsHssFunction</v>
          </cell>
          <cell r="K32" t="str">
            <v>15分钟</v>
          </cell>
          <cell r="L32" t="str">
            <v>15分钟</v>
          </cell>
          <cell r="N32" t="str">
            <v>集中式HSS</v>
          </cell>
        </row>
        <row r="33">
          <cell r="A33" t="str">
            <v>HSSHA32</v>
          </cell>
          <cell r="B33" t="str">
            <v>CB</v>
          </cell>
          <cell r="C33" t="str">
            <v>SUB.AttSNR</v>
          </cell>
          <cell r="D33" t="str">
            <v>SNR请求总次数</v>
          </cell>
          <cell r="E33" t="str">
            <v>在Sh接口上收到SNR的总次数</v>
          </cell>
          <cell r="F33" t="str">
            <v>HSS从DRA收到SNR。（TS32.409-820）</v>
          </cell>
          <cell r="G33" t="str">
            <v>CC</v>
          </cell>
          <cell r="H33" t="str">
            <v>整数</v>
          </cell>
          <cell r="I33" t="str">
            <v>次</v>
          </cell>
          <cell r="J33" t="str">
            <v>ImsHssFunction</v>
          </cell>
          <cell r="K33" t="str">
            <v>15分钟</v>
          </cell>
          <cell r="L33" t="str">
            <v>15分钟</v>
          </cell>
          <cell r="N33" t="str">
            <v>集中式HSS</v>
          </cell>
        </row>
        <row r="34">
          <cell r="A34" t="str">
            <v>HSSHA33</v>
          </cell>
          <cell r="B34" t="str">
            <v>CB</v>
          </cell>
          <cell r="C34" t="str">
            <v>SUB.SuccSNA</v>
          </cell>
          <cell r="D34" t="str">
            <v>SNR成功响应总次数</v>
          </cell>
          <cell r="E34" t="str">
            <v>在Sh接口上发送成功SNA的总次数</v>
          </cell>
          <cell r="F34" t="str">
            <v>HSS发送给DRA成功的SNA (Result-Code =2001~2999)。（TS32.409-820）</v>
          </cell>
          <cell r="G34" t="str">
            <v>CC</v>
          </cell>
          <cell r="H34" t="str">
            <v>整数</v>
          </cell>
          <cell r="I34" t="str">
            <v>次</v>
          </cell>
          <cell r="J34" t="str">
            <v>ImsHssFunction</v>
          </cell>
          <cell r="K34" t="str">
            <v>15分钟</v>
          </cell>
          <cell r="L34" t="str">
            <v>15分钟</v>
          </cell>
          <cell r="N34" t="str">
            <v>集中式HSS</v>
          </cell>
        </row>
        <row r="35">
          <cell r="A35" t="str">
            <v>HSSHA34</v>
          </cell>
          <cell r="B35" t="str">
            <v>CC</v>
          </cell>
          <cell r="C35" t="str">
            <v>SUB.FailSNA.5001</v>
          </cell>
          <cell r="D35" t="str">
            <v>SNR返回用户不存在的总次数</v>
          </cell>
          <cell r="E35" t="str">
            <v>SNA返回用户不存在次数</v>
          </cell>
          <cell r="F35" t="str">
            <v>HSS返回给DRA失败的SNA, 错误码5001。（TS32.409-820）</v>
          </cell>
          <cell r="G35" t="str">
            <v>CC</v>
          </cell>
          <cell r="H35" t="str">
            <v>整数</v>
          </cell>
          <cell r="I35" t="str">
            <v>次</v>
          </cell>
          <cell r="J35" t="str">
            <v>ImsHssFunction</v>
          </cell>
          <cell r="K35" t="str">
            <v>15分钟</v>
          </cell>
          <cell r="L35" t="str">
            <v>15分钟</v>
          </cell>
          <cell r="N35" t="str">
            <v>集中式HSS</v>
          </cell>
        </row>
        <row r="36">
          <cell r="A36" t="str">
            <v>HSSHA35</v>
          </cell>
          <cell r="B36" t="str">
            <v>CB</v>
          </cell>
          <cell r="C36" t="str">
            <v>SUB.FailSNA.5012</v>
          </cell>
          <cell r="D36" t="str">
            <v>SNR返回HSS内部错误总次数</v>
          </cell>
          <cell r="E36" t="str">
            <v>SNA返回HSS内部错误次数</v>
          </cell>
          <cell r="F36" t="str">
            <v>HSS返回给DRA失败的SNA, 错误码5012。（TS32.409-820）</v>
          </cell>
          <cell r="G36" t="str">
            <v>CC</v>
          </cell>
          <cell r="H36" t="str">
            <v>整数</v>
          </cell>
          <cell r="I36" t="str">
            <v>次</v>
          </cell>
          <cell r="J36" t="str">
            <v>ImsHssFunction</v>
          </cell>
          <cell r="K36" t="str">
            <v>15分钟</v>
          </cell>
          <cell r="L36" t="str">
            <v>15分钟</v>
          </cell>
          <cell r="N36" t="str">
            <v>集中式HSS</v>
          </cell>
        </row>
        <row r="37">
          <cell r="A37" t="str">
            <v>HSSHA36</v>
          </cell>
          <cell r="B37" t="str">
            <v>CC</v>
          </cell>
          <cell r="C37" t="str">
            <v>SUB.FailSNA._cause</v>
          </cell>
          <cell r="D37" t="str">
            <v>SNR失败响应分原因次数</v>
          </cell>
          <cell r="E37" t="str">
            <v>SNA返回响应分原因次数，CAUSE取值参见29.328、29.329</v>
          </cell>
          <cell r="F37" t="str">
            <v>HSS返回给DRA失败的SNA (Result-Code !=2001~2999)。（TS32.409-820）</v>
          </cell>
          <cell r="G37" t="str">
            <v>CC</v>
          </cell>
          <cell r="H37" t="str">
            <v>整数</v>
          </cell>
          <cell r="I37" t="str">
            <v>次</v>
          </cell>
          <cell r="J37" t="str">
            <v>ImsHssFunction</v>
          </cell>
          <cell r="K37" t="str">
            <v>15分钟</v>
          </cell>
          <cell r="L37" t="str">
            <v>15分钟</v>
          </cell>
          <cell r="N37" t="str">
            <v>集中式HSS</v>
          </cell>
        </row>
        <row r="38">
          <cell r="A38" t="str">
            <v>HSSHA37</v>
          </cell>
          <cell r="B38" t="str">
            <v>CB</v>
          </cell>
          <cell r="C38" t="str">
            <v>NOTIF.AttPNR</v>
          </cell>
          <cell r="D38" t="str">
            <v>PNR请求总次数</v>
          </cell>
          <cell r="E38" t="str">
            <v>在Sh接口上发送PNR的总次数</v>
          </cell>
          <cell r="F38" t="str">
            <v>HSS发给DRA的PNR。（TS32.409-820）</v>
          </cell>
          <cell r="G38" t="str">
            <v>CC</v>
          </cell>
          <cell r="H38" t="str">
            <v>整数</v>
          </cell>
          <cell r="I38" t="str">
            <v>次</v>
          </cell>
          <cell r="J38" t="str">
            <v>ImsHssFunction</v>
          </cell>
          <cell r="K38" t="str">
            <v>15分钟</v>
          </cell>
          <cell r="L38" t="str">
            <v>15分钟</v>
          </cell>
          <cell r="N38" t="str">
            <v>集中式HSS</v>
          </cell>
        </row>
        <row r="39">
          <cell r="A39" t="str">
            <v>HSSHA38</v>
          </cell>
          <cell r="B39" t="str">
            <v>CB</v>
          </cell>
          <cell r="C39" t="str">
            <v>NOTIF.SuccPNA</v>
          </cell>
          <cell r="D39" t="str">
            <v>PNR成功响应总次数</v>
          </cell>
          <cell r="E39" t="str">
            <v>在Sh接口上接收成功PNA的总次数</v>
          </cell>
          <cell r="F39" t="str">
            <v>HSS收到从DRA成功的PNA (Result-Code =2001~2999)。（TS32.409-820）</v>
          </cell>
          <cell r="G39" t="str">
            <v>CC</v>
          </cell>
          <cell r="H39" t="str">
            <v>整数</v>
          </cell>
          <cell r="I39" t="str">
            <v>次</v>
          </cell>
          <cell r="J39" t="str">
            <v>ImsHssFunction</v>
          </cell>
          <cell r="K39" t="str">
            <v>15分钟</v>
          </cell>
          <cell r="L39" t="str">
            <v>15分钟</v>
          </cell>
          <cell r="N39" t="str">
            <v>集中式HSS</v>
          </cell>
        </row>
        <row r="40">
          <cell r="A40" t="str">
            <v>HSSHA39</v>
          </cell>
          <cell r="B40" t="str">
            <v>CC</v>
          </cell>
          <cell r="C40" t="str">
            <v>NOTIF.FailPNA.5001</v>
          </cell>
          <cell r="D40" t="str">
            <v>PNR返回用户不存在的总次数</v>
          </cell>
          <cell r="E40" t="str">
            <v>PNA返回用户不存在次数</v>
          </cell>
          <cell r="F40" t="str">
            <v>DRA返回给HSS失败的PNA, 错误码5001。（TS32.409-820）</v>
          </cell>
          <cell r="G40" t="str">
            <v>CC</v>
          </cell>
          <cell r="H40" t="str">
            <v>整数</v>
          </cell>
          <cell r="I40" t="str">
            <v>次</v>
          </cell>
          <cell r="J40" t="str">
            <v>ImsHssFunction</v>
          </cell>
          <cell r="K40" t="str">
            <v>15分钟</v>
          </cell>
          <cell r="L40" t="str">
            <v>15分钟</v>
          </cell>
          <cell r="N40" t="str">
            <v>集中式HSS</v>
          </cell>
        </row>
        <row r="41">
          <cell r="A41" t="str">
            <v>HSSHA40</v>
          </cell>
          <cell r="B41" t="str">
            <v>CB</v>
          </cell>
          <cell r="C41" t="str">
            <v>NOTIF.FailPNA.5012</v>
          </cell>
          <cell r="D41" t="str">
            <v>PNR返回HSS内部错误总次数</v>
          </cell>
          <cell r="E41" t="str">
            <v>PNA返回HSS内部错误次数</v>
          </cell>
          <cell r="F41" t="str">
            <v>DRA返回给HSS失败的PNA, 错误码5012。（TS32.409-820）</v>
          </cell>
          <cell r="G41" t="str">
            <v>CC</v>
          </cell>
          <cell r="H41" t="str">
            <v>整数</v>
          </cell>
          <cell r="I41" t="str">
            <v>次</v>
          </cell>
          <cell r="J41" t="str">
            <v>ImsHssFunction</v>
          </cell>
          <cell r="K41" t="str">
            <v>15分钟</v>
          </cell>
          <cell r="L41" t="str">
            <v>15分钟</v>
          </cell>
          <cell r="N41" t="str">
            <v>集中式HSS</v>
          </cell>
        </row>
        <row r="42">
          <cell r="A42" t="str">
            <v>HSSHA41</v>
          </cell>
          <cell r="B42" t="str">
            <v>CC</v>
          </cell>
          <cell r="C42" t="str">
            <v>NOTIF.FailPNA._cause</v>
          </cell>
          <cell r="D42" t="str">
            <v>PNR失败响应分原因次数</v>
          </cell>
          <cell r="E42" t="str">
            <v>PNA返回响应分原因次数，CAUSE取值参见29.328、29.329</v>
          </cell>
          <cell r="F42" t="str">
            <v>DRA返回给HSS失败的PNA (Result-Code !=2001~2999)。（TS32.409-820）</v>
          </cell>
          <cell r="G42" t="str">
            <v>CC</v>
          </cell>
          <cell r="H42" t="str">
            <v>整数</v>
          </cell>
          <cell r="I42" t="str">
            <v>次</v>
          </cell>
          <cell r="J42" t="str">
            <v>ImsHssFunction</v>
          </cell>
          <cell r="K42" t="str">
            <v>15分钟</v>
          </cell>
          <cell r="L42" t="str">
            <v>15分钟</v>
          </cell>
          <cell r="N42" t="str">
            <v>集中式HSS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24" sqref="A24"/>
    </sheetView>
  </sheetViews>
  <sheetFormatPr defaultColWidth="9" defaultRowHeight="12" x14ac:dyDescent="0.25"/>
  <cols>
    <col min="1" max="12" width="8.69921875" style="125" customWidth="1"/>
    <col min="13" max="16384" width="9" style="125"/>
  </cols>
  <sheetData>
    <row r="1" spans="1:12" ht="15" customHeight="1" x14ac:dyDescent="0.25">
      <c r="A1" s="141" t="s">
        <v>742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x14ac:dyDescent="0.25">
      <c r="A2" s="137" t="s">
        <v>712</v>
      </c>
      <c r="B2" s="133"/>
      <c r="C2" s="133"/>
      <c r="D2" s="134"/>
      <c r="E2" s="135"/>
      <c r="F2" s="133"/>
      <c r="G2" s="133"/>
      <c r="H2" s="133"/>
      <c r="I2" s="133"/>
      <c r="J2" s="133"/>
      <c r="K2" s="133"/>
      <c r="L2" s="134"/>
    </row>
    <row r="3" spans="1:12" x14ac:dyDescent="0.25">
      <c r="A3" s="132" t="s">
        <v>713</v>
      </c>
      <c r="B3" s="133"/>
      <c r="C3" s="133"/>
      <c r="D3" s="134"/>
      <c r="E3" s="142"/>
      <c r="F3" s="133"/>
      <c r="G3" s="133"/>
      <c r="H3" s="133"/>
      <c r="I3" s="133"/>
      <c r="J3" s="133"/>
      <c r="K3" s="133"/>
      <c r="L3" s="134"/>
    </row>
    <row r="4" spans="1:12" x14ac:dyDescent="0.25">
      <c r="A4" s="132" t="s">
        <v>714</v>
      </c>
      <c r="B4" s="133"/>
      <c r="C4" s="133"/>
      <c r="D4" s="134"/>
      <c r="E4" s="135"/>
      <c r="F4" s="133"/>
      <c r="G4" s="133"/>
      <c r="H4" s="133"/>
      <c r="I4" s="133"/>
      <c r="J4" s="133"/>
      <c r="K4" s="133"/>
      <c r="L4" s="134"/>
    </row>
    <row r="5" spans="1:12" x14ac:dyDescent="0.25">
      <c r="A5" s="132" t="s">
        <v>715</v>
      </c>
      <c r="B5" s="133"/>
      <c r="C5" s="133"/>
      <c r="D5" s="134"/>
      <c r="E5" s="135"/>
      <c r="F5" s="133"/>
      <c r="G5" s="133"/>
      <c r="H5" s="133"/>
      <c r="I5" s="133"/>
      <c r="J5" s="133"/>
      <c r="K5" s="133"/>
      <c r="L5" s="134"/>
    </row>
    <row r="7" spans="1:12" ht="24" x14ac:dyDescent="0.25">
      <c r="A7" s="132" t="s">
        <v>716</v>
      </c>
      <c r="B7" s="134"/>
      <c r="C7" s="126" t="s">
        <v>717</v>
      </c>
      <c r="D7" s="126" t="s">
        <v>718</v>
      </c>
      <c r="E7" s="126" t="s">
        <v>719</v>
      </c>
      <c r="F7" s="126" t="s">
        <v>720</v>
      </c>
      <c r="G7" s="126" t="s">
        <v>721</v>
      </c>
      <c r="H7" s="126" t="s">
        <v>722</v>
      </c>
      <c r="I7" s="126" t="s">
        <v>723</v>
      </c>
      <c r="J7" s="126" t="s">
        <v>724</v>
      </c>
      <c r="K7" s="126" t="s">
        <v>725</v>
      </c>
      <c r="L7" s="126" t="s">
        <v>726</v>
      </c>
    </row>
    <row r="8" spans="1:12" x14ac:dyDescent="0.25">
      <c r="A8" s="136" t="s">
        <v>727</v>
      </c>
      <c r="B8" s="127" t="s">
        <v>728</v>
      </c>
      <c r="C8" s="127">
        <f>Index!D15</f>
        <v>2</v>
      </c>
      <c r="D8" s="119" t="s">
        <v>729</v>
      </c>
      <c r="E8" s="119">
        <f>Index!N15</f>
        <v>1</v>
      </c>
      <c r="F8" s="119">
        <f>Index!T15</f>
        <v>0</v>
      </c>
      <c r="G8" s="119">
        <f>Index!Z15</f>
        <v>0</v>
      </c>
      <c r="H8" s="119">
        <f>Index!AF15</f>
        <v>0</v>
      </c>
      <c r="I8" s="119">
        <f>Index!AL15</f>
        <v>0</v>
      </c>
      <c r="J8" s="128">
        <f>(E8+E11)/(C8+C11-D11)</f>
        <v>0.34615384615384615</v>
      </c>
      <c r="K8" s="128">
        <f>( (E8+E11)+0.8*(F8+F11)+0.6*(G8+G11)+0.4*(H8+H11)+0.2*(I8+I11) )/(C8+C11-D11)</f>
        <v>0.34615384615384615</v>
      </c>
      <c r="L8" s="128">
        <f>( (E8+E11)+(F8+F11)+(G8+G11)+(H8+H11)+(I8+I11) )/(C8+C11-D11)</f>
        <v>0.34615384615384615</v>
      </c>
    </row>
    <row r="9" spans="1:12" x14ac:dyDescent="0.25">
      <c r="A9" s="137" t="s">
        <v>730</v>
      </c>
      <c r="B9" s="127" t="s">
        <v>731</v>
      </c>
      <c r="C9" s="127">
        <f>Index!E15</f>
        <v>1</v>
      </c>
      <c r="D9" s="119" t="s">
        <v>729</v>
      </c>
      <c r="E9" s="119">
        <f>Index!O15</f>
        <v>0</v>
      </c>
      <c r="F9" s="119">
        <f>Index!U15</f>
        <v>0</v>
      </c>
      <c r="G9" s="119">
        <f>Index!AA15</f>
        <v>0</v>
      </c>
      <c r="H9" s="119">
        <f>Index!AG15</f>
        <v>0</v>
      </c>
      <c r="I9" s="119">
        <f>Index!AM15</f>
        <v>0</v>
      </c>
      <c r="J9" s="128">
        <f>(E9+E12)/(C9+C12-D12)</f>
        <v>4.8192771084337352E-2</v>
      </c>
      <c r="K9" s="128">
        <f>( (E9+E12)+0.8*(F9+F12)+0.6*(G9+G12)+0.4*(H9+H12)+0.2*(I9+I12) )/(C9+C12-D12)</f>
        <v>4.8192771084337352E-2</v>
      </c>
      <c r="L9" s="128">
        <f>( (E9+E12)+(F9+F12)+(G9+G12)+(H9+H12)+(I9+I12) )/(C9+C12-D12)</f>
        <v>4.8192771084337352E-2</v>
      </c>
    </row>
    <row r="10" spans="1:12" x14ac:dyDescent="0.25">
      <c r="A10" s="137"/>
      <c r="B10" s="127" t="s">
        <v>732</v>
      </c>
      <c r="C10" s="127">
        <f>Index!F15</f>
        <v>0</v>
      </c>
      <c r="D10" s="119" t="s">
        <v>729</v>
      </c>
      <c r="E10" s="119">
        <f>Index!P15</f>
        <v>0</v>
      </c>
      <c r="F10" s="119">
        <f>Index!V15</f>
        <v>0</v>
      </c>
      <c r="G10" s="119">
        <f>Index!AB15</f>
        <v>0</v>
      </c>
      <c r="H10" s="119">
        <f>Index!AH15</f>
        <v>0</v>
      </c>
      <c r="I10" s="119">
        <f>Index!AN15</f>
        <v>0</v>
      </c>
      <c r="J10" s="128">
        <f>(E10+E13)/(C10+C13-D13)</f>
        <v>0</v>
      </c>
      <c r="K10" s="128">
        <f>( (E10+E13)+0.8*(F10+F13)+0.6*(G10+G13)+0.4*(H10+H13)+0.2*(I10+I13) )/(C10+C13-D13)</f>
        <v>0</v>
      </c>
      <c r="L10" s="128">
        <f>( (E10+E13)+(F10+F13)+(G10+G13)+(H10+H13)+(I10+I13) )/(C10+C13-D13)</f>
        <v>0</v>
      </c>
    </row>
    <row r="11" spans="1:12" x14ac:dyDescent="0.25">
      <c r="A11" s="131"/>
      <c r="B11" s="127" t="s">
        <v>733</v>
      </c>
      <c r="C11" s="127">
        <f>Index!G15</f>
        <v>24</v>
      </c>
      <c r="D11" s="119">
        <f>Index!K15</f>
        <v>0</v>
      </c>
      <c r="E11" s="119">
        <f>Index!Q15</f>
        <v>8</v>
      </c>
      <c r="F11" s="119">
        <f>Index!W15</f>
        <v>0</v>
      </c>
      <c r="G11" s="119">
        <f>Index!AC15</f>
        <v>0</v>
      </c>
      <c r="H11" s="119">
        <f>Index!AI15</f>
        <v>0</v>
      </c>
      <c r="I11" s="119">
        <f>Index!AO15</f>
        <v>0</v>
      </c>
      <c r="J11" s="137" t="s">
        <v>729</v>
      </c>
      <c r="K11" s="138"/>
      <c r="L11" s="139"/>
    </row>
    <row r="12" spans="1:12" x14ac:dyDescent="0.25">
      <c r="A12" s="131"/>
      <c r="B12" s="126" t="s">
        <v>734</v>
      </c>
      <c r="C12" s="126">
        <f>Index!H15</f>
        <v>82</v>
      </c>
      <c r="D12" s="129">
        <f>Index!L15</f>
        <v>0</v>
      </c>
      <c r="E12" s="129">
        <f>Index!R15</f>
        <v>4</v>
      </c>
      <c r="F12" s="129">
        <f>Index!X15</f>
        <v>0</v>
      </c>
      <c r="G12" s="129">
        <f>Index!AD15</f>
        <v>0</v>
      </c>
      <c r="H12" s="129">
        <f>Index!AJ15</f>
        <v>0</v>
      </c>
      <c r="I12" s="129">
        <f>Index!AP15</f>
        <v>0</v>
      </c>
      <c r="J12" s="131"/>
      <c r="K12" s="131"/>
      <c r="L12" s="131"/>
    </row>
    <row r="13" spans="1:12" x14ac:dyDescent="0.25">
      <c r="A13" s="131"/>
      <c r="B13" s="126" t="s">
        <v>735</v>
      </c>
      <c r="C13" s="126">
        <f>Index!I15</f>
        <v>38</v>
      </c>
      <c r="D13" s="129">
        <f>Index!M15</f>
        <v>0</v>
      </c>
      <c r="E13" s="129">
        <f>Index!S15</f>
        <v>0</v>
      </c>
      <c r="F13" s="129">
        <f>Index!Y15</f>
        <v>0</v>
      </c>
      <c r="G13" s="129">
        <f>Index!AE15</f>
        <v>0</v>
      </c>
      <c r="H13" s="129">
        <f>Index!AK15</f>
        <v>0</v>
      </c>
      <c r="I13" s="129">
        <f>Index!AQ15</f>
        <v>0</v>
      </c>
      <c r="J13" s="131"/>
      <c r="K13" s="131"/>
      <c r="L13" s="131"/>
    </row>
    <row r="17" spans="1:12" x14ac:dyDescent="0.25">
      <c r="A17" s="140" t="s">
        <v>736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</row>
    <row r="18" spans="1:12" ht="110.1" customHeight="1" x14ac:dyDescent="0.25">
      <c r="A18" s="130" t="s">
        <v>737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</row>
    <row r="19" spans="1:12" x14ac:dyDescent="0.25">
      <c r="A19" s="130" t="s">
        <v>738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</row>
    <row r="20" spans="1:12" ht="65.099999999999994" customHeight="1" x14ac:dyDescent="0.25">
      <c r="A20" s="130" t="s">
        <v>739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</row>
    <row r="21" spans="1:12" x14ac:dyDescent="0.25">
      <c r="A21" s="130" t="s">
        <v>740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</row>
    <row r="22" spans="1:12" x14ac:dyDescent="0.25">
      <c r="A22" s="130" t="s">
        <v>741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</row>
    <row r="23" spans="1:12" x14ac:dyDescent="0.25">
      <c r="A23" s="130" t="s">
        <v>743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</row>
  </sheetData>
  <mergeCells count="19">
    <mergeCell ref="A4:D4"/>
    <mergeCell ref="E4:L4"/>
    <mergeCell ref="A1:L1"/>
    <mergeCell ref="A2:D2"/>
    <mergeCell ref="E2:L2"/>
    <mergeCell ref="A3:D3"/>
    <mergeCell ref="E3:L3"/>
    <mergeCell ref="A23:L23"/>
    <mergeCell ref="A5:D5"/>
    <mergeCell ref="E5:L5"/>
    <mergeCell ref="A7:B7"/>
    <mergeCell ref="A8:A13"/>
    <mergeCell ref="J11:L13"/>
    <mergeCell ref="A17:L17"/>
    <mergeCell ref="A18:L18"/>
    <mergeCell ref="A19:L19"/>
    <mergeCell ref="A20:L20"/>
    <mergeCell ref="A21:L21"/>
    <mergeCell ref="A22:L22"/>
  </mergeCells>
  <phoneticPr fontId="4" type="noConversion"/>
  <conditionalFormatting sqref="J8:L8">
    <cfRule type="cellIs" dxfId="1" priority="1" operator="lessThan">
      <formula>1</formula>
    </cfRule>
  </conditionalFormatting>
  <conditionalFormatting sqref="J9:L9">
    <cfRule type="cellIs" dxfId="0" priority="2" operator="lessThan">
      <formula>0.9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2" width="9" style="10"/>
    <col min="3" max="3" width="19.09765625" style="72" customWidth="1"/>
    <col min="4" max="4" width="28.5" style="10" customWidth="1"/>
    <col min="5" max="5" width="19.8984375" style="10" customWidth="1"/>
    <col min="6" max="6" width="11.8984375" style="10" customWidth="1"/>
    <col min="7" max="8" width="9" style="15"/>
    <col min="9" max="13" width="9" style="10"/>
    <col min="14" max="14" width="24.8984375" style="10" bestFit="1" customWidth="1"/>
    <col min="15" max="15" width="10.796875" style="148" customWidth="1"/>
    <col min="16" max="16384" width="9" style="10"/>
  </cols>
  <sheetData>
    <row r="1" spans="1:15" s="1" customFormat="1" ht="35.25" customHeight="1" x14ac:dyDescent="0.25">
      <c r="A1" s="94" t="s">
        <v>27</v>
      </c>
      <c r="B1" s="94" t="s">
        <v>28</v>
      </c>
      <c r="C1" s="91" t="s">
        <v>474</v>
      </c>
      <c r="D1" s="91" t="s">
        <v>473</v>
      </c>
      <c r="E1" s="91" t="s">
        <v>475</v>
      </c>
      <c r="F1" s="91" t="s">
        <v>476</v>
      </c>
      <c r="G1" s="94" t="s">
        <v>30</v>
      </c>
      <c r="H1" s="91" t="s">
        <v>466</v>
      </c>
      <c r="I1" s="94" t="s">
        <v>29</v>
      </c>
      <c r="J1" s="91" t="s">
        <v>477</v>
      </c>
      <c r="K1" s="91" t="s">
        <v>478</v>
      </c>
      <c r="L1" s="91" t="s">
        <v>479</v>
      </c>
      <c r="M1" s="97" t="s">
        <v>640</v>
      </c>
      <c r="N1" s="94" t="s">
        <v>31</v>
      </c>
      <c r="O1" s="145" t="s">
        <v>747</v>
      </c>
    </row>
    <row r="2" spans="1:15" s="2" customFormat="1" ht="48" x14ac:dyDescent="0.25">
      <c r="A2" s="4" t="s">
        <v>534</v>
      </c>
      <c r="B2" s="80" t="s">
        <v>456</v>
      </c>
      <c r="C2" s="8" t="s">
        <v>111</v>
      </c>
      <c r="D2" s="8" t="s">
        <v>110</v>
      </c>
      <c r="E2" s="8" t="s">
        <v>113</v>
      </c>
      <c r="F2" s="100" t="s">
        <v>590</v>
      </c>
      <c r="G2" s="3" t="s">
        <v>20</v>
      </c>
      <c r="H2" s="3" t="s">
        <v>470</v>
      </c>
      <c r="I2" s="4" t="s">
        <v>19</v>
      </c>
      <c r="J2" s="41" t="s">
        <v>660</v>
      </c>
      <c r="K2" s="4" t="s">
        <v>36</v>
      </c>
      <c r="L2" s="4" t="s">
        <v>36</v>
      </c>
      <c r="M2" s="4"/>
      <c r="N2" s="28" t="s">
        <v>483</v>
      </c>
      <c r="O2" s="129" t="s">
        <v>745</v>
      </c>
    </row>
    <row r="3" spans="1:15" s="2" customFormat="1" ht="72" x14ac:dyDescent="0.25">
      <c r="A3" s="4" t="s">
        <v>535</v>
      </c>
      <c r="B3" s="80" t="s">
        <v>458</v>
      </c>
      <c r="C3" s="8" t="s">
        <v>116</v>
      </c>
      <c r="D3" s="8" t="s">
        <v>115</v>
      </c>
      <c r="E3" s="8" t="s">
        <v>117</v>
      </c>
      <c r="F3" s="100" t="s">
        <v>591</v>
      </c>
      <c r="G3" s="3" t="s">
        <v>20</v>
      </c>
      <c r="H3" s="3" t="s">
        <v>470</v>
      </c>
      <c r="I3" s="4" t="s">
        <v>19</v>
      </c>
      <c r="J3" s="41" t="s">
        <v>660</v>
      </c>
      <c r="K3" s="4" t="s">
        <v>36</v>
      </c>
      <c r="L3" s="4" t="s">
        <v>36</v>
      </c>
      <c r="M3" s="4"/>
      <c r="N3" s="28" t="s">
        <v>483</v>
      </c>
      <c r="O3" s="146"/>
    </row>
    <row r="4" spans="1:15" s="2" customFormat="1" ht="48" x14ac:dyDescent="0.25">
      <c r="A4" s="4" t="s">
        <v>536</v>
      </c>
      <c r="B4" s="80" t="s">
        <v>154</v>
      </c>
      <c r="C4" s="7" t="s">
        <v>37</v>
      </c>
      <c r="D4" s="8" t="s">
        <v>38</v>
      </c>
      <c r="E4" s="8" t="s">
        <v>39</v>
      </c>
      <c r="F4" s="100" t="s">
        <v>590</v>
      </c>
      <c r="G4" s="3" t="s">
        <v>20</v>
      </c>
      <c r="H4" s="3" t="s">
        <v>470</v>
      </c>
      <c r="I4" s="4" t="s">
        <v>19</v>
      </c>
      <c r="J4" s="41" t="s">
        <v>660</v>
      </c>
      <c r="K4" s="4" t="s">
        <v>36</v>
      </c>
      <c r="L4" s="4" t="s">
        <v>36</v>
      </c>
      <c r="M4" s="4"/>
      <c r="N4" s="28" t="s">
        <v>483</v>
      </c>
      <c r="O4" s="146"/>
    </row>
    <row r="5" spans="1:15" x14ac:dyDescent="0.25">
      <c r="O5" s="146"/>
    </row>
    <row r="6" spans="1:15" x14ac:dyDescent="0.25"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:15" x14ac:dyDescent="0.25">
      <c r="O33" s="146"/>
    </row>
    <row r="34" spans="1:15" x14ac:dyDescent="0.25">
      <c r="O34" s="146"/>
    </row>
    <row r="35" spans="1:15" x14ac:dyDescent="0.25">
      <c r="O35" s="146"/>
    </row>
    <row r="36" spans="1:15" x14ac:dyDescent="0.25">
      <c r="O36" s="146"/>
    </row>
    <row r="37" spans="1:15" x14ac:dyDescent="0.25">
      <c r="O37" s="146"/>
    </row>
    <row r="38" spans="1:15" x14ac:dyDescent="0.25">
      <c r="O38" s="146"/>
    </row>
    <row r="39" spans="1:15" x14ac:dyDescent="0.25">
      <c r="O39" s="146"/>
    </row>
    <row r="40" spans="1:15" x14ac:dyDescent="0.25">
      <c r="O40" s="146"/>
    </row>
    <row r="41" spans="1:15" x14ac:dyDescent="0.25">
      <c r="A41" s="3"/>
      <c r="B41" s="4"/>
      <c r="C41" s="87"/>
      <c r="D41" s="9"/>
      <c r="E41" s="9"/>
      <c r="F41" s="9"/>
      <c r="G41" s="7"/>
      <c r="H41" s="7"/>
      <c r="I41" s="7"/>
      <c r="J41" s="9"/>
      <c r="K41" s="4"/>
      <c r="L41" s="3"/>
      <c r="M41" s="3"/>
      <c r="N41" s="9"/>
      <c r="O41" s="146"/>
    </row>
    <row r="42" spans="1:15" x14ac:dyDescent="0.25">
      <c r="A42" s="3"/>
      <c r="B42" s="4"/>
      <c r="C42" s="87"/>
      <c r="D42" s="9"/>
      <c r="E42" s="9"/>
      <c r="F42" s="9"/>
      <c r="G42" s="7"/>
      <c r="H42" s="7"/>
      <c r="I42" s="7"/>
      <c r="J42" s="9"/>
      <c r="K42" s="4"/>
      <c r="L42" s="3"/>
      <c r="M42" s="3"/>
      <c r="N42" s="9"/>
      <c r="O42" s="146"/>
    </row>
    <row r="43" spans="1:15" x14ac:dyDescent="0.25">
      <c r="A43" s="3"/>
      <c r="B43" s="4"/>
      <c r="C43" s="87"/>
      <c r="D43" s="9"/>
      <c r="E43" s="9"/>
      <c r="F43" s="9"/>
      <c r="G43" s="7"/>
      <c r="H43" s="7"/>
      <c r="I43" s="7"/>
      <c r="J43" s="9"/>
      <c r="K43" s="4"/>
      <c r="L43" s="3"/>
      <c r="M43" s="3"/>
      <c r="N43" s="9"/>
      <c r="O43" s="147"/>
    </row>
    <row r="44" spans="1:15" x14ac:dyDescent="0.25">
      <c r="A44" s="3"/>
      <c r="B44" s="4"/>
      <c r="C44" s="87"/>
      <c r="D44" s="9"/>
      <c r="E44" s="9"/>
      <c r="F44" s="9"/>
      <c r="G44" s="7"/>
      <c r="H44" s="7"/>
      <c r="I44" s="7"/>
      <c r="J44" s="9"/>
      <c r="K44" s="4"/>
      <c r="L44" s="3"/>
      <c r="M44" s="3"/>
      <c r="N44" s="9"/>
    </row>
    <row r="45" spans="1:15" x14ac:dyDescent="0.25">
      <c r="A45" s="3"/>
      <c r="B45" s="4"/>
      <c r="C45" s="87"/>
      <c r="D45" s="9"/>
      <c r="E45" s="9"/>
      <c r="F45" s="9"/>
      <c r="G45" s="7"/>
      <c r="H45" s="7"/>
      <c r="I45" s="7"/>
      <c r="J45" s="9"/>
      <c r="K45" s="4"/>
      <c r="L45" s="3"/>
      <c r="M45" s="3"/>
      <c r="N45" s="9"/>
    </row>
    <row r="46" spans="1:15" x14ac:dyDescent="0.25">
      <c r="G46" s="11"/>
      <c r="H46" s="11"/>
      <c r="K46" s="12"/>
      <c r="L46" s="12"/>
      <c r="M46" s="14"/>
    </row>
    <row r="47" spans="1:15" x14ac:dyDescent="0.25">
      <c r="G47" s="13"/>
      <c r="H47" s="13"/>
      <c r="K47" s="14"/>
      <c r="L47" s="14"/>
      <c r="M47" s="14"/>
    </row>
    <row r="48" spans="1:15" x14ac:dyDescent="0.25">
      <c r="G48" s="13"/>
      <c r="H48" s="13"/>
      <c r="K48" s="14"/>
      <c r="L48" s="14"/>
      <c r="M48" s="14"/>
      <c r="O48" s="150"/>
    </row>
    <row r="49" spans="7:15" x14ac:dyDescent="0.25">
      <c r="G49" s="13"/>
      <c r="H49" s="13"/>
      <c r="K49" s="14"/>
      <c r="L49" s="14"/>
      <c r="M49" s="14"/>
      <c r="O49" s="150"/>
    </row>
    <row r="50" spans="7:15" x14ac:dyDescent="0.25">
      <c r="G50" s="13"/>
      <c r="H50" s="13"/>
      <c r="K50" s="14"/>
      <c r="L50" s="14"/>
      <c r="M50" s="14"/>
      <c r="O50" s="150"/>
    </row>
    <row r="51" spans="7:15" x14ac:dyDescent="0.25">
      <c r="G51" s="13"/>
      <c r="H51" s="13"/>
      <c r="K51" s="14"/>
      <c r="L51" s="14"/>
      <c r="M51" s="14"/>
      <c r="O51" s="150"/>
    </row>
    <row r="52" spans="7:15" x14ac:dyDescent="0.25">
      <c r="G52" s="13"/>
      <c r="H52" s="13"/>
      <c r="K52" s="14"/>
      <c r="L52" s="14"/>
      <c r="M52" s="14"/>
      <c r="O52" s="150"/>
    </row>
    <row r="53" spans="7:15" x14ac:dyDescent="0.25">
      <c r="G53" s="13"/>
      <c r="H53" s="13"/>
      <c r="K53" s="14"/>
      <c r="L53" s="14"/>
      <c r="M53" s="14"/>
      <c r="O53" s="150"/>
    </row>
    <row r="54" spans="7:15" x14ac:dyDescent="0.25">
      <c r="G54" s="13"/>
      <c r="H54" s="13"/>
      <c r="K54" s="14"/>
      <c r="L54" s="14"/>
      <c r="M54" s="14"/>
      <c r="O54" s="150"/>
    </row>
    <row r="55" spans="7:15" x14ac:dyDescent="0.25">
      <c r="G55" s="13"/>
      <c r="H55" s="13"/>
      <c r="K55" s="14"/>
      <c r="L55" s="14"/>
      <c r="M55" s="14"/>
      <c r="O55" s="150"/>
    </row>
    <row r="56" spans="7:15" x14ac:dyDescent="0.25">
      <c r="G56" s="13"/>
      <c r="H56" s="13"/>
      <c r="K56" s="14"/>
      <c r="L56" s="14"/>
      <c r="M56" s="14"/>
      <c r="O56" s="150"/>
    </row>
    <row r="57" spans="7:15" x14ac:dyDescent="0.25">
      <c r="O57" s="150"/>
    </row>
    <row r="58" spans="7:15" x14ac:dyDescent="0.25">
      <c r="O58" s="150"/>
    </row>
    <row r="59" spans="7:15" x14ac:dyDescent="0.25">
      <c r="O59" s="150"/>
    </row>
    <row r="60" spans="7:15" x14ac:dyDescent="0.25">
      <c r="O60" s="150"/>
    </row>
    <row r="61" spans="7:15" x14ac:dyDescent="0.25">
      <c r="O61" s="150"/>
    </row>
    <row r="62" spans="7:15" x14ac:dyDescent="0.25">
      <c r="O62" s="150"/>
    </row>
  </sheetData>
  <phoneticPr fontId="4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D1" workbookViewId="0">
      <selection activeCell="O1" sqref="O1:O1048576"/>
    </sheetView>
  </sheetViews>
  <sheetFormatPr defaultColWidth="9" defaultRowHeight="15.6" x14ac:dyDescent="0.25"/>
  <cols>
    <col min="1" max="1" width="8.59765625" style="50" customWidth="1"/>
    <col min="2" max="2" width="4.3984375" style="50" customWidth="1"/>
    <col min="3" max="3" width="19.8984375" style="51" customWidth="1"/>
    <col min="4" max="4" width="11.09765625" style="51" customWidth="1"/>
    <col min="5" max="5" width="16.8984375" style="51" customWidth="1"/>
    <col min="6" max="6" width="17.59765625" style="51" customWidth="1"/>
    <col min="7" max="8" width="9" style="52"/>
    <col min="9" max="9" width="4.3984375" style="51" customWidth="1"/>
    <col min="10" max="10" width="9" style="51"/>
    <col min="11" max="13" width="9" style="52"/>
    <col min="14" max="14" width="24.69921875" style="51" bestFit="1" customWidth="1"/>
    <col min="15" max="15" width="10.796875" style="148" customWidth="1"/>
    <col min="16" max="16384" width="9" style="51"/>
  </cols>
  <sheetData>
    <row r="1" spans="1:15" s="39" customFormat="1" ht="24" x14ac:dyDescent="0.25">
      <c r="A1" s="90" t="s">
        <v>27</v>
      </c>
      <c r="B1" s="91" t="s">
        <v>28</v>
      </c>
      <c r="C1" s="91" t="s">
        <v>474</v>
      </c>
      <c r="D1" s="91" t="s">
        <v>473</v>
      </c>
      <c r="E1" s="91" t="s">
        <v>475</v>
      </c>
      <c r="F1" s="91" t="s">
        <v>476</v>
      </c>
      <c r="G1" s="91" t="s">
        <v>30</v>
      </c>
      <c r="H1" s="91" t="s">
        <v>466</v>
      </c>
      <c r="I1" s="91" t="s">
        <v>29</v>
      </c>
      <c r="J1" s="91" t="s">
        <v>477</v>
      </c>
      <c r="K1" s="93" t="s">
        <v>478</v>
      </c>
      <c r="L1" s="93" t="s">
        <v>479</v>
      </c>
      <c r="M1" s="108" t="s">
        <v>640</v>
      </c>
      <c r="N1" s="92" t="s">
        <v>31</v>
      </c>
      <c r="O1" s="145" t="s">
        <v>747</v>
      </c>
    </row>
    <row r="2" spans="1:15" s="46" customFormat="1" ht="72" x14ac:dyDescent="0.25">
      <c r="A2" s="40" t="s">
        <v>537</v>
      </c>
      <c r="B2" s="41" t="s">
        <v>456</v>
      </c>
      <c r="C2" s="43" t="s">
        <v>447</v>
      </c>
      <c r="D2" s="60" t="s">
        <v>296</v>
      </c>
      <c r="E2" s="59" t="s">
        <v>270</v>
      </c>
      <c r="F2" s="47" t="s">
        <v>271</v>
      </c>
      <c r="G2" s="41" t="s">
        <v>154</v>
      </c>
      <c r="H2" s="86" t="s">
        <v>471</v>
      </c>
      <c r="I2" s="86" t="s">
        <v>269</v>
      </c>
      <c r="J2" s="41" t="s">
        <v>658</v>
      </c>
      <c r="K2" s="41" t="s">
        <v>467</v>
      </c>
      <c r="L2" s="41" t="s">
        <v>467</v>
      </c>
      <c r="M2" s="41"/>
      <c r="N2" s="28" t="s">
        <v>484</v>
      </c>
      <c r="O2" s="129" t="s">
        <v>745</v>
      </c>
    </row>
    <row r="3" spans="1:15" s="46" customFormat="1" ht="84" x14ac:dyDescent="0.25">
      <c r="A3" s="40" t="s">
        <v>538</v>
      </c>
      <c r="B3" s="41" t="s">
        <v>456</v>
      </c>
      <c r="C3" s="43" t="s">
        <v>448</v>
      </c>
      <c r="D3" s="59" t="s">
        <v>297</v>
      </c>
      <c r="E3" s="59" t="s">
        <v>272</v>
      </c>
      <c r="F3" s="47" t="s">
        <v>273</v>
      </c>
      <c r="G3" s="41" t="s">
        <v>154</v>
      </c>
      <c r="H3" s="86" t="s">
        <v>471</v>
      </c>
      <c r="I3" s="86" t="s">
        <v>269</v>
      </c>
      <c r="J3" s="41" t="s">
        <v>658</v>
      </c>
      <c r="K3" s="41" t="s">
        <v>467</v>
      </c>
      <c r="L3" s="41" t="s">
        <v>467</v>
      </c>
      <c r="M3" s="41"/>
      <c r="N3" s="28" t="s">
        <v>484</v>
      </c>
      <c r="O3" s="146"/>
    </row>
    <row r="4" spans="1:15" s="49" customFormat="1" ht="144" x14ac:dyDescent="0.25">
      <c r="A4" s="40" t="s">
        <v>539</v>
      </c>
      <c r="B4" s="41" t="s">
        <v>458</v>
      </c>
      <c r="C4" s="43" t="s">
        <v>449</v>
      </c>
      <c r="D4" s="59" t="s">
        <v>298</v>
      </c>
      <c r="E4" s="59" t="s">
        <v>277</v>
      </c>
      <c r="F4" s="47" t="s">
        <v>274</v>
      </c>
      <c r="G4" s="41" t="s">
        <v>154</v>
      </c>
      <c r="H4" s="86" t="s">
        <v>471</v>
      </c>
      <c r="I4" s="86" t="s">
        <v>269</v>
      </c>
      <c r="J4" s="41" t="s">
        <v>658</v>
      </c>
      <c r="K4" s="41" t="s">
        <v>467</v>
      </c>
      <c r="L4" s="41" t="s">
        <v>467</v>
      </c>
      <c r="M4" s="41"/>
      <c r="N4" s="28" t="s">
        <v>484</v>
      </c>
      <c r="O4" s="146"/>
    </row>
    <row r="5" spans="1:15" s="49" customFormat="1" ht="120" x14ac:dyDescent="0.25">
      <c r="A5" s="40" t="s">
        <v>540</v>
      </c>
      <c r="B5" s="41" t="s">
        <v>458</v>
      </c>
      <c r="C5" s="77" t="s">
        <v>450</v>
      </c>
      <c r="D5" s="59" t="s">
        <v>275</v>
      </c>
      <c r="E5" s="59" t="s">
        <v>276</v>
      </c>
      <c r="F5" s="57" t="s">
        <v>278</v>
      </c>
      <c r="G5" s="41" t="s">
        <v>154</v>
      </c>
      <c r="H5" s="86" t="s">
        <v>471</v>
      </c>
      <c r="I5" s="86" t="s">
        <v>269</v>
      </c>
      <c r="J5" s="41" t="s">
        <v>658</v>
      </c>
      <c r="K5" s="41" t="s">
        <v>467</v>
      </c>
      <c r="L5" s="41" t="s">
        <v>467</v>
      </c>
      <c r="M5" s="41"/>
      <c r="N5" s="28" t="s">
        <v>484</v>
      </c>
      <c r="O5" s="146"/>
    </row>
    <row r="6" spans="1:15" s="49" customFormat="1" ht="108" x14ac:dyDescent="0.25">
      <c r="A6" s="40" t="s">
        <v>541</v>
      </c>
      <c r="B6" s="41" t="s">
        <v>458</v>
      </c>
      <c r="C6" s="77" t="s">
        <v>451</v>
      </c>
      <c r="D6" s="42" t="s">
        <v>284</v>
      </c>
      <c r="E6" s="59" t="s">
        <v>287</v>
      </c>
      <c r="F6" s="47" t="s">
        <v>286</v>
      </c>
      <c r="G6" s="41" t="s">
        <v>154</v>
      </c>
      <c r="H6" s="86" t="s">
        <v>471</v>
      </c>
      <c r="I6" s="86" t="s">
        <v>269</v>
      </c>
      <c r="J6" s="41" t="s">
        <v>658</v>
      </c>
      <c r="K6" s="41" t="s">
        <v>467</v>
      </c>
      <c r="L6" s="41" t="s">
        <v>467</v>
      </c>
      <c r="M6" s="41"/>
      <c r="N6" s="28" t="s">
        <v>484</v>
      </c>
      <c r="O6" s="146"/>
    </row>
    <row r="7" spans="1:15" s="49" customFormat="1" ht="144" x14ac:dyDescent="0.25">
      <c r="A7" s="40" t="s">
        <v>542</v>
      </c>
      <c r="B7" s="41" t="s">
        <v>465</v>
      </c>
      <c r="C7" s="77" t="s">
        <v>452</v>
      </c>
      <c r="D7" s="59" t="s">
        <v>279</v>
      </c>
      <c r="E7" s="59" t="s">
        <v>280</v>
      </c>
      <c r="F7" s="47" t="s">
        <v>281</v>
      </c>
      <c r="G7" s="41" t="s">
        <v>154</v>
      </c>
      <c r="H7" s="86" t="s">
        <v>471</v>
      </c>
      <c r="I7" s="86" t="s">
        <v>269</v>
      </c>
      <c r="J7" s="41" t="s">
        <v>658</v>
      </c>
      <c r="K7" s="41" t="s">
        <v>467</v>
      </c>
      <c r="L7" s="41" t="s">
        <v>467</v>
      </c>
      <c r="M7" s="41"/>
      <c r="N7" s="28" t="s">
        <v>484</v>
      </c>
      <c r="O7" s="146"/>
    </row>
    <row r="8" spans="1:15" s="46" customFormat="1" ht="108" x14ac:dyDescent="0.25">
      <c r="A8" s="40" t="s">
        <v>543</v>
      </c>
      <c r="B8" s="41" t="s">
        <v>465</v>
      </c>
      <c r="C8" s="77" t="s">
        <v>453</v>
      </c>
      <c r="D8" s="59" t="s">
        <v>282</v>
      </c>
      <c r="E8" s="59" t="s">
        <v>285</v>
      </c>
      <c r="F8" s="42" t="s">
        <v>283</v>
      </c>
      <c r="G8" s="41" t="s">
        <v>154</v>
      </c>
      <c r="H8" s="86" t="s">
        <v>471</v>
      </c>
      <c r="I8" s="86" t="s">
        <v>269</v>
      </c>
      <c r="J8" s="41" t="s">
        <v>658</v>
      </c>
      <c r="K8" s="41" t="s">
        <v>467</v>
      </c>
      <c r="L8" s="41" t="s">
        <v>467</v>
      </c>
      <c r="M8" s="41"/>
      <c r="N8" s="28" t="s">
        <v>484</v>
      </c>
      <c r="O8" s="146"/>
    </row>
    <row r="9" spans="1:15" s="46" customFormat="1" ht="216" x14ac:dyDescent="0.25">
      <c r="A9" s="40" t="s">
        <v>544</v>
      </c>
      <c r="B9" s="41" t="s">
        <v>154</v>
      </c>
      <c r="C9" s="43" t="s">
        <v>454</v>
      </c>
      <c r="D9" s="59" t="s">
        <v>288</v>
      </c>
      <c r="E9" s="59" t="s">
        <v>291</v>
      </c>
      <c r="F9" s="59" t="s">
        <v>289</v>
      </c>
      <c r="G9" s="41" t="s">
        <v>154</v>
      </c>
      <c r="H9" s="86" t="s">
        <v>471</v>
      </c>
      <c r="I9" s="86" t="s">
        <v>290</v>
      </c>
      <c r="J9" s="41" t="s">
        <v>658</v>
      </c>
      <c r="K9" s="41" t="s">
        <v>467</v>
      </c>
      <c r="L9" s="41" t="s">
        <v>467</v>
      </c>
      <c r="M9" s="41"/>
      <c r="N9" s="28" t="s">
        <v>484</v>
      </c>
      <c r="O9" s="146"/>
    </row>
    <row r="10" spans="1:15" s="46" customFormat="1" ht="216" x14ac:dyDescent="0.25">
      <c r="A10" s="40" t="s">
        <v>545</v>
      </c>
      <c r="B10" s="41" t="s">
        <v>154</v>
      </c>
      <c r="C10" s="43" t="s">
        <v>455</v>
      </c>
      <c r="D10" s="59" t="s">
        <v>293</v>
      </c>
      <c r="E10" s="59" t="s">
        <v>292</v>
      </c>
      <c r="F10" s="47" t="s">
        <v>295</v>
      </c>
      <c r="G10" s="41" t="s">
        <v>154</v>
      </c>
      <c r="H10" s="86" t="s">
        <v>471</v>
      </c>
      <c r="I10" s="86" t="s">
        <v>294</v>
      </c>
      <c r="J10" s="41" t="s">
        <v>658</v>
      </c>
      <c r="K10" s="41" t="s">
        <v>467</v>
      </c>
      <c r="L10" s="41" t="s">
        <v>467</v>
      </c>
      <c r="M10" s="41"/>
      <c r="N10" s="28" t="s">
        <v>484</v>
      </c>
      <c r="O10" s="146"/>
    </row>
    <row r="11" spans="1:15" ht="15" x14ac:dyDescent="0.25">
      <c r="O11" s="146"/>
    </row>
    <row r="12" spans="1:15" ht="15" x14ac:dyDescent="0.25">
      <c r="O12" s="146"/>
    </row>
    <row r="13" spans="1:15" ht="15" x14ac:dyDescent="0.25">
      <c r="O13" s="146"/>
    </row>
    <row r="14" spans="1:15" ht="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ht="15" x14ac:dyDescent="0.25">
      <c r="O31" s="146"/>
    </row>
    <row r="32" spans="15:15" ht="15" x14ac:dyDescent="0.25">
      <c r="O32" s="146"/>
    </row>
    <row r="33" spans="15:15" ht="15" x14ac:dyDescent="0.25">
      <c r="O33" s="146"/>
    </row>
    <row r="34" spans="15:15" ht="15" x14ac:dyDescent="0.25">
      <c r="O34" s="146"/>
    </row>
    <row r="35" spans="15:15" ht="15" x14ac:dyDescent="0.25">
      <c r="O35" s="146"/>
    </row>
    <row r="36" spans="15:15" ht="15" x14ac:dyDescent="0.25">
      <c r="O36" s="146"/>
    </row>
    <row r="37" spans="15:15" ht="15" x14ac:dyDescent="0.25">
      <c r="O37" s="146"/>
    </row>
    <row r="38" spans="15:15" ht="15" x14ac:dyDescent="0.25">
      <c r="O38" s="146"/>
    </row>
    <row r="39" spans="15:15" ht="15" x14ac:dyDescent="0.25">
      <c r="O39" s="146"/>
    </row>
    <row r="40" spans="15:15" ht="15" x14ac:dyDescent="0.25">
      <c r="O40" s="146"/>
    </row>
    <row r="41" spans="15:15" ht="15" x14ac:dyDescent="0.25">
      <c r="O41" s="146"/>
    </row>
    <row r="42" spans="15:15" ht="15" x14ac:dyDescent="0.25">
      <c r="O42" s="146"/>
    </row>
    <row r="43" spans="15:15" x14ac:dyDescent="0.25">
      <c r="O43" s="147"/>
    </row>
    <row r="48" spans="15:15" ht="15" x14ac:dyDescent="0.25">
      <c r="O48" s="150"/>
    </row>
    <row r="49" spans="15:15" ht="15" x14ac:dyDescent="0.25">
      <c r="O49" s="150"/>
    </row>
    <row r="50" spans="15:15" ht="15" x14ac:dyDescent="0.25">
      <c r="O50" s="150"/>
    </row>
    <row r="51" spans="15:15" ht="15" x14ac:dyDescent="0.25">
      <c r="O51" s="150"/>
    </row>
    <row r="52" spans="15:15" ht="15" x14ac:dyDescent="0.25">
      <c r="O52" s="150"/>
    </row>
    <row r="53" spans="15:15" ht="15" x14ac:dyDescent="0.25">
      <c r="O53" s="150"/>
    </row>
    <row r="54" spans="15:15" ht="15" x14ac:dyDescent="0.25">
      <c r="O54" s="150"/>
    </row>
    <row r="55" spans="15:15" ht="15" x14ac:dyDescent="0.25">
      <c r="O55" s="150"/>
    </row>
    <row r="56" spans="15:15" ht="15" x14ac:dyDescent="0.25">
      <c r="O56" s="150"/>
    </row>
    <row r="57" spans="15:15" ht="15" x14ac:dyDescent="0.25">
      <c r="O57" s="150"/>
    </row>
    <row r="58" spans="15:15" ht="15" x14ac:dyDescent="0.25">
      <c r="O58" s="150"/>
    </row>
    <row r="59" spans="15:15" ht="15" x14ac:dyDescent="0.25">
      <c r="O59" s="150"/>
    </row>
    <row r="60" spans="15:15" ht="15" x14ac:dyDescent="0.25">
      <c r="O60" s="150"/>
    </row>
    <row r="61" spans="15:15" ht="15" x14ac:dyDescent="0.25">
      <c r="O61" s="150"/>
    </row>
    <row r="62" spans="15:15" ht="15" x14ac:dyDescent="0.25">
      <c r="O62" s="150"/>
    </row>
  </sheetData>
  <phoneticPr fontId="4" type="noConversion"/>
  <dataValidations count="2">
    <dataValidation type="textLength" operator="lessThanOrEqual" allowBlank="1" showInputMessage="1" showErrorMessage="1" sqref="D8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2" width="9" style="10"/>
    <col min="3" max="3" width="16.8984375" style="10" customWidth="1"/>
    <col min="4" max="4" width="20.69921875" style="10" customWidth="1"/>
    <col min="5" max="5" width="25.09765625" style="10" customWidth="1"/>
    <col min="6" max="6" width="17.59765625" style="10" customWidth="1"/>
    <col min="7" max="8" width="9" style="15"/>
    <col min="9" max="9" width="9" style="10"/>
    <col min="10" max="10" width="14.19921875" style="10" bestFit="1" customWidth="1"/>
    <col min="11" max="13" width="9" style="15"/>
    <col min="14" max="14" width="9" style="10"/>
    <col min="15" max="15" width="10.796875" style="148" customWidth="1"/>
    <col min="16" max="16384" width="9" style="10"/>
  </cols>
  <sheetData>
    <row r="1" spans="1:15" s="1" customFormat="1" ht="12" x14ac:dyDescent="0.25">
      <c r="A1" s="62" t="s">
        <v>309</v>
      </c>
      <c r="B1" s="62" t="s">
        <v>310</v>
      </c>
      <c r="C1" s="62" t="s">
        <v>474</v>
      </c>
      <c r="D1" s="62" t="s">
        <v>473</v>
      </c>
      <c r="E1" s="62" t="s">
        <v>475</v>
      </c>
      <c r="F1" s="62" t="s">
        <v>476</v>
      </c>
      <c r="G1" s="62" t="s">
        <v>312</v>
      </c>
      <c r="H1" s="83" t="s">
        <v>466</v>
      </c>
      <c r="I1" s="62" t="s">
        <v>311</v>
      </c>
      <c r="J1" s="62" t="s">
        <v>477</v>
      </c>
      <c r="K1" s="62" t="s">
        <v>478</v>
      </c>
      <c r="L1" s="62" t="s">
        <v>479</v>
      </c>
      <c r="M1" s="107" t="s">
        <v>640</v>
      </c>
      <c r="N1" s="63" t="s">
        <v>313</v>
      </c>
      <c r="O1" s="145" t="s">
        <v>744</v>
      </c>
    </row>
    <row r="2" spans="1:15" s="3" customFormat="1" ht="24" x14ac:dyDescent="0.25">
      <c r="A2" s="64" t="s">
        <v>314</v>
      </c>
      <c r="B2" s="96" t="s">
        <v>485</v>
      </c>
      <c r="C2" s="8" t="s">
        <v>316</v>
      </c>
      <c r="D2" s="8" t="s">
        <v>315</v>
      </c>
      <c r="E2" s="65" t="s">
        <v>318</v>
      </c>
      <c r="F2" s="100" t="s">
        <v>634</v>
      </c>
      <c r="G2" s="3" t="s">
        <v>319</v>
      </c>
      <c r="H2" s="3" t="s">
        <v>472</v>
      </c>
      <c r="I2" s="3" t="s">
        <v>317</v>
      </c>
      <c r="J2" s="103" t="s">
        <v>321</v>
      </c>
      <c r="K2" s="84" t="s">
        <v>320</v>
      </c>
      <c r="L2" s="84" t="s">
        <v>320</v>
      </c>
      <c r="M2" s="84"/>
      <c r="N2" s="66" t="s">
        <v>322</v>
      </c>
      <c r="O2" s="129" t="s">
        <v>745</v>
      </c>
    </row>
    <row r="3" spans="1:15" s="3" customFormat="1" ht="24" x14ac:dyDescent="0.25">
      <c r="A3" s="64" t="s">
        <v>323</v>
      </c>
      <c r="B3" s="96" t="s">
        <v>485</v>
      </c>
      <c r="C3" s="8" t="s">
        <v>325</v>
      </c>
      <c r="D3" s="8" t="s">
        <v>324</v>
      </c>
      <c r="E3" s="65" t="s">
        <v>326</v>
      </c>
      <c r="F3" s="100" t="s">
        <v>634</v>
      </c>
      <c r="G3" s="3" t="s">
        <v>319</v>
      </c>
      <c r="H3" s="3" t="s">
        <v>472</v>
      </c>
      <c r="I3" s="3" t="s">
        <v>317</v>
      </c>
      <c r="J3" s="103" t="s">
        <v>321</v>
      </c>
      <c r="K3" s="84" t="s">
        <v>320</v>
      </c>
      <c r="L3" s="84" t="s">
        <v>320</v>
      </c>
      <c r="M3" s="84"/>
      <c r="N3" s="66" t="s">
        <v>322</v>
      </c>
      <c r="O3" s="146"/>
    </row>
    <row r="4" spans="1:15" s="69" customFormat="1" ht="36" x14ac:dyDescent="0.25">
      <c r="A4" s="64" t="s">
        <v>327</v>
      </c>
      <c r="B4" s="96" t="s">
        <v>339</v>
      </c>
      <c r="C4" s="8" t="s">
        <v>329</v>
      </c>
      <c r="D4" s="8" t="s">
        <v>328</v>
      </c>
      <c r="E4" s="65" t="s">
        <v>331</v>
      </c>
      <c r="F4" s="100" t="s">
        <v>635</v>
      </c>
      <c r="G4" s="3" t="s">
        <v>332</v>
      </c>
      <c r="H4" s="3" t="s">
        <v>470</v>
      </c>
      <c r="I4" s="4" t="s">
        <v>330</v>
      </c>
      <c r="J4" s="103" t="s">
        <v>321</v>
      </c>
      <c r="K4" s="85" t="s">
        <v>469</v>
      </c>
      <c r="L4" s="85" t="s">
        <v>469</v>
      </c>
      <c r="M4" s="85"/>
      <c r="N4" s="66" t="s">
        <v>322</v>
      </c>
      <c r="O4" s="146"/>
    </row>
    <row r="5" spans="1:15" x14ac:dyDescent="0.25">
      <c r="O5" s="146"/>
    </row>
    <row r="6" spans="1:15" x14ac:dyDescent="0.25"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4" type="noConversion"/>
  <dataValidations count="3">
    <dataValidation type="list" allowBlank="1" showInputMessage="1" showErrorMessage="1" sqref="N2:N4">
      <formula1>"应用层,表示层,会话层,传输层,网络层,数据链路层,物理层"</formula1>
    </dataValidation>
    <dataValidation type="textLength" operator="lessThanOrEqual" allowBlank="1" showInputMessage="1" showErrorMessage="1" sqref="D4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2" width="9" style="10"/>
    <col min="3" max="3" width="16.59765625" style="10" customWidth="1"/>
    <col min="4" max="4" width="18.69921875" style="10" customWidth="1"/>
    <col min="5" max="5" width="23.09765625" style="10" customWidth="1"/>
    <col min="6" max="6" width="15.19921875" style="10" customWidth="1"/>
    <col min="7" max="8" width="9" style="15"/>
    <col min="9" max="9" width="9" style="10"/>
    <col min="10" max="10" width="14.19921875" style="10" bestFit="1" customWidth="1"/>
    <col min="11" max="13" width="9" style="15"/>
    <col min="14" max="14" width="9" style="10"/>
    <col min="15" max="15" width="10.796875" style="148" customWidth="1"/>
    <col min="16" max="16384" width="9" style="10"/>
  </cols>
  <sheetData>
    <row r="1" spans="1:15" s="1" customFormat="1" ht="35.25" customHeight="1" x14ac:dyDescent="0.25">
      <c r="A1" s="62" t="s">
        <v>333</v>
      </c>
      <c r="B1" s="62" t="s">
        <v>334</v>
      </c>
      <c r="C1" s="62" t="s">
        <v>474</v>
      </c>
      <c r="D1" s="62" t="s">
        <v>473</v>
      </c>
      <c r="E1" s="62" t="s">
        <v>475</v>
      </c>
      <c r="F1" s="62" t="s">
        <v>476</v>
      </c>
      <c r="G1" s="62" t="s">
        <v>336</v>
      </c>
      <c r="H1" s="83" t="s">
        <v>466</v>
      </c>
      <c r="I1" s="62" t="s">
        <v>335</v>
      </c>
      <c r="J1" s="89" t="s">
        <v>477</v>
      </c>
      <c r="K1" s="62" t="s">
        <v>478</v>
      </c>
      <c r="L1" s="62" t="s">
        <v>479</v>
      </c>
      <c r="M1" s="106" t="s">
        <v>640</v>
      </c>
      <c r="N1" s="62" t="s">
        <v>337</v>
      </c>
      <c r="O1" s="145" t="s">
        <v>747</v>
      </c>
    </row>
    <row r="2" spans="1:15" s="69" customFormat="1" ht="48" x14ac:dyDescent="0.25">
      <c r="A2" s="4" t="s">
        <v>438</v>
      </c>
      <c r="B2" s="81" t="s">
        <v>458</v>
      </c>
      <c r="C2" s="8" t="s">
        <v>440</v>
      </c>
      <c r="D2" s="8" t="s">
        <v>439</v>
      </c>
      <c r="E2" s="8" t="s">
        <v>442</v>
      </c>
      <c r="F2" s="104" t="s">
        <v>636</v>
      </c>
      <c r="G2" s="3" t="s">
        <v>344</v>
      </c>
      <c r="H2" s="3" t="s">
        <v>472</v>
      </c>
      <c r="I2" s="70" t="s">
        <v>441</v>
      </c>
      <c r="J2" s="103" t="s">
        <v>321</v>
      </c>
      <c r="K2" s="85" t="s">
        <v>469</v>
      </c>
      <c r="L2" s="85" t="s">
        <v>469</v>
      </c>
      <c r="M2" s="85"/>
      <c r="N2" s="66" t="s">
        <v>322</v>
      </c>
      <c r="O2" s="129" t="s">
        <v>745</v>
      </c>
    </row>
    <row r="3" spans="1:15" s="69" customFormat="1" ht="48" x14ac:dyDescent="0.25">
      <c r="A3" s="4" t="s">
        <v>443</v>
      </c>
      <c r="B3" s="81" t="s">
        <v>458</v>
      </c>
      <c r="C3" s="8" t="s">
        <v>445</v>
      </c>
      <c r="D3" s="8" t="s">
        <v>444</v>
      </c>
      <c r="E3" s="8" t="s">
        <v>446</v>
      </c>
      <c r="F3" s="104" t="s">
        <v>636</v>
      </c>
      <c r="G3" s="3" t="s">
        <v>344</v>
      </c>
      <c r="H3" s="3" t="s">
        <v>472</v>
      </c>
      <c r="I3" s="70" t="s">
        <v>441</v>
      </c>
      <c r="J3" s="103" t="s">
        <v>321</v>
      </c>
      <c r="K3" s="85" t="s">
        <v>469</v>
      </c>
      <c r="L3" s="85" t="s">
        <v>469</v>
      </c>
      <c r="M3" s="85"/>
      <c r="N3" s="66" t="s">
        <v>322</v>
      </c>
      <c r="O3" s="146"/>
    </row>
    <row r="4" spans="1:15" x14ac:dyDescent="0.25">
      <c r="O4" s="146"/>
    </row>
    <row r="5" spans="1:15" x14ac:dyDescent="0.25">
      <c r="O5" s="146"/>
    </row>
    <row r="6" spans="1:15" x14ac:dyDescent="0.25"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4" type="noConversion"/>
  <dataValidations count="3">
    <dataValidation type="list" allowBlank="1" showInputMessage="1" showErrorMessage="1" sqref="N2:N3">
      <formula1>"应用层,表示层,会话层,传输层,网络层,数据链路层,物理层"</formula1>
    </dataValidation>
    <dataValidation type="textLength" operator="lessThanOrEqual" allowBlank="1" showInputMessage="1" showErrorMessage="1" sqref="D2:D3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2" width="9" style="10"/>
    <col min="3" max="3" width="16.59765625" style="10" customWidth="1"/>
    <col min="4" max="4" width="27.5" style="10" customWidth="1"/>
    <col min="5" max="5" width="23.09765625" style="10" customWidth="1"/>
    <col min="6" max="6" width="15.19921875" style="10" customWidth="1"/>
    <col min="7" max="8" width="9" style="15"/>
    <col min="9" max="9" width="9" style="10"/>
    <col min="10" max="10" width="10.69921875" style="10" bestFit="1" customWidth="1"/>
    <col min="11" max="13" width="9" style="15"/>
    <col min="14" max="14" width="9" style="10"/>
    <col min="15" max="15" width="10.796875" style="148" customWidth="1"/>
    <col min="16" max="16384" width="9" style="10"/>
  </cols>
  <sheetData>
    <row r="1" spans="1:15" s="1" customFormat="1" ht="35.25" customHeight="1" x14ac:dyDescent="0.25">
      <c r="A1" s="62" t="s">
        <v>333</v>
      </c>
      <c r="B1" s="62" t="s">
        <v>334</v>
      </c>
      <c r="C1" s="62" t="s">
        <v>474</v>
      </c>
      <c r="D1" s="62" t="s">
        <v>473</v>
      </c>
      <c r="E1" s="62" t="s">
        <v>475</v>
      </c>
      <c r="F1" s="62" t="s">
        <v>476</v>
      </c>
      <c r="G1" s="62" t="s">
        <v>336</v>
      </c>
      <c r="H1" s="83" t="s">
        <v>466</v>
      </c>
      <c r="I1" s="62" t="s">
        <v>335</v>
      </c>
      <c r="J1" s="62" t="s">
        <v>477</v>
      </c>
      <c r="K1" s="62" t="s">
        <v>478</v>
      </c>
      <c r="L1" s="62" t="s">
        <v>479</v>
      </c>
      <c r="M1" s="106" t="s">
        <v>640</v>
      </c>
      <c r="N1" s="62" t="s">
        <v>337</v>
      </c>
      <c r="O1" s="145" t="s">
        <v>744</v>
      </c>
    </row>
    <row r="2" spans="1:15" s="69" customFormat="1" ht="24" x14ac:dyDescent="0.25">
      <c r="A2" s="68" t="s">
        <v>356</v>
      </c>
      <c r="B2" s="95" t="s">
        <v>458</v>
      </c>
      <c r="C2" s="8" t="s">
        <v>358</v>
      </c>
      <c r="D2" s="73" t="s">
        <v>357</v>
      </c>
      <c r="E2" s="8" t="s">
        <v>360</v>
      </c>
      <c r="F2" s="67" t="s">
        <v>361</v>
      </c>
      <c r="G2" s="74" t="s">
        <v>362</v>
      </c>
      <c r="H2" s="88" t="s">
        <v>470</v>
      </c>
      <c r="I2" s="4" t="s">
        <v>359</v>
      </c>
      <c r="J2" s="103" t="s">
        <v>363</v>
      </c>
      <c r="K2" s="85" t="s">
        <v>469</v>
      </c>
      <c r="L2" s="85" t="s">
        <v>469</v>
      </c>
      <c r="M2" s="85"/>
      <c r="N2" s="66" t="s">
        <v>322</v>
      </c>
      <c r="O2" s="129" t="s">
        <v>745</v>
      </c>
    </row>
    <row r="3" spans="1:15" s="69" customFormat="1" ht="48" x14ac:dyDescent="0.25">
      <c r="A3" s="68" t="s">
        <v>364</v>
      </c>
      <c r="B3" s="95" t="s">
        <v>458</v>
      </c>
      <c r="C3" s="8" t="s">
        <v>366</v>
      </c>
      <c r="D3" s="73" t="s">
        <v>365</v>
      </c>
      <c r="E3" s="8" t="s">
        <v>368</v>
      </c>
      <c r="F3" s="67" t="s">
        <v>361</v>
      </c>
      <c r="G3" s="74" t="s">
        <v>369</v>
      </c>
      <c r="H3" s="88" t="s">
        <v>472</v>
      </c>
      <c r="I3" s="4" t="s">
        <v>367</v>
      </c>
      <c r="J3" s="103" t="s">
        <v>363</v>
      </c>
      <c r="K3" s="85" t="s">
        <v>469</v>
      </c>
      <c r="L3" s="85" t="s">
        <v>469</v>
      </c>
      <c r="M3" s="85"/>
      <c r="N3" s="66" t="s">
        <v>322</v>
      </c>
      <c r="O3" s="146"/>
    </row>
    <row r="4" spans="1:15" ht="24" x14ac:dyDescent="0.25">
      <c r="A4" s="68" t="s">
        <v>370</v>
      </c>
      <c r="B4" s="95" t="s">
        <v>458</v>
      </c>
      <c r="C4" s="8" t="s">
        <v>372</v>
      </c>
      <c r="D4" s="73" t="s">
        <v>371</v>
      </c>
      <c r="E4" s="8" t="s">
        <v>374</v>
      </c>
      <c r="F4" s="67" t="s">
        <v>361</v>
      </c>
      <c r="G4" s="74" t="s">
        <v>362</v>
      </c>
      <c r="H4" s="88" t="s">
        <v>470</v>
      </c>
      <c r="I4" s="4" t="s">
        <v>373</v>
      </c>
      <c r="J4" s="103" t="s">
        <v>363</v>
      </c>
      <c r="K4" s="85" t="s">
        <v>469</v>
      </c>
      <c r="L4" s="85" t="s">
        <v>469</v>
      </c>
      <c r="M4" s="85"/>
      <c r="N4" s="66" t="s">
        <v>322</v>
      </c>
      <c r="O4" s="146"/>
    </row>
    <row r="5" spans="1:15" ht="48" x14ac:dyDescent="0.25">
      <c r="A5" s="68" t="s">
        <v>375</v>
      </c>
      <c r="B5" s="95" t="s">
        <v>458</v>
      </c>
      <c r="C5" s="8" t="s">
        <v>377</v>
      </c>
      <c r="D5" s="73" t="s">
        <v>376</v>
      </c>
      <c r="E5" s="8" t="s">
        <v>379</v>
      </c>
      <c r="F5" s="67" t="s">
        <v>361</v>
      </c>
      <c r="G5" s="74" t="s">
        <v>369</v>
      </c>
      <c r="H5" s="88" t="s">
        <v>472</v>
      </c>
      <c r="I5" s="4" t="s">
        <v>378</v>
      </c>
      <c r="J5" s="103" t="s">
        <v>363</v>
      </c>
      <c r="K5" s="85" t="s">
        <v>469</v>
      </c>
      <c r="L5" s="85" t="s">
        <v>469</v>
      </c>
      <c r="M5" s="85"/>
      <c r="N5" s="66" t="s">
        <v>322</v>
      </c>
      <c r="O5" s="146"/>
    </row>
    <row r="6" spans="1:15" ht="24" x14ac:dyDescent="0.25">
      <c r="A6" s="68" t="s">
        <v>380</v>
      </c>
      <c r="B6" s="95" t="s">
        <v>458</v>
      </c>
      <c r="C6" s="8" t="s">
        <v>382</v>
      </c>
      <c r="D6" s="73" t="s">
        <v>381</v>
      </c>
      <c r="E6" s="8" t="s">
        <v>383</v>
      </c>
      <c r="F6" s="67" t="s">
        <v>361</v>
      </c>
      <c r="G6" s="74" t="s">
        <v>362</v>
      </c>
      <c r="H6" s="88" t="s">
        <v>470</v>
      </c>
      <c r="I6" s="4" t="s">
        <v>373</v>
      </c>
      <c r="J6" s="103" t="s">
        <v>363</v>
      </c>
      <c r="K6" s="85" t="s">
        <v>469</v>
      </c>
      <c r="L6" s="85" t="s">
        <v>469</v>
      </c>
      <c r="M6" s="85"/>
      <c r="N6" s="66" t="s">
        <v>322</v>
      </c>
      <c r="O6" s="146"/>
    </row>
    <row r="7" spans="1:15" ht="48" x14ac:dyDescent="0.25">
      <c r="A7" s="68" t="s">
        <v>384</v>
      </c>
      <c r="B7" s="95" t="s">
        <v>458</v>
      </c>
      <c r="C7" s="8" t="s">
        <v>386</v>
      </c>
      <c r="D7" s="73" t="s">
        <v>385</v>
      </c>
      <c r="E7" s="8" t="s">
        <v>387</v>
      </c>
      <c r="F7" s="67" t="s">
        <v>361</v>
      </c>
      <c r="G7" s="74" t="s">
        <v>369</v>
      </c>
      <c r="H7" s="88" t="s">
        <v>472</v>
      </c>
      <c r="I7" s="4" t="s">
        <v>378</v>
      </c>
      <c r="J7" s="103" t="s">
        <v>363</v>
      </c>
      <c r="K7" s="85" t="s">
        <v>469</v>
      </c>
      <c r="L7" s="85" t="s">
        <v>469</v>
      </c>
      <c r="M7" s="85"/>
      <c r="N7" s="66" t="s">
        <v>322</v>
      </c>
      <c r="O7" s="146"/>
    </row>
    <row r="8" spans="1:15" ht="36" x14ac:dyDescent="0.25">
      <c r="A8" s="68" t="s">
        <v>388</v>
      </c>
      <c r="B8" s="95" t="s">
        <v>458</v>
      </c>
      <c r="C8" s="8" t="s">
        <v>390</v>
      </c>
      <c r="D8" s="73" t="s">
        <v>389</v>
      </c>
      <c r="E8" s="8" t="s">
        <v>391</v>
      </c>
      <c r="F8" s="67" t="s">
        <v>361</v>
      </c>
      <c r="G8" s="74" t="s">
        <v>362</v>
      </c>
      <c r="H8" s="88" t="s">
        <v>470</v>
      </c>
      <c r="I8" s="4" t="s">
        <v>373</v>
      </c>
      <c r="J8" s="103" t="s">
        <v>363</v>
      </c>
      <c r="K8" s="85" t="s">
        <v>469</v>
      </c>
      <c r="L8" s="85" t="s">
        <v>469</v>
      </c>
      <c r="M8" s="85"/>
      <c r="N8" s="66" t="s">
        <v>322</v>
      </c>
      <c r="O8" s="146"/>
    </row>
    <row r="9" spans="1:15" ht="48" x14ac:dyDescent="0.25">
      <c r="A9" s="68" t="s">
        <v>392</v>
      </c>
      <c r="B9" s="95" t="s">
        <v>458</v>
      </c>
      <c r="C9" s="8" t="s">
        <v>394</v>
      </c>
      <c r="D9" s="73" t="s">
        <v>393</v>
      </c>
      <c r="E9" s="8" t="s">
        <v>395</v>
      </c>
      <c r="F9" s="67" t="s">
        <v>361</v>
      </c>
      <c r="G9" s="74" t="s">
        <v>369</v>
      </c>
      <c r="H9" s="88" t="s">
        <v>472</v>
      </c>
      <c r="I9" s="4" t="s">
        <v>378</v>
      </c>
      <c r="J9" s="103" t="s">
        <v>363</v>
      </c>
      <c r="K9" s="85" t="s">
        <v>469</v>
      </c>
      <c r="L9" s="85" t="s">
        <v>469</v>
      </c>
      <c r="M9" s="85"/>
      <c r="N9" s="66" t="s">
        <v>322</v>
      </c>
      <c r="O9" s="146"/>
    </row>
    <row r="10" spans="1:15" ht="24" x14ac:dyDescent="0.25">
      <c r="A10" s="68" t="s">
        <v>396</v>
      </c>
      <c r="B10" s="95" t="s">
        <v>458</v>
      </c>
      <c r="C10" s="8" t="s">
        <v>398</v>
      </c>
      <c r="D10" s="73" t="s">
        <v>397</v>
      </c>
      <c r="E10" s="8" t="s">
        <v>399</v>
      </c>
      <c r="F10" s="7" t="s">
        <v>400</v>
      </c>
      <c r="G10" s="74" t="s">
        <v>362</v>
      </c>
      <c r="H10" s="88" t="s">
        <v>470</v>
      </c>
      <c r="I10" s="4" t="s">
        <v>359</v>
      </c>
      <c r="J10" s="103" t="s">
        <v>363</v>
      </c>
      <c r="K10" s="85" t="s">
        <v>469</v>
      </c>
      <c r="L10" s="85" t="s">
        <v>469</v>
      </c>
      <c r="M10" s="85"/>
      <c r="N10" s="66" t="s">
        <v>322</v>
      </c>
      <c r="O10" s="146"/>
    </row>
    <row r="11" spans="1:15" ht="48" x14ac:dyDescent="0.25">
      <c r="A11" s="68" t="s">
        <v>401</v>
      </c>
      <c r="B11" s="95" t="s">
        <v>458</v>
      </c>
      <c r="C11" s="8" t="s">
        <v>403</v>
      </c>
      <c r="D11" s="73" t="s">
        <v>402</v>
      </c>
      <c r="E11" s="8" t="s">
        <v>404</v>
      </c>
      <c r="F11" s="7" t="s">
        <v>400</v>
      </c>
      <c r="G11" s="74" t="s">
        <v>369</v>
      </c>
      <c r="H11" s="88" t="s">
        <v>472</v>
      </c>
      <c r="I11" s="4" t="s">
        <v>367</v>
      </c>
      <c r="J11" s="103" t="s">
        <v>363</v>
      </c>
      <c r="K11" s="85" t="s">
        <v>469</v>
      </c>
      <c r="L11" s="85" t="s">
        <v>469</v>
      </c>
      <c r="M11" s="85"/>
      <c r="N11" s="66" t="s">
        <v>322</v>
      </c>
      <c r="O11" s="146"/>
    </row>
    <row r="12" spans="1:15" ht="24" x14ac:dyDescent="0.25">
      <c r="A12" s="68" t="s">
        <v>405</v>
      </c>
      <c r="B12" s="95" t="s">
        <v>458</v>
      </c>
      <c r="C12" s="8" t="s">
        <v>407</v>
      </c>
      <c r="D12" s="73" t="s">
        <v>406</v>
      </c>
      <c r="E12" s="8" t="s">
        <v>408</v>
      </c>
      <c r="F12" s="7" t="s">
        <v>400</v>
      </c>
      <c r="G12" s="74" t="s">
        <v>362</v>
      </c>
      <c r="H12" s="88" t="s">
        <v>470</v>
      </c>
      <c r="I12" s="4" t="s">
        <v>373</v>
      </c>
      <c r="J12" s="103" t="s">
        <v>363</v>
      </c>
      <c r="K12" s="85" t="s">
        <v>469</v>
      </c>
      <c r="L12" s="85" t="s">
        <v>469</v>
      </c>
      <c r="M12" s="85"/>
      <c r="N12" s="66" t="s">
        <v>322</v>
      </c>
      <c r="O12" s="146"/>
    </row>
    <row r="13" spans="1:15" ht="48" x14ac:dyDescent="0.25">
      <c r="A13" s="68" t="s">
        <v>409</v>
      </c>
      <c r="B13" s="95" t="s">
        <v>458</v>
      </c>
      <c r="C13" s="8" t="s">
        <v>411</v>
      </c>
      <c r="D13" s="73" t="s">
        <v>410</v>
      </c>
      <c r="E13" s="8" t="s">
        <v>412</v>
      </c>
      <c r="F13" s="7" t="s">
        <v>400</v>
      </c>
      <c r="G13" s="74" t="s">
        <v>369</v>
      </c>
      <c r="H13" s="88" t="s">
        <v>472</v>
      </c>
      <c r="I13" s="4" t="s">
        <v>378</v>
      </c>
      <c r="J13" s="103" t="s">
        <v>363</v>
      </c>
      <c r="K13" s="85" t="s">
        <v>469</v>
      </c>
      <c r="L13" s="85" t="s">
        <v>469</v>
      </c>
      <c r="M13" s="85"/>
      <c r="N13" s="66" t="s">
        <v>322</v>
      </c>
      <c r="O13" s="146"/>
    </row>
    <row r="14" spans="1:15" ht="48" x14ac:dyDescent="0.25">
      <c r="A14" s="68" t="s">
        <v>413</v>
      </c>
      <c r="B14" s="95" t="s">
        <v>458</v>
      </c>
      <c r="C14" s="8" t="s">
        <v>415</v>
      </c>
      <c r="D14" s="73" t="s">
        <v>414</v>
      </c>
      <c r="E14" s="8" t="s">
        <v>416</v>
      </c>
      <c r="F14" s="7" t="s">
        <v>400</v>
      </c>
      <c r="G14" s="74" t="s">
        <v>362</v>
      </c>
      <c r="H14" s="88" t="s">
        <v>470</v>
      </c>
      <c r="I14" s="4" t="s">
        <v>373</v>
      </c>
      <c r="J14" s="103" t="s">
        <v>363</v>
      </c>
      <c r="K14" s="85" t="s">
        <v>469</v>
      </c>
      <c r="L14" s="85" t="s">
        <v>469</v>
      </c>
      <c r="M14" s="85"/>
      <c r="N14" s="66" t="s">
        <v>322</v>
      </c>
      <c r="O14" s="146"/>
    </row>
    <row r="15" spans="1:15" ht="48" x14ac:dyDescent="0.25">
      <c r="A15" s="68" t="s">
        <v>417</v>
      </c>
      <c r="B15" s="95" t="s">
        <v>458</v>
      </c>
      <c r="C15" s="8" t="s">
        <v>419</v>
      </c>
      <c r="D15" s="73" t="s">
        <v>418</v>
      </c>
      <c r="E15" s="8" t="s">
        <v>420</v>
      </c>
      <c r="F15" s="7" t="s">
        <v>400</v>
      </c>
      <c r="G15" s="74" t="s">
        <v>369</v>
      </c>
      <c r="H15" s="88" t="s">
        <v>472</v>
      </c>
      <c r="I15" s="4" t="s">
        <v>378</v>
      </c>
      <c r="J15" s="103" t="s">
        <v>363</v>
      </c>
      <c r="K15" s="85" t="s">
        <v>469</v>
      </c>
      <c r="L15" s="85" t="s">
        <v>469</v>
      </c>
      <c r="M15" s="85"/>
      <c r="N15" s="66" t="s">
        <v>322</v>
      </c>
      <c r="O15" s="147"/>
    </row>
    <row r="16" spans="1:15" ht="36" x14ac:dyDescent="0.25">
      <c r="A16" s="68" t="s">
        <v>421</v>
      </c>
      <c r="B16" s="95" t="s">
        <v>458</v>
      </c>
      <c r="C16" s="8" t="s">
        <v>423</v>
      </c>
      <c r="D16" s="73" t="s">
        <v>422</v>
      </c>
      <c r="E16" s="8" t="s">
        <v>424</v>
      </c>
      <c r="F16" s="7" t="s">
        <v>400</v>
      </c>
      <c r="G16" s="74" t="s">
        <v>362</v>
      </c>
      <c r="H16" s="88" t="s">
        <v>470</v>
      </c>
      <c r="I16" s="4" t="s">
        <v>373</v>
      </c>
      <c r="J16" s="103" t="s">
        <v>363</v>
      </c>
      <c r="K16" s="85" t="s">
        <v>469</v>
      </c>
      <c r="L16" s="85" t="s">
        <v>469</v>
      </c>
      <c r="M16" s="85"/>
      <c r="N16" s="66" t="s">
        <v>322</v>
      </c>
      <c r="O16" s="147"/>
    </row>
    <row r="17" spans="1:15" ht="48" x14ac:dyDescent="0.25">
      <c r="A17" s="68" t="s">
        <v>425</v>
      </c>
      <c r="B17" s="95" t="s">
        <v>458</v>
      </c>
      <c r="C17" s="8" t="s">
        <v>427</v>
      </c>
      <c r="D17" s="73" t="s">
        <v>426</v>
      </c>
      <c r="E17" s="8" t="s">
        <v>428</v>
      </c>
      <c r="F17" s="7" t="s">
        <v>400</v>
      </c>
      <c r="G17" s="74" t="s">
        <v>369</v>
      </c>
      <c r="H17" s="88" t="s">
        <v>472</v>
      </c>
      <c r="I17" s="4" t="s">
        <v>378</v>
      </c>
      <c r="J17" s="103" t="s">
        <v>363</v>
      </c>
      <c r="K17" s="85" t="s">
        <v>469</v>
      </c>
      <c r="L17" s="85" t="s">
        <v>469</v>
      </c>
      <c r="M17" s="85"/>
      <c r="N17" s="66" t="s">
        <v>322</v>
      </c>
      <c r="O17" s="147"/>
    </row>
    <row r="18" spans="1:15" ht="37.200000000000003" x14ac:dyDescent="0.25">
      <c r="A18" s="68" t="s">
        <v>429</v>
      </c>
      <c r="B18" s="95" t="s">
        <v>154</v>
      </c>
      <c r="C18" s="8" t="s">
        <v>431</v>
      </c>
      <c r="D18" s="73" t="s">
        <v>430</v>
      </c>
      <c r="E18" s="75" t="s">
        <v>432</v>
      </c>
      <c r="F18" s="76" t="s">
        <v>433</v>
      </c>
      <c r="G18" s="74" t="s">
        <v>362</v>
      </c>
      <c r="H18" s="88" t="s">
        <v>470</v>
      </c>
      <c r="I18" s="4" t="s">
        <v>373</v>
      </c>
      <c r="J18" s="103" t="s">
        <v>363</v>
      </c>
      <c r="K18" s="85" t="s">
        <v>469</v>
      </c>
      <c r="L18" s="85" t="s">
        <v>469</v>
      </c>
      <c r="M18" s="85"/>
      <c r="N18" s="66" t="s">
        <v>322</v>
      </c>
      <c r="O18" s="147"/>
    </row>
    <row r="19" spans="1:15" ht="61.2" x14ac:dyDescent="0.25">
      <c r="A19" s="68" t="s">
        <v>434</v>
      </c>
      <c r="B19" s="95" t="s">
        <v>154</v>
      </c>
      <c r="C19" s="8" t="s">
        <v>436</v>
      </c>
      <c r="D19" s="73" t="s">
        <v>435</v>
      </c>
      <c r="E19" s="8" t="s">
        <v>437</v>
      </c>
      <c r="F19" s="8" t="s">
        <v>433</v>
      </c>
      <c r="G19" s="74" t="s">
        <v>369</v>
      </c>
      <c r="H19" s="88" t="s">
        <v>472</v>
      </c>
      <c r="I19" s="4" t="s">
        <v>378</v>
      </c>
      <c r="J19" s="103" t="s">
        <v>363</v>
      </c>
      <c r="K19" s="85" t="s">
        <v>469</v>
      </c>
      <c r="L19" s="85" t="s">
        <v>469</v>
      </c>
      <c r="M19" s="85"/>
      <c r="N19" s="66" t="s">
        <v>322</v>
      </c>
      <c r="O19" s="147"/>
    </row>
    <row r="20" spans="1:15" x14ac:dyDescent="0.25">
      <c r="O20" s="147"/>
    </row>
    <row r="25" spans="1:15" x14ac:dyDescent="0.25">
      <c r="O25" s="149"/>
    </row>
    <row r="26" spans="1:15" x14ac:dyDescent="0.25">
      <c r="O26" s="147"/>
    </row>
    <row r="27" spans="1:15" x14ac:dyDescent="0.25">
      <c r="O27" s="147"/>
    </row>
    <row r="28" spans="1:15" x14ac:dyDescent="0.25">
      <c r="O28" s="147"/>
    </row>
    <row r="29" spans="1:15" x14ac:dyDescent="0.25">
      <c r="O29" s="147"/>
    </row>
    <row r="30" spans="1:15" x14ac:dyDescent="0.25">
      <c r="O30" s="147"/>
    </row>
    <row r="31" spans="1:15" x14ac:dyDescent="0.25">
      <c r="O31" s="146"/>
    </row>
    <row r="32" spans="1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4" type="noConversion"/>
  <dataValidations count="3">
    <dataValidation type="list" allowBlank="1" showInputMessage="1" showErrorMessage="1" sqref="N2:N19">
      <formula1>"应用层,表示层,会话层,传输层,网络层,数据链路层,物理层"</formula1>
    </dataValidation>
    <dataValidation type="textLength" operator="lessThanOrEqual" allowBlank="1" showInputMessage="1" showErrorMessage="1" sqref="D2:D19">
      <formula1>64</formula1>
    </dataValidation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2" width="9" style="72"/>
    <col min="3" max="3" width="16.59765625" style="72" customWidth="1"/>
    <col min="4" max="4" width="27.5" style="72" customWidth="1"/>
    <col min="5" max="5" width="23.09765625" style="72" customWidth="1"/>
    <col min="6" max="6" width="15.19921875" style="72" customWidth="1"/>
    <col min="7" max="8" width="9" style="15"/>
    <col min="9" max="9" width="9" style="72"/>
    <col min="10" max="10" width="14.19921875" style="72" bestFit="1" customWidth="1"/>
    <col min="11" max="13" width="9" style="15"/>
    <col min="14" max="14" width="9" style="72"/>
    <col min="15" max="15" width="10.796875" style="148" customWidth="1"/>
    <col min="16" max="16384" width="9" style="72"/>
  </cols>
  <sheetData>
    <row r="1" spans="1:15" s="1" customFormat="1" ht="35.25" customHeight="1" x14ac:dyDescent="0.25">
      <c r="A1" s="62" t="s">
        <v>333</v>
      </c>
      <c r="B1" s="62" t="s">
        <v>334</v>
      </c>
      <c r="C1" s="62" t="s">
        <v>474</v>
      </c>
      <c r="D1" s="62" t="s">
        <v>473</v>
      </c>
      <c r="E1" s="62" t="s">
        <v>475</v>
      </c>
      <c r="F1" s="62" t="s">
        <v>476</v>
      </c>
      <c r="G1" s="62" t="s">
        <v>336</v>
      </c>
      <c r="H1" s="83" t="s">
        <v>466</v>
      </c>
      <c r="I1" s="62" t="s">
        <v>335</v>
      </c>
      <c r="J1" s="62" t="s">
        <v>477</v>
      </c>
      <c r="K1" s="62" t="s">
        <v>478</v>
      </c>
      <c r="L1" s="62" t="s">
        <v>479</v>
      </c>
      <c r="M1" s="106" t="s">
        <v>640</v>
      </c>
      <c r="N1" s="62" t="s">
        <v>337</v>
      </c>
      <c r="O1" s="145" t="s">
        <v>747</v>
      </c>
    </row>
    <row r="2" spans="1:15" s="71" customFormat="1" ht="48" x14ac:dyDescent="0.25">
      <c r="A2" s="4" t="s">
        <v>348</v>
      </c>
      <c r="B2" s="95" t="s">
        <v>458</v>
      </c>
      <c r="C2" s="8" t="s">
        <v>350</v>
      </c>
      <c r="D2" s="8" t="s">
        <v>349</v>
      </c>
      <c r="E2" s="8" t="s">
        <v>351</v>
      </c>
      <c r="F2" s="104" t="s">
        <v>637</v>
      </c>
      <c r="G2" s="3" t="s">
        <v>344</v>
      </c>
      <c r="H2" s="3" t="s">
        <v>472</v>
      </c>
      <c r="I2" s="70" t="s">
        <v>342</v>
      </c>
      <c r="J2" s="103" t="s">
        <v>321</v>
      </c>
      <c r="K2" s="84" t="s">
        <v>320</v>
      </c>
      <c r="L2" s="84" t="s">
        <v>320</v>
      </c>
      <c r="M2" s="84"/>
      <c r="N2" s="4" t="s">
        <v>322</v>
      </c>
      <c r="O2" s="129" t="s">
        <v>745</v>
      </c>
    </row>
    <row r="3" spans="1:15" s="71" customFormat="1" ht="48" x14ac:dyDescent="0.25">
      <c r="A3" s="4" t="s">
        <v>352</v>
      </c>
      <c r="B3" s="95" t="s">
        <v>458</v>
      </c>
      <c r="C3" s="8" t="s">
        <v>354</v>
      </c>
      <c r="D3" s="8" t="s">
        <v>353</v>
      </c>
      <c r="E3" s="8" t="s">
        <v>355</v>
      </c>
      <c r="F3" s="104" t="s">
        <v>637</v>
      </c>
      <c r="G3" s="3" t="s">
        <v>344</v>
      </c>
      <c r="H3" s="3" t="s">
        <v>472</v>
      </c>
      <c r="I3" s="70" t="s">
        <v>342</v>
      </c>
      <c r="J3" s="103" t="s">
        <v>321</v>
      </c>
      <c r="K3" s="84" t="s">
        <v>320</v>
      </c>
      <c r="L3" s="84" t="s">
        <v>320</v>
      </c>
      <c r="M3" s="84"/>
      <c r="N3" s="4" t="s">
        <v>322</v>
      </c>
      <c r="O3" s="146"/>
    </row>
    <row r="4" spans="1:15" x14ac:dyDescent="0.25">
      <c r="O4" s="146"/>
    </row>
    <row r="5" spans="1:15" x14ac:dyDescent="0.25">
      <c r="O5" s="146"/>
    </row>
    <row r="6" spans="1:15" x14ac:dyDescent="0.25"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4" type="noConversion"/>
  <dataValidations count="3">
    <dataValidation type="list" allowBlank="1" showInputMessage="1" showErrorMessage="1" sqref="N2:N3">
      <formula1>"应用层,表示层,会话层,传输层,网络层,数据链路层,物理层"</formula1>
    </dataValidation>
    <dataValidation type="textLength" operator="lessThanOrEqual" allowBlank="1" showInputMessage="1" showErrorMessage="1" sqref="D2:D3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O1" sqref="O1:O1048576"/>
    </sheetView>
  </sheetViews>
  <sheetFormatPr defaultColWidth="9" defaultRowHeight="15.6" x14ac:dyDescent="0.25"/>
  <cols>
    <col min="1" max="2" width="9" style="72"/>
    <col min="3" max="3" width="16.59765625" style="72" customWidth="1"/>
    <col min="4" max="4" width="27.5" style="72" customWidth="1"/>
    <col min="5" max="5" width="23.09765625" style="72" customWidth="1"/>
    <col min="6" max="6" width="15.19921875" style="72" customWidth="1"/>
    <col min="7" max="8" width="9" style="15"/>
    <col min="9" max="9" width="9" style="72"/>
    <col min="10" max="10" width="14.19921875" style="72" bestFit="1" customWidth="1"/>
    <col min="11" max="13" width="9" style="15"/>
    <col min="14" max="14" width="9" style="72"/>
    <col min="15" max="15" width="10.796875" style="148" customWidth="1"/>
    <col min="16" max="16384" width="9" style="72"/>
  </cols>
  <sheetData>
    <row r="1" spans="1:15" s="1" customFormat="1" ht="35.25" customHeight="1" x14ac:dyDescent="0.25">
      <c r="A1" s="62" t="s">
        <v>333</v>
      </c>
      <c r="B1" s="62" t="s">
        <v>334</v>
      </c>
      <c r="C1" s="62" t="s">
        <v>474</v>
      </c>
      <c r="D1" s="62" t="s">
        <v>473</v>
      </c>
      <c r="E1" s="62" t="s">
        <v>475</v>
      </c>
      <c r="F1" s="62" t="s">
        <v>476</v>
      </c>
      <c r="G1" s="62" t="s">
        <v>336</v>
      </c>
      <c r="H1" s="83" t="s">
        <v>466</v>
      </c>
      <c r="I1" s="62" t="s">
        <v>335</v>
      </c>
      <c r="J1" s="62" t="s">
        <v>477</v>
      </c>
      <c r="K1" s="62" t="s">
        <v>478</v>
      </c>
      <c r="L1" s="62" t="s">
        <v>479</v>
      </c>
      <c r="M1" s="106" t="s">
        <v>640</v>
      </c>
      <c r="N1" s="62" t="s">
        <v>337</v>
      </c>
      <c r="O1" s="145" t="s">
        <v>746</v>
      </c>
    </row>
    <row r="2" spans="1:15" s="71" customFormat="1" ht="48" x14ac:dyDescent="0.25">
      <c r="A2" s="4" t="s">
        <v>338</v>
      </c>
      <c r="B2" s="4" t="s">
        <v>458</v>
      </c>
      <c r="C2" s="8" t="s">
        <v>341</v>
      </c>
      <c r="D2" s="8" t="s">
        <v>340</v>
      </c>
      <c r="E2" s="8" t="s">
        <v>343</v>
      </c>
      <c r="F2" s="104" t="s">
        <v>638</v>
      </c>
      <c r="G2" s="3" t="s">
        <v>344</v>
      </c>
      <c r="H2" s="3" t="s">
        <v>472</v>
      </c>
      <c r="I2" s="70" t="s">
        <v>342</v>
      </c>
      <c r="J2" s="103" t="s">
        <v>321</v>
      </c>
      <c r="K2" s="84" t="s">
        <v>320</v>
      </c>
      <c r="L2" s="84" t="s">
        <v>320</v>
      </c>
      <c r="M2" s="84"/>
      <c r="N2" s="4" t="s">
        <v>322</v>
      </c>
      <c r="O2" s="129" t="s">
        <v>745</v>
      </c>
    </row>
    <row r="3" spans="1:15" s="71" customFormat="1" ht="48" x14ac:dyDescent="0.25">
      <c r="A3" s="4" t="s">
        <v>663</v>
      </c>
      <c r="B3" s="4" t="s">
        <v>458</v>
      </c>
      <c r="C3" s="8" t="s">
        <v>346</v>
      </c>
      <c r="D3" s="8" t="s">
        <v>345</v>
      </c>
      <c r="E3" s="8" t="s">
        <v>347</v>
      </c>
      <c r="F3" s="104" t="s">
        <v>638</v>
      </c>
      <c r="G3" s="3" t="s">
        <v>344</v>
      </c>
      <c r="H3" s="3" t="s">
        <v>472</v>
      </c>
      <c r="I3" s="70" t="s">
        <v>342</v>
      </c>
      <c r="J3" s="103" t="s">
        <v>321</v>
      </c>
      <c r="K3" s="84" t="s">
        <v>320</v>
      </c>
      <c r="L3" s="84" t="s">
        <v>320</v>
      </c>
      <c r="M3" s="84"/>
      <c r="N3" s="4" t="s">
        <v>322</v>
      </c>
      <c r="O3" s="146"/>
    </row>
    <row r="4" spans="1:15" x14ac:dyDescent="0.25">
      <c r="O4" s="146"/>
    </row>
    <row r="5" spans="1:15" x14ac:dyDescent="0.25">
      <c r="O5" s="146"/>
    </row>
    <row r="6" spans="1:15" x14ac:dyDescent="0.25"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4" type="noConversion"/>
  <dataValidations count="3">
    <dataValidation type="list" allowBlank="1" showInputMessage="1" showErrorMessage="1" sqref="N2:N3">
      <formula1>"应用层,表示层,会话层,传输层,网络层,数据链路层,物理层"</formula1>
    </dataValidation>
    <dataValidation type="textLength" operator="lessThanOrEqual" allowBlank="1" showInputMessage="1" showErrorMessage="1" sqref="D2:D3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"/>
  <sheetViews>
    <sheetView workbookViewId="0">
      <selection activeCell="B26" sqref="B26"/>
    </sheetView>
  </sheetViews>
  <sheetFormatPr defaultColWidth="7.8984375" defaultRowHeight="13.2" x14ac:dyDescent="0.25"/>
  <cols>
    <col min="1" max="1" width="7.8984375" style="27" collapsed="1"/>
    <col min="2" max="2" width="30.5" style="27" customWidth="1" collapsed="1"/>
    <col min="3" max="3" width="30.09765625" style="27" customWidth="1" collapsed="1"/>
    <col min="4" max="10" width="7.8984375" style="29" collapsed="1"/>
    <col min="11" max="43" width="9.59765625" style="27" customWidth="1" collapsed="1"/>
    <col min="44" max="53" width="7.8984375" style="27"/>
    <col min="54" max="16384" width="7.8984375" style="27" collapsed="1"/>
  </cols>
  <sheetData>
    <row r="1" spans="1:43" ht="24" x14ac:dyDescent="0.25">
      <c r="A1" s="113" t="s">
        <v>15</v>
      </c>
      <c r="B1" s="113" t="s">
        <v>16</v>
      </c>
      <c r="C1" s="114" t="s">
        <v>62</v>
      </c>
      <c r="D1" s="111" t="s">
        <v>643</v>
      </c>
      <c r="E1" s="111" t="s">
        <v>644</v>
      </c>
      <c r="F1" s="111" t="s">
        <v>645</v>
      </c>
      <c r="G1" s="111" t="s">
        <v>646</v>
      </c>
      <c r="H1" s="111" t="s">
        <v>647</v>
      </c>
      <c r="I1" s="111" t="s">
        <v>648</v>
      </c>
      <c r="J1" s="6" t="s">
        <v>17</v>
      </c>
      <c r="K1" s="115" t="s">
        <v>666</v>
      </c>
      <c r="L1" s="115" t="s">
        <v>667</v>
      </c>
      <c r="M1" s="115" t="s">
        <v>668</v>
      </c>
      <c r="N1" s="116" t="s">
        <v>669</v>
      </c>
      <c r="O1" s="116" t="s">
        <v>670</v>
      </c>
      <c r="P1" s="116" t="s">
        <v>671</v>
      </c>
      <c r="Q1" s="116" t="s">
        <v>672</v>
      </c>
      <c r="R1" s="116" t="s">
        <v>673</v>
      </c>
      <c r="S1" s="116" t="s">
        <v>674</v>
      </c>
      <c r="T1" s="115" t="s">
        <v>675</v>
      </c>
      <c r="U1" s="115" t="s">
        <v>676</v>
      </c>
      <c r="V1" s="115" t="s">
        <v>677</v>
      </c>
      <c r="W1" s="115" t="s">
        <v>678</v>
      </c>
      <c r="X1" s="115" t="s">
        <v>679</v>
      </c>
      <c r="Y1" s="115" t="s">
        <v>680</v>
      </c>
      <c r="Z1" s="116" t="s">
        <v>681</v>
      </c>
      <c r="AA1" s="116" t="s">
        <v>682</v>
      </c>
      <c r="AB1" s="116" t="s">
        <v>683</v>
      </c>
      <c r="AC1" s="116" t="s">
        <v>684</v>
      </c>
      <c r="AD1" s="116" t="s">
        <v>685</v>
      </c>
      <c r="AE1" s="116" t="s">
        <v>686</v>
      </c>
      <c r="AF1" s="115" t="s">
        <v>687</v>
      </c>
      <c r="AG1" s="115" t="s">
        <v>688</v>
      </c>
      <c r="AH1" s="115" t="s">
        <v>689</v>
      </c>
      <c r="AI1" s="115" t="s">
        <v>690</v>
      </c>
      <c r="AJ1" s="115" t="s">
        <v>691</v>
      </c>
      <c r="AK1" s="115" t="s">
        <v>692</v>
      </c>
      <c r="AL1" s="116" t="s">
        <v>693</v>
      </c>
      <c r="AM1" s="116" t="s">
        <v>694</v>
      </c>
      <c r="AN1" s="116" t="s">
        <v>695</v>
      </c>
      <c r="AO1" s="116" t="s">
        <v>696</v>
      </c>
      <c r="AP1" s="116" t="s">
        <v>697</v>
      </c>
      <c r="AQ1" s="116" t="s">
        <v>698</v>
      </c>
    </row>
    <row r="2" spans="1:43" x14ac:dyDescent="0.25">
      <c r="A2" s="117" t="s">
        <v>18</v>
      </c>
      <c r="B2" s="38" t="s">
        <v>44</v>
      </c>
      <c r="C2" s="28" t="s">
        <v>481</v>
      </c>
      <c r="D2" s="118">
        <f>COUNTIF(HA!$B:$B,"A")</f>
        <v>0</v>
      </c>
      <c r="E2" s="118">
        <f>COUNTIF(HA!$B:$B,"B")</f>
        <v>0</v>
      </c>
      <c r="F2" s="118">
        <f>COUNTIF(HA!$B:$B,"C")</f>
        <v>0</v>
      </c>
      <c r="G2" s="118">
        <f>COUNTIF(HA!$B:$B,"CA")</f>
        <v>8</v>
      </c>
      <c r="H2" s="118">
        <f>COUNTIF(HA!$B:$B,"CB")</f>
        <v>21</v>
      </c>
      <c r="I2" s="118">
        <f>COUNTIF(HA!$B:$B,"CC")</f>
        <v>12</v>
      </c>
      <c r="J2" s="118">
        <f>SUM(D2:I2)</f>
        <v>41</v>
      </c>
      <c r="K2" s="119">
        <f>SUMPRODUCT((HA!$B:$B="CA")*(HA!$O:$O="NA"))</f>
        <v>0</v>
      </c>
      <c r="L2" s="119">
        <f>SUMPRODUCT((HA!$B:$B="CB")*(HA!$O:$O="NA"))</f>
        <v>0</v>
      </c>
      <c r="M2" s="119">
        <f>SUMPRODUCT((HA!$B:$B="CC")*(HA!$O:$O="NA"))</f>
        <v>0</v>
      </c>
      <c r="N2" s="119">
        <f>SUMPRODUCT((HA!$B:$B="A")*(HA!$O:$O="T"))</f>
        <v>0</v>
      </c>
      <c r="O2" s="119">
        <f>SUMPRODUCT((HA!$B:$B="B")*(HA!$O:$O="T"))</f>
        <v>0</v>
      </c>
      <c r="P2" s="119">
        <f>SUMPRODUCT((HA!$B:$B="C")*(HA!$O:$O="T"))</f>
        <v>0</v>
      </c>
      <c r="Q2" s="119">
        <f>SUMPRODUCT((HA!$B:$B="CA")*(HA!$O:$O="T"))</f>
        <v>1</v>
      </c>
      <c r="R2" s="119">
        <f>SUMPRODUCT((HA!$B:$B="CB")*(HA!$O:$O="T"))</f>
        <v>0</v>
      </c>
      <c r="S2" s="119">
        <f>SUMPRODUCT((HA!$B:$B="CC")*(HA!$O:$O="T"))</f>
        <v>0</v>
      </c>
      <c r="T2" s="119">
        <f>SUMPRODUCT((HA!$B:$B="A")*(HA!$O:$O="T+1Q"))</f>
        <v>0</v>
      </c>
      <c r="U2" s="119">
        <f>SUMPRODUCT((HA!$B:$B="B")*(HA!$O:$O="T+1Q"))</f>
        <v>0</v>
      </c>
      <c r="V2" s="119">
        <f>SUMPRODUCT((HA!$B:$B="C")*(HA!$O:$O="T+1Q"))</f>
        <v>0</v>
      </c>
      <c r="W2" s="119">
        <f>SUMPRODUCT((HA!$B:$B="CA")*(HA!$O:$O="T+1Q"))</f>
        <v>0</v>
      </c>
      <c r="X2" s="119">
        <f>SUMPRODUCT((HA!$B:$B="CB")*(HA!$O:$O="T+1Q"))</f>
        <v>0</v>
      </c>
      <c r="Y2" s="119">
        <f>SUMPRODUCT((HA!$B:$B="CC")*(HA!$O:$O="T+1Q"))</f>
        <v>0</v>
      </c>
      <c r="Z2" s="119">
        <f>SUMPRODUCT((HA!$B:$B="A")*(HA!$O:$O="T+2Q"))</f>
        <v>0</v>
      </c>
      <c r="AA2" s="119">
        <f>SUMPRODUCT((HA!$B:$B="B")*(HA!$O:$O="T+2Q"))</f>
        <v>0</v>
      </c>
      <c r="AB2" s="119">
        <f>SUMPRODUCT((HA!$B:$B="C")*(HA!$O:$O="T+2Q"))</f>
        <v>0</v>
      </c>
      <c r="AC2" s="119">
        <f>SUMPRODUCT((HA!$B:$B="CA")*(HA!$O:$O="T+2Q"))</f>
        <v>0</v>
      </c>
      <c r="AD2" s="119">
        <f>SUMPRODUCT((HA!$B:$B="CB")*(HA!$O:$O="T+2Q"))</f>
        <v>0</v>
      </c>
      <c r="AE2" s="119">
        <f>SUMPRODUCT((HA!$B:$B="CC")*(HA!$O:$O="T+2Q"))</f>
        <v>0</v>
      </c>
      <c r="AF2" s="119">
        <f>SUMPRODUCT((HA!$B:$B="A")*(HA!$O:$O="T+3Q"))</f>
        <v>0</v>
      </c>
      <c r="AG2" s="119">
        <f>SUMPRODUCT((HA!$B:$B="B")*(HA!$O:$O="T+3Q"))</f>
        <v>0</v>
      </c>
      <c r="AH2" s="119">
        <f>SUMPRODUCT((HA!$B:$B="C")*(HA!$O:$O="T+3Q"))</f>
        <v>0</v>
      </c>
      <c r="AI2" s="119">
        <f>SUMPRODUCT((HA!$B:$B="CA")*(HA!$O:$O="T+3Q"))</f>
        <v>0</v>
      </c>
      <c r="AJ2" s="119">
        <f>SUMPRODUCT((HA!$B:$B="CB")*(HA!$O:$O="T+3Q"))</f>
        <v>0</v>
      </c>
      <c r="AK2" s="119">
        <f>SUMPRODUCT((HA!$B:$B="CC")*(HA!$O:$O="T+3Q"))</f>
        <v>0</v>
      </c>
      <c r="AL2" s="119">
        <f>SUMPRODUCT((HA!$B:$B="A")*(HA!$O:$O="T+4Q"))</f>
        <v>0</v>
      </c>
      <c r="AM2" s="119">
        <f>SUMPRODUCT((HA!$B:$B="B")*(HA!$O:$O="T+4Q"))</f>
        <v>0</v>
      </c>
      <c r="AN2" s="119">
        <f>SUMPRODUCT((HA!$B:$B="C")*(HA!$O:$O="T+4Q"))</f>
        <v>0</v>
      </c>
      <c r="AO2" s="119">
        <f>SUMPRODUCT((HA!$B:$B="CA")*(HA!$O:$O="T+4Q"))</f>
        <v>0</v>
      </c>
      <c r="AP2" s="119">
        <f>SUMPRODUCT((HA!$B:$B="CB")*(HA!$O:$O="T+4Q"))</f>
        <v>0</v>
      </c>
      <c r="AQ2" s="119">
        <f>SUMPRODUCT((HA!$B:$B="CC")*(HA!$O:$O="T+4Q"))</f>
        <v>0</v>
      </c>
    </row>
    <row r="3" spans="1:43" x14ac:dyDescent="0.25">
      <c r="A3" s="117" t="s">
        <v>699</v>
      </c>
      <c r="B3" s="38" t="s">
        <v>25</v>
      </c>
      <c r="C3" s="28" t="s">
        <v>481</v>
      </c>
      <c r="D3" s="118">
        <f>COUNTIF(HB!$B:$B,"A")</f>
        <v>0</v>
      </c>
      <c r="E3" s="118">
        <f>COUNTIF(HB!$B:$B,"B")</f>
        <v>0</v>
      </c>
      <c r="F3" s="118">
        <f>COUNTIF(HB!$B:$B,"C")</f>
        <v>0</v>
      </c>
      <c r="G3" s="118">
        <f>COUNTIF(HB!$B:$B,"CA")</f>
        <v>1</v>
      </c>
      <c r="H3" s="118">
        <f>COUNTIF(HB!$B:$B,"CB")</f>
        <v>5</v>
      </c>
      <c r="I3" s="118">
        <f>COUNTIF(HB!$B:$B,"CC")</f>
        <v>1</v>
      </c>
      <c r="J3" s="118">
        <f t="shared" ref="J3:J14" si="0">SUM(D3:I3)</f>
        <v>7</v>
      </c>
      <c r="K3" s="119">
        <f>SUMPRODUCT((HB!$B:$B="CA")*(HB!$O:$O="NA"))</f>
        <v>0</v>
      </c>
      <c r="L3" s="119">
        <f>SUMPRODUCT((HB!$B:$B="CB")*(HB!$O:$O="NA"))</f>
        <v>0</v>
      </c>
      <c r="M3" s="119">
        <f>SUMPRODUCT((HB!$B:$B="CC")*(HB!$O:$O="NA"))</f>
        <v>0</v>
      </c>
      <c r="N3" s="119">
        <f>SUMPRODUCT((HB!$B:$B="A")*(HB!$O:$O="T"))</f>
        <v>0</v>
      </c>
      <c r="O3" s="119">
        <f>SUMPRODUCT((HB!$B:$B="B")*(HB!$O:$O="T"))</f>
        <v>0</v>
      </c>
      <c r="P3" s="119">
        <f>SUMPRODUCT((HB!$B:$B="C")*(HB!$O:$O="T"))</f>
        <v>0</v>
      </c>
      <c r="Q3" s="119">
        <f>SUMPRODUCT((HB!$B:$B="CA")*(HB!$O:$O="T"))</f>
        <v>1</v>
      </c>
      <c r="R3" s="119">
        <f>SUMPRODUCT((HB!$B:$B="CB")*(HB!$O:$O="T"))</f>
        <v>0</v>
      </c>
      <c r="S3" s="119">
        <f>SUMPRODUCT((HB!$B:$B="CC")*(HB!$O:$O="T"))</f>
        <v>0</v>
      </c>
      <c r="T3" s="119">
        <f>SUMPRODUCT((HB!$B:$B="A")*(HB!$O:$O="T+1Q"))</f>
        <v>0</v>
      </c>
      <c r="U3" s="119">
        <f>SUMPRODUCT((HB!$B:$B="B")*(HB!$O:$O="T+1Q"))</f>
        <v>0</v>
      </c>
      <c r="V3" s="119">
        <f>SUMPRODUCT((HB!$B:$B="C")*(HB!$O:$O="T+1Q"))</f>
        <v>0</v>
      </c>
      <c r="W3" s="119">
        <f>SUMPRODUCT((HB!$B:$B="CA")*(HB!$O:$O="T+1Q"))</f>
        <v>0</v>
      </c>
      <c r="X3" s="119">
        <f>SUMPRODUCT((HB!$B:$B="CB")*(HB!$O:$O="T+1Q"))</f>
        <v>0</v>
      </c>
      <c r="Y3" s="119">
        <f>SUMPRODUCT((HB!$B:$B="CC")*(HB!$O:$O="T+1Q"))</f>
        <v>0</v>
      </c>
      <c r="Z3" s="119">
        <f>SUMPRODUCT((HB!$B:$B="A")*(HB!$O:$O="T+2Q"))</f>
        <v>0</v>
      </c>
      <c r="AA3" s="119">
        <f>SUMPRODUCT((HB!$B:$B="B")*(HB!$O:$O="T+2Q"))</f>
        <v>0</v>
      </c>
      <c r="AB3" s="119">
        <f>SUMPRODUCT((HB!$B:$B="C")*(HB!$O:$O="T+2Q"))</f>
        <v>0</v>
      </c>
      <c r="AC3" s="119">
        <f>SUMPRODUCT((HB!$B:$B="CA")*(HB!$O:$O="T+2Q"))</f>
        <v>0</v>
      </c>
      <c r="AD3" s="119">
        <f>SUMPRODUCT((HB!$B:$B="CB")*(HB!$O:$O="T+2Q"))</f>
        <v>0</v>
      </c>
      <c r="AE3" s="119">
        <f>SUMPRODUCT((HB!$B:$B="CC")*(HB!$O:$O="T+2Q"))</f>
        <v>0</v>
      </c>
      <c r="AF3" s="119">
        <f>SUMPRODUCT((HB!$B:$B="A")*(HB!$O:$O="T+3Q"))</f>
        <v>0</v>
      </c>
      <c r="AG3" s="119">
        <f>SUMPRODUCT((HB!$B:$B="B")*(HB!$O:$O="T+3Q"))</f>
        <v>0</v>
      </c>
      <c r="AH3" s="119">
        <f>SUMPRODUCT((HB!$B:$B="C")*(HB!$O:$O="T+3Q"))</f>
        <v>0</v>
      </c>
      <c r="AI3" s="119">
        <f>SUMPRODUCT((HB!$B:$B="CA")*(HB!$O:$O="T+3Q"))</f>
        <v>0</v>
      </c>
      <c r="AJ3" s="119">
        <f>SUMPRODUCT((HB!$B:$B="CB")*(HB!$O:$O="T+3Q"))</f>
        <v>0</v>
      </c>
      <c r="AK3" s="119">
        <f>SUMPRODUCT((HB!$B:$B="CC")*(HB!$O:$O="T+3Q"))</f>
        <v>0</v>
      </c>
      <c r="AL3" s="119">
        <f>SUMPRODUCT((HB!$B:$B="A")*(HB!$O:$O="T+4Q"))</f>
        <v>0</v>
      </c>
      <c r="AM3" s="119">
        <f>SUMPRODUCT((HB!$B:$B="B")*(HB!$O:$O="T+4Q"))</f>
        <v>0</v>
      </c>
      <c r="AN3" s="119">
        <f>SUMPRODUCT((HB!$B:$B="C")*(HB!$O:$O="T+4Q"))</f>
        <v>0</v>
      </c>
      <c r="AO3" s="119">
        <f>SUMPRODUCT((HB!$B:$B="CA")*(HB!$O:$O="T+4Q"))</f>
        <v>0</v>
      </c>
      <c r="AP3" s="119">
        <f>SUMPRODUCT((HB!$B:$B="CB")*(HB!$O:$O="T+4Q"))</f>
        <v>0</v>
      </c>
      <c r="AQ3" s="119">
        <f>SUMPRODUCT((HB!$B:$B="CC")*(HB!$O:$O="T+4Q"))</f>
        <v>0</v>
      </c>
    </row>
    <row r="4" spans="1:43" x14ac:dyDescent="0.25">
      <c r="A4" s="117" t="s">
        <v>700</v>
      </c>
      <c r="B4" s="38" t="s">
        <v>26</v>
      </c>
      <c r="C4" s="28" t="s">
        <v>481</v>
      </c>
      <c r="D4" s="118">
        <f>COUNTIF(HC!$B:$B,"A")</f>
        <v>0</v>
      </c>
      <c r="E4" s="118">
        <f>COUNTIF(HC!$B:$B,"B")</f>
        <v>0</v>
      </c>
      <c r="F4" s="118">
        <f>COUNTIF(HC!$B:$B,"C")</f>
        <v>0</v>
      </c>
      <c r="G4" s="118">
        <f>COUNTIF(HC!$B:$B,"CA")</f>
        <v>1</v>
      </c>
      <c r="H4" s="118">
        <f>COUNTIF(HC!$B:$B,"CB")</f>
        <v>1</v>
      </c>
      <c r="I4" s="118">
        <f>COUNTIF(HC!$B:$B,"CC")</f>
        <v>1</v>
      </c>
      <c r="J4" s="118">
        <f t="shared" si="0"/>
        <v>3</v>
      </c>
      <c r="K4" s="119">
        <f>SUMPRODUCT((HC!$B:$B="CA")*(HC!$O:$O="NA"))</f>
        <v>0</v>
      </c>
      <c r="L4" s="119">
        <f>SUMPRODUCT((HC!$B:$B="CB")*(HC!$O:$O="NA"))</f>
        <v>0</v>
      </c>
      <c r="M4" s="119">
        <f>SUMPRODUCT((HC!$B:$B="CC")*(HC!$O:$O="NA"))</f>
        <v>0</v>
      </c>
      <c r="N4" s="119">
        <f>SUMPRODUCT((HC!$B:$B="A")*(HC!$O:$O="T"))</f>
        <v>0</v>
      </c>
      <c r="O4" s="119">
        <f>SUMPRODUCT((HC!$B:$B="B")*(HC!$O:$O="T"))</f>
        <v>0</v>
      </c>
      <c r="P4" s="119">
        <f>SUMPRODUCT((HC!$B:$B="C")*(HC!$O:$O="T"))</f>
        <v>0</v>
      </c>
      <c r="Q4" s="119">
        <f>SUMPRODUCT((HC!$B:$B="CA")*(HC!$O:$O="T"))</f>
        <v>1</v>
      </c>
      <c r="R4" s="119">
        <f>SUMPRODUCT((HC!$B:$B="CB")*(HC!$O:$O="T"))</f>
        <v>0</v>
      </c>
      <c r="S4" s="119">
        <f>SUMPRODUCT((HC!$B:$B="CC")*(HC!$O:$O="T"))</f>
        <v>0</v>
      </c>
      <c r="T4" s="119">
        <f>SUMPRODUCT((HC!$B:$B="A")*(HC!$O:$O="T+1Q"))</f>
        <v>0</v>
      </c>
      <c r="U4" s="119">
        <f>SUMPRODUCT((HC!$B:$B="B")*(HC!$O:$O="T+1Q"))</f>
        <v>0</v>
      </c>
      <c r="V4" s="119">
        <f>SUMPRODUCT((HC!$B:$B="C")*(HC!$O:$O="T+1Q"))</f>
        <v>0</v>
      </c>
      <c r="W4" s="119">
        <f>SUMPRODUCT((HC!$B:$B="CA")*(HC!$O:$O="T+1Q"))</f>
        <v>0</v>
      </c>
      <c r="X4" s="119">
        <f>SUMPRODUCT((HC!$B:$B="CB")*(HC!$O:$O="T+1Q"))</f>
        <v>0</v>
      </c>
      <c r="Y4" s="119">
        <f>SUMPRODUCT((HC!$B:$B="CC")*(HC!$O:$O="T+1Q"))</f>
        <v>0</v>
      </c>
      <c r="Z4" s="119">
        <f>SUMPRODUCT((HC!$B:$B="A")*(HC!$O:$O="T+2Q"))</f>
        <v>0</v>
      </c>
      <c r="AA4" s="119">
        <f>SUMPRODUCT((HC!$B:$B="B")*(HC!$O:$O="T+2Q"))</f>
        <v>0</v>
      </c>
      <c r="AB4" s="119">
        <f>SUMPRODUCT((HC!$B:$B="C")*(HC!$O:$O="T+2Q"))</f>
        <v>0</v>
      </c>
      <c r="AC4" s="119">
        <f>SUMPRODUCT((HC!$B:$B="CA")*(HC!$O:$O="T+2Q"))</f>
        <v>0</v>
      </c>
      <c r="AD4" s="119">
        <f>SUMPRODUCT((HC!$B:$B="CB")*(HC!$O:$O="T+2Q"))</f>
        <v>0</v>
      </c>
      <c r="AE4" s="119">
        <f>SUMPRODUCT((HC!$B:$B="CC")*(HC!$O:$O="T+2Q"))</f>
        <v>0</v>
      </c>
      <c r="AF4" s="119">
        <f>SUMPRODUCT((HC!$B:$B="A")*(HC!$O:$O="T+3Q"))</f>
        <v>0</v>
      </c>
      <c r="AG4" s="119">
        <f>SUMPRODUCT((HC!$B:$B="B")*(HC!$O:$O="T+3Q"))</f>
        <v>0</v>
      </c>
      <c r="AH4" s="119">
        <f>SUMPRODUCT((HC!$B:$B="C")*(HC!$O:$O="T+3Q"))</f>
        <v>0</v>
      </c>
      <c r="AI4" s="119">
        <f>SUMPRODUCT((HC!$B:$B="CA")*(HC!$O:$O="T+3Q"))</f>
        <v>0</v>
      </c>
      <c r="AJ4" s="119">
        <f>SUMPRODUCT((HC!$B:$B="CB")*(HC!$O:$O="T+3Q"))</f>
        <v>0</v>
      </c>
      <c r="AK4" s="119">
        <f>SUMPRODUCT((HC!$B:$B="CC")*(HC!$O:$O="T+3Q"))</f>
        <v>0</v>
      </c>
      <c r="AL4" s="119">
        <f>SUMPRODUCT((HC!$B:$B="A")*(HC!$O:$O="T+4Q"))</f>
        <v>0</v>
      </c>
      <c r="AM4" s="119">
        <f>SUMPRODUCT((HC!$B:$B="B")*(HC!$O:$O="T+4Q"))</f>
        <v>0</v>
      </c>
      <c r="AN4" s="119">
        <f>SUMPRODUCT((HC!$B:$B="C")*(HC!$O:$O="T+4Q"))</f>
        <v>0</v>
      </c>
      <c r="AO4" s="119">
        <f>SUMPRODUCT((HC!$B:$B="CA")*(HC!$O:$O="T+4Q"))</f>
        <v>0</v>
      </c>
      <c r="AP4" s="119">
        <f>SUMPRODUCT((HC!$B:$B="CB")*(HC!$O:$O="T+4Q"))</f>
        <v>0</v>
      </c>
      <c r="AQ4" s="119">
        <f>SUMPRODUCT((HC!$B:$B="CC")*(HC!$O:$O="T+4Q"))</f>
        <v>0</v>
      </c>
    </row>
    <row r="5" spans="1:43" x14ac:dyDescent="0.25">
      <c r="A5" s="120" t="s">
        <v>701</v>
      </c>
      <c r="B5" s="58" t="s">
        <v>268</v>
      </c>
      <c r="C5" s="28" t="s">
        <v>481</v>
      </c>
      <c r="D5" s="118">
        <f>COUNTIF(HD!$B:$B,"A")</f>
        <v>0</v>
      </c>
      <c r="E5" s="118">
        <f>COUNTIF(HD!$B:$B,"B")</f>
        <v>0</v>
      </c>
      <c r="F5" s="118">
        <f>COUNTIF(HD!$B:$B,"C")</f>
        <v>0</v>
      </c>
      <c r="G5" s="118">
        <f>COUNTIF(HD!$B:$B,"CA")</f>
        <v>2</v>
      </c>
      <c r="H5" s="118">
        <f>COUNTIF(HD!$B:$B,"CB")</f>
        <v>3</v>
      </c>
      <c r="I5" s="118">
        <f>COUNTIF(HD!$B:$B,"CC")</f>
        <v>4</v>
      </c>
      <c r="J5" s="118">
        <f t="shared" si="0"/>
        <v>9</v>
      </c>
      <c r="K5" s="119">
        <f>SUMPRODUCT((HD!$B:$B="CA")*(HD!$O:$O="NA"))</f>
        <v>0</v>
      </c>
      <c r="L5" s="119">
        <f>SUMPRODUCT((HD!$B:$B="CB")*(HD!$O:$O="NA"))</f>
        <v>0</v>
      </c>
      <c r="M5" s="119">
        <f>SUMPRODUCT((HD!$B:$B="CC")*(HD!$O:$O="NA"))</f>
        <v>0</v>
      </c>
      <c r="N5" s="119">
        <f>SUMPRODUCT((HD!$B:$B="A")*(HD!$O:$O="T"))</f>
        <v>0</v>
      </c>
      <c r="O5" s="119">
        <f>SUMPRODUCT((HD!$B:$B="B")*(HD!$O:$O="T"))</f>
        <v>0</v>
      </c>
      <c r="P5" s="119">
        <f>SUMPRODUCT((HD!$B:$B="C")*(HD!$O:$O="T"))</f>
        <v>0</v>
      </c>
      <c r="Q5" s="119">
        <f>SUMPRODUCT((HD!$B:$B="CA")*(HD!$O:$O="T"))</f>
        <v>1</v>
      </c>
      <c r="R5" s="119">
        <f>SUMPRODUCT((HD!$B:$B="CB")*(HD!$O:$O="T"))</f>
        <v>0</v>
      </c>
      <c r="S5" s="119">
        <f>SUMPRODUCT((HD!$B:$B="CC")*(HD!$O:$O="T"))</f>
        <v>0</v>
      </c>
      <c r="T5" s="119">
        <f>SUMPRODUCT((HD!$B:$B="A")*(HD!$O:$O="T+1Q"))</f>
        <v>0</v>
      </c>
      <c r="U5" s="119">
        <f>SUMPRODUCT((HD!$B:$B="B")*(HD!$O:$O="T+1Q"))</f>
        <v>0</v>
      </c>
      <c r="V5" s="119">
        <f>SUMPRODUCT((HD!$B:$B="C")*(HD!$O:$O="T+1Q"))</f>
        <v>0</v>
      </c>
      <c r="W5" s="119">
        <f>SUMPRODUCT((HD!$B:$B="CA")*(HD!$O:$O="T+1Q"))</f>
        <v>0</v>
      </c>
      <c r="X5" s="119">
        <f>SUMPRODUCT((HD!$B:$B="CB")*(HD!$O:$O="T+1Q"))</f>
        <v>0</v>
      </c>
      <c r="Y5" s="119">
        <f>SUMPRODUCT((HD!$B:$B="CC")*(HD!$O:$O="T+1Q"))</f>
        <v>0</v>
      </c>
      <c r="Z5" s="119">
        <f>SUMPRODUCT((HD!$B:$B="A")*(HD!$O:$O="T+2Q"))</f>
        <v>0</v>
      </c>
      <c r="AA5" s="119">
        <f>SUMPRODUCT((HD!$B:$B="B")*(HD!$O:$O="T+2Q"))</f>
        <v>0</v>
      </c>
      <c r="AB5" s="119">
        <f>SUMPRODUCT((HD!$B:$B="C")*(HD!$O:$O="T+2Q"))</f>
        <v>0</v>
      </c>
      <c r="AC5" s="119">
        <f>SUMPRODUCT((HD!$B:$B="CA")*(HD!$O:$O="T+2Q"))</f>
        <v>0</v>
      </c>
      <c r="AD5" s="119">
        <f>SUMPRODUCT((HD!$B:$B="CB")*(HD!$O:$O="T+2Q"))</f>
        <v>0</v>
      </c>
      <c r="AE5" s="119">
        <f>SUMPRODUCT((HD!$B:$B="CC")*(HD!$O:$O="T+2Q"))</f>
        <v>0</v>
      </c>
      <c r="AF5" s="119">
        <f>SUMPRODUCT((HD!$B:$B="A")*(HD!$O:$O="T+3Q"))</f>
        <v>0</v>
      </c>
      <c r="AG5" s="119">
        <f>SUMPRODUCT((HD!$B:$B="B")*(HD!$O:$O="T+3Q"))</f>
        <v>0</v>
      </c>
      <c r="AH5" s="119">
        <f>SUMPRODUCT((HD!$B:$B="C")*(HD!$O:$O="T+3Q"))</f>
        <v>0</v>
      </c>
      <c r="AI5" s="119">
        <f>SUMPRODUCT((HD!$B:$B="CA")*(HD!$O:$O="T+3Q"))</f>
        <v>0</v>
      </c>
      <c r="AJ5" s="119">
        <f>SUMPRODUCT((HD!$B:$B="CB")*(HD!$O:$O="T+3Q"))</f>
        <v>0</v>
      </c>
      <c r="AK5" s="119">
        <f>SUMPRODUCT((HD!$B:$B="CC")*(HD!$O:$O="T+3Q"))</f>
        <v>0</v>
      </c>
      <c r="AL5" s="119">
        <f>SUMPRODUCT((HD!$B:$B="A")*(HD!$O:$O="T+4Q"))</f>
        <v>0</v>
      </c>
      <c r="AM5" s="119">
        <f>SUMPRODUCT((HD!$B:$B="B")*(HD!$O:$O="T+4Q"))</f>
        <v>0</v>
      </c>
      <c r="AN5" s="119">
        <f>SUMPRODUCT((HD!$B:$B="C")*(HD!$O:$O="T+4Q"))</f>
        <v>0</v>
      </c>
      <c r="AO5" s="119">
        <f>SUMPRODUCT((HD!$B:$B="CA")*(HD!$O:$O="T+4Q"))</f>
        <v>0</v>
      </c>
      <c r="AP5" s="119">
        <f>SUMPRODUCT((HD!$B:$B="CB")*(HD!$O:$O="T+4Q"))</f>
        <v>0</v>
      </c>
      <c r="AQ5" s="119">
        <f>SUMPRODUCT((HD!$B:$B="CC")*(HD!$O:$O="T+4Q"))</f>
        <v>0</v>
      </c>
    </row>
    <row r="6" spans="1:43" x14ac:dyDescent="0.25">
      <c r="A6" s="120" t="s">
        <v>702</v>
      </c>
      <c r="B6" s="38" t="s">
        <v>44</v>
      </c>
      <c r="C6" s="28" t="s">
        <v>482</v>
      </c>
      <c r="D6" s="118">
        <f>COUNTIF(HE!$B:$B,"A")</f>
        <v>0</v>
      </c>
      <c r="E6" s="118">
        <f>COUNTIF(HE!$B:$B,"B")</f>
        <v>0</v>
      </c>
      <c r="F6" s="118">
        <f>COUNTIF(HE!$B:$B,"C")</f>
        <v>0</v>
      </c>
      <c r="G6" s="118">
        <f>COUNTIF(HE!$B:$B,"CA")</f>
        <v>8</v>
      </c>
      <c r="H6" s="118">
        <f>COUNTIF(HE!$B:$B,"CB")</f>
        <v>21</v>
      </c>
      <c r="I6" s="118">
        <f>COUNTIF(HE!$B:$B,"CC")</f>
        <v>12</v>
      </c>
      <c r="J6" s="118">
        <f>SUM(D6:I6)</f>
        <v>41</v>
      </c>
      <c r="K6" s="119">
        <f>SUMPRODUCT((HE!$B:$B="CA")*(HE!$O:$O="NA"))</f>
        <v>0</v>
      </c>
      <c r="L6" s="119">
        <f>SUMPRODUCT((HE!$B:$B="CB")*(HE!$O:$O="NA"))</f>
        <v>0</v>
      </c>
      <c r="M6" s="119">
        <f>SUMPRODUCT((HE!$B:$B="CC")*(HE!$O:$O="NA"))</f>
        <v>0</v>
      </c>
      <c r="N6" s="119">
        <f>SUMPRODUCT((HE!$B:$B="A")*(HE!$O:$O="T"))</f>
        <v>0</v>
      </c>
      <c r="O6" s="119">
        <f>SUMPRODUCT((HE!$B:$B="B")*(HE!$O:$O="T"))</f>
        <v>0</v>
      </c>
      <c r="P6" s="119">
        <f>SUMPRODUCT((HE!$B:$B="C")*(HE!$O:$O="T"))</f>
        <v>0</v>
      </c>
      <c r="Q6" s="119">
        <f>SUMPRODUCT((HE!$B:$B="CA")*(HE!$O:$O="T"))</f>
        <v>1</v>
      </c>
      <c r="R6" s="119">
        <f>SUMPRODUCT((HE!$B:$B="CB")*(HE!$O:$O="T"))</f>
        <v>0</v>
      </c>
      <c r="S6" s="119">
        <f>SUMPRODUCT((HE!$B:$B="CC")*(HE!$O:$O="T"))</f>
        <v>0</v>
      </c>
      <c r="T6" s="119">
        <f>SUMPRODUCT((HE!$B:$B="A")*(HE!$O:$O="T+1Q"))</f>
        <v>0</v>
      </c>
      <c r="U6" s="119">
        <f>SUMPRODUCT((HE!$B:$B="B")*(HE!$O:$O="T+1Q"))</f>
        <v>0</v>
      </c>
      <c r="V6" s="119">
        <f>SUMPRODUCT((HE!$B:$B="C")*(HE!$O:$O="T+1Q"))</f>
        <v>0</v>
      </c>
      <c r="W6" s="119">
        <f>SUMPRODUCT((HE!$B:$B="CA")*(HE!$O:$O="T+1Q"))</f>
        <v>0</v>
      </c>
      <c r="X6" s="119">
        <f>SUMPRODUCT((HE!$B:$B="CB")*(HE!$O:$O="T+1Q"))</f>
        <v>0</v>
      </c>
      <c r="Y6" s="119">
        <f>SUMPRODUCT((HE!$B:$B="CC")*(HE!$O:$O="T+1Q"))</f>
        <v>0</v>
      </c>
      <c r="Z6" s="119">
        <f>SUMPRODUCT((HE!$B:$B="A")*(HE!$O:$O="T+2Q"))</f>
        <v>0</v>
      </c>
      <c r="AA6" s="119">
        <f>SUMPRODUCT((HE!$B:$B="B")*(HE!$O:$O="T+2Q"))</f>
        <v>0</v>
      </c>
      <c r="AB6" s="119">
        <f>SUMPRODUCT((HE!$B:$B="C")*(HE!$O:$O="T+2Q"))</f>
        <v>0</v>
      </c>
      <c r="AC6" s="119">
        <f>SUMPRODUCT((HE!$B:$B="CA")*(HE!$O:$O="T+2Q"))</f>
        <v>0</v>
      </c>
      <c r="AD6" s="119">
        <f>SUMPRODUCT((HE!$B:$B="CB")*(HE!$O:$O="T+2Q"))</f>
        <v>0</v>
      </c>
      <c r="AE6" s="119">
        <f>SUMPRODUCT((HE!$B:$B="CC")*(HE!$O:$O="T+2Q"))</f>
        <v>0</v>
      </c>
      <c r="AF6" s="119">
        <f>SUMPRODUCT((HE!$B:$B="A")*(HE!$O:$O="T+3Q"))</f>
        <v>0</v>
      </c>
      <c r="AG6" s="119">
        <f>SUMPRODUCT((HE!$B:$B="B")*(HE!$O:$O="T+3Q"))</f>
        <v>0</v>
      </c>
      <c r="AH6" s="119">
        <f>SUMPRODUCT((HE!$B:$B="C")*(HE!$O:$O="T+3Q"))</f>
        <v>0</v>
      </c>
      <c r="AI6" s="119">
        <f>SUMPRODUCT((HE!$B:$B="CA")*(HE!$O:$O="T+3Q"))</f>
        <v>0</v>
      </c>
      <c r="AJ6" s="119">
        <f>SUMPRODUCT((HE!$B:$B="CB")*(HE!$O:$O="T+3Q"))</f>
        <v>0</v>
      </c>
      <c r="AK6" s="119">
        <f>SUMPRODUCT((HE!$B:$B="CC")*(HE!$O:$O="T+3Q"))</f>
        <v>0</v>
      </c>
      <c r="AL6" s="119">
        <f>SUMPRODUCT((HE!$B:$B="A")*(HE!$O:$O="T+4Q"))</f>
        <v>0</v>
      </c>
      <c r="AM6" s="119">
        <f>SUMPRODUCT((HE!$B:$B="B")*(HE!$O:$O="T+4Q"))</f>
        <v>0</v>
      </c>
      <c r="AN6" s="119">
        <f>SUMPRODUCT((HE!$B:$B="C")*(HE!$O:$O="T+4Q"))</f>
        <v>0</v>
      </c>
      <c r="AO6" s="119">
        <f>SUMPRODUCT((HE!$B:$B="CA")*(HE!$O:$O="T+4Q"))</f>
        <v>0</v>
      </c>
      <c r="AP6" s="119">
        <f>SUMPRODUCT((HE!$B:$B="CB")*(HE!$O:$O="T+4Q"))</f>
        <v>0</v>
      </c>
      <c r="AQ6" s="119">
        <f>SUMPRODUCT((HE!$B:$B="CC")*(HE!$O:$O="T+4Q"))</f>
        <v>0</v>
      </c>
    </row>
    <row r="7" spans="1:43" x14ac:dyDescent="0.25">
      <c r="A7" s="120" t="s">
        <v>703</v>
      </c>
      <c r="B7" s="38" t="s">
        <v>25</v>
      </c>
      <c r="C7" s="28" t="s">
        <v>483</v>
      </c>
      <c r="D7" s="118">
        <f>COUNTIF(HF!$B:$B,"A")</f>
        <v>0</v>
      </c>
      <c r="E7" s="118">
        <f>COUNTIF(HF!$B:$B,"B")</f>
        <v>0</v>
      </c>
      <c r="F7" s="118">
        <f>COUNTIF(HF!$B:$B,"C")</f>
        <v>0</v>
      </c>
      <c r="G7" s="118">
        <f>COUNTIF(HF!$B:$B,"CA")</f>
        <v>1</v>
      </c>
      <c r="H7" s="118">
        <f>COUNTIF(HF!$B:$B,"CB")</f>
        <v>5</v>
      </c>
      <c r="I7" s="118">
        <f>COUNTIF(HF!$B:$B,"CC")</f>
        <v>1</v>
      </c>
      <c r="J7" s="118">
        <f>SUM(D7:I7)</f>
        <v>7</v>
      </c>
      <c r="K7" s="119">
        <f>SUMPRODUCT((HF!$B:$B="CA")*(HF!$O:$O="NA"))</f>
        <v>0</v>
      </c>
      <c r="L7" s="119">
        <f>SUMPRODUCT((HF!$B:$B="CB")*(HF!$O:$O="NA"))</f>
        <v>0</v>
      </c>
      <c r="M7" s="119">
        <f>SUMPRODUCT((HF!$B:$B="CC")*(HF!$O:$O="NA"))</f>
        <v>0</v>
      </c>
      <c r="N7" s="119">
        <f>SUMPRODUCT((HF!$B:$B="A")*(HF!$O:$O="T"))</f>
        <v>0</v>
      </c>
      <c r="O7" s="119">
        <f>SUMPRODUCT((HF!$B:$B="B")*(HF!$O:$O="T"))</f>
        <v>0</v>
      </c>
      <c r="P7" s="119">
        <f>SUMPRODUCT((HF!$B:$B="C")*(HF!$O:$O="T"))</f>
        <v>0</v>
      </c>
      <c r="Q7" s="119">
        <f>SUMPRODUCT((HF!$B:$B="CA")*(HF!$O:$O="T"))</f>
        <v>1</v>
      </c>
      <c r="R7" s="119">
        <f>SUMPRODUCT((HF!$B:$B="CB")*(HF!$O:$O="T"))</f>
        <v>0</v>
      </c>
      <c r="S7" s="119">
        <f>SUMPRODUCT((HF!$B:$B="CC")*(HF!$O:$O="T"))</f>
        <v>0</v>
      </c>
      <c r="T7" s="119">
        <f>SUMPRODUCT((HF!$B:$B="A")*(HF!$O:$O="T+1Q"))</f>
        <v>0</v>
      </c>
      <c r="U7" s="119">
        <f>SUMPRODUCT((HF!$B:$B="B")*(HF!$O:$O="T+1Q"))</f>
        <v>0</v>
      </c>
      <c r="V7" s="119">
        <f>SUMPRODUCT((HF!$B:$B="C")*(HF!$O:$O="T+1Q"))</f>
        <v>0</v>
      </c>
      <c r="W7" s="119">
        <f>SUMPRODUCT((HF!$B:$B="CA")*(HF!$O:$O="T+1Q"))</f>
        <v>0</v>
      </c>
      <c r="X7" s="119">
        <f>SUMPRODUCT((HF!$B:$B="CB")*(HF!$O:$O="T+1Q"))</f>
        <v>0</v>
      </c>
      <c r="Y7" s="119">
        <f>SUMPRODUCT((HF!$B:$B="CC")*(HF!$O:$O="T+1Q"))</f>
        <v>0</v>
      </c>
      <c r="Z7" s="119">
        <f>SUMPRODUCT((HF!$B:$B="A")*(HF!$O:$O="T+2Q"))</f>
        <v>0</v>
      </c>
      <c r="AA7" s="119">
        <f>SUMPRODUCT((HF!$B:$B="B")*(HF!$O:$O="T+2Q"))</f>
        <v>0</v>
      </c>
      <c r="AB7" s="119">
        <f>SUMPRODUCT((HF!$B:$B="C")*(HF!$O:$O="T+2Q"))</f>
        <v>0</v>
      </c>
      <c r="AC7" s="119">
        <f>SUMPRODUCT((HF!$B:$B="CA")*(HF!$O:$O="T+2Q"))</f>
        <v>0</v>
      </c>
      <c r="AD7" s="119">
        <f>SUMPRODUCT((HF!$B:$B="CB")*(HF!$O:$O="T+2Q"))</f>
        <v>0</v>
      </c>
      <c r="AE7" s="119">
        <f>SUMPRODUCT((HF!$B:$B="CC")*(HF!$O:$O="T+2Q"))</f>
        <v>0</v>
      </c>
      <c r="AF7" s="119">
        <f>SUMPRODUCT((HF!$B:$B="A")*(HF!$O:$O="T+3Q"))</f>
        <v>0</v>
      </c>
      <c r="AG7" s="119">
        <f>SUMPRODUCT((HF!$B:$B="B")*(HF!$O:$O="T+3Q"))</f>
        <v>0</v>
      </c>
      <c r="AH7" s="119">
        <f>SUMPRODUCT((HF!$B:$B="C")*(HF!$O:$O="T+3Q"))</f>
        <v>0</v>
      </c>
      <c r="AI7" s="119">
        <f>SUMPRODUCT((HF!$B:$B="CA")*(HF!$O:$O="T+3Q"))</f>
        <v>0</v>
      </c>
      <c r="AJ7" s="119">
        <f>SUMPRODUCT((HF!$B:$B="CB")*(HF!$O:$O="T+3Q"))</f>
        <v>0</v>
      </c>
      <c r="AK7" s="119">
        <f>SUMPRODUCT((HF!$B:$B="CC")*(HF!$O:$O="T+3Q"))</f>
        <v>0</v>
      </c>
      <c r="AL7" s="119">
        <f>SUMPRODUCT((HF!$B:$B="A")*(HF!$O:$O="T+4Q"))</f>
        <v>0</v>
      </c>
      <c r="AM7" s="119">
        <f>SUMPRODUCT((HF!$B:$B="B")*(HF!$O:$O="T+4Q"))</f>
        <v>0</v>
      </c>
      <c r="AN7" s="119">
        <f>SUMPRODUCT((HF!$B:$B="C")*(HF!$O:$O="T+4Q"))</f>
        <v>0</v>
      </c>
      <c r="AO7" s="119">
        <f>SUMPRODUCT((HF!$B:$B="CA")*(HF!$O:$O="T+4Q"))</f>
        <v>0</v>
      </c>
      <c r="AP7" s="119">
        <f>SUMPRODUCT((HF!$B:$B="CB")*(HF!$O:$O="T+4Q"))</f>
        <v>0</v>
      </c>
      <c r="AQ7" s="119">
        <f>SUMPRODUCT((HF!$B:$B="CC")*(HF!$O:$O="T+4Q"))</f>
        <v>0</v>
      </c>
    </row>
    <row r="8" spans="1:43" x14ac:dyDescent="0.25">
      <c r="A8" s="120" t="s">
        <v>704</v>
      </c>
      <c r="B8" s="38" t="s">
        <v>26</v>
      </c>
      <c r="C8" s="28" t="s">
        <v>483</v>
      </c>
      <c r="D8" s="118">
        <f>COUNTIF(HG!$B:$B,"A")</f>
        <v>0</v>
      </c>
      <c r="E8" s="118">
        <f>COUNTIF(HG!$B:$B,"B")</f>
        <v>0</v>
      </c>
      <c r="F8" s="118">
        <f>COUNTIF(HG!$B:$B,"C")</f>
        <v>0</v>
      </c>
      <c r="G8" s="118">
        <f>COUNTIF(HG!$B:$B,"CA")</f>
        <v>1</v>
      </c>
      <c r="H8" s="118">
        <f>COUNTIF(HG!$B:$B,"CB")</f>
        <v>1</v>
      </c>
      <c r="I8" s="118">
        <f>COUNTIF(HG!$B:$B,"CC")</f>
        <v>1</v>
      </c>
      <c r="J8" s="118">
        <f>SUM(D8:I8)</f>
        <v>3</v>
      </c>
      <c r="K8" s="119">
        <f>SUMPRODUCT((HG!$B:$B="CA")*(HG!$O:$O="NA"))</f>
        <v>0</v>
      </c>
      <c r="L8" s="119">
        <f>SUMPRODUCT((HG!$B:$B="CB")*(HG!$O:$O="NA"))</f>
        <v>0</v>
      </c>
      <c r="M8" s="119">
        <f>SUMPRODUCT((HG!$B:$B="CC")*(HG!$O:$O="NA"))</f>
        <v>0</v>
      </c>
      <c r="N8" s="119">
        <f>SUMPRODUCT((HG!$B:$B="A")*(HG!$O:$O="T"))</f>
        <v>0</v>
      </c>
      <c r="O8" s="119">
        <f>SUMPRODUCT((HG!$B:$B="B")*(HG!$O:$O="T"))</f>
        <v>0</v>
      </c>
      <c r="P8" s="119">
        <f>SUMPRODUCT((HG!$B:$B="C")*(HG!$O:$O="T"))</f>
        <v>0</v>
      </c>
      <c r="Q8" s="119">
        <f>SUMPRODUCT((HG!$B:$B="CA")*(HG!$O:$O="T"))</f>
        <v>1</v>
      </c>
      <c r="R8" s="119">
        <f>SUMPRODUCT((HG!$B:$B="CB")*(HG!$O:$O="T"))</f>
        <v>0</v>
      </c>
      <c r="S8" s="119">
        <f>SUMPRODUCT((HG!$B:$B="CC")*(HG!$O:$O="T"))</f>
        <v>0</v>
      </c>
      <c r="T8" s="119">
        <f>SUMPRODUCT((HG!$B:$B="A")*(HG!$O:$O="T+1Q"))</f>
        <v>0</v>
      </c>
      <c r="U8" s="119">
        <f>SUMPRODUCT((HG!$B:$B="B")*(HG!$O:$O="T+1Q"))</f>
        <v>0</v>
      </c>
      <c r="V8" s="119">
        <f>SUMPRODUCT((HG!$B:$B="C")*(HG!$O:$O="T+1Q"))</f>
        <v>0</v>
      </c>
      <c r="W8" s="119">
        <f>SUMPRODUCT((HG!$B:$B="CA")*(HG!$O:$O="T+1Q"))</f>
        <v>0</v>
      </c>
      <c r="X8" s="119">
        <f>SUMPRODUCT((HG!$B:$B="CB")*(HG!$O:$O="T+1Q"))</f>
        <v>0</v>
      </c>
      <c r="Y8" s="119">
        <f>SUMPRODUCT((HG!$B:$B="CC")*(HG!$O:$O="T+1Q"))</f>
        <v>0</v>
      </c>
      <c r="Z8" s="119">
        <f>SUMPRODUCT((HG!$B:$B="A")*(HG!$O:$O="T+2Q"))</f>
        <v>0</v>
      </c>
      <c r="AA8" s="119">
        <f>SUMPRODUCT((HG!$B:$B="B")*(HG!$O:$O="T+2Q"))</f>
        <v>0</v>
      </c>
      <c r="AB8" s="119">
        <f>SUMPRODUCT((HG!$B:$B="C")*(HG!$O:$O="T+2Q"))</f>
        <v>0</v>
      </c>
      <c r="AC8" s="119">
        <f>SUMPRODUCT((HG!$B:$B="CA")*(HG!$O:$O="T+2Q"))</f>
        <v>0</v>
      </c>
      <c r="AD8" s="119">
        <f>SUMPRODUCT((HG!$B:$B="CB")*(HG!$O:$O="T+2Q"))</f>
        <v>0</v>
      </c>
      <c r="AE8" s="119">
        <f>SUMPRODUCT((HG!$B:$B="CC")*(HG!$O:$O="T+2Q"))</f>
        <v>0</v>
      </c>
      <c r="AF8" s="119">
        <f>SUMPRODUCT((HG!$B:$B="A")*(HG!$O:$O="T+3Q"))</f>
        <v>0</v>
      </c>
      <c r="AG8" s="119">
        <f>SUMPRODUCT((HG!$B:$B="B")*(HG!$O:$O="T+3Q"))</f>
        <v>0</v>
      </c>
      <c r="AH8" s="119">
        <f>SUMPRODUCT((HG!$B:$B="C")*(HG!$O:$O="T+3Q"))</f>
        <v>0</v>
      </c>
      <c r="AI8" s="119">
        <f>SUMPRODUCT((HG!$B:$B="CA")*(HG!$O:$O="T+3Q"))</f>
        <v>0</v>
      </c>
      <c r="AJ8" s="119">
        <f>SUMPRODUCT((HG!$B:$B="CB")*(HG!$O:$O="T+3Q"))</f>
        <v>0</v>
      </c>
      <c r="AK8" s="119">
        <f>SUMPRODUCT((HG!$B:$B="CC")*(HG!$O:$O="T+3Q"))</f>
        <v>0</v>
      </c>
      <c r="AL8" s="119">
        <f>SUMPRODUCT((HG!$B:$B="A")*(HG!$O:$O="T+4Q"))</f>
        <v>0</v>
      </c>
      <c r="AM8" s="119">
        <f>SUMPRODUCT((HG!$B:$B="B")*(HG!$O:$O="T+4Q"))</f>
        <v>0</v>
      </c>
      <c r="AN8" s="119">
        <f>SUMPRODUCT((HG!$B:$B="C")*(HG!$O:$O="T+4Q"))</f>
        <v>0</v>
      </c>
      <c r="AO8" s="119">
        <f>SUMPRODUCT((HG!$B:$B="CA")*(HG!$O:$O="T+4Q"))</f>
        <v>0</v>
      </c>
      <c r="AP8" s="119">
        <f>SUMPRODUCT((HG!$B:$B="CB")*(HG!$O:$O="T+4Q"))</f>
        <v>0</v>
      </c>
      <c r="AQ8" s="119">
        <f>SUMPRODUCT((HG!$B:$B="CC")*(HG!$O:$O="T+4Q"))</f>
        <v>0</v>
      </c>
    </row>
    <row r="9" spans="1:43" x14ac:dyDescent="0.25">
      <c r="A9" s="120" t="s">
        <v>705</v>
      </c>
      <c r="B9" s="58" t="s">
        <v>268</v>
      </c>
      <c r="C9" s="28" t="s">
        <v>482</v>
      </c>
      <c r="D9" s="118">
        <f>COUNTIF(HH!$B:$B,"A")</f>
        <v>0</v>
      </c>
      <c r="E9" s="118">
        <f>COUNTIF(HH!$B:$B,"B")</f>
        <v>0</v>
      </c>
      <c r="F9" s="118">
        <f>COUNTIF(HH!$B:$B,"C")</f>
        <v>0</v>
      </c>
      <c r="G9" s="118">
        <f>COUNTIF(HH!$B:$B,"CA")</f>
        <v>2</v>
      </c>
      <c r="H9" s="118">
        <f>COUNTIF(HH!$B:$B,"CB")</f>
        <v>3</v>
      </c>
      <c r="I9" s="118">
        <f>COUNTIF(HH!$B:$B,"CC")</f>
        <v>4</v>
      </c>
      <c r="J9" s="118">
        <f>SUM(D9:I9)</f>
        <v>9</v>
      </c>
      <c r="K9" s="119">
        <f>SUMPRODUCT((HH!$B:$B="CA")*(HH!$O:$O="NA"))</f>
        <v>0</v>
      </c>
      <c r="L9" s="119">
        <f>SUMPRODUCT((HH!$B:$B="CB")*(HH!$O:$O="NA"))</f>
        <v>0</v>
      </c>
      <c r="M9" s="119">
        <f>SUMPRODUCT((HH!$B:$B="CC")*(HH!$O:$O="NA"))</f>
        <v>0</v>
      </c>
      <c r="N9" s="119">
        <f>SUMPRODUCT((HH!$B:$B="A")*(HH!$O:$O="T"))</f>
        <v>0</v>
      </c>
      <c r="O9" s="119">
        <f>SUMPRODUCT((HH!$B:$B="B")*(HH!$O:$O="T"))</f>
        <v>0</v>
      </c>
      <c r="P9" s="119">
        <f>SUMPRODUCT((HH!$B:$B="C")*(HH!$O:$O="T"))</f>
        <v>0</v>
      </c>
      <c r="Q9" s="119">
        <f>SUMPRODUCT((HH!$B:$B="CA")*(HH!$O:$O="T"))</f>
        <v>1</v>
      </c>
      <c r="R9" s="119">
        <f>SUMPRODUCT((HH!$B:$B="CB")*(HH!$O:$O="T"))</f>
        <v>0</v>
      </c>
      <c r="S9" s="119">
        <f>SUMPRODUCT((HH!$B:$B="CC")*(HH!$O:$O="T"))</f>
        <v>0</v>
      </c>
      <c r="T9" s="119">
        <f>SUMPRODUCT((HH!$B:$B="A")*(HH!$O:$O="T+1Q"))</f>
        <v>0</v>
      </c>
      <c r="U9" s="119">
        <f>SUMPRODUCT((HH!$B:$B="B")*(HH!$O:$O="T+1Q"))</f>
        <v>0</v>
      </c>
      <c r="V9" s="119">
        <f>SUMPRODUCT((HH!$B:$B="C")*(HH!$O:$O="T+1Q"))</f>
        <v>0</v>
      </c>
      <c r="W9" s="119">
        <f>SUMPRODUCT((HH!$B:$B="CA")*(HH!$O:$O="T+1Q"))</f>
        <v>0</v>
      </c>
      <c r="X9" s="119">
        <f>SUMPRODUCT((HH!$B:$B="CB")*(HH!$O:$O="T+1Q"))</f>
        <v>0</v>
      </c>
      <c r="Y9" s="119">
        <f>SUMPRODUCT((HH!$B:$B="CC")*(HH!$O:$O="T+1Q"))</f>
        <v>0</v>
      </c>
      <c r="Z9" s="119">
        <f>SUMPRODUCT((HH!$B:$B="A")*(HH!$O:$O="T+2Q"))</f>
        <v>0</v>
      </c>
      <c r="AA9" s="119">
        <f>SUMPRODUCT((HH!$B:$B="B")*(HH!$O:$O="T+2Q"))</f>
        <v>0</v>
      </c>
      <c r="AB9" s="119">
        <f>SUMPRODUCT((HH!$B:$B="C")*(HH!$O:$O="T+2Q"))</f>
        <v>0</v>
      </c>
      <c r="AC9" s="119">
        <f>SUMPRODUCT((HH!$B:$B="CA")*(HH!$O:$O="T+2Q"))</f>
        <v>0</v>
      </c>
      <c r="AD9" s="119">
        <f>SUMPRODUCT((HH!$B:$B="CB")*(HH!$O:$O="T+2Q"))</f>
        <v>0</v>
      </c>
      <c r="AE9" s="119">
        <f>SUMPRODUCT((HH!$B:$B="CC")*(HH!$O:$O="T+2Q"))</f>
        <v>0</v>
      </c>
      <c r="AF9" s="119">
        <f>SUMPRODUCT((HH!$B:$B="A")*(HH!$O:$O="T+3Q"))</f>
        <v>0</v>
      </c>
      <c r="AG9" s="119">
        <f>SUMPRODUCT((HH!$B:$B="B")*(HH!$O:$O="T+3Q"))</f>
        <v>0</v>
      </c>
      <c r="AH9" s="119">
        <f>SUMPRODUCT((HH!$B:$B="C")*(HH!$O:$O="T+3Q"))</f>
        <v>0</v>
      </c>
      <c r="AI9" s="119">
        <f>SUMPRODUCT((HH!$B:$B="CA")*(HH!$O:$O="T+3Q"))</f>
        <v>0</v>
      </c>
      <c r="AJ9" s="119">
        <f>SUMPRODUCT((HH!$B:$B="CB")*(HH!$O:$O="T+3Q"))</f>
        <v>0</v>
      </c>
      <c r="AK9" s="119">
        <f>SUMPRODUCT((HH!$B:$B="CC")*(HH!$O:$O="T+3Q"))</f>
        <v>0</v>
      </c>
      <c r="AL9" s="119">
        <f>SUMPRODUCT((HH!$B:$B="A")*(HH!$O:$O="T+4Q"))</f>
        <v>0</v>
      </c>
      <c r="AM9" s="119">
        <f>SUMPRODUCT((HH!$B:$B="B")*(HH!$O:$O="T+4Q"))</f>
        <v>0</v>
      </c>
      <c r="AN9" s="119">
        <f>SUMPRODUCT((HH!$B:$B="C")*(HH!$O:$O="T+4Q"))</f>
        <v>0</v>
      </c>
      <c r="AO9" s="119">
        <f>SUMPRODUCT((HH!$B:$B="CA")*(HH!$O:$O="T+4Q"))</f>
        <v>0</v>
      </c>
      <c r="AP9" s="119">
        <f>SUMPRODUCT((HH!$B:$B="CB")*(HH!$O:$O="T+4Q"))</f>
        <v>0</v>
      </c>
      <c r="AQ9" s="119">
        <f>SUMPRODUCT((HH!$B:$B="CC")*(HH!$O:$O="T+4Q"))</f>
        <v>0</v>
      </c>
    </row>
    <row r="10" spans="1:43" s="71" customFormat="1" ht="15.6" x14ac:dyDescent="0.25">
      <c r="A10" s="121" t="s">
        <v>706</v>
      </c>
      <c r="B10" s="78" t="s">
        <v>457</v>
      </c>
      <c r="C10" s="78"/>
      <c r="D10" s="118">
        <f>COUNTIF(CA!$B:$B,"A")</f>
        <v>2</v>
      </c>
      <c r="E10" s="118">
        <f>COUNTIF(CA!$B:$B,"B")</f>
        <v>1</v>
      </c>
      <c r="F10" s="118">
        <f>COUNTIF(CA!$B:$B,"C")</f>
        <v>0</v>
      </c>
      <c r="G10" s="118">
        <f>COUNTIF(CA!$B:$B,"CA")</f>
        <v>0</v>
      </c>
      <c r="H10" s="118">
        <f>COUNTIF(CA!$B:$B,"CB")</f>
        <v>0</v>
      </c>
      <c r="I10" s="118">
        <f>COUNTIF(CA!$B:$B,"CC")</f>
        <v>0</v>
      </c>
      <c r="J10" s="118">
        <f t="shared" si="0"/>
        <v>3</v>
      </c>
      <c r="K10" s="119">
        <f>SUMPRODUCT((CA!$B:$B="CA")*(CA!$O:$O="NA"))</f>
        <v>0</v>
      </c>
      <c r="L10" s="119">
        <f>SUMPRODUCT((CA!$B:$B="CB")*(CA!$O:$O="NA"))</f>
        <v>0</v>
      </c>
      <c r="M10" s="119">
        <f>SUMPRODUCT((CA!$B:$B="CC")*(CA!$O:$O="NA"))</f>
        <v>0</v>
      </c>
      <c r="N10" s="119">
        <f>SUMPRODUCT((CA!$B:$B="A")*(CA!$O:$O="T"))</f>
        <v>1</v>
      </c>
      <c r="O10" s="119">
        <f>SUMPRODUCT((CA!$B:$B="B")*(CA!$O:$O="T"))</f>
        <v>0</v>
      </c>
      <c r="P10" s="119">
        <f>SUMPRODUCT((CA!$B:$B="C")*(CA!$O:$O="T"))</f>
        <v>0</v>
      </c>
      <c r="Q10" s="119">
        <f>SUMPRODUCT((CA!$B:$B="CA")*(CA!$O:$O="T"))</f>
        <v>0</v>
      </c>
      <c r="R10" s="119">
        <f>SUMPRODUCT((CA!$B:$B="CB")*(CA!$O:$O="T"))</f>
        <v>0</v>
      </c>
      <c r="S10" s="119">
        <f>SUMPRODUCT((CA!$B:$B="CC")*(CA!$O:$O="T"))</f>
        <v>0</v>
      </c>
      <c r="T10" s="119">
        <f>SUMPRODUCT((CA!$B:$B="A")*(CA!$O:$O="T+1Q"))</f>
        <v>0</v>
      </c>
      <c r="U10" s="119">
        <f>SUMPRODUCT((CA!$B:$B="B")*(CA!$O:$O="T+1Q"))</f>
        <v>0</v>
      </c>
      <c r="V10" s="119">
        <f>SUMPRODUCT((CA!$B:$B="C")*(CA!$O:$O="T+1Q"))</f>
        <v>0</v>
      </c>
      <c r="W10" s="119">
        <f>SUMPRODUCT((CA!$B:$B="CA")*(CA!$O:$O="T+1Q"))</f>
        <v>0</v>
      </c>
      <c r="X10" s="119">
        <f>SUMPRODUCT((CA!$B:$B="CB")*(CA!$O:$O="T+1Q"))</f>
        <v>0</v>
      </c>
      <c r="Y10" s="119">
        <f>SUMPRODUCT((CA!$B:$B="CC")*(CA!$O:$O="T+1Q"))</f>
        <v>0</v>
      </c>
      <c r="Z10" s="119">
        <f>SUMPRODUCT((CA!$B:$B="A")*(CA!$O:$O="T+2Q"))</f>
        <v>0</v>
      </c>
      <c r="AA10" s="119">
        <f>SUMPRODUCT((CA!$B:$B="B")*(CA!$O:$O="T+2Q"))</f>
        <v>0</v>
      </c>
      <c r="AB10" s="119">
        <f>SUMPRODUCT((CA!$B:$B="C")*(CA!$O:$O="T+2Q"))</f>
        <v>0</v>
      </c>
      <c r="AC10" s="119">
        <f>SUMPRODUCT((CA!$B:$B="CA")*(CA!$O:$O="T+2Q"))</f>
        <v>0</v>
      </c>
      <c r="AD10" s="119">
        <f>SUMPRODUCT((CA!$B:$B="CB")*(CA!$O:$O="T+2Q"))</f>
        <v>0</v>
      </c>
      <c r="AE10" s="119">
        <f>SUMPRODUCT((CA!$B:$B="CC")*(CA!$O:$O="T+2Q"))</f>
        <v>0</v>
      </c>
      <c r="AF10" s="119">
        <f>SUMPRODUCT((CA!$B:$B="A")*(CA!$O:$O="T+3Q"))</f>
        <v>0</v>
      </c>
      <c r="AG10" s="119">
        <f>SUMPRODUCT((CA!$B:$B="B")*(CA!$O:$O="T+3Q"))</f>
        <v>0</v>
      </c>
      <c r="AH10" s="119">
        <f>SUMPRODUCT((CA!$B:$B="C")*(CA!$O:$O="T+3Q"))</f>
        <v>0</v>
      </c>
      <c r="AI10" s="119">
        <f>SUMPRODUCT((CA!$B:$B="CA")*(CA!$O:$O="T+3Q"))</f>
        <v>0</v>
      </c>
      <c r="AJ10" s="119">
        <f>SUMPRODUCT((CA!$B:$B="CB")*(CA!$O:$O="T+3Q"))</f>
        <v>0</v>
      </c>
      <c r="AK10" s="119">
        <f>SUMPRODUCT((CA!$B:$B="CC")*(CA!$O:$O="T+3Q"))</f>
        <v>0</v>
      </c>
      <c r="AL10" s="119">
        <f>SUMPRODUCT((CA!$B:$B="A")*(CA!$O:$O="T+4Q"))</f>
        <v>0</v>
      </c>
      <c r="AM10" s="119">
        <f>SUMPRODUCT((CA!$B:$B="B")*(CA!$O:$O="T+4Q"))</f>
        <v>0</v>
      </c>
      <c r="AN10" s="119">
        <f>SUMPRODUCT((CA!$B:$B="C")*(CA!$O:$O="T+4Q"))</f>
        <v>0</v>
      </c>
      <c r="AO10" s="119">
        <f>SUMPRODUCT((CA!$B:$B="CA")*(CA!$O:$O="T+4Q"))</f>
        <v>0</v>
      </c>
      <c r="AP10" s="119">
        <f>SUMPRODUCT((CA!$B:$B="CB")*(CA!$O:$O="T+4Q"))</f>
        <v>0</v>
      </c>
      <c r="AQ10" s="119">
        <f>SUMPRODUCT((CA!$B:$B="CC")*(CA!$O:$O="T+4Q"))</f>
        <v>0</v>
      </c>
    </row>
    <row r="11" spans="1:43" s="71" customFormat="1" ht="15.6" x14ac:dyDescent="0.25">
      <c r="A11" s="121" t="s">
        <v>707</v>
      </c>
      <c r="B11" s="78" t="s">
        <v>459</v>
      </c>
      <c r="C11" s="78"/>
      <c r="D11" s="118">
        <f>COUNTIF(CB!$B:$B,"A")</f>
        <v>0</v>
      </c>
      <c r="E11" s="118">
        <f>COUNTIF(CB!$B:$B,"B")</f>
        <v>0</v>
      </c>
      <c r="F11" s="118">
        <f>COUNTIF(CB!$B:$B,"C")</f>
        <v>0</v>
      </c>
      <c r="G11" s="118">
        <f>COUNTIF(CB!$B:$B,"CA")</f>
        <v>0</v>
      </c>
      <c r="H11" s="118">
        <f>COUNTIF(CB!$B:$B,"CB")</f>
        <v>2</v>
      </c>
      <c r="I11" s="118">
        <f>COUNTIF(CB!$B:$B,"CC")</f>
        <v>0</v>
      </c>
      <c r="J11" s="118">
        <f t="shared" si="0"/>
        <v>2</v>
      </c>
      <c r="K11" s="119">
        <f>SUMPRODUCT((CB!$B:$B="CA")*(CB!$O:$O="NA"))</f>
        <v>0</v>
      </c>
      <c r="L11" s="119">
        <f>SUMPRODUCT((CB!$B:$B="CB")*(CB!$O:$O="NA"))</f>
        <v>0</v>
      </c>
      <c r="M11" s="119">
        <f>SUMPRODUCT((CB!$B:$B="CC")*(CB!$O:$O="NA"))</f>
        <v>0</v>
      </c>
      <c r="N11" s="119">
        <f>SUMPRODUCT((CB!$B:$B="A")*(CB!$O:$O="T"))</f>
        <v>0</v>
      </c>
      <c r="O11" s="119">
        <f>SUMPRODUCT((CB!$B:$B="B")*(CB!$O:$O="T"))</f>
        <v>0</v>
      </c>
      <c r="P11" s="119">
        <f>SUMPRODUCT((CB!$B:$B="C")*(CB!$O:$O="T"))</f>
        <v>0</v>
      </c>
      <c r="Q11" s="119">
        <f>SUMPRODUCT((CB!$B:$B="CA")*(CB!$O:$O="T"))</f>
        <v>0</v>
      </c>
      <c r="R11" s="119">
        <f>SUMPRODUCT((CB!$B:$B="CB")*(CB!$O:$O="T"))</f>
        <v>1</v>
      </c>
      <c r="S11" s="119">
        <f>SUMPRODUCT((CB!$B:$B="CC")*(CB!$O:$O="T"))</f>
        <v>0</v>
      </c>
      <c r="T11" s="119">
        <f>SUMPRODUCT((CB!$B:$B="A")*(CB!$O:$O="T+1Q"))</f>
        <v>0</v>
      </c>
      <c r="U11" s="119">
        <f>SUMPRODUCT((CB!$B:$B="B")*(CB!$O:$O="T+1Q"))</f>
        <v>0</v>
      </c>
      <c r="V11" s="119">
        <f>SUMPRODUCT((CB!$B:$B="C")*(CB!$O:$O="T+1Q"))</f>
        <v>0</v>
      </c>
      <c r="W11" s="119">
        <f>SUMPRODUCT((CB!$B:$B="CA")*(CB!$O:$O="T+1Q"))</f>
        <v>0</v>
      </c>
      <c r="X11" s="119">
        <f>SUMPRODUCT((CB!$B:$B="CB")*(CB!$O:$O="T+1Q"))</f>
        <v>0</v>
      </c>
      <c r="Y11" s="119">
        <f>SUMPRODUCT((CB!$B:$B="CC")*(CB!$O:$O="T+1Q"))</f>
        <v>0</v>
      </c>
      <c r="Z11" s="119">
        <f>SUMPRODUCT((CB!$B:$B="A")*(CB!$O:$O="T+2Q"))</f>
        <v>0</v>
      </c>
      <c r="AA11" s="119">
        <f>SUMPRODUCT((CB!$B:$B="B")*(CB!$O:$O="T+2Q"))</f>
        <v>0</v>
      </c>
      <c r="AB11" s="119">
        <f>SUMPRODUCT((CB!$B:$B="C")*(CB!$O:$O="T+2Q"))</f>
        <v>0</v>
      </c>
      <c r="AC11" s="119">
        <f>SUMPRODUCT((CB!$B:$B="CA")*(CB!$O:$O="T+2Q"))</f>
        <v>0</v>
      </c>
      <c r="AD11" s="119">
        <f>SUMPRODUCT((CB!$B:$B="CB")*(CB!$O:$O="T+2Q"))</f>
        <v>0</v>
      </c>
      <c r="AE11" s="119">
        <f>SUMPRODUCT((CB!$B:$B="CC")*(CB!$O:$O="T+2Q"))</f>
        <v>0</v>
      </c>
      <c r="AF11" s="119">
        <f>SUMPRODUCT((CB!$B:$B="A")*(CB!$O:$O="T+3Q"))</f>
        <v>0</v>
      </c>
      <c r="AG11" s="119">
        <f>SUMPRODUCT((CB!$B:$B="B")*(CB!$O:$O="T+3Q"))</f>
        <v>0</v>
      </c>
      <c r="AH11" s="119">
        <f>SUMPRODUCT((CB!$B:$B="C")*(CB!$O:$O="T+3Q"))</f>
        <v>0</v>
      </c>
      <c r="AI11" s="119">
        <f>SUMPRODUCT((CB!$B:$B="CA")*(CB!$O:$O="T+3Q"))</f>
        <v>0</v>
      </c>
      <c r="AJ11" s="119">
        <f>SUMPRODUCT((CB!$B:$B="CB")*(CB!$O:$O="T+3Q"))</f>
        <v>0</v>
      </c>
      <c r="AK11" s="119">
        <f>SUMPRODUCT((CB!$B:$B="CC")*(CB!$O:$O="T+3Q"))</f>
        <v>0</v>
      </c>
      <c r="AL11" s="119">
        <f>SUMPRODUCT((CB!$B:$B="A")*(CB!$O:$O="T+4Q"))</f>
        <v>0</v>
      </c>
      <c r="AM11" s="119">
        <f>SUMPRODUCT((CB!$B:$B="B")*(CB!$O:$O="T+4Q"))</f>
        <v>0</v>
      </c>
      <c r="AN11" s="119">
        <f>SUMPRODUCT((CB!$B:$B="C")*(CB!$O:$O="T+4Q"))</f>
        <v>0</v>
      </c>
      <c r="AO11" s="119">
        <f>SUMPRODUCT((CB!$B:$B="CA")*(CB!$O:$O="T+4Q"))</f>
        <v>0</v>
      </c>
      <c r="AP11" s="119">
        <f>SUMPRODUCT((CB!$B:$B="CB")*(CB!$O:$O="T+4Q"))</f>
        <v>0</v>
      </c>
      <c r="AQ11" s="119">
        <f>SUMPRODUCT((CB!$B:$B="CC")*(CB!$O:$O="T+4Q"))</f>
        <v>0</v>
      </c>
    </row>
    <row r="12" spans="1:43" s="71" customFormat="1" ht="15.6" x14ac:dyDescent="0.25">
      <c r="A12" s="121" t="s">
        <v>708</v>
      </c>
      <c r="B12" s="78" t="s">
        <v>460</v>
      </c>
      <c r="C12" s="78"/>
      <c r="D12" s="118">
        <f>COUNTIF(CC!$B:$B,"A")</f>
        <v>0</v>
      </c>
      <c r="E12" s="118">
        <f>COUNTIF(CC!$B:$B,"B")</f>
        <v>0</v>
      </c>
      <c r="F12" s="118">
        <f>COUNTIF(CC!$B:$B,"C")</f>
        <v>0</v>
      </c>
      <c r="G12" s="118">
        <f>COUNTIF(CC!$B:$B,"CA")</f>
        <v>0</v>
      </c>
      <c r="H12" s="118">
        <f>COUNTIF(CC!$B:$B,"CB")</f>
        <v>16</v>
      </c>
      <c r="I12" s="118">
        <f>COUNTIF(CC!$B:$B,"CC")</f>
        <v>2</v>
      </c>
      <c r="J12" s="118">
        <f t="shared" si="0"/>
        <v>18</v>
      </c>
      <c r="K12" s="119">
        <f>SUMPRODUCT((CC!$B:$B="CA")*(CC!$O:$O="NA"))</f>
        <v>0</v>
      </c>
      <c r="L12" s="119">
        <f>SUMPRODUCT((CC!$B:$B="CB")*(CC!$O:$O="NA"))</f>
        <v>0</v>
      </c>
      <c r="M12" s="119">
        <f>SUMPRODUCT((CC!$B:$B="CC")*(CC!$O:$O="NA"))</f>
        <v>0</v>
      </c>
      <c r="N12" s="119">
        <f>SUMPRODUCT((CC!$B:$B="A")*(CC!$O:$O="T"))</f>
        <v>0</v>
      </c>
      <c r="O12" s="119">
        <f>SUMPRODUCT((CC!$B:$B="B")*(CC!$O:$O="T"))</f>
        <v>0</v>
      </c>
      <c r="P12" s="119">
        <f>SUMPRODUCT((CC!$B:$B="C")*(CC!$O:$O="T"))</f>
        <v>0</v>
      </c>
      <c r="Q12" s="119">
        <f>SUMPRODUCT((CC!$B:$B="CA")*(CC!$O:$O="T"))</f>
        <v>0</v>
      </c>
      <c r="R12" s="119">
        <f>SUMPRODUCT((CC!$B:$B="CB")*(CC!$O:$O="T"))</f>
        <v>1</v>
      </c>
      <c r="S12" s="119">
        <f>SUMPRODUCT((CC!$B:$B="CC")*(CC!$O:$O="T"))</f>
        <v>0</v>
      </c>
      <c r="T12" s="119">
        <f>SUMPRODUCT((CC!$B:$B="A")*(CC!$O:$O="T+1Q"))</f>
        <v>0</v>
      </c>
      <c r="U12" s="119">
        <f>SUMPRODUCT((CC!$B:$B="B")*(CC!$O:$O="T+1Q"))</f>
        <v>0</v>
      </c>
      <c r="V12" s="119">
        <f>SUMPRODUCT((CC!$B:$B="C")*(CC!$O:$O="T+1Q"))</f>
        <v>0</v>
      </c>
      <c r="W12" s="119">
        <f>SUMPRODUCT((CC!$B:$B="CA")*(CC!$O:$O="T+1Q"))</f>
        <v>0</v>
      </c>
      <c r="X12" s="119">
        <f>SUMPRODUCT((CC!$B:$B="CB")*(CC!$O:$O="T+1Q"))</f>
        <v>0</v>
      </c>
      <c r="Y12" s="119">
        <f>SUMPRODUCT((CC!$B:$B="CC")*(CC!$O:$O="T+1Q"))</f>
        <v>0</v>
      </c>
      <c r="Z12" s="119">
        <f>SUMPRODUCT((CC!$B:$B="A")*(CC!$O:$O="T+2Q"))</f>
        <v>0</v>
      </c>
      <c r="AA12" s="119">
        <f>SUMPRODUCT((CC!$B:$B="B")*(CC!$O:$O="T+2Q"))</f>
        <v>0</v>
      </c>
      <c r="AB12" s="119">
        <f>SUMPRODUCT((CC!$B:$B="C")*(CC!$O:$O="T+2Q"))</f>
        <v>0</v>
      </c>
      <c r="AC12" s="119">
        <f>SUMPRODUCT((CC!$B:$B="CA")*(CC!$O:$O="T+2Q"))</f>
        <v>0</v>
      </c>
      <c r="AD12" s="119">
        <f>SUMPRODUCT((CC!$B:$B="CB")*(CC!$O:$O="T+2Q"))</f>
        <v>0</v>
      </c>
      <c r="AE12" s="119">
        <f>SUMPRODUCT((CC!$B:$B="CC")*(CC!$O:$O="T+2Q"))</f>
        <v>0</v>
      </c>
      <c r="AF12" s="119">
        <f>SUMPRODUCT((CC!$B:$B="A")*(CC!$O:$O="T+3Q"))</f>
        <v>0</v>
      </c>
      <c r="AG12" s="119">
        <f>SUMPRODUCT((CC!$B:$B="B")*(CC!$O:$O="T+3Q"))</f>
        <v>0</v>
      </c>
      <c r="AH12" s="119">
        <f>SUMPRODUCT((CC!$B:$B="C")*(CC!$O:$O="T+3Q"))</f>
        <v>0</v>
      </c>
      <c r="AI12" s="119">
        <f>SUMPRODUCT((CC!$B:$B="CA")*(CC!$O:$O="T+3Q"))</f>
        <v>0</v>
      </c>
      <c r="AJ12" s="119">
        <f>SUMPRODUCT((CC!$B:$B="CB")*(CC!$O:$O="T+3Q"))</f>
        <v>0</v>
      </c>
      <c r="AK12" s="119">
        <f>SUMPRODUCT((CC!$B:$B="CC")*(CC!$O:$O="T+3Q"))</f>
        <v>0</v>
      </c>
      <c r="AL12" s="119">
        <f>SUMPRODUCT((CC!$B:$B="A")*(CC!$O:$O="T+4Q"))</f>
        <v>0</v>
      </c>
      <c r="AM12" s="119">
        <f>SUMPRODUCT((CC!$B:$B="B")*(CC!$O:$O="T+4Q"))</f>
        <v>0</v>
      </c>
      <c r="AN12" s="119">
        <f>SUMPRODUCT((CC!$B:$B="C")*(CC!$O:$O="T+4Q"))</f>
        <v>0</v>
      </c>
      <c r="AO12" s="119">
        <f>SUMPRODUCT((CC!$B:$B="CA")*(CC!$O:$O="T+4Q"))</f>
        <v>0</v>
      </c>
      <c r="AP12" s="119">
        <f>SUMPRODUCT((CC!$B:$B="CB")*(CC!$O:$O="T+4Q"))</f>
        <v>0</v>
      </c>
      <c r="AQ12" s="119">
        <f>SUMPRODUCT((CC!$B:$B="CC")*(CC!$O:$O="T+4Q"))</f>
        <v>0</v>
      </c>
    </row>
    <row r="13" spans="1:43" s="71" customFormat="1" ht="15.6" x14ac:dyDescent="0.25">
      <c r="A13" s="122" t="s">
        <v>709</v>
      </c>
      <c r="B13" s="79" t="s">
        <v>461</v>
      </c>
      <c r="C13" s="78"/>
      <c r="D13" s="118">
        <f>COUNTIF(CD!$B:$B,"A")</f>
        <v>0</v>
      </c>
      <c r="E13" s="118">
        <f>COUNTIF(CD!$B:$B,"B")</f>
        <v>0</v>
      </c>
      <c r="F13" s="118">
        <f>COUNTIF(CD!$B:$B,"C")</f>
        <v>0</v>
      </c>
      <c r="G13" s="118">
        <f>COUNTIF(CD!$B:$B,"CA")</f>
        <v>0</v>
      </c>
      <c r="H13" s="118">
        <f>COUNTIF(CD!$B:$B,"CB")</f>
        <v>2</v>
      </c>
      <c r="I13" s="118">
        <f>COUNTIF(CD!$B:$B,"CC")</f>
        <v>0</v>
      </c>
      <c r="J13" s="118">
        <f t="shared" si="0"/>
        <v>2</v>
      </c>
      <c r="K13" s="119">
        <f>SUMPRODUCT((CD!$B:$B="CA")*(CD!$O:$O="NA"))</f>
        <v>0</v>
      </c>
      <c r="L13" s="119">
        <f>SUMPRODUCT((CD!$B:$B="CB")*(CD!$O:$O="NA"))</f>
        <v>0</v>
      </c>
      <c r="M13" s="119">
        <f>SUMPRODUCT((CD!$B:$B="CC")*(CD!$O:$O="NA"))</f>
        <v>0</v>
      </c>
      <c r="N13" s="119">
        <f>SUMPRODUCT((CD!$B:$B="A")*(CD!$O:$O="T"))</f>
        <v>0</v>
      </c>
      <c r="O13" s="119">
        <f>SUMPRODUCT((CD!$B:$B="B")*(CD!$O:$O="T"))</f>
        <v>0</v>
      </c>
      <c r="P13" s="119">
        <f>SUMPRODUCT((CD!$B:$B="C")*(CD!$O:$O="T"))</f>
        <v>0</v>
      </c>
      <c r="Q13" s="119">
        <f>SUMPRODUCT((CD!$B:$B="CA")*(CD!$O:$O="T"))</f>
        <v>0</v>
      </c>
      <c r="R13" s="119">
        <f>SUMPRODUCT((CD!$B:$B="CB")*(CD!$O:$O="T"))</f>
        <v>1</v>
      </c>
      <c r="S13" s="119">
        <f>SUMPRODUCT((CD!$B:$B="CC")*(CD!$O:$O="T"))</f>
        <v>0</v>
      </c>
      <c r="T13" s="119">
        <f>SUMPRODUCT((CD!$B:$B="A")*(CD!$O:$O="T+1Q"))</f>
        <v>0</v>
      </c>
      <c r="U13" s="119">
        <f>SUMPRODUCT((CD!$B:$B="B")*(CD!$O:$O="T+1Q"))</f>
        <v>0</v>
      </c>
      <c r="V13" s="119">
        <f>SUMPRODUCT((CD!$B:$B="C")*(CD!$O:$O="T+1Q"))</f>
        <v>0</v>
      </c>
      <c r="W13" s="119">
        <f>SUMPRODUCT((CD!$B:$B="CA")*(CD!$O:$O="T+1Q"))</f>
        <v>0</v>
      </c>
      <c r="X13" s="119">
        <f>SUMPRODUCT((CD!$B:$B="CB")*(CD!$O:$O="T+1Q"))</f>
        <v>0</v>
      </c>
      <c r="Y13" s="119">
        <f>SUMPRODUCT((CD!$B:$B="CC")*(CD!$O:$O="T+1Q"))</f>
        <v>0</v>
      </c>
      <c r="Z13" s="119">
        <f>SUMPRODUCT((CD!$B:$B="A")*(CD!$O:$O="T+2Q"))</f>
        <v>0</v>
      </c>
      <c r="AA13" s="119">
        <f>SUMPRODUCT((CD!$B:$B="B")*(CD!$O:$O="T+2Q"))</f>
        <v>0</v>
      </c>
      <c r="AB13" s="119">
        <f>SUMPRODUCT((CD!$B:$B="C")*(CD!$O:$O="T+2Q"))</f>
        <v>0</v>
      </c>
      <c r="AC13" s="119">
        <f>SUMPRODUCT((CD!$B:$B="CA")*(CD!$O:$O="T+2Q"))</f>
        <v>0</v>
      </c>
      <c r="AD13" s="119">
        <f>SUMPRODUCT((CD!$B:$B="CB")*(CD!$O:$O="T+2Q"))</f>
        <v>0</v>
      </c>
      <c r="AE13" s="119">
        <f>SUMPRODUCT((CD!$B:$B="CC")*(CD!$O:$O="T+2Q"))</f>
        <v>0</v>
      </c>
      <c r="AF13" s="119">
        <f>SUMPRODUCT((CD!$B:$B="A")*(CD!$O:$O="T+3Q"))</f>
        <v>0</v>
      </c>
      <c r="AG13" s="119">
        <f>SUMPRODUCT((CD!$B:$B="B")*(CD!$O:$O="T+3Q"))</f>
        <v>0</v>
      </c>
      <c r="AH13" s="119">
        <f>SUMPRODUCT((CD!$B:$B="C")*(CD!$O:$O="T+3Q"))</f>
        <v>0</v>
      </c>
      <c r="AI13" s="119">
        <f>SUMPRODUCT((CD!$B:$B="CA")*(CD!$O:$O="T+3Q"))</f>
        <v>0</v>
      </c>
      <c r="AJ13" s="119">
        <f>SUMPRODUCT((CD!$B:$B="CB")*(CD!$O:$O="T+3Q"))</f>
        <v>0</v>
      </c>
      <c r="AK13" s="119">
        <f>SUMPRODUCT((CD!$B:$B="CC")*(CD!$O:$O="T+3Q"))</f>
        <v>0</v>
      </c>
      <c r="AL13" s="119">
        <f>SUMPRODUCT((CD!$B:$B="A")*(CD!$O:$O="T+4Q"))</f>
        <v>0</v>
      </c>
      <c r="AM13" s="119">
        <f>SUMPRODUCT((CD!$B:$B="B")*(CD!$O:$O="T+4Q"))</f>
        <v>0</v>
      </c>
      <c r="AN13" s="119">
        <f>SUMPRODUCT((CD!$B:$B="C")*(CD!$O:$O="T+4Q"))</f>
        <v>0</v>
      </c>
      <c r="AO13" s="119">
        <f>SUMPRODUCT((CD!$B:$B="CA")*(CD!$O:$O="T+4Q"))</f>
        <v>0</v>
      </c>
      <c r="AP13" s="119">
        <f>SUMPRODUCT((CD!$B:$B="CB")*(CD!$O:$O="T+4Q"))</f>
        <v>0</v>
      </c>
      <c r="AQ13" s="119">
        <f>SUMPRODUCT((CD!$B:$B="CC")*(CD!$O:$O="T+4Q"))</f>
        <v>0</v>
      </c>
    </row>
    <row r="14" spans="1:43" s="71" customFormat="1" ht="15.6" x14ac:dyDescent="0.25">
      <c r="A14" s="122" t="s">
        <v>710</v>
      </c>
      <c r="B14" s="78" t="s">
        <v>462</v>
      </c>
      <c r="C14" s="78"/>
      <c r="D14" s="118">
        <f>COUNTIF(CE!$B:$B,"A")</f>
        <v>0</v>
      </c>
      <c r="E14" s="118">
        <f>COUNTIF(CE!$B:$B,"B")</f>
        <v>0</v>
      </c>
      <c r="F14" s="118">
        <f>COUNTIF(CE!$B:$B,"C")</f>
        <v>0</v>
      </c>
      <c r="G14" s="118">
        <f>COUNTIF(CE!$B:$B,"CA")</f>
        <v>0</v>
      </c>
      <c r="H14" s="118">
        <f>COUNTIF(CE!$B:$B,"CB")</f>
        <v>2</v>
      </c>
      <c r="I14" s="118">
        <f>COUNTIF(CE!$B:$B,"CC")</f>
        <v>0</v>
      </c>
      <c r="J14" s="118">
        <f t="shared" si="0"/>
        <v>2</v>
      </c>
      <c r="K14" s="119">
        <f>SUMPRODUCT((CE!$B:$B="CA")*(CE!$O:$O="NA"))</f>
        <v>0</v>
      </c>
      <c r="L14" s="119">
        <f>SUMPRODUCT((CE!$B:$B="CB")*(CE!$O:$O="NA"))</f>
        <v>0</v>
      </c>
      <c r="M14" s="119">
        <f>SUMPRODUCT((CE!$B:$B="CC")*(CE!$O:$O="NA"))</f>
        <v>0</v>
      </c>
      <c r="N14" s="119">
        <f>SUMPRODUCT((CE!$B:$B="A")*(CE!$O:$O="T"))</f>
        <v>0</v>
      </c>
      <c r="O14" s="119">
        <f>SUMPRODUCT((CE!$B:$B="B")*(CE!$O:$O="T"))</f>
        <v>0</v>
      </c>
      <c r="P14" s="119">
        <f>SUMPRODUCT((CE!$B:$B="C")*(CE!$O:$O="T"))</f>
        <v>0</v>
      </c>
      <c r="Q14" s="119">
        <f>SUMPRODUCT((CE!$B:$B="CA")*(CE!$O:$O="T"))</f>
        <v>0</v>
      </c>
      <c r="R14" s="119">
        <f>SUMPRODUCT((CE!$B:$B="CB")*(CE!$O:$O="T"))</f>
        <v>1</v>
      </c>
      <c r="S14" s="119">
        <f>SUMPRODUCT((CE!$B:$B="CC")*(CE!$O:$O="T"))</f>
        <v>0</v>
      </c>
      <c r="T14" s="119">
        <f>SUMPRODUCT((CE!$B:$B="A")*(CE!$O:$O="T+1Q"))</f>
        <v>0</v>
      </c>
      <c r="U14" s="119">
        <f>SUMPRODUCT((CE!$B:$B="B")*(CE!$O:$O="T+1Q"))</f>
        <v>0</v>
      </c>
      <c r="V14" s="119">
        <f>SUMPRODUCT((CE!$B:$B="C")*(CE!$O:$O="T+1Q"))</f>
        <v>0</v>
      </c>
      <c r="W14" s="119">
        <f>SUMPRODUCT((CE!$B:$B="CA")*(CE!$O:$O="T+1Q"))</f>
        <v>0</v>
      </c>
      <c r="X14" s="119">
        <f>SUMPRODUCT((CE!$B:$B="CB")*(CE!$O:$O="T+1Q"))</f>
        <v>0</v>
      </c>
      <c r="Y14" s="119">
        <f>SUMPRODUCT((CE!$B:$B="CC")*(CE!$O:$O="T+1Q"))</f>
        <v>0</v>
      </c>
      <c r="Z14" s="119">
        <f>SUMPRODUCT((CE!$B:$B="A")*(CE!$O:$O="T+2Q"))</f>
        <v>0</v>
      </c>
      <c r="AA14" s="119">
        <f>SUMPRODUCT((CE!$B:$B="B")*(CE!$O:$O="T+2Q"))</f>
        <v>0</v>
      </c>
      <c r="AB14" s="119">
        <f>SUMPRODUCT((CE!$B:$B="C")*(CE!$O:$O="T+2Q"))</f>
        <v>0</v>
      </c>
      <c r="AC14" s="119">
        <f>SUMPRODUCT((CE!$B:$B="CA")*(CE!$O:$O="T+2Q"))</f>
        <v>0</v>
      </c>
      <c r="AD14" s="119">
        <f>SUMPRODUCT((CE!$B:$B="CB")*(CE!$O:$O="T+2Q"))</f>
        <v>0</v>
      </c>
      <c r="AE14" s="119">
        <f>SUMPRODUCT((CE!$B:$B="CC")*(CE!$O:$O="T+2Q"))</f>
        <v>0</v>
      </c>
      <c r="AF14" s="119">
        <f>SUMPRODUCT((CE!$B:$B="A")*(CE!$O:$O="T+3Q"))</f>
        <v>0</v>
      </c>
      <c r="AG14" s="119">
        <f>SUMPRODUCT((CE!$B:$B="B")*(CE!$O:$O="T+3Q"))</f>
        <v>0</v>
      </c>
      <c r="AH14" s="119">
        <f>SUMPRODUCT((CE!$B:$B="C")*(CE!$O:$O="T+3Q"))</f>
        <v>0</v>
      </c>
      <c r="AI14" s="119">
        <f>SUMPRODUCT((CE!$B:$B="CA")*(CE!$O:$O="T+3Q"))</f>
        <v>0</v>
      </c>
      <c r="AJ14" s="119">
        <f>SUMPRODUCT((CE!$B:$B="CB")*(CE!$O:$O="T+3Q"))</f>
        <v>0</v>
      </c>
      <c r="AK14" s="119">
        <f>SUMPRODUCT((CE!$B:$B="CC")*(CE!$O:$O="T+3Q"))</f>
        <v>0</v>
      </c>
      <c r="AL14" s="119">
        <f>SUMPRODUCT((CE!$B:$B="A")*(CE!$O:$O="T+4Q"))</f>
        <v>0</v>
      </c>
      <c r="AM14" s="119">
        <f>SUMPRODUCT((CE!$B:$B="B")*(CE!$O:$O="T+4Q"))</f>
        <v>0</v>
      </c>
      <c r="AN14" s="119">
        <f>SUMPRODUCT((CE!$B:$B="C")*(CE!$O:$O="T+4Q"))</f>
        <v>0</v>
      </c>
      <c r="AO14" s="119">
        <f>SUMPRODUCT((CE!$B:$B="CA")*(CE!$O:$O="T+4Q"))</f>
        <v>0</v>
      </c>
      <c r="AP14" s="119">
        <f>SUMPRODUCT((CE!$B:$B="CB")*(CE!$O:$O="T+4Q"))</f>
        <v>0</v>
      </c>
      <c r="AQ14" s="119">
        <f>SUMPRODUCT((CE!$B:$B="CC")*(CE!$O:$O="T+4Q"))</f>
        <v>0</v>
      </c>
    </row>
    <row r="15" spans="1:43" x14ac:dyDescent="0.25">
      <c r="A15" s="143" t="s">
        <v>711</v>
      </c>
      <c r="B15" s="144"/>
      <c r="C15" s="123"/>
      <c r="D15" s="124">
        <f t="shared" ref="D15:J15" si="1">SUM(D2:D14)</f>
        <v>2</v>
      </c>
      <c r="E15" s="124">
        <f t="shared" si="1"/>
        <v>1</v>
      </c>
      <c r="F15" s="124">
        <f t="shared" si="1"/>
        <v>0</v>
      </c>
      <c r="G15" s="124">
        <f t="shared" si="1"/>
        <v>24</v>
      </c>
      <c r="H15" s="124">
        <f t="shared" si="1"/>
        <v>82</v>
      </c>
      <c r="I15" s="124">
        <f t="shared" si="1"/>
        <v>38</v>
      </c>
      <c r="J15" s="124">
        <f t="shared" si="1"/>
        <v>147</v>
      </c>
      <c r="K15" s="115">
        <f t="shared" ref="K15:AQ15" si="2">SUM(K2:K14)</f>
        <v>0</v>
      </c>
      <c r="L15" s="115">
        <f t="shared" si="2"/>
        <v>0</v>
      </c>
      <c r="M15" s="115">
        <f t="shared" si="2"/>
        <v>0</v>
      </c>
      <c r="N15" s="116">
        <f t="shared" si="2"/>
        <v>1</v>
      </c>
      <c r="O15" s="116">
        <f t="shared" si="2"/>
        <v>0</v>
      </c>
      <c r="P15" s="116">
        <f t="shared" si="2"/>
        <v>0</v>
      </c>
      <c r="Q15" s="116">
        <f t="shared" si="2"/>
        <v>8</v>
      </c>
      <c r="R15" s="116">
        <f t="shared" si="2"/>
        <v>4</v>
      </c>
      <c r="S15" s="116">
        <f t="shared" si="2"/>
        <v>0</v>
      </c>
      <c r="T15" s="115">
        <f t="shared" si="2"/>
        <v>0</v>
      </c>
      <c r="U15" s="115">
        <f t="shared" si="2"/>
        <v>0</v>
      </c>
      <c r="V15" s="115">
        <f t="shared" si="2"/>
        <v>0</v>
      </c>
      <c r="W15" s="115">
        <f t="shared" si="2"/>
        <v>0</v>
      </c>
      <c r="X15" s="115">
        <f t="shared" si="2"/>
        <v>0</v>
      </c>
      <c r="Y15" s="115">
        <f t="shared" si="2"/>
        <v>0</v>
      </c>
      <c r="Z15" s="116">
        <f t="shared" si="2"/>
        <v>0</v>
      </c>
      <c r="AA15" s="116">
        <f t="shared" si="2"/>
        <v>0</v>
      </c>
      <c r="AB15" s="116">
        <f t="shared" si="2"/>
        <v>0</v>
      </c>
      <c r="AC15" s="116">
        <f t="shared" si="2"/>
        <v>0</v>
      </c>
      <c r="AD15" s="116">
        <f t="shared" si="2"/>
        <v>0</v>
      </c>
      <c r="AE15" s="116">
        <f t="shared" si="2"/>
        <v>0</v>
      </c>
      <c r="AF15" s="115">
        <f t="shared" si="2"/>
        <v>0</v>
      </c>
      <c r="AG15" s="115">
        <f t="shared" si="2"/>
        <v>0</v>
      </c>
      <c r="AH15" s="115">
        <f t="shared" si="2"/>
        <v>0</v>
      </c>
      <c r="AI15" s="115">
        <f t="shared" si="2"/>
        <v>0</v>
      </c>
      <c r="AJ15" s="115">
        <f t="shared" si="2"/>
        <v>0</v>
      </c>
      <c r="AK15" s="115">
        <f t="shared" si="2"/>
        <v>0</v>
      </c>
      <c r="AL15" s="116">
        <f t="shared" si="2"/>
        <v>0</v>
      </c>
      <c r="AM15" s="116">
        <f t="shared" si="2"/>
        <v>0</v>
      </c>
      <c r="AN15" s="116">
        <f t="shared" si="2"/>
        <v>0</v>
      </c>
      <c r="AO15" s="116">
        <f t="shared" si="2"/>
        <v>0</v>
      </c>
      <c r="AP15" s="116">
        <f t="shared" si="2"/>
        <v>0</v>
      </c>
      <c r="AQ15" s="116">
        <f t="shared" si="2"/>
        <v>0</v>
      </c>
    </row>
    <row r="18" spans="2:2" x14ac:dyDescent="0.25">
      <c r="B18" s="30"/>
    </row>
  </sheetData>
  <mergeCells count="1">
    <mergeCell ref="A15:B15"/>
  </mergeCells>
  <phoneticPr fontId="4" type="noConversion"/>
  <dataValidations count="3">
    <dataValidation type="whole" allowBlank="1" showInputMessage="1" showErrorMessage="1" sqref="C12:C14">
      <formula1>0</formula1>
      <formula2>2147483647</formula2>
    </dataValidation>
    <dataValidation type="textLength" operator="lessThanOrEqual" allowBlank="1" showInputMessage="1" showErrorMessage="1" sqref="B11">
      <formula1>64</formula1>
    </dataValidation>
    <dataValidation type="textLength" operator="lessThanOrEqual" allowBlank="1" showInputMessage="1" showErrorMessage="1" sqref="B12:B14 B2:B10">
      <formula1>128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7" sqref="B7"/>
    </sheetView>
  </sheetViews>
  <sheetFormatPr defaultColWidth="8.69921875" defaultRowHeight="13.2" x14ac:dyDescent="0.25"/>
  <cols>
    <col min="1" max="1" width="12.09765625" style="21" customWidth="1"/>
    <col min="2" max="2" width="12.19921875" style="21" customWidth="1"/>
    <col min="3" max="3" width="76.69921875" style="21" customWidth="1"/>
    <col min="4" max="4" width="13.59765625" style="21" customWidth="1"/>
    <col min="5" max="5" width="21.8984375" style="21" customWidth="1"/>
    <col min="6" max="16384" width="8.69921875" style="21"/>
  </cols>
  <sheetData>
    <row r="1" spans="1:5" s="16" customFormat="1" ht="19.5" customHeight="1" x14ac:dyDescent="0.25">
      <c r="A1" s="25" t="s">
        <v>70</v>
      </c>
      <c r="B1" s="25" t="s">
        <v>140</v>
      </c>
      <c r="C1" s="25" t="s">
        <v>141</v>
      </c>
      <c r="D1" s="25" t="s">
        <v>142</v>
      </c>
      <c r="E1" s="25" t="s">
        <v>62</v>
      </c>
    </row>
    <row r="2" spans="1:5" s="20" customFormat="1" ht="17.25" customHeight="1" x14ac:dyDescent="0.25">
      <c r="A2" s="17" t="s">
        <v>463</v>
      </c>
      <c r="B2" s="18">
        <v>41758</v>
      </c>
      <c r="C2" s="17"/>
      <c r="D2" s="19"/>
      <c r="E2" s="19"/>
    </row>
    <row r="3" spans="1:5" s="20" customFormat="1" ht="17.25" customHeight="1" x14ac:dyDescent="0.25">
      <c r="A3" s="17" t="s">
        <v>546</v>
      </c>
      <c r="B3" s="18">
        <v>41759</v>
      </c>
      <c r="C3" s="17" t="s">
        <v>547</v>
      </c>
      <c r="D3" s="19"/>
      <c r="E3" s="19"/>
    </row>
    <row r="4" spans="1:5" s="20" customFormat="1" ht="17.25" customHeight="1" x14ac:dyDescent="0.25">
      <c r="A4" s="17" t="s">
        <v>642</v>
      </c>
      <c r="B4" s="109">
        <v>41841</v>
      </c>
      <c r="C4" s="110" t="s">
        <v>641</v>
      </c>
      <c r="D4" s="19"/>
      <c r="E4" s="19"/>
    </row>
    <row r="5" spans="1:5" s="20" customFormat="1" ht="27" customHeight="1" x14ac:dyDescent="0.15">
      <c r="A5" s="17" t="s">
        <v>649</v>
      </c>
      <c r="B5" s="109">
        <v>42430</v>
      </c>
      <c r="C5" s="112" t="s">
        <v>659</v>
      </c>
      <c r="D5" s="19"/>
      <c r="E5" s="19"/>
    </row>
    <row r="6" spans="1:5" s="20" customFormat="1" ht="24" x14ac:dyDescent="0.15">
      <c r="A6" s="17" t="s">
        <v>650</v>
      </c>
      <c r="B6" s="109">
        <v>42468</v>
      </c>
      <c r="C6" s="112" t="s">
        <v>661</v>
      </c>
      <c r="D6" s="19"/>
      <c r="E6" s="19"/>
    </row>
    <row r="7" spans="1:5" s="20" customFormat="1" x14ac:dyDescent="0.15">
      <c r="A7" s="17" t="s">
        <v>664</v>
      </c>
      <c r="B7" s="109">
        <v>42587</v>
      </c>
      <c r="C7" s="112" t="s">
        <v>665</v>
      </c>
      <c r="D7" s="19"/>
      <c r="E7" s="19"/>
    </row>
    <row r="8" spans="1:5" ht="21" customHeight="1" x14ac:dyDescent="0.25">
      <c r="A8" s="5" t="s">
        <v>0</v>
      </c>
    </row>
    <row r="9" spans="1:5" ht="21.75" customHeight="1" x14ac:dyDescent="0.25">
      <c r="A9" s="21" t="s">
        <v>1</v>
      </c>
    </row>
    <row r="10" spans="1:5" x14ac:dyDescent="0.25">
      <c r="A10" s="21" t="s">
        <v>2</v>
      </c>
    </row>
    <row r="12" spans="1:5" x14ac:dyDescent="0.25">
      <c r="A12" s="5" t="s">
        <v>3</v>
      </c>
    </row>
    <row r="13" spans="1:5" x14ac:dyDescent="0.25">
      <c r="A13" s="26" t="s">
        <v>63</v>
      </c>
    </row>
    <row r="14" spans="1:5" x14ac:dyDescent="0.25">
      <c r="A14" s="26" t="s">
        <v>67</v>
      </c>
    </row>
    <row r="15" spans="1:5" x14ac:dyDescent="0.25">
      <c r="A15" s="26" t="s">
        <v>4</v>
      </c>
    </row>
    <row r="16" spans="1:5" x14ac:dyDescent="0.25">
      <c r="A16" s="22" t="s">
        <v>64</v>
      </c>
    </row>
    <row r="17" spans="1:3" x14ac:dyDescent="0.25">
      <c r="A17" s="22" t="s">
        <v>65</v>
      </c>
    </row>
    <row r="18" spans="1:3" x14ac:dyDescent="0.25">
      <c r="A18" s="22" t="s">
        <v>66</v>
      </c>
    </row>
    <row r="19" spans="1:3" x14ac:dyDescent="0.25">
      <c r="A19" s="26" t="s">
        <v>5</v>
      </c>
    </row>
    <row r="20" spans="1:3" x14ac:dyDescent="0.25">
      <c r="A20" s="26" t="s">
        <v>6</v>
      </c>
    </row>
    <row r="21" spans="1:3" x14ac:dyDescent="0.25">
      <c r="A21" s="26" t="s">
        <v>7</v>
      </c>
    </row>
    <row r="22" spans="1:3" x14ac:dyDescent="0.25">
      <c r="A22" s="26" t="s">
        <v>8</v>
      </c>
    </row>
    <row r="23" spans="1:3" x14ac:dyDescent="0.25">
      <c r="A23" s="26" t="s">
        <v>9</v>
      </c>
    </row>
    <row r="24" spans="1:3" x14ac:dyDescent="0.25">
      <c r="A24" s="26" t="s">
        <v>10</v>
      </c>
    </row>
    <row r="31" spans="1:3" x14ac:dyDescent="0.25">
      <c r="A31" s="5" t="s">
        <v>11</v>
      </c>
    </row>
    <row r="32" spans="1:3" ht="39.6" x14ac:dyDescent="0.25">
      <c r="A32" s="23" t="s">
        <v>138</v>
      </c>
      <c r="B32" s="24" t="s">
        <v>139</v>
      </c>
      <c r="C32" s="23"/>
    </row>
    <row r="33" spans="1:3" ht="26.4" x14ac:dyDescent="0.25">
      <c r="A33" s="23" t="s">
        <v>147</v>
      </c>
      <c r="B33" s="24" t="s">
        <v>148</v>
      </c>
      <c r="C33" s="23"/>
    </row>
    <row r="34" spans="1:3" x14ac:dyDescent="0.25">
      <c r="A34" s="23"/>
      <c r="B34" s="24"/>
      <c r="C34" s="23"/>
    </row>
    <row r="35" spans="1:3" x14ac:dyDescent="0.25">
      <c r="A35" s="23"/>
      <c r="B35" s="24"/>
      <c r="C35" s="23"/>
    </row>
    <row r="37" spans="1:3" x14ac:dyDescent="0.25">
      <c r="A37" s="21" t="s">
        <v>12</v>
      </c>
    </row>
    <row r="38" spans="1:3" x14ac:dyDescent="0.25">
      <c r="A38" s="21" t="s">
        <v>13</v>
      </c>
    </row>
    <row r="39" spans="1:3" x14ac:dyDescent="0.25">
      <c r="A39" s="21" t="s">
        <v>14</v>
      </c>
    </row>
  </sheetData>
  <phoneticPr fontId="4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J1" workbookViewId="0">
      <selection activeCell="O1" sqref="O1:O1048576"/>
    </sheetView>
  </sheetViews>
  <sheetFormatPr defaultColWidth="9" defaultRowHeight="15.6" x14ac:dyDescent="0.25"/>
  <cols>
    <col min="1" max="2" width="9" style="50"/>
    <col min="3" max="3" width="17.69921875" style="51" customWidth="1"/>
    <col min="4" max="4" width="19.5" style="51" customWidth="1"/>
    <col min="5" max="5" width="25.09765625" style="51" customWidth="1"/>
    <col min="6" max="6" width="18.3984375" style="98" customWidth="1"/>
    <col min="7" max="8" width="9" style="52"/>
    <col min="9" max="9" width="9" style="51"/>
    <col min="10" max="10" width="17.5" style="51" customWidth="1"/>
    <col min="11" max="13" width="9" style="52"/>
    <col min="14" max="14" width="24.69921875" style="51" bestFit="1" customWidth="1"/>
    <col min="15" max="15" width="10.796875" style="148" customWidth="1"/>
    <col min="16" max="16384" width="9" style="51"/>
  </cols>
  <sheetData>
    <row r="1" spans="1:15" s="39" customFormat="1" ht="13.2" x14ac:dyDescent="0.25">
      <c r="A1" s="90" t="s">
        <v>149</v>
      </c>
      <c r="B1" s="91" t="s">
        <v>150</v>
      </c>
      <c r="C1" s="91" t="s">
        <v>474</v>
      </c>
      <c r="D1" s="91" t="s">
        <v>473</v>
      </c>
      <c r="E1" s="91" t="s">
        <v>475</v>
      </c>
      <c r="F1" s="97" t="s">
        <v>476</v>
      </c>
      <c r="G1" s="91" t="s">
        <v>245</v>
      </c>
      <c r="H1" s="91" t="s">
        <v>466</v>
      </c>
      <c r="I1" s="91" t="s">
        <v>244</v>
      </c>
      <c r="J1" s="91" t="s">
        <v>477</v>
      </c>
      <c r="K1" s="91" t="s">
        <v>478</v>
      </c>
      <c r="L1" s="91" t="s">
        <v>479</v>
      </c>
      <c r="M1" s="105" t="s">
        <v>639</v>
      </c>
      <c r="N1" s="92" t="s">
        <v>246</v>
      </c>
      <c r="O1" s="145" t="s">
        <v>744</v>
      </c>
    </row>
    <row r="2" spans="1:15" s="46" customFormat="1" ht="26.4" x14ac:dyDescent="0.25">
      <c r="A2" s="40" t="s">
        <v>247</v>
      </c>
      <c r="B2" s="41" t="s">
        <v>456</v>
      </c>
      <c r="C2" s="43" t="s">
        <v>249</v>
      </c>
      <c r="D2" s="42" t="s">
        <v>248</v>
      </c>
      <c r="E2" s="45" t="s">
        <v>151</v>
      </c>
      <c r="F2" s="42" t="s">
        <v>549</v>
      </c>
      <c r="G2" s="41" t="s">
        <v>251</v>
      </c>
      <c r="H2" s="86" t="s">
        <v>470</v>
      </c>
      <c r="I2" s="44" t="s">
        <v>250</v>
      </c>
      <c r="J2" s="41" t="s">
        <v>480</v>
      </c>
      <c r="K2" s="41" t="s">
        <v>467</v>
      </c>
      <c r="L2" s="41" t="s">
        <v>467</v>
      </c>
      <c r="M2" s="41"/>
      <c r="N2" s="28" t="s">
        <v>481</v>
      </c>
      <c r="O2" s="129" t="s">
        <v>745</v>
      </c>
    </row>
    <row r="3" spans="1:15" s="46" customFormat="1" ht="52.8" x14ac:dyDescent="0.25">
      <c r="A3" s="40" t="s">
        <v>71</v>
      </c>
      <c r="B3" s="41" t="s">
        <v>456</v>
      </c>
      <c r="C3" s="43" t="s">
        <v>253</v>
      </c>
      <c r="D3" s="42" t="s">
        <v>252</v>
      </c>
      <c r="E3" s="45" t="s">
        <v>152</v>
      </c>
      <c r="F3" s="42" t="s">
        <v>550</v>
      </c>
      <c r="G3" s="41" t="s">
        <v>251</v>
      </c>
      <c r="H3" s="86" t="s">
        <v>470</v>
      </c>
      <c r="I3" s="44" t="s">
        <v>250</v>
      </c>
      <c r="J3" s="41" t="s">
        <v>480</v>
      </c>
      <c r="K3" s="41" t="s">
        <v>467</v>
      </c>
      <c r="L3" s="41" t="s">
        <v>467</v>
      </c>
      <c r="M3" s="41"/>
      <c r="N3" s="28" t="s">
        <v>481</v>
      </c>
      <c r="O3" s="146"/>
    </row>
    <row r="4" spans="1:15" s="49" customFormat="1" ht="39.6" x14ac:dyDescent="0.25">
      <c r="A4" s="40" t="s">
        <v>72</v>
      </c>
      <c r="B4" s="48" t="s">
        <v>464</v>
      </c>
      <c r="C4" s="47" t="s">
        <v>255</v>
      </c>
      <c r="D4" s="45" t="s">
        <v>254</v>
      </c>
      <c r="E4" s="45" t="s">
        <v>257</v>
      </c>
      <c r="F4" s="42" t="s">
        <v>551</v>
      </c>
      <c r="G4" s="41" t="s">
        <v>258</v>
      </c>
      <c r="H4" s="86" t="s">
        <v>470</v>
      </c>
      <c r="I4" s="44" t="s">
        <v>256</v>
      </c>
      <c r="J4" s="41" t="s">
        <v>480</v>
      </c>
      <c r="K4" s="41" t="s">
        <v>467</v>
      </c>
      <c r="L4" s="41" t="s">
        <v>467</v>
      </c>
      <c r="M4" s="41"/>
      <c r="N4" s="28" t="s">
        <v>481</v>
      </c>
      <c r="O4" s="146"/>
    </row>
    <row r="5" spans="1:15" s="49" customFormat="1" ht="39.6" x14ac:dyDescent="0.25">
      <c r="A5" s="40" t="s">
        <v>73</v>
      </c>
      <c r="B5" s="41" t="s">
        <v>464</v>
      </c>
      <c r="C5" s="47" t="s">
        <v>260</v>
      </c>
      <c r="D5" s="45" t="s">
        <v>259</v>
      </c>
      <c r="E5" s="45" t="s">
        <v>261</v>
      </c>
      <c r="F5" s="42" t="s">
        <v>552</v>
      </c>
      <c r="G5" s="41" t="s">
        <v>258</v>
      </c>
      <c r="H5" s="86" t="s">
        <v>470</v>
      </c>
      <c r="I5" s="44" t="s">
        <v>256</v>
      </c>
      <c r="J5" s="41" t="s">
        <v>480</v>
      </c>
      <c r="K5" s="41" t="s">
        <v>467</v>
      </c>
      <c r="L5" s="41" t="s">
        <v>467</v>
      </c>
      <c r="M5" s="41"/>
      <c r="N5" s="28" t="s">
        <v>481</v>
      </c>
      <c r="O5" s="146"/>
    </row>
    <row r="6" spans="1:15" s="49" customFormat="1" ht="52.8" x14ac:dyDescent="0.25">
      <c r="A6" s="40" t="s">
        <v>74</v>
      </c>
      <c r="B6" s="41" t="s">
        <v>156</v>
      </c>
      <c r="C6" s="82" t="s">
        <v>662</v>
      </c>
      <c r="D6" s="45" t="s">
        <v>262</v>
      </c>
      <c r="E6" s="45" t="s">
        <v>263</v>
      </c>
      <c r="F6" s="42" t="s">
        <v>553</v>
      </c>
      <c r="G6" s="41" t="s">
        <v>258</v>
      </c>
      <c r="H6" s="86" t="s">
        <v>470</v>
      </c>
      <c r="I6" s="44" t="s">
        <v>256</v>
      </c>
      <c r="J6" s="41" t="s">
        <v>480</v>
      </c>
      <c r="K6" s="41" t="s">
        <v>467</v>
      </c>
      <c r="L6" s="41" t="s">
        <v>467</v>
      </c>
      <c r="M6" s="41"/>
      <c r="N6" s="28" t="s">
        <v>481</v>
      </c>
      <c r="O6" s="146"/>
    </row>
    <row r="7" spans="1:15" s="46" customFormat="1" ht="26.4" x14ac:dyDescent="0.25">
      <c r="A7" s="40" t="s">
        <v>75</v>
      </c>
      <c r="B7" s="41" t="s">
        <v>456</v>
      </c>
      <c r="C7" s="43" t="s">
        <v>264</v>
      </c>
      <c r="D7" s="42" t="s">
        <v>159</v>
      </c>
      <c r="E7" s="45" t="s">
        <v>161</v>
      </c>
      <c r="F7" s="42" t="s">
        <v>588</v>
      </c>
      <c r="G7" s="41" t="s">
        <v>251</v>
      </c>
      <c r="H7" s="86" t="s">
        <v>470</v>
      </c>
      <c r="I7" s="44" t="s">
        <v>250</v>
      </c>
      <c r="J7" s="41" t="s">
        <v>480</v>
      </c>
      <c r="K7" s="41" t="s">
        <v>467</v>
      </c>
      <c r="L7" s="41" t="s">
        <v>467</v>
      </c>
      <c r="M7" s="41"/>
      <c r="N7" s="28" t="s">
        <v>481</v>
      </c>
      <c r="O7" s="146"/>
    </row>
    <row r="8" spans="1:15" s="46" customFormat="1" ht="52.8" x14ac:dyDescent="0.25">
      <c r="A8" s="40" t="s">
        <v>76</v>
      </c>
      <c r="B8" s="41" t="s">
        <v>456</v>
      </c>
      <c r="C8" s="43" t="s">
        <v>266</v>
      </c>
      <c r="D8" s="42" t="s">
        <v>265</v>
      </c>
      <c r="E8" s="45" t="s">
        <v>163</v>
      </c>
      <c r="F8" s="42" t="s">
        <v>587</v>
      </c>
      <c r="G8" s="41" t="s">
        <v>251</v>
      </c>
      <c r="H8" s="86" t="s">
        <v>470</v>
      </c>
      <c r="I8" s="44" t="s">
        <v>250</v>
      </c>
      <c r="J8" s="41" t="s">
        <v>480</v>
      </c>
      <c r="K8" s="41" t="s">
        <v>467</v>
      </c>
      <c r="L8" s="41" t="s">
        <v>467</v>
      </c>
      <c r="M8" s="41"/>
      <c r="N8" s="28" t="s">
        <v>481</v>
      </c>
      <c r="O8" s="146"/>
    </row>
    <row r="9" spans="1:15" s="49" customFormat="1" ht="39.6" x14ac:dyDescent="0.25">
      <c r="A9" s="40" t="s">
        <v>77</v>
      </c>
      <c r="B9" s="48" t="s">
        <v>464</v>
      </c>
      <c r="C9" s="47" t="s">
        <v>165</v>
      </c>
      <c r="D9" s="45" t="s">
        <v>164</v>
      </c>
      <c r="E9" s="45" t="s">
        <v>166</v>
      </c>
      <c r="F9" s="42" t="s">
        <v>586</v>
      </c>
      <c r="G9" s="41" t="s">
        <v>156</v>
      </c>
      <c r="H9" s="86" t="s">
        <v>470</v>
      </c>
      <c r="I9" s="44" t="s">
        <v>155</v>
      </c>
      <c r="J9" s="41" t="s">
        <v>480</v>
      </c>
      <c r="K9" s="41" t="s">
        <v>467</v>
      </c>
      <c r="L9" s="41" t="s">
        <v>467</v>
      </c>
      <c r="M9" s="41"/>
      <c r="N9" s="28" t="s">
        <v>481</v>
      </c>
      <c r="O9" s="146"/>
    </row>
    <row r="10" spans="1:15" s="49" customFormat="1" ht="39.6" x14ac:dyDescent="0.25">
      <c r="A10" s="40" t="s">
        <v>78</v>
      </c>
      <c r="B10" s="41" t="s">
        <v>464</v>
      </c>
      <c r="C10" s="47" t="s">
        <v>168</v>
      </c>
      <c r="D10" s="45" t="s">
        <v>167</v>
      </c>
      <c r="E10" s="45" t="s">
        <v>169</v>
      </c>
      <c r="F10" s="42" t="s">
        <v>585</v>
      </c>
      <c r="G10" s="41" t="s">
        <v>158</v>
      </c>
      <c r="H10" s="86" t="s">
        <v>470</v>
      </c>
      <c r="I10" s="44" t="s">
        <v>157</v>
      </c>
      <c r="J10" s="41" t="s">
        <v>480</v>
      </c>
      <c r="K10" s="41" t="s">
        <v>467</v>
      </c>
      <c r="L10" s="41" t="s">
        <v>467</v>
      </c>
      <c r="M10" s="41"/>
      <c r="N10" s="28" t="s">
        <v>481</v>
      </c>
      <c r="O10" s="146"/>
    </row>
    <row r="11" spans="1:15" s="49" customFormat="1" ht="52.8" x14ac:dyDescent="0.25">
      <c r="A11" s="40" t="s">
        <v>79</v>
      </c>
      <c r="B11" s="41" t="s">
        <v>156</v>
      </c>
      <c r="C11" s="82" t="s">
        <v>652</v>
      </c>
      <c r="D11" s="45" t="s">
        <v>170</v>
      </c>
      <c r="E11" s="45" t="s">
        <v>171</v>
      </c>
      <c r="F11" s="42" t="s">
        <v>584</v>
      </c>
      <c r="G11" s="41" t="s">
        <v>158</v>
      </c>
      <c r="H11" s="86" t="s">
        <v>470</v>
      </c>
      <c r="I11" s="44" t="s">
        <v>157</v>
      </c>
      <c r="J11" s="41" t="s">
        <v>480</v>
      </c>
      <c r="K11" s="41" t="s">
        <v>467</v>
      </c>
      <c r="L11" s="41" t="s">
        <v>467</v>
      </c>
      <c r="M11" s="41"/>
      <c r="N11" s="28" t="s">
        <v>481</v>
      </c>
      <c r="O11" s="146"/>
    </row>
    <row r="12" spans="1:15" s="46" customFormat="1" ht="46.5" customHeight="1" x14ac:dyDescent="0.25">
      <c r="A12" s="40" t="s">
        <v>80</v>
      </c>
      <c r="B12" s="41" t="s">
        <v>456</v>
      </c>
      <c r="C12" s="43" t="s">
        <v>41</v>
      </c>
      <c r="D12" s="42" t="s">
        <v>172</v>
      </c>
      <c r="E12" s="45" t="s">
        <v>173</v>
      </c>
      <c r="F12" s="42" t="s">
        <v>583</v>
      </c>
      <c r="G12" s="41" t="s">
        <v>162</v>
      </c>
      <c r="H12" s="86" t="s">
        <v>470</v>
      </c>
      <c r="I12" s="44" t="s">
        <v>160</v>
      </c>
      <c r="J12" s="41" t="s">
        <v>480</v>
      </c>
      <c r="K12" s="41" t="s">
        <v>467</v>
      </c>
      <c r="L12" s="41" t="s">
        <v>467</v>
      </c>
      <c r="M12" s="41"/>
      <c r="N12" s="28" t="s">
        <v>481</v>
      </c>
      <c r="O12" s="146"/>
    </row>
    <row r="13" spans="1:15" s="46" customFormat="1" ht="52.8" x14ac:dyDescent="0.25">
      <c r="A13" s="40" t="s">
        <v>81</v>
      </c>
      <c r="B13" s="41" t="s">
        <v>456</v>
      </c>
      <c r="C13" s="43" t="s">
        <v>42</v>
      </c>
      <c r="D13" s="42" t="s">
        <v>174</v>
      </c>
      <c r="E13" s="45" t="s">
        <v>175</v>
      </c>
      <c r="F13" s="42" t="s">
        <v>582</v>
      </c>
      <c r="G13" s="41" t="s">
        <v>154</v>
      </c>
      <c r="H13" s="86" t="s">
        <v>470</v>
      </c>
      <c r="I13" s="44" t="s">
        <v>153</v>
      </c>
      <c r="J13" s="41" t="s">
        <v>480</v>
      </c>
      <c r="K13" s="41" t="s">
        <v>467</v>
      </c>
      <c r="L13" s="41" t="s">
        <v>467</v>
      </c>
      <c r="M13" s="41"/>
      <c r="N13" s="28" t="s">
        <v>481</v>
      </c>
      <c r="O13" s="146"/>
    </row>
    <row r="14" spans="1:15" s="49" customFormat="1" ht="39.6" x14ac:dyDescent="0.25">
      <c r="A14" s="40" t="s">
        <v>82</v>
      </c>
      <c r="B14" s="53" t="s">
        <v>156</v>
      </c>
      <c r="C14" s="47" t="s">
        <v>177</v>
      </c>
      <c r="D14" s="45" t="s">
        <v>176</v>
      </c>
      <c r="E14" s="45" t="s">
        <v>178</v>
      </c>
      <c r="F14" s="42" t="s">
        <v>581</v>
      </c>
      <c r="G14" s="41" t="s">
        <v>156</v>
      </c>
      <c r="H14" s="86" t="s">
        <v>470</v>
      </c>
      <c r="I14" s="44" t="s">
        <v>155</v>
      </c>
      <c r="J14" s="41" t="s">
        <v>480</v>
      </c>
      <c r="K14" s="41" t="s">
        <v>467</v>
      </c>
      <c r="L14" s="41" t="s">
        <v>467</v>
      </c>
      <c r="M14" s="41"/>
      <c r="N14" s="28" t="s">
        <v>481</v>
      </c>
      <c r="O14" s="146"/>
    </row>
    <row r="15" spans="1:15" s="49" customFormat="1" ht="52.8" x14ac:dyDescent="0.25">
      <c r="A15" s="40" t="s">
        <v>83</v>
      </c>
      <c r="B15" s="41" t="s">
        <v>464</v>
      </c>
      <c r="C15" s="47" t="s">
        <v>180</v>
      </c>
      <c r="D15" s="45" t="s">
        <v>179</v>
      </c>
      <c r="E15" s="45" t="s">
        <v>181</v>
      </c>
      <c r="F15" s="42" t="s">
        <v>548</v>
      </c>
      <c r="G15" s="41" t="s">
        <v>158</v>
      </c>
      <c r="H15" s="86" t="s">
        <v>470</v>
      </c>
      <c r="I15" s="44" t="s">
        <v>157</v>
      </c>
      <c r="J15" s="41" t="s">
        <v>480</v>
      </c>
      <c r="K15" s="41" t="s">
        <v>467</v>
      </c>
      <c r="L15" s="41" t="s">
        <v>467</v>
      </c>
      <c r="M15" s="41"/>
      <c r="N15" s="28" t="s">
        <v>481</v>
      </c>
      <c r="O15" s="147"/>
    </row>
    <row r="16" spans="1:15" s="49" customFormat="1" ht="52.8" x14ac:dyDescent="0.25">
      <c r="A16" s="40" t="s">
        <v>84</v>
      </c>
      <c r="B16" s="41" t="s">
        <v>156</v>
      </c>
      <c r="C16" s="82" t="s">
        <v>653</v>
      </c>
      <c r="D16" s="45" t="s">
        <v>182</v>
      </c>
      <c r="E16" s="45" t="s">
        <v>183</v>
      </c>
      <c r="F16" s="42" t="s">
        <v>580</v>
      </c>
      <c r="G16" s="41" t="s">
        <v>158</v>
      </c>
      <c r="H16" s="86" t="s">
        <v>470</v>
      </c>
      <c r="I16" s="44" t="s">
        <v>157</v>
      </c>
      <c r="J16" s="41" t="s">
        <v>480</v>
      </c>
      <c r="K16" s="41" t="s">
        <v>467</v>
      </c>
      <c r="L16" s="41" t="s">
        <v>467</v>
      </c>
      <c r="M16" s="41"/>
      <c r="N16" s="28" t="s">
        <v>481</v>
      </c>
      <c r="O16" s="147"/>
    </row>
    <row r="17" spans="1:15" s="46" customFormat="1" ht="26.4" x14ac:dyDescent="0.25">
      <c r="A17" s="40" t="s">
        <v>85</v>
      </c>
      <c r="B17" s="41" t="s">
        <v>456</v>
      </c>
      <c r="C17" s="43" t="s">
        <v>43</v>
      </c>
      <c r="D17" s="42" t="s">
        <v>184</v>
      </c>
      <c r="E17" s="45" t="s">
        <v>185</v>
      </c>
      <c r="F17" s="42" t="s">
        <v>579</v>
      </c>
      <c r="G17" s="41" t="s">
        <v>162</v>
      </c>
      <c r="H17" s="86" t="s">
        <v>470</v>
      </c>
      <c r="I17" s="44" t="s">
        <v>160</v>
      </c>
      <c r="J17" s="41" t="s">
        <v>480</v>
      </c>
      <c r="K17" s="41" t="s">
        <v>467</v>
      </c>
      <c r="L17" s="41" t="s">
        <v>467</v>
      </c>
      <c r="M17" s="41"/>
      <c r="N17" s="28" t="s">
        <v>481</v>
      </c>
      <c r="O17" s="147"/>
    </row>
    <row r="18" spans="1:15" s="46" customFormat="1" ht="52.8" x14ac:dyDescent="0.25">
      <c r="A18" s="40" t="s">
        <v>86</v>
      </c>
      <c r="B18" s="41" t="s">
        <v>456</v>
      </c>
      <c r="C18" s="43" t="s">
        <v>47</v>
      </c>
      <c r="D18" s="42" t="s">
        <v>186</v>
      </c>
      <c r="E18" s="45" t="s">
        <v>187</v>
      </c>
      <c r="F18" s="42" t="s">
        <v>578</v>
      </c>
      <c r="G18" s="41" t="s">
        <v>154</v>
      </c>
      <c r="H18" s="86" t="s">
        <v>470</v>
      </c>
      <c r="I18" s="44" t="s">
        <v>153</v>
      </c>
      <c r="J18" s="41" t="s">
        <v>480</v>
      </c>
      <c r="K18" s="41" t="s">
        <v>467</v>
      </c>
      <c r="L18" s="41" t="s">
        <v>467</v>
      </c>
      <c r="M18" s="41"/>
      <c r="N18" s="28" t="s">
        <v>481</v>
      </c>
      <c r="O18" s="147"/>
    </row>
    <row r="19" spans="1:15" s="49" customFormat="1" ht="39.6" x14ac:dyDescent="0.25">
      <c r="A19" s="40" t="s">
        <v>87</v>
      </c>
      <c r="B19" s="53" t="s">
        <v>156</v>
      </c>
      <c r="C19" s="47" t="s">
        <v>189</v>
      </c>
      <c r="D19" s="45" t="s">
        <v>188</v>
      </c>
      <c r="E19" s="45" t="s">
        <v>190</v>
      </c>
      <c r="F19" s="42" t="s">
        <v>577</v>
      </c>
      <c r="G19" s="41" t="s">
        <v>156</v>
      </c>
      <c r="H19" s="86" t="s">
        <v>470</v>
      </c>
      <c r="I19" s="44" t="s">
        <v>155</v>
      </c>
      <c r="J19" s="41" t="s">
        <v>480</v>
      </c>
      <c r="K19" s="41" t="s">
        <v>467</v>
      </c>
      <c r="L19" s="41" t="s">
        <v>467</v>
      </c>
      <c r="M19" s="41"/>
      <c r="N19" s="28" t="s">
        <v>481</v>
      </c>
      <c r="O19" s="147"/>
    </row>
    <row r="20" spans="1:15" s="49" customFormat="1" ht="39.6" x14ac:dyDescent="0.25">
      <c r="A20" s="40" t="s">
        <v>308</v>
      </c>
      <c r="B20" s="41" t="s">
        <v>464</v>
      </c>
      <c r="C20" s="47" t="s">
        <v>192</v>
      </c>
      <c r="D20" s="45" t="s">
        <v>191</v>
      </c>
      <c r="E20" s="45" t="s">
        <v>193</v>
      </c>
      <c r="F20" s="42" t="s">
        <v>576</v>
      </c>
      <c r="G20" s="41" t="s">
        <v>158</v>
      </c>
      <c r="H20" s="86" t="s">
        <v>470</v>
      </c>
      <c r="I20" s="44" t="s">
        <v>157</v>
      </c>
      <c r="J20" s="41" t="s">
        <v>480</v>
      </c>
      <c r="K20" s="41" t="s">
        <v>467</v>
      </c>
      <c r="L20" s="41" t="s">
        <v>467</v>
      </c>
      <c r="M20" s="41"/>
      <c r="N20" s="28" t="s">
        <v>481</v>
      </c>
      <c r="O20" s="147"/>
    </row>
    <row r="21" spans="1:15" s="49" customFormat="1" ht="52.8" x14ac:dyDescent="0.25">
      <c r="A21" s="40" t="s">
        <v>88</v>
      </c>
      <c r="B21" s="41" t="s">
        <v>156</v>
      </c>
      <c r="C21" s="82" t="s">
        <v>654</v>
      </c>
      <c r="D21" s="45" t="s">
        <v>194</v>
      </c>
      <c r="E21" s="45" t="s">
        <v>195</v>
      </c>
      <c r="F21" s="42" t="s">
        <v>575</v>
      </c>
      <c r="G21" s="41" t="s">
        <v>158</v>
      </c>
      <c r="H21" s="86" t="s">
        <v>470</v>
      </c>
      <c r="I21" s="44" t="s">
        <v>157</v>
      </c>
      <c r="J21" s="41" t="s">
        <v>480</v>
      </c>
      <c r="K21" s="41" t="s">
        <v>467</v>
      </c>
      <c r="L21" s="41" t="s">
        <v>467</v>
      </c>
      <c r="M21" s="41"/>
      <c r="N21" s="28" t="s">
        <v>481</v>
      </c>
      <c r="O21" s="148"/>
    </row>
    <row r="22" spans="1:15" s="46" customFormat="1" ht="26.4" x14ac:dyDescent="0.25">
      <c r="A22" s="40" t="s">
        <v>89</v>
      </c>
      <c r="B22" s="41" t="s">
        <v>458</v>
      </c>
      <c r="C22" s="43" t="s">
        <v>48</v>
      </c>
      <c r="D22" s="42" t="s">
        <v>196</v>
      </c>
      <c r="E22" s="45" t="s">
        <v>197</v>
      </c>
      <c r="F22" s="42" t="s">
        <v>574</v>
      </c>
      <c r="G22" s="41" t="s">
        <v>162</v>
      </c>
      <c r="H22" s="86" t="s">
        <v>470</v>
      </c>
      <c r="I22" s="44" t="s">
        <v>160</v>
      </c>
      <c r="J22" s="41" t="s">
        <v>480</v>
      </c>
      <c r="K22" s="41" t="s">
        <v>467</v>
      </c>
      <c r="L22" s="41" t="s">
        <v>467</v>
      </c>
      <c r="M22" s="41"/>
      <c r="N22" s="28" t="s">
        <v>481</v>
      </c>
      <c r="O22" s="148"/>
    </row>
    <row r="23" spans="1:15" s="46" customFormat="1" ht="52.8" x14ac:dyDescent="0.25">
      <c r="A23" s="40" t="s">
        <v>90</v>
      </c>
      <c r="B23" s="41" t="s">
        <v>458</v>
      </c>
      <c r="C23" s="43" t="s">
        <v>49</v>
      </c>
      <c r="D23" s="42" t="s">
        <v>198</v>
      </c>
      <c r="E23" s="45" t="s">
        <v>199</v>
      </c>
      <c r="F23" s="42" t="s">
        <v>573</v>
      </c>
      <c r="G23" s="41" t="s">
        <v>154</v>
      </c>
      <c r="H23" s="86" t="s">
        <v>470</v>
      </c>
      <c r="I23" s="44" t="s">
        <v>153</v>
      </c>
      <c r="J23" s="41" t="s">
        <v>480</v>
      </c>
      <c r="K23" s="41" t="s">
        <v>467</v>
      </c>
      <c r="L23" s="41" t="s">
        <v>467</v>
      </c>
      <c r="M23" s="41"/>
      <c r="N23" s="28" t="s">
        <v>481</v>
      </c>
      <c r="O23" s="148"/>
    </row>
    <row r="24" spans="1:15" s="46" customFormat="1" ht="26.4" x14ac:dyDescent="0.25">
      <c r="A24" s="40" t="s">
        <v>91</v>
      </c>
      <c r="B24" s="41" t="s">
        <v>458</v>
      </c>
      <c r="C24" s="43" t="s">
        <v>50</v>
      </c>
      <c r="D24" s="42" t="s">
        <v>200</v>
      </c>
      <c r="E24" s="45" t="s">
        <v>201</v>
      </c>
      <c r="F24" s="42" t="s">
        <v>572</v>
      </c>
      <c r="G24" s="41" t="s">
        <v>154</v>
      </c>
      <c r="H24" s="86" t="s">
        <v>470</v>
      </c>
      <c r="I24" s="44" t="s">
        <v>153</v>
      </c>
      <c r="J24" s="41" t="s">
        <v>480</v>
      </c>
      <c r="K24" s="41" t="s">
        <v>467</v>
      </c>
      <c r="L24" s="41" t="s">
        <v>467</v>
      </c>
      <c r="M24" s="41"/>
      <c r="N24" s="28" t="s">
        <v>481</v>
      </c>
      <c r="O24" s="148"/>
    </row>
    <row r="25" spans="1:15" s="46" customFormat="1" ht="52.8" x14ac:dyDescent="0.25">
      <c r="A25" s="40" t="s">
        <v>92</v>
      </c>
      <c r="B25" s="41" t="s">
        <v>458</v>
      </c>
      <c r="C25" s="43" t="s">
        <v>51</v>
      </c>
      <c r="D25" s="42" t="s">
        <v>202</v>
      </c>
      <c r="E25" s="45" t="s">
        <v>203</v>
      </c>
      <c r="F25" s="42" t="s">
        <v>571</v>
      </c>
      <c r="G25" s="41" t="s">
        <v>154</v>
      </c>
      <c r="H25" s="86" t="s">
        <v>470</v>
      </c>
      <c r="I25" s="44" t="s">
        <v>153</v>
      </c>
      <c r="J25" s="41" t="s">
        <v>480</v>
      </c>
      <c r="K25" s="41" t="s">
        <v>467</v>
      </c>
      <c r="L25" s="41" t="s">
        <v>467</v>
      </c>
      <c r="M25" s="41"/>
      <c r="N25" s="28" t="s">
        <v>481</v>
      </c>
      <c r="O25" s="149"/>
    </row>
    <row r="26" spans="1:15" s="46" customFormat="1" ht="26.4" x14ac:dyDescent="0.25">
      <c r="A26" s="40" t="s">
        <v>93</v>
      </c>
      <c r="B26" s="41" t="s">
        <v>458</v>
      </c>
      <c r="C26" s="43" t="s">
        <v>52</v>
      </c>
      <c r="D26" s="42" t="s">
        <v>204</v>
      </c>
      <c r="E26" s="45" t="s">
        <v>205</v>
      </c>
      <c r="F26" s="42" t="s">
        <v>570</v>
      </c>
      <c r="G26" s="41" t="s">
        <v>154</v>
      </c>
      <c r="H26" s="86" t="s">
        <v>470</v>
      </c>
      <c r="I26" s="44" t="s">
        <v>153</v>
      </c>
      <c r="J26" s="41" t="s">
        <v>480</v>
      </c>
      <c r="K26" s="41" t="s">
        <v>467</v>
      </c>
      <c r="L26" s="41" t="s">
        <v>467</v>
      </c>
      <c r="M26" s="41"/>
      <c r="N26" s="28" t="s">
        <v>481</v>
      </c>
      <c r="O26" s="147"/>
    </row>
    <row r="27" spans="1:15" s="46" customFormat="1" ht="52.8" x14ac:dyDescent="0.25">
      <c r="A27" s="40" t="s">
        <v>94</v>
      </c>
      <c r="B27" s="41" t="s">
        <v>458</v>
      </c>
      <c r="C27" s="43" t="s">
        <v>53</v>
      </c>
      <c r="D27" s="42" t="s">
        <v>206</v>
      </c>
      <c r="E27" s="45" t="s">
        <v>207</v>
      </c>
      <c r="F27" s="42" t="s">
        <v>569</v>
      </c>
      <c r="G27" s="41" t="s">
        <v>154</v>
      </c>
      <c r="H27" s="86" t="s">
        <v>470</v>
      </c>
      <c r="I27" s="44" t="s">
        <v>153</v>
      </c>
      <c r="J27" s="41" t="s">
        <v>480</v>
      </c>
      <c r="K27" s="41" t="s">
        <v>467</v>
      </c>
      <c r="L27" s="41" t="s">
        <v>467</v>
      </c>
      <c r="M27" s="41"/>
      <c r="N27" s="28" t="s">
        <v>481</v>
      </c>
      <c r="O27" s="147"/>
    </row>
    <row r="28" spans="1:15" s="46" customFormat="1" ht="26.4" x14ac:dyDescent="0.25">
      <c r="A28" s="40" t="s">
        <v>95</v>
      </c>
      <c r="B28" s="41" t="s">
        <v>458</v>
      </c>
      <c r="C28" s="43" t="s">
        <v>54</v>
      </c>
      <c r="D28" s="42" t="s">
        <v>208</v>
      </c>
      <c r="E28" s="45" t="s">
        <v>209</v>
      </c>
      <c r="F28" s="42" t="s">
        <v>568</v>
      </c>
      <c r="G28" s="41" t="s">
        <v>154</v>
      </c>
      <c r="H28" s="86" t="s">
        <v>470</v>
      </c>
      <c r="I28" s="44" t="s">
        <v>153</v>
      </c>
      <c r="J28" s="41" t="s">
        <v>480</v>
      </c>
      <c r="K28" s="41" t="s">
        <v>467</v>
      </c>
      <c r="L28" s="41" t="s">
        <v>467</v>
      </c>
      <c r="M28" s="41"/>
      <c r="N28" s="28" t="s">
        <v>481</v>
      </c>
      <c r="O28" s="147"/>
    </row>
    <row r="29" spans="1:15" s="46" customFormat="1" ht="52.8" x14ac:dyDescent="0.25">
      <c r="A29" s="40" t="s">
        <v>102</v>
      </c>
      <c r="B29" s="41" t="s">
        <v>458</v>
      </c>
      <c r="C29" s="43" t="s">
        <v>55</v>
      </c>
      <c r="D29" s="42" t="s">
        <v>210</v>
      </c>
      <c r="E29" s="45" t="s">
        <v>211</v>
      </c>
      <c r="F29" s="42" t="s">
        <v>567</v>
      </c>
      <c r="G29" s="41" t="s">
        <v>154</v>
      </c>
      <c r="H29" s="86" t="s">
        <v>470</v>
      </c>
      <c r="I29" s="44" t="s">
        <v>153</v>
      </c>
      <c r="J29" s="41" t="s">
        <v>480</v>
      </c>
      <c r="K29" s="41" t="s">
        <v>467</v>
      </c>
      <c r="L29" s="41" t="s">
        <v>467</v>
      </c>
      <c r="M29" s="41"/>
      <c r="N29" s="28" t="s">
        <v>481</v>
      </c>
      <c r="O29" s="147"/>
    </row>
    <row r="30" spans="1:15" s="49" customFormat="1" ht="39.6" x14ac:dyDescent="0.25">
      <c r="A30" s="40" t="s">
        <v>103</v>
      </c>
      <c r="B30" s="53" t="s">
        <v>156</v>
      </c>
      <c r="C30" s="47" t="s">
        <v>213</v>
      </c>
      <c r="D30" s="45" t="s">
        <v>212</v>
      </c>
      <c r="E30" s="45" t="s">
        <v>214</v>
      </c>
      <c r="F30" s="42" t="s">
        <v>566</v>
      </c>
      <c r="G30" s="41" t="s">
        <v>156</v>
      </c>
      <c r="H30" s="86" t="s">
        <v>470</v>
      </c>
      <c r="I30" s="44" t="s">
        <v>155</v>
      </c>
      <c r="J30" s="41" t="s">
        <v>480</v>
      </c>
      <c r="K30" s="41" t="s">
        <v>467</v>
      </c>
      <c r="L30" s="41" t="s">
        <v>467</v>
      </c>
      <c r="M30" s="41"/>
      <c r="N30" s="28" t="s">
        <v>481</v>
      </c>
      <c r="O30" s="147"/>
    </row>
    <row r="31" spans="1:15" s="49" customFormat="1" ht="39.6" x14ac:dyDescent="0.25">
      <c r="A31" s="40" t="s">
        <v>104</v>
      </c>
      <c r="B31" s="41" t="s">
        <v>464</v>
      </c>
      <c r="C31" s="47" t="s">
        <v>216</v>
      </c>
      <c r="D31" s="45" t="s">
        <v>215</v>
      </c>
      <c r="E31" s="45" t="s">
        <v>217</v>
      </c>
      <c r="F31" s="42" t="s">
        <v>565</v>
      </c>
      <c r="G31" s="41" t="s">
        <v>158</v>
      </c>
      <c r="H31" s="86" t="s">
        <v>470</v>
      </c>
      <c r="I31" s="44" t="s">
        <v>157</v>
      </c>
      <c r="J31" s="41" t="s">
        <v>480</v>
      </c>
      <c r="K31" s="41" t="s">
        <v>467</v>
      </c>
      <c r="L31" s="41" t="s">
        <v>467</v>
      </c>
      <c r="M31" s="41"/>
      <c r="N31" s="28" t="s">
        <v>481</v>
      </c>
      <c r="O31" s="146"/>
    </row>
    <row r="32" spans="1:15" s="49" customFormat="1" ht="52.8" x14ac:dyDescent="0.25">
      <c r="A32" s="40" t="s">
        <v>105</v>
      </c>
      <c r="B32" s="41" t="s">
        <v>156</v>
      </c>
      <c r="C32" s="82" t="s">
        <v>655</v>
      </c>
      <c r="D32" s="45" t="s">
        <v>218</v>
      </c>
      <c r="E32" s="45" t="s">
        <v>219</v>
      </c>
      <c r="F32" s="42" t="s">
        <v>564</v>
      </c>
      <c r="G32" s="41" t="s">
        <v>158</v>
      </c>
      <c r="H32" s="86" t="s">
        <v>470</v>
      </c>
      <c r="I32" s="44" t="s">
        <v>157</v>
      </c>
      <c r="J32" s="41" t="s">
        <v>480</v>
      </c>
      <c r="K32" s="41" t="s">
        <v>467</v>
      </c>
      <c r="L32" s="41" t="s">
        <v>467</v>
      </c>
      <c r="M32" s="41"/>
      <c r="N32" s="28" t="s">
        <v>481</v>
      </c>
      <c r="O32" s="146"/>
    </row>
    <row r="33" spans="1:15" s="50" customFormat="1" ht="26.4" x14ac:dyDescent="0.25">
      <c r="A33" s="40" t="s">
        <v>106</v>
      </c>
      <c r="B33" s="41" t="s">
        <v>458</v>
      </c>
      <c r="C33" s="43" t="s">
        <v>56</v>
      </c>
      <c r="D33" s="42" t="s">
        <v>220</v>
      </c>
      <c r="E33" s="45" t="s">
        <v>221</v>
      </c>
      <c r="F33" s="42" t="s">
        <v>563</v>
      </c>
      <c r="G33" s="41" t="s">
        <v>162</v>
      </c>
      <c r="H33" s="86" t="s">
        <v>470</v>
      </c>
      <c r="I33" s="44" t="s">
        <v>160</v>
      </c>
      <c r="J33" s="41" t="s">
        <v>480</v>
      </c>
      <c r="K33" s="41" t="s">
        <v>467</v>
      </c>
      <c r="L33" s="41" t="s">
        <v>467</v>
      </c>
      <c r="M33" s="41"/>
      <c r="N33" s="28" t="s">
        <v>481</v>
      </c>
      <c r="O33" s="146"/>
    </row>
    <row r="34" spans="1:15" s="50" customFormat="1" ht="52.8" x14ac:dyDescent="0.25">
      <c r="A34" s="40" t="s">
        <v>107</v>
      </c>
      <c r="B34" s="41" t="s">
        <v>458</v>
      </c>
      <c r="C34" s="43" t="s">
        <v>57</v>
      </c>
      <c r="D34" s="42" t="s">
        <v>222</v>
      </c>
      <c r="E34" s="45" t="s">
        <v>223</v>
      </c>
      <c r="F34" s="42" t="s">
        <v>562</v>
      </c>
      <c r="G34" s="41" t="s">
        <v>154</v>
      </c>
      <c r="H34" s="86" t="s">
        <v>470</v>
      </c>
      <c r="I34" s="44" t="s">
        <v>153</v>
      </c>
      <c r="J34" s="41" t="s">
        <v>480</v>
      </c>
      <c r="K34" s="41" t="s">
        <v>467</v>
      </c>
      <c r="L34" s="41" t="s">
        <v>467</v>
      </c>
      <c r="M34" s="41"/>
      <c r="N34" s="28" t="s">
        <v>481</v>
      </c>
      <c r="O34" s="146"/>
    </row>
    <row r="35" spans="1:15" s="49" customFormat="1" ht="39.6" x14ac:dyDescent="0.25">
      <c r="A35" s="40" t="s">
        <v>108</v>
      </c>
      <c r="B35" s="54" t="s">
        <v>156</v>
      </c>
      <c r="C35" s="47" t="s">
        <v>225</v>
      </c>
      <c r="D35" s="45" t="s">
        <v>224</v>
      </c>
      <c r="E35" s="45" t="s">
        <v>226</v>
      </c>
      <c r="F35" s="42" t="s">
        <v>561</v>
      </c>
      <c r="G35" s="41" t="s">
        <v>156</v>
      </c>
      <c r="H35" s="86" t="s">
        <v>470</v>
      </c>
      <c r="I35" s="44" t="s">
        <v>155</v>
      </c>
      <c r="J35" s="41" t="s">
        <v>480</v>
      </c>
      <c r="K35" s="41" t="s">
        <v>467</v>
      </c>
      <c r="L35" s="41" t="s">
        <v>467</v>
      </c>
      <c r="M35" s="41"/>
      <c r="N35" s="28" t="s">
        <v>481</v>
      </c>
      <c r="O35" s="146"/>
    </row>
    <row r="36" spans="1:15" s="49" customFormat="1" ht="39.6" x14ac:dyDescent="0.25">
      <c r="A36" s="40" t="s">
        <v>32</v>
      </c>
      <c r="B36" s="41" t="s">
        <v>464</v>
      </c>
      <c r="C36" s="47" t="s">
        <v>228</v>
      </c>
      <c r="D36" s="45" t="s">
        <v>227</v>
      </c>
      <c r="E36" s="45" t="s">
        <v>229</v>
      </c>
      <c r="F36" s="42" t="s">
        <v>560</v>
      </c>
      <c r="G36" s="41" t="s">
        <v>158</v>
      </c>
      <c r="H36" s="86" t="s">
        <v>470</v>
      </c>
      <c r="I36" s="44" t="s">
        <v>157</v>
      </c>
      <c r="J36" s="41" t="s">
        <v>480</v>
      </c>
      <c r="K36" s="41" t="s">
        <v>467</v>
      </c>
      <c r="L36" s="41" t="s">
        <v>467</v>
      </c>
      <c r="M36" s="41"/>
      <c r="N36" s="28" t="s">
        <v>481</v>
      </c>
      <c r="O36" s="146"/>
    </row>
    <row r="37" spans="1:15" s="49" customFormat="1" ht="52.8" x14ac:dyDescent="0.25">
      <c r="A37" s="40" t="s">
        <v>33</v>
      </c>
      <c r="B37" s="41" t="s">
        <v>156</v>
      </c>
      <c r="C37" s="82" t="s">
        <v>656</v>
      </c>
      <c r="D37" s="45" t="s">
        <v>230</v>
      </c>
      <c r="E37" s="45" t="s">
        <v>231</v>
      </c>
      <c r="F37" s="42" t="s">
        <v>559</v>
      </c>
      <c r="G37" s="41" t="s">
        <v>158</v>
      </c>
      <c r="H37" s="86" t="s">
        <v>470</v>
      </c>
      <c r="I37" s="44" t="s">
        <v>157</v>
      </c>
      <c r="J37" s="41" t="s">
        <v>480</v>
      </c>
      <c r="K37" s="41" t="s">
        <v>467</v>
      </c>
      <c r="L37" s="41" t="s">
        <v>467</v>
      </c>
      <c r="M37" s="41"/>
      <c r="N37" s="28" t="s">
        <v>481</v>
      </c>
      <c r="O37" s="146"/>
    </row>
    <row r="38" spans="1:15" s="50" customFormat="1" ht="26.4" x14ac:dyDescent="0.25">
      <c r="A38" s="40" t="s">
        <v>34</v>
      </c>
      <c r="B38" s="41" t="s">
        <v>458</v>
      </c>
      <c r="C38" s="43" t="s">
        <v>58</v>
      </c>
      <c r="D38" s="42" t="s">
        <v>232</v>
      </c>
      <c r="E38" s="45" t="s">
        <v>233</v>
      </c>
      <c r="F38" s="42" t="s">
        <v>558</v>
      </c>
      <c r="G38" s="41" t="s">
        <v>162</v>
      </c>
      <c r="H38" s="86" t="s">
        <v>470</v>
      </c>
      <c r="I38" s="44" t="s">
        <v>160</v>
      </c>
      <c r="J38" s="41" t="s">
        <v>480</v>
      </c>
      <c r="K38" s="41" t="s">
        <v>467</v>
      </c>
      <c r="L38" s="41" t="s">
        <v>467</v>
      </c>
      <c r="M38" s="41"/>
      <c r="N38" s="28" t="s">
        <v>481</v>
      </c>
      <c r="O38" s="146"/>
    </row>
    <row r="39" spans="1:15" s="50" customFormat="1" ht="52.8" x14ac:dyDescent="0.25">
      <c r="A39" s="40" t="s">
        <v>143</v>
      </c>
      <c r="B39" s="41" t="s">
        <v>458</v>
      </c>
      <c r="C39" s="43" t="s">
        <v>59</v>
      </c>
      <c r="D39" s="42" t="s">
        <v>234</v>
      </c>
      <c r="E39" s="45" t="s">
        <v>235</v>
      </c>
      <c r="F39" s="42" t="s">
        <v>557</v>
      </c>
      <c r="G39" s="41" t="s">
        <v>154</v>
      </c>
      <c r="H39" s="86" t="s">
        <v>470</v>
      </c>
      <c r="I39" s="44" t="s">
        <v>153</v>
      </c>
      <c r="J39" s="41" t="s">
        <v>480</v>
      </c>
      <c r="K39" s="41" t="s">
        <v>467</v>
      </c>
      <c r="L39" s="41" t="s">
        <v>467</v>
      </c>
      <c r="M39" s="41"/>
      <c r="N39" s="28" t="s">
        <v>481</v>
      </c>
      <c r="O39" s="146"/>
    </row>
    <row r="40" spans="1:15" s="49" customFormat="1" ht="39.6" x14ac:dyDescent="0.25">
      <c r="A40" s="40" t="s">
        <v>144</v>
      </c>
      <c r="B40" s="32" t="s">
        <v>156</v>
      </c>
      <c r="C40" s="47" t="s">
        <v>237</v>
      </c>
      <c r="D40" s="45" t="s">
        <v>236</v>
      </c>
      <c r="E40" s="45" t="s">
        <v>238</v>
      </c>
      <c r="F40" s="42" t="s">
        <v>556</v>
      </c>
      <c r="G40" s="41" t="s">
        <v>156</v>
      </c>
      <c r="H40" s="86" t="s">
        <v>470</v>
      </c>
      <c r="I40" s="44" t="s">
        <v>155</v>
      </c>
      <c r="J40" s="41" t="s">
        <v>480</v>
      </c>
      <c r="K40" s="41" t="s">
        <v>467</v>
      </c>
      <c r="L40" s="41" t="s">
        <v>467</v>
      </c>
      <c r="M40" s="41"/>
      <c r="N40" s="28" t="s">
        <v>481</v>
      </c>
      <c r="O40" s="146"/>
    </row>
    <row r="41" spans="1:15" s="49" customFormat="1" ht="39.6" x14ac:dyDescent="0.25">
      <c r="A41" s="40" t="s">
        <v>145</v>
      </c>
      <c r="B41" s="41" t="s">
        <v>464</v>
      </c>
      <c r="C41" s="47" t="s">
        <v>240</v>
      </c>
      <c r="D41" s="45" t="s">
        <v>239</v>
      </c>
      <c r="E41" s="45" t="s">
        <v>241</v>
      </c>
      <c r="F41" s="42" t="s">
        <v>555</v>
      </c>
      <c r="G41" s="41" t="s">
        <v>158</v>
      </c>
      <c r="H41" s="86" t="s">
        <v>470</v>
      </c>
      <c r="I41" s="44" t="s">
        <v>157</v>
      </c>
      <c r="J41" s="41" t="s">
        <v>480</v>
      </c>
      <c r="K41" s="41" t="s">
        <v>467</v>
      </c>
      <c r="L41" s="41" t="s">
        <v>467</v>
      </c>
      <c r="M41" s="41"/>
      <c r="N41" s="28" t="s">
        <v>481</v>
      </c>
      <c r="O41" s="146"/>
    </row>
    <row r="42" spans="1:15" s="49" customFormat="1" ht="52.8" x14ac:dyDescent="0.25">
      <c r="A42" s="40" t="s">
        <v>146</v>
      </c>
      <c r="B42" s="41" t="s">
        <v>156</v>
      </c>
      <c r="C42" s="82" t="s">
        <v>657</v>
      </c>
      <c r="D42" s="45" t="s">
        <v>242</v>
      </c>
      <c r="E42" s="45" t="s">
        <v>243</v>
      </c>
      <c r="F42" s="42" t="s">
        <v>554</v>
      </c>
      <c r="G42" s="41" t="s">
        <v>158</v>
      </c>
      <c r="H42" s="86" t="s">
        <v>470</v>
      </c>
      <c r="I42" s="44" t="s">
        <v>157</v>
      </c>
      <c r="J42" s="41" t="s">
        <v>480</v>
      </c>
      <c r="K42" s="41" t="s">
        <v>467</v>
      </c>
      <c r="L42" s="41" t="s">
        <v>467</v>
      </c>
      <c r="M42" s="41"/>
      <c r="N42" s="28" t="s">
        <v>481</v>
      </c>
      <c r="O42" s="146"/>
    </row>
    <row r="43" spans="1:15" x14ac:dyDescent="0.25">
      <c r="O43" s="147"/>
    </row>
    <row r="48" spans="1:15" ht="15" x14ac:dyDescent="0.25">
      <c r="O48" s="150"/>
    </row>
    <row r="49" spans="15:15" ht="15" x14ac:dyDescent="0.25">
      <c r="O49" s="150"/>
    </row>
    <row r="50" spans="15:15" ht="15" x14ac:dyDescent="0.25">
      <c r="O50" s="150"/>
    </row>
    <row r="51" spans="15:15" ht="15" x14ac:dyDescent="0.25">
      <c r="O51" s="150"/>
    </row>
    <row r="52" spans="15:15" ht="15" x14ac:dyDescent="0.25">
      <c r="O52" s="150"/>
    </row>
    <row r="53" spans="15:15" ht="15" x14ac:dyDescent="0.25">
      <c r="O53" s="150"/>
    </row>
    <row r="54" spans="15:15" ht="15" x14ac:dyDescent="0.25">
      <c r="O54" s="150"/>
    </row>
    <row r="55" spans="15:15" ht="15" x14ac:dyDescent="0.25">
      <c r="O55" s="150"/>
    </row>
    <row r="56" spans="15:15" ht="15" x14ac:dyDescent="0.25">
      <c r="O56" s="150"/>
    </row>
    <row r="57" spans="15:15" ht="15" x14ac:dyDescent="0.25">
      <c r="O57" s="150"/>
    </row>
    <row r="58" spans="15:15" ht="15" x14ac:dyDescent="0.25">
      <c r="O58" s="150"/>
    </row>
    <row r="59" spans="15:15" ht="15" x14ac:dyDescent="0.25">
      <c r="O59" s="150"/>
    </row>
    <row r="60" spans="15:15" ht="15" x14ac:dyDescent="0.25">
      <c r="O60" s="150"/>
    </row>
    <row r="61" spans="15:15" ht="15" x14ac:dyDescent="0.25">
      <c r="O61" s="150"/>
    </row>
    <row r="62" spans="15:15" ht="15" x14ac:dyDescent="0.25">
      <c r="O62" s="150"/>
    </row>
  </sheetData>
  <phoneticPr fontId="4" type="noConversion"/>
  <dataValidations count="2">
    <dataValidation type="textLength" operator="lessThanOrEqual" allowBlank="1" showInputMessage="1" showErrorMessage="1" sqref="D33:D34 D17 D7 D13 D22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2" width="9" style="35"/>
    <col min="3" max="3" width="16.59765625" style="35" customWidth="1"/>
    <col min="4" max="4" width="27.5" style="35" customWidth="1"/>
    <col min="5" max="5" width="23.09765625" style="35" customWidth="1"/>
    <col min="6" max="6" width="15.19921875" style="35" customWidth="1"/>
    <col min="7" max="8" width="9" style="36"/>
    <col min="9" max="10" width="9" style="35"/>
    <col min="11" max="13" width="9" style="36"/>
    <col min="14" max="14" width="24.8984375" style="35" bestFit="1" customWidth="1"/>
    <col min="15" max="15" width="10.796875" style="148" customWidth="1"/>
    <col min="16" max="16384" width="9" style="35"/>
  </cols>
  <sheetData>
    <row r="1" spans="1:15" s="31" customFormat="1" ht="35.25" customHeight="1" x14ac:dyDescent="0.25">
      <c r="A1" s="94" t="s">
        <v>68</v>
      </c>
      <c r="B1" s="94" t="s">
        <v>69</v>
      </c>
      <c r="C1" s="91" t="s">
        <v>474</v>
      </c>
      <c r="D1" s="91" t="s">
        <v>473</v>
      </c>
      <c r="E1" s="91" t="s">
        <v>475</v>
      </c>
      <c r="F1" s="91" t="s">
        <v>476</v>
      </c>
      <c r="G1" s="94" t="s">
        <v>60</v>
      </c>
      <c r="H1" s="91" t="s">
        <v>466</v>
      </c>
      <c r="I1" s="94" t="s">
        <v>61</v>
      </c>
      <c r="J1" s="91" t="s">
        <v>477</v>
      </c>
      <c r="K1" s="91" t="s">
        <v>478</v>
      </c>
      <c r="L1" s="91" t="s">
        <v>479</v>
      </c>
      <c r="M1" s="97" t="s">
        <v>640</v>
      </c>
      <c r="N1" s="94" t="s">
        <v>62</v>
      </c>
      <c r="O1" s="145" t="s">
        <v>746</v>
      </c>
    </row>
    <row r="2" spans="1:15" ht="26.4" x14ac:dyDescent="0.25">
      <c r="A2" s="32" t="s">
        <v>118</v>
      </c>
      <c r="B2" s="34" t="s">
        <v>456</v>
      </c>
      <c r="C2" s="33" t="s">
        <v>120</v>
      </c>
      <c r="D2" s="33" t="s">
        <v>119</v>
      </c>
      <c r="E2" s="33" t="s">
        <v>122</v>
      </c>
      <c r="F2" s="99" t="s">
        <v>589</v>
      </c>
      <c r="G2" s="34" t="s">
        <v>123</v>
      </c>
      <c r="H2" s="3" t="s">
        <v>470</v>
      </c>
      <c r="I2" s="37" t="s">
        <v>121</v>
      </c>
      <c r="J2" s="41" t="s">
        <v>480</v>
      </c>
      <c r="K2" s="32" t="s">
        <v>468</v>
      </c>
      <c r="L2" s="32" t="s">
        <v>468</v>
      </c>
      <c r="M2" s="32"/>
      <c r="N2" s="28" t="s">
        <v>481</v>
      </c>
      <c r="O2" s="129" t="s">
        <v>745</v>
      </c>
    </row>
    <row r="3" spans="1:15" ht="26.4" x14ac:dyDescent="0.25">
      <c r="A3" s="32" t="s">
        <v>96</v>
      </c>
      <c r="B3" s="34" t="s">
        <v>458</v>
      </c>
      <c r="C3" s="33" t="s">
        <v>125</v>
      </c>
      <c r="D3" s="33" t="s">
        <v>124</v>
      </c>
      <c r="E3" s="33" t="s">
        <v>127</v>
      </c>
      <c r="F3" s="99" t="s">
        <v>589</v>
      </c>
      <c r="G3" s="34" t="s">
        <v>128</v>
      </c>
      <c r="H3" s="3" t="s">
        <v>470</v>
      </c>
      <c r="I3" s="37" t="s">
        <v>126</v>
      </c>
      <c r="J3" s="41" t="s">
        <v>480</v>
      </c>
      <c r="K3" s="32" t="s">
        <v>468</v>
      </c>
      <c r="L3" s="32" t="s">
        <v>468</v>
      </c>
      <c r="M3" s="32"/>
      <c r="N3" s="28" t="s">
        <v>481</v>
      </c>
      <c r="O3" s="146"/>
    </row>
    <row r="4" spans="1:15" ht="39.6" x14ac:dyDescent="0.25">
      <c r="A4" s="32" t="s">
        <v>97</v>
      </c>
      <c r="B4" s="34" t="s">
        <v>458</v>
      </c>
      <c r="C4" s="33" t="s">
        <v>130</v>
      </c>
      <c r="D4" s="33" t="s">
        <v>129</v>
      </c>
      <c r="E4" s="33" t="s">
        <v>131</v>
      </c>
      <c r="F4" s="99" t="s">
        <v>589</v>
      </c>
      <c r="G4" s="34" t="s">
        <v>128</v>
      </c>
      <c r="H4" s="3" t="s">
        <v>470</v>
      </c>
      <c r="I4" s="37" t="s">
        <v>126</v>
      </c>
      <c r="J4" s="41" t="s">
        <v>480</v>
      </c>
      <c r="K4" s="32" t="s">
        <v>468</v>
      </c>
      <c r="L4" s="32" t="s">
        <v>468</v>
      </c>
      <c r="M4" s="32"/>
      <c r="N4" s="28" t="s">
        <v>481</v>
      </c>
      <c r="O4" s="146"/>
    </row>
    <row r="5" spans="1:15" ht="39.6" x14ac:dyDescent="0.25">
      <c r="A5" s="32" t="s">
        <v>98</v>
      </c>
      <c r="B5" s="34" t="s">
        <v>458</v>
      </c>
      <c r="C5" s="33" t="s">
        <v>133</v>
      </c>
      <c r="D5" s="33" t="s">
        <v>132</v>
      </c>
      <c r="E5" s="33" t="s">
        <v>134</v>
      </c>
      <c r="F5" s="99" t="s">
        <v>589</v>
      </c>
      <c r="G5" s="34" t="s">
        <v>128</v>
      </c>
      <c r="H5" s="3" t="s">
        <v>470</v>
      </c>
      <c r="I5" s="37" t="s">
        <v>126</v>
      </c>
      <c r="J5" s="41" t="s">
        <v>480</v>
      </c>
      <c r="K5" s="32" t="s">
        <v>468</v>
      </c>
      <c r="L5" s="32" t="s">
        <v>468</v>
      </c>
      <c r="M5" s="32"/>
      <c r="N5" s="28" t="s">
        <v>481</v>
      </c>
      <c r="O5" s="146"/>
    </row>
    <row r="6" spans="1:15" ht="26.4" x14ac:dyDescent="0.25">
      <c r="A6" s="32" t="s">
        <v>267</v>
      </c>
      <c r="B6" s="34" t="s">
        <v>154</v>
      </c>
      <c r="C6" s="33" t="s">
        <v>136</v>
      </c>
      <c r="D6" s="33" t="s">
        <v>135</v>
      </c>
      <c r="E6" s="33" t="s">
        <v>137</v>
      </c>
      <c r="F6" s="99" t="s">
        <v>589</v>
      </c>
      <c r="G6" s="34" t="s">
        <v>128</v>
      </c>
      <c r="H6" s="3" t="s">
        <v>470</v>
      </c>
      <c r="I6" s="37" t="s">
        <v>126</v>
      </c>
      <c r="J6" s="41" t="s">
        <v>480</v>
      </c>
      <c r="K6" s="32" t="s">
        <v>468</v>
      </c>
      <c r="L6" s="32" t="s">
        <v>468</v>
      </c>
      <c r="M6" s="32"/>
      <c r="N6" s="28" t="s">
        <v>481</v>
      </c>
      <c r="O6" s="146"/>
    </row>
    <row r="7" spans="1:15" ht="39.6" x14ac:dyDescent="0.25">
      <c r="A7" s="32" t="s">
        <v>99</v>
      </c>
      <c r="B7" s="34" t="s">
        <v>458</v>
      </c>
      <c r="C7" s="33" t="s">
        <v>22</v>
      </c>
      <c r="D7" s="33" t="s">
        <v>21</v>
      </c>
      <c r="E7" s="33" t="s">
        <v>45</v>
      </c>
      <c r="F7" s="99" t="s">
        <v>589</v>
      </c>
      <c r="G7" s="34" t="s">
        <v>20</v>
      </c>
      <c r="H7" s="3" t="s">
        <v>470</v>
      </c>
      <c r="I7" s="4" t="s">
        <v>19</v>
      </c>
      <c r="J7" s="41" t="s">
        <v>480</v>
      </c>
      <c r="K7" s="32" t="s">
        <v>468</v>
      </c>
      <c r="L7" s="32" t="s">
        <v>468</v>
      </c>
      <c r="M7" s="32"/>
      <c r="N7" s="28" t="s">
        <v>481</v>
      </c>
      <c r="O7" s="146"/>
    </row>
    <row r="8" spans="1:15" ht="39.6" x14ac:dyDescent="0.25">
      <c r="A8" s="32" t="s">
        <v>100</v>
      </c>
      <c r="B8" s="34" t="s">
        <v>458</v>
      </c>
      <c r="C8" s="33" t="s">
        <v>24</v>
      </c>
      <c r="D8" s="33" t="s">
        <v>23</v>
      </c>
      <c r="E8" s="33" t="s">
        <v>46</v>
      </c>
      <c r="F8" s="99" t="s">
        <v>589</v>
      </c>
      <c r="G8" s="34" t="s">
        <v>20</v>
      </c>
      <c r="H8" s="3" t="s">
        <v>470</v>
      </c>
      <c r="I8" s="4" t="s">
        <v>19</v>
      </c>
      <c r="J8" s="41" t="s">
        <v>480</v>
      </c>
      <c r="K8" s="32" t="s">
        <v>468</v>
      </c>
      <c r="L8" s="32" t="s">
        <v>468</v>
      </c>
      <c r="M8" s="32"/>
      <c r="N8" s="28" t="s">
        <v>481</v>
      </c>
      <c r="O8" s="146"/>
    </row>
    <row r="9" spans="1:15" ht="15" x14ac:dyDescent="0.25">
      <c r="O9" s="146"/>
    </row>
    <row r="10" spans="1:15" ht="15" x14ac:dyDescent="0.25">
      <c r="O10" s="146"/>
    </row>
    <row r="11" spans="1:15" ht="15" x14ac:dyDescent="0.25">
      <c r="O11" s="146"/>
    </row>
    <row r="12" spans="1:15" ht="15" x14ac:dyDescent="0.25">
      <c r="O12" s="146"/>
    </row>
    <row r="13" spans="1:15" ht="15" x14ac:dyDescent="0.25">
      <c r="O13" s="146"/>
    </row>
    <row r="14" spans="1:15" ht="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ht="15" x14ac:dyDescent="0.25">
      <c r="O31" s="146"/>
    </row>
    <row r="32" spans="15:15" ht="15" x14ac:dyDescent="0.25">
      <c r="O32" s="146"/>
    </row>
    <row r="33" spans="15:15" ht="15" x14ac:dyDescent="0.25">
      <c r="O33" s="146"/>
    </row>
    <row r="34" spans="15:15" ht="15" x14ac:dyDescent="0.25">
      <c r="O34" s="146"/>
    </row>
    <row r="35" spans="15:15" ht="15" x14ac:dyDescent="0.25">
      <c r="O35" s="146"/>
    </row>
    <row r="36" spans="15:15" ht="15" x14ac:dyDescent="0.25">
      <c r="O36" s="146"/>
    </row>
    <row r="37" spans="15:15" ht="15" x14ac:dyDescent="0.25">
      <c r="O37" s="146"/>
    </row>
    <row r="38" spans="15:15" ht="15" x14ac:dyDescent="0.25">
      <c r="O38" s="146"/>
    </row>
    <row r="39" spans="15:15" ht="15" x14ac:dyDescent="0.25">
      <c r="O39" s="146"/>
    </row>
    <row r="40" spans="15:15" ht="15" x14ac:dyDescent="0.25">
      <c r="O40" s="146"/>
    </row>
    <row r="41" spans="15:15" ht="15" x14ac:dyDescent="0.25">
      <c r="O41" s="146"/>
    </row>
    <row r="42" spans="15:15" ht="15" x14ac:dyDescent="0.25">
      <c r="O42" s="146"/>
    </row>
    <row r="43" spans="15:15" x14ac:dyDescent="0.25">
      <c r="O43" s="147"/>
    </row>
    <row r="48" spans="15:15" ht="15" x14ac:dyDescent="0.25">
      <c r="O48" s="150"/>
    </row>
    <row r="49" spans="15:15" ht="15" x14ac:dyDescent="0.25">
      <c r="O49" s="150"/>
    </row>
    <row r="50" spans="15:15" ht="15" x14ac:dyDescent="0.25">
      <c r="O50" s="150"/>
    </row>
    <row r="51" spans="15:15" ht="15" x14ac:dyDescent="0.25">
      <c r="O51" s="150"/>
    </row>
    <row r="52" spans="15:15" ht="15" x14ac:dyDescent="0.25">
      <c r="O52" s="150"/>
    </row>
    <row r="53" spans="15:15" ht="15" x14ac:dyDescent="0.25">
      <c r="O53" s="150"/>
    </row>
    <row r="54" spans="15:15" ht="15" x14ac:dyDescent="0.25">
      <c r="O54" s="150"/>
    </row>
    <row r="55" spans="15:15" ht="15" x14ac:dyDescent="0.25">
      <c r="O55" s="150"/>
    </row>
    <row r="56" spans="15:15" ht="15" x14ac:dyDescent="0.25">
      <c r="O56" s="150"/>
    </row>
    <row r="57" spans="15:15" ht="15" x14ac:dyDescent="0.25">
      <c r="O57" s="150"/>
    </row>
    <row r="58" spans="15:15" ht="15" x14ac:dyDescent="0.25">
      <c r="O58" s="150"/>
    </row>
    <row r="59" spans="15:15" ht="15" x14ac:dyDescent="0.25">
      <c r="O59" s="150"/>
    </row>
    <row r="60" spans="15:15" ht="15" x14ac:dyDescent="0.25">
      <c r="O60" s="150"/>
    </row>
    <row r="61" spans="15:15" ht="15" x14ac:dyDescent="0.25">
      <c r="O61" s="150"/>
    </row>
    <row r="62" spans="15:15" ht="15" x14ac:dyDescent="0.25">
      <c r="O62" s="150"/>
    </row>
  </sheetData>
  <phoneticPr fontId="4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2" width="9" style="10"/>
    <col min="3" max="3" width="19.09765625" style="72" customWidth="1"/>
    <col min="4" max="4" width="28.5" style="10" customWidth="1"/>
    <col min="5" max="5" width="19.8984375" style="10" customWidth="1"/>
    <col min="6" max="6" width="9" style="10"/>
    <col min="7" max="8" width="9" style="15"/>
    <col min="9" max="13" width="9" style="10"/>
    <col min="14" max="14" width="24.8984375" style="10" bestFit="1" customWidth="1"/>
    <col min="15" max="15" width="10.796875" style="148" customWidth="1"/>
    <col min="16" max="16384" width="9" style="10"/>
  </cols>
  <sheetData>
    <row r="1" spans="1:15" s="1" customFormat="1" ht="35.25" customHeight="1" x14ac:dyDescent="0.25">
      <c r="A1" s="94" t="s">
        <v>68</v>
      </c>
      <c r="B1" s="94" t="s">
        <v>69</v>
      </c>
      <c r="C1" s="91" t="s">
        <v>474</v>
      </c>
      <c r="D1" s="91" t="s">
        <v>473</v>
      </c>
      <c r="E1" s="91" t="s">
        <v>475</v>
      </c>
      <c r="F1" s="91" t="s">
        <v>476</v>
      </c>
      <c r="G1" s="94" t="s">
        <v>60</v>
      </c>
      <c r="H1" s="91" t="s">
        <v>466</v>
      </c>
      <c r="I1" s="94" t="s">
        <v>61</v>
      </c>
      <c r="J1" s="91" t="s">
        <v>477</v>
      </c>
      <c r="K1" s="91" t="s">
        <v>478</v>
      </c>
      <c r="L1" s="91" t="s">
        <v>479</v>
      </c>
      <c r="M1" s="97" t="s">
        <v>640</v>
      </c>
      <c r="N1" s="94" t="s">
        <v>62</v>
      </c>
      <c r="O1" s="145" t="s">
        <v>747</v>
      </c>
    </row>
    <row r="2" spans="1:15" s="2" customFormat="1" ht="60" x14ac:dyDescent="0.25">
      <c r="A2" s="4" t="s">
        <v>109</v>
      </c>
      <c r="B2" s="80" t="s">
        <v>456</v>
      </c>
      <c r="C2" s="8" t="s">
        <v>111</v>
      </c>
      <c r="D2" s="8" t="s">
        <v>110</v>
      </c>
      <c r="E2" s="8" t="s">
        <v>113</v>
      </c>
      <c r="F2" s="100" t="s">
        <v>590</v>
      </c>
      <c r="G2" s="3" t="s">
        <v>35</v>
      </c>
      <c r="H2" s="3" t="s">
        <v>470</v>
      </c>
      <c r="I2" s="4" t="s">
        <v>112</v>
      </c>
      <c r="J2" s="41" t="s">
        <v>480</v>
      </c>
      <c r="K2" s="4" t="s">
        <v>36</v>
      </c>
      <c r="L2" s="4" t="s">
        <v>36</v>
      </c>
      <c r="M2" s="4"/>
      <c r="N2" s="28" t="s">
        <v>481</v>
      </c>
      <c r="O2" s="129" t="s">
        <v>745</v>
      </c>
    </row>
    <row r="3" spans="1:15" s="2" customFormat="1" ht="84" x14ac:dyDescent="0.25">
      <c r="A3" s="4" t="s">
        <v>114</v>
      </c>
      <c r="B3" s="80" t="s">
        <v>458</v>
      </c>
      <c r="C3" s="8" t="s">
        <v>116</v>
      </c>
      <c r="D3" s="8" t="s">
        <v>115</v>
      </c>
      <c r="E3" s="8" t="s">
        <v>117</v>
      </c>
      <c r="F3" s="100" t="s">
        <v>591</v>
      </c>
      <c r="G3" s="3" t="s">
        <v>35</v>
      </c>
      <c r="H3" s="3" t="s">
        <v>470</v>
      </c>
      <c r="I3" s="4" t="s">
        <v>112</v>
      </c>
      <c r="J3" s="41" t="s">
        <v>480</v>
      </c>
      <c r="K3" s="4" t="s">
        <v>36</v>
      </c>
      <c r="L3" s="4" t="s">
        <v>36</v>
      </c>
      <c r="M3" s="4"/>
      <c r="N3" s="28" t="s">
        <v>481</v>
      </c>
      <c r="O3" s="146"/>
    </row>
    <row r="4" spans="1:15" s="2" customFormat="1" ht="60" x14ac:dyDescent="0.25">
      <c r="A4" s="4" t="s">
        <v>101</v>
      </c>
      <c r="B4" s="80" t="s">
        <v>154</v>
      </c>
      <c r="C4" s="7" t="s">
        <v>37</v>
      </c>
      <c r="D4" s="8" t="s">
        <v>38</v>
      </c>
      <c r="E4" s="8" t="s">
        <v>39</v>
      </c>
      <c r="F4" s="100" t="s">
        <v>590</v>
      </c>
      <c r="G4" s="3" t="s">
        <v>35</v>
      </c>
      <c r="H4" s="3" t="s">
        <v>470</v>
      </c>
      <c r="I4" s="4" t="s">
        <v>40</v>
      </c>
      <c r="J4" s="41" t="s">
        <v>480</v>
      </c>
      <c r="K4" s="4" t="s">
        <v>36</v>
      </c>
      <c r="L4" s="4" t="s">
        <v>36</v>
      </c>
      <c r="M4" s="4"/>
      <c r="N4" s="28" t="s">
        <v>481</v>
      </c>
      <c r="O4" s="146"/>
    </row>
    <row r="5" spans="1:15" x14ac:dyDescent="0.25">
      <c r="O5" s="146"/>
    </row>
    <row r="6" spans="1:15" x14ac:dyDescent="0.25"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:15" x14ac:dyDescent="0.25">
      <c r="O33" s="146"/>
    </row>
    <row r="34" spans="1:15" x14ac:dyDescent="0.25">
      <c r="O34" s="146"/>
    </row>
    <row r="35" spans="1:15" x14ac:dyDescent="0.25">
      <c r="O35" s="146"/>
    </row>
    <row r="36" spans="1:15" x14ac:dyDescent="0.25">
      <c r="O36" s="146"/>
    </row>
    <row r="37" spans="1:15" x14ac:dyDescent="0.25">
      <c r="O37" s="146"/>
    </row>
    <row r="38" spans="1:15" x14ac:dyDescent="0.25">
      <c r="O38" s="146"/>
    </row>
    <row r="39" spans="1:15" x14ac:dyDescent="0.25">
      <c r="O39" s="146"/>
    </row>
    <row r="40" spans="1:15" x14ac:dyDescent="0.25">
      <c r="O40" s="146"/>
    </row>
    <row r="41" spans="1:15" x14ac:dyDescent="0.25">
      <c r="A41" s="3"/>
      <c r="B41" s="4"/>
      <c r="C41" s="87"/>
      <c r="D41" s="9"/>
      <c r="E41" s="9"/>
      <c r="F41" s="9"/>
      <c r="G41" s="7"/>
      <c r="H41" s="7"/>
      <c r="I41" s="7"/>
      <c r="J41" s="9"/>
      <c r="K41" s="4"/>
      <c r="L41" s="3"/>
      <c r="M41" s="3"/>
      <c r="N41" s="9"/>
      <c r="O41" s="146"/>
    </row>
    <row r="42" spans="1:15" x14ac:dyDescent="0.25">
      <c r="A42" s="3"/>
      <c r="B42" s="4"/>
      <c r="C42" s="87"/>
      <c r="D42" s="9"/>
      <c r="E42" s="9"/>
      <c r="F42" s="9"/>
      <c r="G42" s="7"/>
      <c r="H42" s="7"/>
      <c r="I42" s="7"/>
      <c r="J42" s="9"/>
      <c r="K42" s="4"/>
      <c r="L42" s="3"/>
      <c r="M42" s="3"/>
      <c r="N42" s="9"/>
      <c r="O42" s="146"/>
    </row>
    <row r="43" spans="1:15" x14ac:dyDescent="0.25">
      <c r="A43" s="3"/>
      <c r="B43" s="4"/>
      <c r="C43" s="87"/>
      <c r="D43" s="9"/>
      <c r="E43" s="9"/>
      <c r="F43" s="9"/>
      <c r="G43" s="7"/>
      <c r="H43" s="7"/>
      <c r="I43" s="7"/>
      <c r="J43" s="9"/>
      <c r="K43" s="4"/>
      <c r="L43" s="3"/>
      <c r="M43" s="3"/>
      <c r="N43" s="9"/>
      <c r="O43" s="147"/>
    </row>
    <row r="44" spans="1:15" x14ac:dyDescent="0.25">
      <c r="A44" s="3"/>
      <c r="B44" s="4"/>
      <c r="C44" s="87"/>
      <c r="D44" s="9"/>
      <c r="E44" s="9"/>
      <c r="F44" s="9"/>
      <c r="G44" s="7"/>
      <c r="H44" s="7"/>
      <c r="I44" s="7"/>
      <c r="J44" s="9"/>
      <c r="K44" s="4"/>
      <c r="L44" s="3"/>
      <c r="M44" s="3"/>
      <c r="N44" s="9"/>
    </row>
    <row r="45" spans="1:15" x14ac:dyDescent="0.25">
      <c r="A45" s="3"/>
      <c r="B45" s="4"/>
      <c r="C45" s="87"/>
      <c r="D45" s="9"/>
      <c r="E45" s="9"/>
      <c r="F45" s="9"/>
      <c r="G45" s="7"/>
      <c r="H45" s="7"/>
      <c r="I45" s="7"/>
      <c r="J45" s="9"/>
      <c r="K45" s="4"/>
      <c r="L45" s="3"/>
      <c r="M45" s="3"/>
      <c r="N45" s="9"/>
    </row>
    <row r="46" spans="1:15" x14ac:dyDescent="0.25">
      <c r="G46" s="11"/>
      <c r="H46" s="11"/>
      <c r="K46" s="12"/>
      <c r="L46" s="12"/>
      <c r="M46" s="14"/>
    </row>
    <row r="47" spans="1:15" x14ac:dyDescent="0.25">
      <c r="G47" s="13"/>
      <c r="H47" s="13"/>
      <c r="K47" s="14"/>
      <c r="L47" s="14"/>
      <c r="M47" s="14"/>
    </row>
    <row r="48" spans="1:15" x14ac:dyDescent="0.25">
      <c r="G48" s="13"/>
      <c r="H48" s="13"/>
      <c r="K48" s="14"/>
      <c r="L48" s="14"/>
      <c r="M48" s="14"/>
      <c r="O48" s="150"/>
    </row>
    <row r="49" spans="7:15" x14ac:dyDescent="0.25">
      <c r="G49" s="13"/>
      <c r="H49" s="13"/>
      <c r="K49" s="14"/>
      <c r="L49" s="14"/>
      <c r="M49" s="14"/>
      <c r="O49" s="150"/>
    </row>
    <row r="50" spans="7:15" x14ac:dyDescent="0.25">
      <c r="G50" s="13"/>
      <c r="H50" s="13"/>
      <c r="K50" s="14"/>
      <c r="L50" s="14"/>
      <c r="M50" s="14"/>
      <c r="O50" s="150"/>
    </row>
    <row r="51" spans="7:15" x14ac:dyDescent="0.25">
      <c r="G51" s="13"/>
      <c r="H51" s="13"/>
      <c r="K51" s="14"/>
      <c r="L51" s="14"/>
      <c r="M51" s="14"/>
      <c r="O51" s="150"/>
    </row>
    <row r="52" spans="7:15" x14ac:dyDescent="0.25">
      <c r="G52" s="13"/>
      <c r="H52" s="13"/>
      <c r="K52" s="14"/>
      <c r="L52" s="14"/>
      <c r="M52" s="14"/>
      <c r="O52" s="150"/>
    </row>
    <row r="53" spans="7:15" x14ac:dyDescent="0.25">
      <c r="G53" s="13"/>
      <c r="H53" s="13"/>
      <c r="K53" s="14"/>
      <c r="L53" s="14"/>
      <c r="M53" s="14"/>
      <c r="O53" s="150"/>
    </row>
    <row r="54" spans="7:15" x14ac:dyDescent="0.25">
      <c r="G54" s="13"/>
      <c r="H54" s="13"/>
      <c r="K54" s="14"/>
      <c r="L54" s="14"/>
      <c r="M54" s="14"/>
      <c r="O54" s="150"/>
    </row>
    <row r="55" spans="7:15" x14ac:dyDescent="0.25">
      <c r="G55" s="13"/>
      <c r="H55" s="13"/>
      <c r="K55" s="14"/>
      <c r="L55" s="14"/>
      <c r="M55" s="14"/>
      <c r="O55" s="150"/>
    </row>
    <row r="56" spans="7:15" x14ac:dyDescent="0.25">
      <c r="G56" s="13"/>
      <c r="H56" s="13"/>
      <c r="K56" s="14"/>
      <c r="L56" s="14"/>
      <c r="M56" s="14"/>
      <c r="O56" s="150"/>
    </row>
    <row r="57" spans="7:15" x14ac:dyDescent="0.25">
      <c r="O57" s="150"/>
    </row>
    <row r="58" spans="7:15" x14ac:dyDescent="0.25">
      <c r="O58" s="150"/>
    </row>
    <row r="59" spans="7:15" x14ac:dyDescent="0.25">
      <c r="O59" s="150"/>
    </row>
    <row r="60" spans="7:15" x14ac:dyDescent="0.25">
      <c r="O60" s="150"/>
    </row>
    <row r="61" spans="7:15" x14ac:dyDescent="0.25">
      <c r="O61" s="150"/>
    </row>
    <row r="62" spans="7:15" x14ac:dyDescent="0.25">
      <c r="O62" s="150"/>
    </row>
  </sheetData>
  <phoneticPr fontId="4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F1" workbookViewId="0">
      <selection activeCell="O1" sqref="O1:O1048576"/>
    </sheetView>
  </sheetViews>
  <sheetFormatPr defaultColWidth="9" defaultRowHeight="15.6" x14ac:dyDescent="0.25"/>
  <cols>
    <col min="1" max="1" width="8.59765625" style="50" customWidth="1"/>
    <col min="2" max="2" width="4.3984375" style="50" customWidth="1"/>
    <col min="3" max="3" width="19.8984375" style="51" customWidth="1"/>
    <col min="4" max="4" width="11.09765625" style="51" customWidth="1"/>
    <col min="5" max="5" width="16.8984375" style="51" customWidth="1"/>
    <col min="6" max="6" width="17.59765625" style="51" customWidth="1"/>
    <col min="7" max="8" width="9" style="52"/>
    <col min="9" max="9" width="4.3984375" style="51" customWidth="1"/>
    <col min="10" max="10" width="9" style="51"/>
    <col min="11" max="13" width="9" style="52"/>
    <col min="14" max="14" width="24.69921875" style="51" bestFit="1" customWidth="1"/>
    <col min="15" max="15" width="10.796875" style="148" customWidth="1"/>
    <col min="16" max="16384" width="9" style="51"/>
  </cols>
  <sheetData>
    <row r="1" spans="1:15" s="39" customFormat="1" ht="24" x14ac:dyDescent="0.25">
      <c r="A1" s="90" t="s">
        <v>27</v>
      </c>
      <c r="B1" s="91" t="s">
        <v>28</v>
      </c>
      <c r="C1" s="91" t="s">
        <v>474</v>
      </c>
      <c r="D1" s="91" t="s">
        <v>473</v>
      </c>
      <c r="E1" s="91" t="s">
        <v>475</v>
      </c>
      <c r="F1" s="91" t="s">
        <v>476</v>
      </c>
      <c r="G1" s="91" t="s">
        <v>30</v>
      </c>
      <c r="H1" s="91" t="s">
        <v>466</v>
      </c>
      <c r="I1" s="91" t="s">
        <v>29</v>
      </c>
      <c r="J1" s="91" t="s">
        <v>477</v>
      </c>
      <c r="K1" s="93" t="s">
        <v>478</v>
      </c>
      <c r="L1" s="93" t="s">
        <v>479</v>
      </c>
      <c r="M1" s="108" t="s">
        <v>640</v>
      </c>
      <c r="N1" s="92" t="s">
        <v>31</v>
      </c>
      <c r="O1" s="145" t="s">
        <v>747</v>
      </c>
    </row>
    <row r="2" spans="1:15" s="46" customFormat="1" ht="72" x14ac:dyDescent="0.25">
      <c r="A2" s="40" t="s">
        <v>299</v>
      </c>
      <c r="B2" s="41" t="s">
        <v>456</v>
      </c>
      <c r="C2" s="43" t="s">
        <v>447</v>
      </c>
      <c r="D2" s="60" t="s">
        <v>296</v>
      </c>
      <c r="E2" s="55" t="s">
        <v>270</v>
      </c>
      <c r="F2" s="47" t="s">
        <v>271</v>
      </c>
      <c r="G2" s="41" t="s">
        <v>154</v>
      </c>
      <c r="H2" s="86" t="s">
        <v>471</v>
      </c>
      <c r="I2" s="56" t="s">
        <v>269</v>
      </c>
      <c r="J2" s="41" t="s">
        <v>480</v>
      </c>
      <c r="K2" s="41" t="s">
        <v>467</v>
      </c>
      <c r="L2" s="41" t="s">
        <v>467</v>
      </c>
      <c r="M2" s="41"/>
      <c r="N2" s="28" t="s">
        <v>481</v>
      </c>
      <c r="O2" s="129" t="s">
        <v>745</v>
      </c>
    </row>
    <row r="3" spans="1:15" s="46" customFormat="1" ht="84" x14ac:dyDescent="0.25">
      <c r="A3" s="40" t="s">
        <v>300</v>
      </c>
      <c r="B3" s="41" t="s">
        <v>456</v>
      </c>
      <c r="C3" s="43" t="s">
        <v>448</v>
      </c>
      <c r="D3" s="59" t="s">
        <v>297</v>
      </c>
      <c r="E3" s="55" t="s">
        <v>272</v>
      </c>
      <c r="F3" s="47" t="s">
        <v>273</v>
      </c>
      <c r="G3" s="41" t="s">
        <v>154</v>
      </c>
      <c r="H3" s="86" t="s">
        <v>471</v>
      </c>
      <c r="I3" s="56" t="s">
        <v>269</v>
      </c>
      <c r="J3" s="41" t="s">
        <v>480</v>
      </c>
      <c r="K3" s="41" t="s">
        <v>467</v>
      </c>
      <c r="L3" s="41" t="s">
        <v>467</v>
      </c>
      <c r="M3" s="41"/>
      <c r="N3" s="28" t="s">
        <v>481</v>
      </c>
      <c r="O3" s="146"/>
    </row>
    <row r="4" spans="1:15" s="49" customFormat="1" ht="144" x14ac:dyDescent="0.25">
      <c r="A4" s="40" t="s">
        <v>301</v>
      </c>
      <c r="B4" s="41" t="s">
        <v>458</v>
      </c>
      <c r="C4" s="43" t="s">
        <v>449</v>
      </c>
      <c r="D4" s="59" t="s">
        <v>298</v>
      </c>
      <c r="E4" s="55" t="s">
        <v>277</v>
      </c>
      <c r="F4" s="47" t="s">
        <v>274</v>
      </c>
      <c r="G4" s="41" t="s">
        <v>154</v>
      </c>
      <c r="H4" s="86" t="s">
        <v>471</v>
      </c>
      <c r="I4" s="56" t="s">
        <v>269</v>
      </c>
      <c r="J4" s="41" t="s">
        <v>480</v>
      </c>
      <c r="K4" s="41" t="s">
        <v>467</v>
      </c>
      <c r="L4" s="41" t="s">
        <v>467</v>
      </c>
      <c r="M4" s="41"/>
      <c r="N4" s="28" t="s">
        <v>481</v>
      </c>
      <c r="O4" s="146"/>
    </row>
    <row r="5" spans="1:15" s="49" customFormat="1" ht="120" x14ac:dyDescent="0.25">
      <c r="A5" s="40" t="s">
        <v>302</v>
      </c>
      <c r="B5" s="41" t="s">
        <v>458</v>
      </c>
      <c r="C5" s="77" t="s">
        <v>450</v>
      </c>
      <c r="D5" s="59" t="s">
        <v>275</v>
      </c>
      <c r="E5" s="55" t="s">
        <v>276</v>
      </c>
      <c r="F5" s="57" t="s">
        <v>278</v>
      </c>
      <c r="G5" s="41" t="s">
        <v>154</v>
      </c>
      <c r="H5" s="86" t="s">
        <v>471</v>
      </c>
      <c r="I5" s="56" t="s">
        <v>269</v>
      </c>
      <c r="J5" s="41" t="s">
        <v>480</v>
      </c>
      <c r="K5" s="41" t="s">
        <v>467</v>
      </c>
      <c r="L5" s="41" t="s">
        <v>467</v>
      </c>
      <c r="M5" s="41"/>
      <c r="N5" s="28" t="s">
        <v>481</v>
      </c>
      <c r="O5" s="146"/>
    </row>
    <row r="6" spans="1:15" s="49" customFormat="1" ht="108" x14ac:dyDescent="0.25">
      <c r="A6" s="40" t="s">
        <v>303</v>
      </c>
      <c r="B6" s="41" t="s">
        <v>458</v>
      </c>
      <c r="C6" s="77" t="s">
        <v>451</v>
      </c>
      <c r="D6" s="42" t="s">
        <v>284</v>
      </c>
      <c r="E6" s="55" t="s">
        <v>287</v>
      </c>
      <c r="F6" s="47" t="s">
        <v>286</v>
      </c>
      <c r="G6" s="41" t="s">
        <v>154</v>
      </c>
      <c r="H6" s="86" t="s">
        <v>471</v>
      </c>
      <c r="I6" s="56" t="s">
        <v>269</v>
      </c>
      <c r="J6" s="41" t="s">
        <v>480</v>
      </c>
      <c r="K6" s="41" t="s">
        <v>467</v>
      </c>
      <c r="L6" s="41" t="s">
        <v>467</v>
      </c>
      <c r="M6" s="41"/>
      <c r="N6" s="28" t="s">
        <v>481</v>
      </c>
      <c r="O6" s="146"/>
    </row>
    <row r="7" spans="1:15" s="49" customFormat="1" ht="144" x14ac:dyDescent="0.25">
      <c r="A7" s="40" t="s">
        <v>304</v>
      </c>
      <c r="B7" s="41" t="s">
        <v>465</v>
      </c>
      <c r="C7" s="77" t="s">
        <v>452</v>
      </c>
      <c r="D7" s="55" t="s">
        <v>279</v>
      </c>
      <c r="E7" s="55" t="s">
        <v>280</v>
      </c>
      <c r="F7" s="47" t="s">
        <v>281</v>
      </c>
      <c r="G7" s="41" t="s">
        <v>154</v>
      </c>
      <c r="H7" s="86" t="s">
        <v>471</v>
      </c>
      <c r="I7" s="56" t="s">
        <v>269</v>
      </c>
      <c r="J7" s="41" t="s">
        <v>480</v>
      </c>
      <c r="K7" s="41" t="s">
        <v>467</v>
      </c>
      <c r="L7" s="41" t="s">
        <v>467</v>
      </c>
      <c r="M7" s="41"/>
      <c r="N7" s="28" t="s">
        <v>481</v>
      </c>
      <c r="O7" s="146"/>
    </row>
    <row r="8" spans="1:15" s="46" customFormat="1" ht="108" x14ac:dyDescent="0.25">
      <c r="A8" s="40" t="s">
        <v>305</v>
      </c>
      <c r="B8" s="41" t="s">
        <v>465</v>
      </c>
      <c r="C8" s="77" t="s">
        <v>453</v>
      </c>
      <c r="D8" s="55" t="s">
        <v>282</v>
      </c>
      <c r="E8" s="55" t="s">
        <v>285</v>
      </c>
      <c r="F8" s="42" t="s">
        <v>283</v>
      </c>
      <c r="G8" s="41" t="s">
        <v>154</v>
      </c>
      <c r="H8" s="86" t="s">
        <v>471</v>
      </c>
      <c r="I8" s="56" t="s">
        <v>269</v>
      </c>
      <c r="J8" s="41" t="s">
        <v>480</v>
      </c>
      <c r="K8" s="41" t="s">
        <v>467</v>
      </c>
      <c r="L8" s="41" t="s">
        <v>467</v>
      </c>
      <c r="M8" s="41"/>
      <c r="N8" s="28" t="s">
        <v>481</v>
      </c>
      <c r="O8" s="146"/>
    </row>
    <row r="9" spans="1:15" s="46" customFormat="1" ht="216" x14ac:dyDescent="0.25">
      <c r="A9" s="40" t="s">
        <v>306</v>
      </c>
      <c r="B9" s="41" t="s">
        <v>154</v>
      </c>
      <c r="C9" s="43" t="s">
        <v>454</v>
      </c>
      <c r="D9" s="55" t="s">
        <v>288</v>
      </c>
      <c r="E9" s="55" t="s">
        <v>291</v>
      </c>
      <c r="F9" s="55" t="s">
        <v>289</v>
      </c>
      <c r="G9" s="41" t="s">
        <v>154</v>
      </c>
      <c r="H9" s="86" t="s">
        <v>471</v>
      </c>
      <c r="I9" s="56" t="s">
        <v>290</v>
      </c>
      <c r="J9" s="41" t="s">
        <v>480</v>
      </c>
      <c r="K9" s="41" t="s">
        <v>467</v>
      </c>
      <c r="L9" s="41" t="s">
        <v>467</v>
      </c>
      <c r="M9" s="41"/>
      <c r="N9" s="28" t="s">
        <v>481</v>
      </c>
      <c r="O9" s="146"/>
    </row>
    <row r="10" spans="1:15" s="46" customFormat="1" ht="216" x14ac:dyDescent="0.25">
      <c r="A10" s="40" t="s">
        <v>307</v>
      </c>
      <c r="B10" s="41" t="s">
        <v>154</v>
      </c>
      <c r="C10" s="43" t="s">
        <v>455</v>
      </c>
      <c r="D10" s="55" t="s">
        <v>293</v>
      </c>
      <c r="E10" s="55" t="s">
        <v>292</v>
      </c>
      <c r="F10" s="47" t="s">
        <v>295</v>
      </c>
      <c r="G10" s="41" t="s">
        <v>154</v>
      </c>
      <c r="H10" s="86" t="s">
        <v>471</v>
      </c>
      <c r="I10" s="56" t="s">
        <v>294</v>
      </c>
      <c r="J10" s="41" t="s">
        <v>480</v>
      </c>
      <c r="K10" s="41" t="s">
        <v>467</v>
      </c>
      <c r="L10" s="41" t="s">
        <v>467</v>
      </c>
      <c r="M10" s="41"/>
      <c r="N10" s="28" t="s">
        <v>481</v>
      </c>
      <c r="O10" s="146"/>
    </row>
    <row r="11" spans="1:15" ht="15" x14ac:dyDescent="0.25">
      <c r="O11" s="146"/>
    </row>
    <row r="12" spans="1:15" ht="15" x14ac:dyDescent="0.25">
      <c r="O12" s="146"/>
    </row>
    <row r="13" spans="1:15" ht="15" x14ac:dyDescent="0.25">
      <c r="O13" s="146"/>
    </row>
    <row r="14" spans="1:15" ht="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ht="15" x14ac:dyDescent="0.25">
      <c r="O31" s="146"/>
    </row>
    <row r="32" spans="15:15" ht="15" x14ac:dyDescent="0.25">
      <c r="O32" s="146"/>
    </row>
    <row r="33" spans="15:15" ht="15" x14ac:dyDescent="0.25">
      <c r="O33" s="146"/>
    </row>
    <row r="34" spans="15:15" ht="15" x14ac:dyDescent="0.25">
      <c r="O34" s="146"/>
    </row>
    <row r="35" spans="15:15" ht="15" x14ac:dyDescent="0.25">
      <c r="O35" s="146"/>
    </row>
    <row r="36" spans="15:15" ht="15" x14ac:dyDescent="0.25">
      <c r="O36" s="146"/>
    </row>
    <row r="37" spans="15:15" ht="15" x14ac:dyDescent="0.25">
      <c r="O37" s="146"/>
    </row>
    <row r="38" spans="15:15" ht="15" x14ac:dyDescent="0.25">
      <c r="O38" s="146"/>
    </row>
    <row r="39" spans="15:15" ht="15" x14ac:dyDescent="0.25">
      <c r="O39" s="146"/>
    </row>
    <row r="40" spans="15:15" ht="15" x14ac:dyDescent="0.25">
      <c r="O40" s="146"/>
    </row>
    <row r="41" spans="15:15" ht="15" x14ac:dyDescent="0.25">
      <c r="O41" s="146"/>
    </row>
    <row r="42" spans="15:15" ht="15" x14ac:dyDescent="0.25">
      <c r="O42" s="146"/>
    </row>
    <row r="43" spans="15:15" x14ac:dyDescent="0.25">
      <c r="O43" s="147"/>
    </row>
    <row r="48" spans="15:15" ht="15" x14ac:dyDescent="0.25">
      <c r="O48" s="150"/>
    </row>
    <row r="49" spans="15:15" ht="15" x14ac:dyDescent="0.25">
      <c r="O49" s="150"/>
    </row>
    <row r="50" spans="15:15" ht="15" x14ac:dyDescent="0.25">
      <c r="O50" s="150"/>
    </row>
    <row r="51" spans="15:15" ht="15" x14ac:dyDescent="0.25">
      <c r="O51" s="150"/>
    </row>
    <row r="52" spans="15:15" ht="15" x14ac:dyDescent="0.25">
      <c r="O52" s="150"/>
    </row>
    <row r="53" spans="15:15" ht="15" x14ac:dyDescent="0.25">
      <c r="O53" s="150"/>
    </row>
    <row r="54" spans="15:15" ht="15" x14ac:dyDescent="0.25">
      <c r="O54" s="150"/>
    </row>
    <row r="55" spans="15:15" ht="15" x14ac:dyDescent="0.25">
      <c r="O55" s="150"/>
    </row>
    <row r="56" spans="15:15" ht="15" x14ac:dyDescent="0.25">
      <c r="O56" s="150"/>
    </row>
    <row r="57" spans="15:15" ht="15" x14ac:dyDescent="0.25">
      <c r="O57" s="150"/>
    </row>
    <row r="58" spans="15:15" ht="15" x14ac:dyDescent="0.25">
      <c r="O58" s="150"/>
    </row>
    <row r="59" spans="15:15" ht="15" x14ac:dyDescent="0.25">
      <c r="O59" s="150"/>
    </row>
    <row r="60" spans="15:15" ht="15" x14ac:dyDescent="0.25">
      <c r="O60" s="150"/>
    </row>
    <row r="61" spans="15:15" ht="15" x14ac:dyDescent="0.25">
      <c r="O61" s="150"/>
    </row>
    <row r="62" spans="15:15" ht="15" x14ac:dyDescent="0.25">
      <c r="O62" s="150"/>
    </row>
  </sheetData>
  <phoneticPr fontId="15" type="noConversion"/>
  <dataValidations count="2">
    <dataValidation type="textLength" operator="lessThanOrEqual" allowBlank="1" showInputMessage="1" showErrorMessage="1" sqref="D8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F1" workbookViewId="0">
      <selection activeCell="O1" sqref="O1:O1048576"/>
    </sheetView>
  </sheetViews>
  <sheetFormatPr defaultColWidth="9" defaultRowHeight="15.6" x14ac:dyDescent="0.25"/>
  <cols>
    <col min="1" max="2" width="9" style="50"/>
    <col min="3" max="3" width="17.69921875" style="51" customWidth="1"/>
    <col min="4" max="4" width="19.5" style="51" customWidth="1"/>
    <col min="5" max="5" width="25.09765625" style="51" customWidth="1"/>
    <col min="6" max="6" width="23.69921875" style="51" customWidth="1"/>
    <col min="7" max="8" width="9" style="52"/>
    <col min="9" max="9" width="9" style="51"/>
    <col min="10" max="10" width="17.5" style="51" customWidth="1"/>
    <col min="11" max="13" width="9" style="52"/>
    <col min="14" max="14" width="24.69921875" style="51" bestFit="1" customWidth="1"/>
    <col min="15" max="15" width="10.796875" style="148" customWidth="1"/>
    <col min="16" max="16384" width="9" style="51"/>
  </cols>
  <sheetData>
    <row r="1" spans="1:15" s="39" customFormat="1" ht="13.2" x14ac:dyDescent="0.25">
      <c r="A1" s="90" t="s">
        <v>27</v>
      </c>
      <c r="B1" s="91" t="s">
        <v>28</v>
      </c>
      <c r="C1" s="91" t="s">
        <v>474</v>
      </c>
      <c r="D1" s="91" t="s">
        <v>473</v>
      </c>
      <c r="E1" s="91" t="s">
        <v>475</v>
      </c>
      <c r="F1" s="91" t="s">
        <v>476</v>
      </c>
      <c r="G1" s="91" t="s">
        <v>30</v>
      </c>
      <c r="H1" s="91" t="s">
        <v>466</v>
      </c>
      <c r="I1" s="91" t="s">
        <v>29</v>
      </c>
      <c r="J1" s="91" t="s">
        <v>477</v>
      </c>
      <c r="K1" s="91" t="s">
        <v>478</v>
      </c>
      <c r="L1" s="91" t="s">
        <v>479</v>
      </c>
      <c r="M1" s="105" t="s">
        <v>640</v>
      </c>
      <c r="N1" s="92" t="s">
        <v>31</v>
      </c>
      <c r="O1" s="145" t="s">
        <v>744</v>
      </c>
    </row>
    <row r="2" spans="1:15" s="46" customFormat="1" ht="26.4" x14ac:dyDescent="0.25">
      <c r="A2" s="40" t="s">
        <v>486</v>
      </c>
      <c r="B2" s="41" t="s">
        <v>456</v>
      </c>
      <c r="C2" s="43" t="s">
        <v>249</v>
      </c>
      <c r="D2" s="42" t="s">
        <v>248</v>
      </c>
      <c r="E2" s="59" t="s">
        <v>151</v>
      </c>
      <c r="F2" s="42" t="s">
        <v>592</v>
      </c>
      <c r="G2" s="41" t="s">
        <v>154</v>
      </c>
      <c r="H2" s="86" t="s">
        <v>470</v>
      </c>
      <c r="I2" s="86" t="s">
        <v>153</v>
      </c>
      <c r="J2" s="41" t="s">
        <v>658</v>
      </c>
      <c r="K2" s="41" t="s">
        <v>467</v>
      </c>
      <c r="L2" s="41" t="s">
        <v>467</v>
      </c>
      <c r="M2" s="41"/>
      <c r="N2" s="28" t="s">
        <v>482</v>
      </c>
      <c r="O2" s="129" t="s">
        <v>745</v>
      </c>
    </row>
    <row r="3" spans="1:15" s="46" customFormat="1" ht="39.6" x14ac:dyDescent="0.25">
      <c r="A3" s="40" t="s">
        <v>487</v>
      </c>
      <c r="B3" s="41" t="s">
        <v>456</v>
      </c>
      <c r="C3" s="43" t="s">
        <v>253</v>
      </c>
      <c r="D3" s="42" t="s">
        <v>252</v>
      </c>
      <c r="E3" s="59" t="s">
        <v>152</v>
      </c>
      <c r="F3" s="47" t="s">
        <v>593</v>
      </c>
      <c r="G3" s="41" t="s">
        <v>154</v>
      </c>
      <c r="H3" s="86" t="s">
        <v>470</v>
      </c>
      <c r="I3" s="86" t="s">
        <v>153</v>
      </c>
      <c r="J3" s="41" t="s">
        <v>658</v>
      </c>
      <c r="K3" s="41" t="s">
        <v>467</v>
      </c>
      <c r="L3" s="41" t="s">
        <v>467</v>
      </c>
      <c r="M3" s="41"/>
      <c r="N3" s="28" t="s">
        <v>482</v>
      </c>
      <c r="O3" s="146"/>
    </row>
    <row r="4" spans="1:15" s="49" customFormat="1" ht="24" x14ac:dyDescent="0.25">
      <c r="A4" s="40" t="s">
        <v>488</v>
      </c>
      <c r="B4" s="48" t="s">
        <v>464</v>
      </c>
      <c r="C4" s="47" t="s">
        <v>255</v>
      </c>
      <c r="D4" s="59" t="s">
        <v>254</v>
      </c>
      <c r="E4" s="59" t="s">
        <v>257</v>
      </c>
      <c r="F4" s="101" t="s">
        <v>594</v>
      </c>
      <c r="G4" s="41" t="s">
        <v>156</v>
      </c>
      <c r="H4" s="86" t="s">
        <v>470</v>
      </c>
      <c r="I4" s="86" t="s">
        <v>155</v>
      </c>
      <c r="J4" s="41" t="s">
        <v>658</v>
      </c>
      <c r="K4" s="41" t="s">
        <v>467</v>
      </c>
      <c r="L4" s="41" t="s">
        <v>467</v>
      </c>
      <c r="M4" s="41"/>
      <c r="N4" s="28" t="s">
        <v>482</v>
      </c>
      <c r="O4" s="146"/>
    </row>
    <row r="5" spans="1:15" s="49" customFormat="1" ht="24" x14ac:dyDescent="0.25">
      <c r="A5" s="40" t="s">
        <v>489</v>
      </c>
      <c r="B5" s="41" t="s">
        <v>464</v>
      </c>
      <c r="C5" s="47" t="s">
        <v>260</v>
      </c>
      <c r="D5" s="59" t="s">
        <v>259</v>
      </c>
      <c r="E5" s="59" t="s">
        <v>261</v>
      </c>
      <c r="F5" s="101" t="s">
        <v>595</v>
      </c>
      <c r="G5" s="41" t="s">
        <v>156</v>
      </c>
      <c r="H5" s="86" t="s">
        <v>470</v>
      </c>
      <c r="I5" s="86" t="s">
        <v>155</v>
      </c>
      <c r="J5" s="41" t="s">
        <v>658</v>
      </c>
      <c r="K5" s="41" t="s">
        <v>467</v>
      </c>
      <c r="L5" s="41" t="s">
        <v>467</v>
      </c>
      <c r="M5" s="41"/>
      <c r="N5" s="28" t="s">
        <v>482</v>
      </c>
      <c r="O5" s="146"/>
    </row>
    <row r="6" spans="1:15" s="49" customFormat="1" ht="39.6" x14ac:dyDescent="0.25">
      <c r="A6" s="40" t="s">
        <v>490</v>
      </c>
      <c r="B6" s="41" t="s">
        <v>156</v>
      </c>
      <c r="C6" s="82" t="s">
        <v>651</v>
      </c>
      <c r="D6" s="59" t="s">
        <v>262</v>
      </c>
      <c r="E6" s="59" t="s">
        <v>263</v>
      </c>
      <c r="F6" s="47" t="s">
        <v>596</v>
      </c>
      <c r="G6" s="41" t="s">
        <v>156</v>
      </c>
      <c r="H6" s="86" t="s">
        <v>470</v>
      </c>
      <c r="I6" s="86" t="s">
        <v>155</v>
      </c>
      <c r="J6" s="41" t="s">
        <v>658</v>
      </c>
      <c r="K6" s="41" t="s">
        <v>467</v>
      </c>
      <c r="L6" s="41" t="s">
        <v>467</v>
      </c>
      <c r="M6" s="41"/>
      <c r="N6" s="28" t="s">
        <v>482</v>
      </c>
      <c r="O6" s="146"/>
    </row>
    <row r="7" spans="1:15" s="46" customFormat="1" ht="26.4" x14ac:dyDescent="0.25">
      <c r="A7" s="40" t="s">
        <v>491</v>
      </c>
      <c r="B7" s="41" t="s">
        <v>456</v>
      </c>
      <c r="C7" s="43" t="s">
        <v>264</v>
      </c>
      <c r="D7" s="42" t="s">
        <v>159</v>
      </c>
      <c r="E7" s="59" t="s">
        <v>161</v>
      </c>
      <c r="F7" s="42" t="s">
        <v>597</v>
      </c>
      <c r="G7" s="41" t="s">
        <v>154</v>
      </c>
      <c r="H7" s="86" t="s">
        <v>470</v>
      </c>
      <c r="I7" s="86" t="s">
        <v>153</v>
      </c>
      <c r="J7" s="41" t="s">
        <v>658</v>
      </c>
      <c r="K7" s="41" t="s">
        <v>467</v>
      </c>
      <c r="L7" s="41" t="s">
        <v>467</v>
      </c>
      <c r="M7" s="41"/>
      <c r="N7" s="28" t="s">
        <v>482</v>
      </c>
      <c r="O7" s="146"/>
    </row>
    <row r="8" spans="1:15" s="46" customFormat="1" ht="39.6" x14ac:dyDescent="0.25">
      <c r="A8" s="40" t="s">
        <v>492</v>
      </c>
      <c r="B8" s="41" t="s">
        <v>456</v>
      </c>
      <c r="C8" s="43" t="s">
        <v>266</v>
      </c>
      <c r="D8" s="42" t="s">
        <v>265</v>
      </c>
      <c r="E8" s="59" t="s">
        <v>163</v>
      </c>
      <c r="F8" s="47" t="s">
        <v>598</v>
      </c>
      <c r="G8" s="41" t="s">
        <v>154</v>
      </c>
      <c r="H8" s="86" t="s">
        <v>470</v>
      </c>
      <c r="I8" s="86" t="s">
        <v>153</v>
      </c>
      <c r="J8" s="41" t="s">
        <v>658</v>
      </c>
      <c r="K8" s="41" t="s">
        <v>467</v>
      </c>
      <c r="L8" s="41" t="s">
        <v>467</v>
      </c>
      <c r="M8" s="41"/>
      <c r="N8" s="28" t="s">
        <v>482</v>
      </c>
      <c r="O8" s="146"/>
    </row>
    <row r="9" spans="1:15" s="49" customFormat="1" ht="24" x14ac:dyDescent="0.25">
      <c r="A9" s="40" t="s">
        <v>493</v>
      </c>
      <c r="B9" s="48" t="s">
        <v>464</v>
      </c>
      <c r="C9" s="47" t="s">
        <v>165</v>
      </c>
      <c r="D9" s="59" t="s">
        <v>164</v>
      </c>
      <c r="E9" s="59" t="s">
        <v>166</v>
      </c>
      <c r="F9" s="101" t="s">
        <v>599</v>
      </c>
      <c r="G9" s="41" t="s">
        <v>156</v>
      </c>
      <c r="H9" s="86" t="s">
        <v>470</v>
      </c>
      <c r="I9" s="86" t="s">
        <v>155</v>
      </c>
      <c r="J9" s="41" t="s">
        <v>658</v>
      </c>
      <c r="K9" s="41" t="s">
        <v>467</v>
      </c>
      <c r="L9" s="41" t="s">
        <v>467</v>
      </c>
      <c r="M9" s="41"/>
      <c r="N9" s="28" t="s">
        <v>482</v>
      </c>
      <c r="O9" s="146"/>
    </row>
    <row r="10" spans="1:15" s="49" customFormat="1" ht="24" x14ac:dyDescent="0.25">
      <c r="A10" s="40" t="s">
        <v>494</v>
      </c>
      <c r="B10" s="41" t="s">
        <v>464</v>
      </c>
      <c r="C10" s="47" t="s">
        <v>168</v>
      </c>
      <c r="D10" s="59" t="s">
        <v>167</v>
      </c>
      <c r="E10" s="59" t="s">
        <v>169</v>
      </c>
      <c r="F10" s="101" t="s">
        <v>600</v>
      </c>
      <c r="G10" s="41" t="s">
        <v>156</v>
      </c>
      <c r="H10" s="86" t="s">
        <v>470</v>
      </c>
      <c r="I10" s="86" t="s">
        <v>155</v>
      </c>
      <c r="J10" s="41" t="s">
        <v>658</v>
      </c>
      <c r="K10" s="41" t="s">
        <v>467</v>
      </c>
      <c r="L10" s="41" t="s">
        <v>467</v>
      </c>
      <c r="M10" s="41"/>
      <c r="N10" s="28" t="s">
        <v>482</v>
      </c>
      <c r="O10" s="146"/>
    </row>
    <row r="11" spans="1:15" s="49" customFormat="1" ht="39.6" x14ac:dyDescent="0.25">
      <c r="A11" s="40" t="s">
        <v>495</v>
      </c>
      <c r="B11" s="41" t="s">
        <v>156</v>
      </c>
      <c r="C11" s="82" t="s">
        <v>652</v>
      </c>
      <c r="D11" s="59" t="s">
        <v>170</v>
      </c>
      <c r="E11" s="59" t="s">
        <v>171</v>
      </c>
      <c r="F11" s="47" t="s">
        <v>601</v>
      </c>
      <c r="G11" s="41" t="s">
        <v>156</v>
      </c>
      <c r="H11" s="86" t="s">
        <v>470</v>
      </c>
      <c r="I11" s="86" t="s">
        <v>155</v>
      </c>
      <c r="J11" s="41" t="s">
        <v>658</v>
      </c>
      <c r="K11" s="41" t="s">
        <v>467</v>
      </c>
      <c r="L11" s="41" t="s">
        <v>467</v>
      </c>
      <c r="M11" s="41"/>
      <c r="N11" s="28" t="s">
        <v>482</v>
      </c>
      <c r="O11" s="146"/>
    </row>
    <row r="12" spans="1:15" s="46" customFormat="1" ht="46.5" customHeight="1" x14ac:dyDescent="0.25">
      <c r="A12" s="40" t="s">
        <v>496</v>
      </c>
      <c r="B12" s="41" t="s">
        <v>456</v>
      </c>
      <c r="C12" s="43" t="s">
        <v>41</v>
      </c>
      <c r="D12" s="42" t="s">
        <v>172</v>
      </c>
      <c r="E12" s="59" t="s">
        <v>173</v>
      </c>
      <c r="F12" s="42" t="s">
        <v>602</v>
      </c>
      <c r="G12" s="41" t="s">
        <v>154</v>
      </c>
      <c r="H12" s="86" t="s">
        <v>470</v>
      </c>
      <c r="I12" s="86" t="s">
        <v>153</v>
      </c>
      <c r="J12" s="41" t="s">
        <v>658</v>
      </c>
      <c r="K12" s="41" t="s">
        <v>467</v>
      </c>
      <c r="L12" s="41" t="s">
        <v>467</v>
      </c>
      <c r="M12" s="41"/>
      <c r="N12" s="28" t="s">
        <v>482</v>
      </c>
      <c r="O12" s="146"/>
    </row>
    <row r="13" spans="1:15" s="46" customFormat="1" ht="39.6" x14ac:dyDescent="0.25">
      <c r="A13" s="40" t="s">
        <v>497</v>
      </c>
      <c r="B13" s="41" t="s">
        <v>456</v>
      </c>
      <c r="C13" s="43" t="s">
        <v>42</v>
      </c>
      <c r="D13" s="42" t="s">
        <v>174</v>
      </c>
      <c r="E13" s="59" t="s">
        <v>175</v>
      </c>
      <c r="F13" s="47" t="s">
        <v>603</v>
      </c>
      <c r="G13" s="41" t="s">
        <v>154</v>
      </c>
      <c r="H13" s="86" t="s">
        <v>470</v>
      </c>
      <c r="I13" s="86" t="s">
        <v>153</v>
      </c>
      <c r="J13" s="41" t="s">
        <v>658</v>
      </c>
      <c r="K13" s="41" t="s">
        <v>467</v>
      </c>
      <c r="L13" s="41" t="s">
        <v>467</v>
      </c>
      <c r="M13" s="41"/>
      <c r="N13" s="28" t="s">
        <v>482</v>
      </c>
      <c r="O13" s="146"/>
    </row>
    <row r="14" spans="1:15" s="49" customFormat="1" ht="24" x14ac:dyDescent="0.25">
      <c r="A14" s="40" t="s">
        <v>498</v>
      </c>
      <c r="B14" s="53" t="s">
        <v>156</v>
      </c>
      <c r="C14" s="47" t="s">
        <v>177</v>
      </c>
      <c r="D14" s="59" t="s">
        <v>176</v>
      </c>
      <c r="E14" s="59" t="s">
        <v>178</v>
      </c>
      <c r="F14" s="101" t="s">
        <v>604</v>
      </c>
      <c r="G14" s="41" t="s">
        <v>156</v>
      </c>
      <c r="H14" s="86" t="s">
        <v>470</v>
      </c>
      <c r="I14" s="86" t="s">
        <v>155</v>
      </c>
      <c r="J14" s="41" t="s">
        <v>658</v>
      </c>
      <c r="K14" s="41" t="s">
        <v>467</v>
      </c>
      <c r="L14" s="41" t="s">
        <v>467</v>
      </c>
      <c r="M14" s="41"/>
      <c r="N14" s="28" t="s">
        <v>482</v>
      </c>
      <c r="O14" s="146"/>
    </row>
    <row r="15" spans="1:15" s="49" customFormat="1" ht="24" x14ac:dyDescent="0.25">
      <c r="A15" s="40" t="s">
        <v>499</v>
      </c>
      <c r="B15" s="41" t="s">
        <v>464</v>
      </c>
      <c r="C15" s="47" t="s">
        <v>180</v>
      </c>
      <c r="D15" s="59" t="s">
        <v>179</v>
      </c>
      <c r="E15" s="59" t="s">
        <v>181</v>
      </c>
      <c r="F15" s="101" t="s">
        <v>605</v>
      </c>
      <c r="G15" s="41" t="s">
        <v>156</v>
      </c>
      <c r="H15" s="86" t="s">
        <v>470</v>
      </c>
      <c r="I15" s="86" t="s">
        <v>155</v>
      </c>
      <c r="J15" s="41" t="s">
        <v>658</v>
      </c>
      <c r="K15" s="41" t="s">
        <v>467</v>
      </c>
      <c r="L15" s="41" t="s">
        <v>467</v>
      </c>
      <c r="M15" s="41"/>
      <c r="N15" s="28" t="s">
        <v>482</v>
      </c>
      <c r="O15" s="147"/>
    </row>
    <row r="16" spans="1:15" s="49" customFormat="1" ht="39.6" x14ac:dyDescent="0.25">
      <c r="A16" s="40" t="s">
        <v>500</v>
      </c>
      <c r="B16" s="41" t="s">
        <v>156</v>
      </c>
      <c r="C16" s="82" t="s">
        <v>653</v>
      </c>
      <c r="D16" s="59" t="s">
        <v>182</v>
      </c>
      <c r="E16" s="59" t="s">
        <v>183</v>
      </c>
      <c r="F16" s="47" t="s">
        <v>606</v>
      </c>
      <c r="G16" s="41" t="s">
        <v>156</v>
      </c>
      <c r="H16" s="86" t="s">
        <v>470</v>
      </c>
      <c r="I16" s="86" t="s">
        <v>155</v>
      </c>
      <c r="J16" s="41" t="s">
        <v>658</v>
      </c>
      <c r="K16" s="41" t="s">
        <v>467</v>
      </c>
      <c r="L16" s="41" t="s">
        <v>467</v>
      </c>
      <c r="M16" s="41"/>
      <c r="N16" s="28" t="s">
        <v>482</v>
      </c>
      <c r="O16" s="147"/>
    </row>
    <row r="17" spans="1:15" s="46" customFormat="1" ht="26.4" x14ac:dyDescent="0.25">
      <c r="A17" s="40" t="s">
        <v>501</v>
      </c>
      <c r="B17" s="41" t="s">
        <v>456</v>
      </c>
      <c r="C17" s="43" t="s">
        <v>43</v>
      </c>
      <c r="D17" s="42" t="s">
        <v>184</v>
      </c>
      <c r="E17" s="59" t="s">
        <v>185</v>
      </c>
      <c r="F17" s="42" t="s">
        <v>607</v>
      </c>
      <c r="G17" s="41" t="s">
        <v>154</v>
      </c>
      <c r="H17" s="86" t="s">
        <v>470</v>
      </c>
      <c r="I17" s="86" t="s">
        <v>153</v>
      </c>
      <c r="J17" s="41" t="s">
        <v>658</v>
      </c>
      <c r="K17" s="41" t="s">
        <v>467</v>
      </c>
      <c r="L17" s="41" t="s">
        <v>467</v>
      </c>
      <c r="M17" s="41"/>
      <c r="N17" s="28" t="s">
        <v>482</v>
      </c>
      <c r="O17" s="147"/>
    </row>
    <row r="18" spans="1:15" s="46" customFormat="1" ht="39.6" x14ac:dyDescent="0.25">
      <c r="A18" s="40" t="s">
        <v>502</v>
      </c>
      <c r="B18" s="41" t="s">
        <v>456</v>
      </c>
      <c r="C18" s="43" t="s">
        <v>47</v>
      </c>
      <c r="D18" s="42" t="s">
        <v>186</v>
      </c>
      <c r="E18" s="59" t="s">
        <v>187</v>
      </c>
      <c r="F18" s="47" t="s">
        <v>608</v>
      </c>
      <c r="G18" s="41" t="s">
        <v>154</v>
      </c>
      <c r="H18" s="86" t="s">
        <v>470</v>
      </c>
      <c r="I18" s="86" t="s">
        <v>153</v>
      </c>
      <c r="J18" s="41" t="s">
        <v>658</v>
      </c>
      <c r="K18" s="41" t="s">
        <v>467</v>
      </c>
      <c r="L18" s="41" t="s">
        <v>467</v>
      </c>
      <c r="M18" s="41"/>
      <c r="N18" s="28" t="s">
        <v>482</v>
      </c>
      <c r="O18" s="147"/>
    </row>
    <row r="19" spans="1:15" s="49" customFormat="1" ht="24" x14ac:dyDescent="0.25">
      <c r="A19" s="40" t="s">
        <v>503</v>
      </c>
      <c r="B19" s="53" t="s">
        <v>156</v>
      </c>
      <c r="C19" s="47" t="s">
        <v>189</v>
      </c>
      <c r="D19" s="59" t="s">
        <v>188</v>
      </c>
      <c r="E19" s="59" t="s">
        <v>190</v>
      </c>
      <c r="F19" s="101" t="s">
        <v>609</v>
      </c>
      <c r="G19" s="41" t="s">
        <v>156</v>
      </c>
      <c r="H19" s="86" t="s">
        <v>470</v>
      </c>
      <c r="I19" s="86" t="s">
        <v>155</v>
      </c>
      <c r="J19" s="41" t="s">
        <v>658</v>
      </c>
      <c r="K19" s="41" t="s">
        <v>467</v>
      </c>
      <c r="L19" s="41" t="s">
        <v>467</v>
      </c>
      <c r="M19" s="41"/>
      <c r="N19" s="28" t="s">
        <v>482</v>
      </c>
      <c r="O19" s="147"/>
    </row>
    <row r="20" spans="1:15" s="49" customFormat="1" ht="24" x14ac:dyDescent="0.25">
      <c r="A20" s="40" t="s">
        <v>504</v>
      </c>
      <c r="B20" s="41" t="s">
        <v>464</v>
      </c>
      <c r="C20" s="47" t="s">
        <v>192</v>
      </c>
      <c r="D20" s="59" t="s">
        <v>191</v>
      </c>
      <c r="E20" s="59" t="s">
        <v>193</v>
      </c>
      <c r="F20" s="101" t="s">
        <v>610</v>
      </c>
      <c r="G20" s="41" t="s">
        <v>156</v>
      </c>
      <c r="H20" s="86" t="s">
        <v>470</v>
      </c>
      <c r="I20" s="86" t="s">
        <v>155</v>
      </c>
      <c r="J20" s="41" t="s">
        <v>658</v>
      </c>
      <c r="K20" s="41" t="s">
        <v>467</v>
      </c>
      <c r="L20" s="41" t="s">
        <v>467</v>
      </c>
      <c r="M20" s="41"/>
      <c r="N20" s="28" t="s">
        <v>482</v>
      </c>
      <c r="O20" s="147"/>
    </row>
    <row r="21" spans="1:15" s="49" customFormat="1" ht="39.6" x14ac:dyDescent="0.25">
      <c r="A21" s="40" t="s">
        <v>505</v>
      </c>
      <c r="B21" s="41" t="s">
        <v>156</v>
      </c>
      <c r="C21" s="82" t="s">
        <v>654</v>
      </c>
      <c r="D21" s="59" t="s">
        <v>194</v>
      </c>
      <c r="E21" s="59" t="s">
        <v>195</v>
      </c>
      <c r="F21" s="47" t="s">
        <v>611</v>
      </c>
      <c r="G21" s="41" t="s">
        <v>156</v>
      </c>
      <c r="H21" s="86" t="s">
        <v>470</v>
      </c>
      <c r="I21" s="86" t="s">
        <v>155</v>
      </c>
      <c r="J21" s="41" t="s">
        <v>658</v>
      </c>
      <c r="K21" s="41" t="s">
        <v>467</v>
      </c>
      <c r="L21" s="41" t="s">
        <v>467</v>
      </c>
      <c r="M21" s="41"/>
      <c r="N21" s="28" t="s">
        <v>482</v>
      </c>
      <c r="O21" s="148"/>
    </row>
    <row r="22" spans="1:15" s="46" customFormat="1" ht="26.4" x14ac:dyDescent="0.25">
      <c r="A22" s="40" t="s">
        <v>506</v>
      </c>
      <c r="B22" s="41" t="s">
        <v>458</v>
      </c>
      <c r="C22" s="43" t="s">
        <v>48</v>
      </c>
      <c r="D22" s="42" t="s">
        <v>196</v>
      </c>
      <c r="E22" s="59" t="s">
        <v>197</v>
      </c>
      <c r="F22" s="42" t="s">
        <v>612</v>
      </c>
      <c r="G22" s="41" t="s">
        <v>154</v>
      </c>
      <c r="H22" s="86" t="s">
        <v>470</v>
      </c>
      <c r="I22" s="86" t="s">
        <v>153</v>
      </c>
      <c r="J22" s="41" t="s">
        <v>658</v>
      </c>
      <c r="K22" s="41" t="s">
        <v>467</v>
      </c>
      <c r="L22" s="41" t="s">
        <v>467</v>
      </c>
      <c r="M22" s="41"/>
      <c r="N22" s="28" t="s">
        <v>482</v>
      </c>
      <c r="O22" s="148"/>
    </row>
    <row r="23" spans="1:15" s="46" customFormat="1" ht="39.6" x14ac:dyDescent="0.25">
      <c r="A23" s="40" t="s">
        <v>507</v>
      </c>
      <c r="B23" s="41" t="s">
        <v>458</v>
      </c>
      <c r="C23" s="43" t="s">
        <v>49</v>
      </c>
      <c r="D23" s="42" t="s">
        <v>198</v>
      </c>
      <c r="E23" s="59" t="s">
        <v>199</v>
      </c>
      <c r="F23" s="47" t="s">
        <v>613</v>
      </c>
      <c r="G23" s="41" t="s">
        <v>154</v>
      </c>
      <c r="H23" s="86" t="s">
        <v>470</v>
      </c>
      <c r="I23" s="86" t="s">
        <v>153</v>
      </c>
      <c r="J23" s="41" t="s">
        <v>658</v>
      </c>
      <c r="K23" s="41" t="s">
        <v>467</v>
      </c>
      <c r="L23" s="41" t="s">
        <v>467</v>
      </c>
      <c r="M23" s="41"/>
      <c r="N23" s="28" t="s">
        <v>482</v>
      </c>
      <c r="O23" s="148"/>
    </row>
    <row r="24" spans="1:15" s="46" customFormat="1" ht="26.4" x14ac:dyDescent="0.25">
      <c r="A24" s="40" t="s">
        <v>508</v>
      </c>
      <c r="B24" s="41" t="s">
        <v>458</v>
      </c>
      <c r="C24" s="43" t="s">
        <v>50</v>
      </c>
      <c r="D24" s="42" t="s">
        <v>200</v>
      </c>
      <c r="E24" s="59" t="s">
        <v>201</v>
      </c>
      <c r="F24" s="42" t="s">
        <v>614</v>
      </c>
      <c r="G24" s="41" t="s">
        <v>154</v>
      </c>
      <c r="H24" s="86" t="s">
        <v>470</v>
      </c>
      <c r="I24" s="86" t="s">
        <v>153</v>
      </c>
      <c r="J24" s="41" t="s">
        <v>658</v>
      </c>
      <c r="K24" s="41" t="s">
        <v>467</v>
      </c>
      <c r="L24" s="41" t="s">
        <v>467</v>
      </c>
      <c r="M24" s="41"/>
      <c r="N24" s="28" t="s">
        <v>482</v>
      </c>
      <c r="O24" s="148"/>
    </row>
    <row r="25" spans="1:15" s="46" customFormat="1" ht="39.6" x14ac:dyDescent="0.25">
      <c r="A25" s="40" t="s">
        <v>509</v>
      </c>
      <c r="B25" s="41" t="s">
        <v>458</v>
      </c>
      <c r="C25" s="43" t="s">
        <v>51</v>
      </c>
      <c r="D25" s="42" t="s">
        <v>202</v>
      </c>
      <c r="E25" s="59" t="s">
        <v>203</v>
      </c>
      <c r="F25" s="47" t="s">
        <v>615</v>
      </c>
      <c r="G25" s="41" t="s">
        <v>154</v>
      </c>
      <c r="H25" s="86" t="s">
        <v>470</v>
      </c>
      <c r="I25" s="86" t="s">
        <v>153</v>
      </c>
      <c r="J25" s="41" t="s">
        <v>658</v>
      </c>
      <c r="K25" s="41" t="s">
        <v>467</v>
      </c>
      <c r="L25" s="41" t="s">
        <v>467</v>
      </c>
      <c r="M25" s="41"/>
      <c r="N25" s="28" t="s">
        <v>482</v>
      </c>
      <c r="O25" s="149"/>
    </row>
    <row r="26" spans="1:15" s="46" customFormat="1" ht="26.4" x14ac:dyDescent="0.25">
      <c r="A26" s="40" t="s">
        <v>510</v>
      </c>
      <c r="B26" s="41" t="s">
        <v>458</v>
      </c>
      <c r="C26" s="43" t="s">
        <v>52</v>
      </c>
      <c r="D26" s="42" t="s">
        <v>204</v>
      </c>
      <c r="E26" s="59" t="s">
        <v>205</v>
      </c>
      <c r="F26" s="42" t="s">
        <v>616</v>
      </c>
      <c r="G26" s="41" t="s">
        <v>154</v>
      </c>
      <c r="H26" s="86" t="s">
        <v>470</v>
      </c>
      <c r="I26" s="86" t="s">
        <v>153</v>
      </c>
      <c r="J26" s="41" t="s">
        <v>658</v>
      </c>
      <c r="K26" s="41" t="s">
        <v>467</v>
      </c>
      <c r="L26" s="41" t="s">
        <v>467</v>
      </c>
      <c r="M26" s="41"/>
      <c r="N26" s="28" t="s">
        <v>482</v>
      </c>
      <c r="O26" s="147"/>
    </row>
    <row r="27" spans="1:15" s="46" customFormat="1" ht="39.6" x14ac:dyDescent="0.25">
      <c r="A27" s="40" t="s">
        <v>511</v>
      </c>
      <c r="B27" s="41" t="s">
        <v>458</v>
      </c>
      <c r="C27" s="43" t="s">
        <v>53</v>
      </c>
      <c r="D27" s="42" t="s">
        <v>206</v>
      </c>
      <c r="E27" s="59" t="s">
        <v>207</v>
      </c>
      <c r="F27" s="47" t="s">
        <v>617</v>
      </c>
      <c r="G27" s="41" t="s">
        <v>154</v>
      </c>
      <c r="H27" s="86" t="s">
        <v>470</v>
      </c>
      <c r="I27" s="86" t="s">
        <v>153</v>
      </c>
      <c r="J27" s="41" t="s">
        <v>658</v>
      </c>
      <c r="K27" s="41" t="s">
        <v>467</v>
      </c>
      <c r="L27" s="41" t="s">
        <v>467</v>
      </c>
      <c r="M27" s="41"/>
      <c r="N27" s="28" t="s">
        <v>482</v>
      </c>
      <c r="O27" s="147"/>
    </row>
    <row r="28" spans="1:15" s="46" customFormat="1" ht="26.4" x14ac:dyDescent="0.25">
      <c r="A28" s="40" t="s">
        <v>512</v>
      </c>
      <c r="B28" s="41" t="s">
        <v>458</v>
      </c>
      <c r="C28" s="43" t="s">
        <v>54</v>
      </c>
      <c r="D28" s="42" t="s">
        <v>208</v>
      </c>
      <c r="E28" s="59" t="s">
        <v>209</v>
      </c>
      <c r="F28" s="42" t="s">
        <v>618</v>
      </c>
      <c r="G28" s="41" t="s">
        <v>154</v>
      </c>
      <c r="H28" s="86" t="s">
        <v>470</v>
      </c>
      <c r="I28" s="86" t="s">
        <v>153</v>
      </c>
      <c r="J28" s="41" t="s">
        <v>658</v>
      </c>
      <c r="K28" s="41" t="s">
        <v>467</v>
      </c>
      <c r="L28" s="41" t="s">
        <v>467</v>
      </c>
      <c r="M28" s="41"/>
      <c r="N28" s="28" t="s">
        <v>482</v>
      </c>
      <c r="O28" s="147"/>
    </row>
    <row r="29" spans="1:15" s="46" customFormat="1" ht="39.6" x14ac:dyDescent="0.25">
      <c r="A29" s="40" t="s">
        <v>513</v>
      </c>
      <c r="B29" s="41" t="s">
        <v>458</v>
      </c>
      <c r="C29" s="43" t="s">
        <v>55</v>
      </c>
      <c r="D29" s="42" t="s">
        <v>210</v>
      </c>
      <c r="E29" s="59" t="s">
        <v>211</v>
      </c>
      <c r="F29" s="47" t="s">
        <v>619</v>
      </c>
      <c r="G29" s="41" t="s">
        <v>154</v>
      </c>
      <c r="H29" s="86" t="s">
        <v>470</v>
      </c>
      <c r="I29" s="86" t="s">
        <v>153</v>
      </c>
      <c r="J29" s="41" t="s">
        <v>658</v>
      </c>
      <c r="K29" s="41" t="s">
        <v>467</v>
      </c>
      <c r="L29" s="41" t="s">
        <v>467</v>
      </c>
      <c r="M29" s="41"/>
      <c r="N29" s="28" t="s">
        <v>482</v>
      </c>
      <c r="O29" s="147"/>
    </row>
    <row r="30" spans="1:15" s="49" customFormat="1" ht="24" x14ac:dyDescent="0.25">
      <c r="A30" s="40" t="s">
        <v>514</v>
      </c>
      <c r="B30" s="53" t="s">
        <v>156</v>
      </c>
      <c r="C30" s="47" t="s">
        <v>213</v>
      </c>
      <c r="D30" s="59" t="s">
        <v>212</v>
      </c>
      <c r="E30" s="59" t="s">
        <v>214</v>
      </c>
      <c r="F30" s="101" t="s">
        <v>620</v>
      </c>
      <c r="G30" s="41" t="s">
        <v>156</v>
      </c>
      <c r="H30" s="86" t="s">
        <v>470</v>
      </c>
      <c r="I30" s="86" t="s">
        <v>155</v>
      </c>
      <c r="J30" s="41" t="s">
        <v>658</v>
      </c>
      <c r="K30" s="41" t="s">
        <v>467</v>
      </c>
      <c r="L30" s="41" t="s">
        <v>467</v>
      </c>
      <c r="M30" s="41"/>
      <c r="N30" s="28" t="s">
        <v>482</v>
      </c>
      <c r="O30" s="147"/>
    </row>
    <row r="31" spans="1:15" s="49" customFormat="1" ht="24" x14ac:dyDescent="0.25">
      <c r="A31" s="40" t="s">
        <v>515</v>
      </c>
      <c r="B31" s="41" t="s">
        <v>464</v>
      </c>
      <c r="C31" s="47" t="s">
        <v>216</v>
      </c>
      <c r="D31" s="59" t="s">
        <v>215</v>
      </c>
      <c r="E31" s="59" t="s">
        <v>217</v>
      </c>
      <c r="F31" s="101" t="s">
        <v>621</v>
      </c>
      <c r="G31" s="41" t="s">
        <v>156</v>
      </c>
      <c r="H31" s="86" t="s">
        <v>470</v>
      </c>
      <c r="I31" s="86" t="s">
        <v>155</v>
      </c>
      <c r="J31" s="41" t="s">
        <v>658</v>
      </c>
      <c r="K31" s="41" t="s">
        <v>467</v>
      </c>
      <c r="L31" s="41" t="s">
        <v>467</v>
      </c>
      <c r="M31" s="41"/>
      <c r="N31" s="28" t="s">
        <v>482</v>
      </c>
      <c r="O31" s="146"/>
    </row>
    <row r="32" spans="1:15" s="49" customFormat="1" ht="39.6" x14ac:dyDescent="0.25">
      <c r="A32" s="40" t="s">
        <v>516</v>
      </c>
      <c r="B32" s="41" t="s">
        <v>156</v>
      </c>
      <c r="C32" s="82" t="s">
        <v>655</v>
      </c>
      <c r="D32" s="59" t="s">
        <v>218</v>
      </c>
      <c r="E32" s="59" t="s">
        <v>219</v>
      </c>
      <c r="F32" s="47" t="s">
        <v>622</v>
      </c>
      <c r="G32" s="41" t="s">
        <v>156</v>
      </c>
      <c r="H32" s="86" t="s">
        <v>470</v>
      </c>
      <c r="I32" s="86" t="s">
        <v>155</v>
      </c>
      <c r="J32" s="41" t="s">
        <v>658</v>
      </c>
      <c r="K32" s="41" t="s">
        <v>467</v>
      </c>
      <c r="L32" s="41" t="s">
        <v>467</v>
      </c>
      <c r="M32" s="41"/>
      <c r="N32" s="28" t="s">
        <v>482</v>
      </c>
      <c r="O32" s="146"/>
    </row>
    <row r="33" spans="1:15" s="50" customFormat="1" ht="26.4" x14ac:dyDescent="0.25">
      <c r="A33" s="40" t="s">
        <v>517</v>
      </c>
      <c r="B33" s="41" t="s">
        <v>458</v>
      </c>
      <c r="C33" s="43" t="s">
        <v>56</v>
      </c>
      <c r="D33" s="42" t="s">
        <v>220</v>
      </c>
      <c r="E33" s="59" t="s">
        <v>221</v>
      </c>
      <c r="F33" s="42" t="s">
        <v>623</v>
      </c>
      <c r="G33" s="41" t="s">
        <v>154</v>
      </c>
      <c r="H33" s="86" t="s">
        <v>470</v>
      </c>
      <c r="I33" s="86" t="s">
        <v>153</v>
      </c>
      <c r="J33" s="41" t="s">
        <v>658</v>
      </c>
      <c r="K33" s="41" t="s">
        <v>467</v>
      </c>
      <c r="L33" s="41" t="s">
        <v>467</v>
      </c>
      <c r="M33" s="41"/>
      <c r="N33" s="28" t="s">
        <v>482</v>
      </c>
      <c r="O33" s="146"/>
    </row>
    <row r="34" spans="1:15" s="50" customFormat="1" ht="39.6" x14ac:dyDescent="0.25">
      <c r="A34" s="40" t="s">
        <v>518</v>
      </c>
      <c r="B34" s="41" t="s">
        <v>458</v>
      </c>
      <c r="C34" s="43" t="s">
        <v>57</v>
      </c>
      <c r="D34" s="42" t="s">
        <v>222</v>
      </c>
      <c r="E34" s="59" t="s">
        <v>223</v>
      </c>
      <c r="F34" s="47" t="s">
        <v>624</v>
      </c>
      <c r="G34" s="41" t="s">
        <v>154</v>
      </c>
      <c r="H34" s="86" t="s">
        <v>470</v>
      </c>
      <c r="I34" s="86" t="s">
        <v>153</v>
      </c>
      <c r="J34" s="41" t="s">
        <v>658</v>
      </c>
      <c r="K34" s="41" t="s">
        <v>467</v>
      </c>
      <c r="L34" s="41" t="s">
        <v>467</v>
      </c>
      <c r="M34" s="41"/>
      <c r="N34" s="28" t="s">
        <v>482</v>
      </c>
      <c r="O34" s="146"/>
    </row>
    <row r="35" spans="1:15" s="49" customFormat="1" ht="24" x14ac:dyDescent="0.25">
      <c r="A35" s="40" t="s">
        <v>519</v>
      </c>
      <c r="B35" s="54" t="s">
        <v>156</v>
      </c>
      <c r="C35" s="47" t="s">
        <v>225</v>
      </c>
      <c r="D35" s="59" t="s">
        <v>224</v>
      </c>
      <c r="E35" s="59" t="s">
        <v>226</v>
      </c>
      <c r="F35" s="101" t="s">
        <v>625</v>
      </c>
      <c r="G35" s="41" t="s">
        <v>156</v>
      </c>
      <c r="H35" s="86" t="s">
        <v>470</v>
      </c>
      <c r="I35" s="86" t="s">
        <v>155</v>
      </c>
      <c r="J35" s="41" t="s">
        <v>658</v>
      </c>
      <c r="K35" s="41" t="s">
        <v>467</v>
      </c>
      <c r="L35" s="41" t="s">
        <v>467</v>
      </c>
      <c r="M35" s="41"/>
      <c r="N35" s="28" t="s">
        <v>482</v>
      </c>
      <c r="O35" s="146"/>
    </row>
    <row r="36" spans="1:15" s="49" customFormat="1" ht="24" x14ac:dyDescent="0.25">
      <c r="A36" s="40" t="s">
        <v>520</v>
      </c>
      <c r="B36" s="41" t="s">
        <v>464</v>
      </c>
      <c r="C36" s="47" t="s">
        <v>228</v>
      </c>
      <c r="D36" s="59" t="s">
        <v>227</v>
      </c>
      <c r="E36" s="59" t="s">
        <v>229</v>
      </c>
      <c r="F36" s="101" t="s">
        <v>626</v>
      </c>
      <c r="G36" s="41" t="s">
        <v>156</v>
      </c>
      <c r="H36" s="86" t="s">
        <v>470</v>
      </c>
      <c r="I36" s="86" t="s">
        <v>155</v>
      </c>
      <c r="J36" s="41" t="s">
        <v>658</v>
      </c>
      <c r="K36" s="41" t="s">
        <v>467</v>
      </c>
      <c r="L36" s="41" t="s">
        <v>467</v>
      </c>
      <c r="M36" s="41"/>
      <c r="N36" s="28" t="s">
        <v>482</v>
      </c>
      <c r="O36" s="146"/>
    </row>
    <row r="37" spans="1:15" s="49" customFormat="1" ht="39.6" x14ac:dyDescent="0.25">
      <c r="A37" s="40" t="s">
        <v>521</v>
      </c>
      <c r="B37" s="41" t="s">
        <v>156</v>
      </c>
      <c r="C37" s="82" t="s">
        <v>656</v>
      </c>
      <c r="D37" s="59" t="s">
        <v>230</v>
      </c>
      <c r="E37" s="59" t="s">
        <v>231</v>
      </c>
      <c r="F37" s="47" t="s">
        <v>627</v>
      </c>
      <c r="G37" s="41" t="s">
        <v>156</v>
      </c>
      <c r="H37" s="86" t="s">
        <v>470</v>
      </c>
      <c r="I37" s="86" t="s">
        <v>155</v>
      </c>
      <c r="J37" s="41" t="s">
        <v>658</v>
      </c>
      <c r="K37" s="41" t="s">
        <v>467</v>
      </c>
      <c r="L37" s="41" t="s">
        <v>467</v>
      </c>
      <c r="M37" s="41"/>
      <c r="N37" s="28" t="s">
        <v>482</v>
      </c>
      <c r="O37" s="146"/>
    </row>
    <row r="38" spans="1:15" s="50" customFormat="1" ht="26.4" x14ac:dyDescent="0.25">
      <c r="A38" s="40" t="s">
        <v>522</v>
      </c>
      <c r="B38" s="41" t="s">
        <v>458</v>
      </c>
      <c r="C38" s="43" t="s">
        <v>58</v>
      </c>
      <c r="D38" s="42" t="s">
        <v>232</v>
      </c>
      <c r="E38" s="59" t="s">
        <v>233</v>
      </c>
      <c r="F38" s="42" t="s">
        <v>628</v>
      </c>
      <c r="G38" s="41" t="s">
        <v>154</v>
      </c>
      <c r="H38" s="86" t="s">
        <v>470</v>
      </c>
      <c r="I38" s="86" t="s">
        <v>153</v>
      </c>
      <c r="J38" s="41" t="s">
        <v>658</v>
      </c>
      <c r="K38" s="41" t="s">
        <v>467</v>
      </c>
      <c r="L38" s="41" t="s">
        <v>467</v>
      </c>
      <c r="M38" s="41"/>
      <c r="N38" s="28" t="s">
        <v>482</v>
      </c>
      <c r="O38" s="146"/>
    </row>
    <row r="39" spans="1:15" s="50" customFormat="1" ht="39.6" x14ac:dyDescent="0.25">
      <c r="A39" s="40" t="s">
        <v>523</v>
      </c>
      <c r="B39" s="41" t="s">
        <v>458</v>
      </c>
      <c r="C39" s="43" t="s">
        <v>59</v>
      </c>
      <c r="D39" s="42" t="s">
        <v>234</v>
      </c>
      <c r="E39" s="59" t="s">
        <v>235</v>
      </c>
      <c r="F39" s="47" t="s">
        <v>629</v>
      </c>
      <c r="G39" s="41" t="s">
        <v>154</v>
      </c>
      <c r="H39" s="86" t="s">
        <v>470</v>
      </c>
      <c r="I39" s="86" t="s">
        <v>153</v>
      </c>
      <c r="J39" s="41" t="s">
        <v>658</v>
      </c>
      <c r="K39" s="41" t="s">
        <v>467</v>
      </c>
      <c r="L39" s="41" t="s">
        <v>467</v>
      </c>
      <c r="M39" s="41"/>
      <c r="N39" s="28" t="s">
        <v>482</v>
      </c>
      <c r="O39" s="146"/>
    </row>
    <row r="40" spans="1:15" s="49" customFormat="1" ht="29.25" customHeight="1" x14ac:dyDescent="0.25">
      <c r="A40" s="40" t="s">
        <v>524</v>
      </c>
      <c r="B40" s="32" t="s">
        <v>156</v>
      </c>
      <c r="C40" s="47" t="s">
        <v>237</v>
      </c>
      <c r="D40" s="59" t="s">
        <v>236</v>
      </c>
      <c r="E40" s="59" t="s">
        <v>238</v>
      </c>
      <c r="F40" s="102" t="s">
        <v>630</v>
      </c>
      <c r="G40" s="41" t="s">
        <v>156</v>
      </c>
      <c r="H40" s="86" t="s">
        <v>470</v>
      </c>
      <c r="I40" s="86" t="s">
        <v>155</v>
      </c>
      <c r="J40" s="41" t="s">
        <v>658</v>
      </c>
      <c r="K40" s="41" t="s">
        <v>467</v>
      </c>
      <c r="L40" s="41" t="s">
        <v>467</v>
      </c>
      <c r="M40" s="41"/>
      <c r="N40" s="28" t="s">
        <v>482</v>
      </c>
      <c r="O40" s="146"/>
    </row>
    <row r="41" spans="1:15" s="49" customFormat="1" ht="32.25" customHeight="1" x14ac:dyDescent="0.25">
      <c r="A41" s="40" t="s">
        <v>525</v>
      </c>
      <c r="B41" s="41" t="s">
        <v>464</v>
      </c>
      <c r="C41" s="47" t="s">
        <v>240</v>
      </c>
      <c r="D41" s="59" t="s">
        <v>239</v>
      </c>
      <c r="E41" s="59" t="s">
        <v>241</v>
      </c>
      <c r="F41" s="102" t="s">
        <v>631</v>
      </c>
      <c r="G41" s="41" t="s">
        <v>156</v>
      </c>
      <c r="H41" s="86" t="s">
        <v>470</v>
      </c>
      <c r="I41" s="86" t="s">
        <v>155</v>
      </c>
      <c r="J41" s="41" t="s">
        <v>658</v>
      </c>
      <c r="K41" s="41" t="s">
        <v>467</v>
      </c>
      <c r="L41" s="41" t="s">
        <v>467</v>
      </c>
      <c r="M41" s="41"/>
      <c r="N41" s="28" t="s">
        <v>482</v>
      </c>
      <c r="O41" s="146"/>
    </row>
    <row r="42" spans="1:15" s="49" customFormat="1" ht="39.6" x14ac:dyDescent="0.25">
      <c r="A42" s="40" t="s">
        <v>526</v>
      </c>
      <c r="B42" s="41" t="s">
        <v>156</v>
      </c>
      <c r="C42" s="82" t="s">
        <v>657</v>
      </c>
      <c r="D42" s="59" t="s">
        <v>242</v>
      </c>
      <c r="E42" s="59" t="s">
        <v>243</v>
      </c>
      <c r="F42" s="61" t="s">
        <v>632</v>
      </c>
      <c r="G42" s="41" t="s">
        <v>156</v>
      </c>
      <c r="H42" s="86" t="s">
        <v>470</v>
      </c>
      <c r="I42" s="86" t="s">
        <v>155</v>
      </c>
      <c r="J42" s="41" t="s">
        <v>658</v>
      </c>
      <c r="K42" s="41" t="s">
        <v>467</v>
      </c>
      <c r="L42" s="41" t="s">
        <v>467</v>
      </c>
      <c r="M42" s="41"/>
      <c r="N42" s="28" t="s">
        <v>482</v>
      </c>
      <c r="O42" s="146"/>
    </row>
    <row r="43" spans="1:15" x14ac:dyDescent="0.25">
      <c r="O43" s="147"/>
    </row>
    <row r="48" spans="1:15" ht="15" x14ac:dyDescent="0.25">
      <c r="O48" s="150"/>
    </row>
    <row r="49" spans="15:15" ht="15" x14ac:dyDescent="0.25">
      <c r="O49" s="150"/>
    </row>
    <row r="50" spans="15:15" ht="15" x14ac:dyDescent="0.25">
      <c r="O50" s="150"/>
    </row>
    <row r="51" spans="15:15" ht="15" x14ac:dyDescent="0.25">
      <c r="O51" s="150"/>
    </row>
    <row r="52" spans="15:15" ht="15" x14ac:dyDescent="0.25">
      <c r="O52" s="150"/>
    </row>
    <row r="53" spans="15:15" ht="15" x14ac:dyDescent="0.25">
      <c r="O53" s="150"/>
    </row>
    <row r="54" spans="15:15" ht="15" x14ac:dyDescent="0.25">
      <c r="O54" s="150"/>
    </row>
    <row r="55" spans="15:15" ht="15" x14ac:dyDescent="0.25">
      <c r="O55" s="150"/>
    </row>
    <row r="56" spans="15:15" ht="15" x14ac:dyDescent="0.25">
      <c r="O56" s="150"/>
    </row>
    <row r="57" spans="15:15" ht="15" x14ac:dyDescent="0.25">
      <c r="O57" s="150"/>
    </row>
    <row r="58" spans="15:15" ht="15" x14ac:dyDescent="0.25">
      <c r="O58" s="150"/>
    </row>
    <row r="59" spans="15:15" ht="15" x14ac:dyDescent="0.25">
      <c r="O59" s="150"/>
    </row>
    <row r="60" spans="15:15" ht="15" x14ac:dyDescent="0.25">
      <c r="O60" s="150"/>
    </row>
    <row r="61" spans="15:15" ht="15" x14ac:dyDescent="0.25">
      <c r="O61" s="150"/>
    </row>
    <row r="62" spans="15:15" ht="15" x14ac:dyDescent="0.25">
      <c r="O62" s="150"/>
    </row>
  </sheetData>
  <phoneticPr fontId="4" type="noConversion"/>
  <dataValidations count="2">
    <dataValidation type="textLength" operator="lessThanOrEqual" allowBlank="1" showInputMessage="1" showErrorMessage="1" sqref="D33:D34 D17 D7 D13 D22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2" width="9" style="35"/>
    <col min="3" max="3" width="16.59765625" style="35" customWidth="1"/>
    <col min="4" max="4" width="27.5" style="35" customWidth="1"/>
    <col min="5" max="5" width="23.09765625" style="35" customWidth="1"/>
    <col min="6" max="6" width="15.19921875" style="35" customWidth="1"/>
    <col min="7" max="8" width="9" style="36"/>
    <col min="9" max="10" width="9" style="35"/>
    <col min="11" max="13" width="9" style="36"/>
    <col min="14" max="14" width="24.8984375" style="35" bestFit="1" customWidth="1"/>
    <col min="15" max="15" width="10.796875" style="148" customWidth="1"/>
    <col min="16" max="16384" width="9" style="35"/>
  </cols>
  <sheetData>
    <row r="1" spans="1:15" s="31" customFormat="1" ht="35.25" customHeight="1" x14ac:dyDescent="0.25">
      <c r="A1" s="94" t="s">
        <v>27</v>
      </c>
      <c r="B1" s="94" t="s">
        <v>28</v>
      </c>
      <c r="C1" s="91" t="s">
        <v>474</v>
      </c>
      <c r="D1" s="91" t="s">
        <v>473</v>
      </c>
      <c r="E1" s="91" t="s">
        <v>475</v>
      </c>
      <c r="F1" s="91" t="s">
        <v>476</v>
      </c>
      <c r="G1" s="94" t="s">
        <v>30</v>
      </c>
      <c r="H1" s="91" t="s">
        <v>466</v>
      </c>
      <c r="I1" s="94" t="s">
        <v>29</v>
      </c>
      <c r="J1" s="91" t="s">
        <v>477</v>
      </c>
      <c r="K1" s="91" t="s">
        <v>478</v>
      </c>
      <c r="L1" s="91" t="s">
        <v>479</v>
      </c>
      <c r="M1" s="97" t="s">
        <v>640</v>
      </c>
      <c r="N1" s="94" t="s">
        <v>31</v>
      </c>
      <c r="O1" s="145" t="s">
        <v>747</v>
      </c>
    </row>
    <row r="2" spans="1:15" ht="26.4" x14ac:dyDescent="0.25">
      <c r="A2" s="32" t="s">
        <v>527</v>
      </c>
      <c r="B2" s="34" t="s">
        <v>456</v>
      </c>
      <c r="C2" s="33" t="s">
        <v>120</v>
      </c>
      <c r="D2" s="33" t="s">
        <v>119</v>
      </c>
      <c r="E2" s="33" t="s">
        <v>122</v>
      </c>
      <c r="F2" s="99" t="s">
        <v>633</v>
      </c>
      <c r="G2" s="34" t="s">
        <v>20</v>
      </c>
      <c r="H2" s="3" t="s">
        <v>470</v>
      </c>
      <c r="I2" s="37" t="s">
        <v>19</v>
      </c>
      <c r="J2" s="41" t="s">
        <v>660</v>
      </c>
      <c r="K2" s="32" t="s">
        <v>468</v>
      </c>
      <c r="L2" s="32" t="s">
        <v>468</v>
      </c>
      <c r="M2" s="32"/>
      <c r="N2" s="28" t="s">
        <v>483</v>
      </c>
      <c r="O2" s="129" t="s">
        <v>745</v>
      </c>
    </row>
    <row r="3" spans="1:15" ht="26.4" x14ac:dyDescent="0.25">
      <c r="A3" s="32" t="s">
        <v>528</v>
      </c>
      <c r="B3" s="34" t="s">
        <v>458</v>
      </c>
      <c r="C3" s="33" t="s">
        <v>125</v>
      </c>
      <c r="D3" s="33" t="s">
        <v>124</v>
      </c>
      <c r="E3" s="33" t="s">
        <v>127</v>
      </c>
      <c r="F3" s="99" t="s">
        <v>633</v>
      </c>
      <c r="G3" s="34" t="s">
        <v>20</v>
      </c>
      <c r="H3" s="3" t="s">
        <v>470</v>
      </c>
      <c r="I3" s="37" t="s">
        <v>19</v>
      </c>
      <c r="J3" s="41" t="s">
        <v>660</v>
      </c>
      <c r="K3" s="32" t="s">
        <v>468</v>
      </c>
      <c r="L3" s="32" t="s">
        <v>468</v>
      </c>
      <c r="M3" s="32"/>
      <c r="N3" s="28" t="s">
        <v>483</v>
      </c>
      <c r="O3" s="146"/>
    </row>
    <row r="4" spans="1:15" ht="39.6" x14ac:dyDescent="0.25">
      <c r="A4" s="32" t="s">
        <v>529</v>
      </c>
      <c r="B4" s="34" t="s">
        <v>458</v>
      </c>
      <c r="C4" s="33" t="s">
        <v>130</v>
      </c>
      <c r="D4" s="33" t="s">
        <v>129</v>
      </c>
      <c r="E4" s="33" t="s">
        <v>131</v>
      </c>
      <c r="F4" s="99" t="s">
        <v>633</v>
      </c>
      <c r="G4" s="34" t="s">
        <v>20</v>
      </c>
      <c r="H4" s="3" t="s">
        <v>470</v>
      </c>
      <c r="I4" s="37" t="s">
        <v>19</v>
      </c>
      <c r="J4" s="41" t="s">
        <v>660</v>
      </c>
      <c r="K4" s="32" t="s">
        <v>468</v>
      </c>
      <c r="L4" s="32" t="s">
        <v>468</v>
      </c>
      <c r="M4" s="32"/>
      <c r="N4" s="28" t="s">
        <v>483</v>
      </c>
      <c r="O4" s="146"/>
    </row>
    <row r="5" spans="1:15" ht="39.6" x14ac:dyDescent="0.25">
      <c r="A5" s="32" t="s">
        <v>530</v>
      </c>
      <c r="B5" s="34" t="s">
        <v>458</v>
      </c>
      <c r="C5" s="33" t="s">
        <v>133</v>
      </c>
      <c r="D5" s="33" t="s">
        <v>132</v>
      </c>
      <c r="E5" s="33" t="s">
        <v>134</v>
      </c>
      <c r="F5" s="99" t="s">
        <v>633</v>
      </c>
      <c r="G5" s="34" t="s">
        <v>20</v>
      </c>
      <c r="H5" s="3" t="s">
        <v>470</v>
      </c>
      <c r="I5" s="37" t="s">
        <v>19</v>
      </c>
      <c r="J5" s="41" t="s">
        <v>660</v>
      </c>
      <c r="K5" s="32" t="s">
        <v>468</v>
      </c>
      <c r="L5" s="32" t="s">
        <v>468</v>
      </c>
      <c r="M5" s="32"/>
      <c r="N5" s="28" t="s">
        <v>483</v>
      </c>
      <c r="O5" s="146"/>
    </row>
    <row r="6" spans="1:15" ht="26.4" x14ac:dyDescent="0.25">
      <c r="A6" s="32" t="s">
        <v>531</v>
      </c>
      <c r="B6" s="34" t="s">
        <v>154</v>
      </c>
      <c r="C6" s="33" t="s">
        <v>136</v>
      </c>
      <c r="D6" s="33" t="s">
        <v>135</v>
      </c>
      <c r="E6" s="33" t="s">
        <v>137</v>
      </c>
      <c r="F6" s="99" t="s">
        <v>633</v>
      </c>
      <c r="G6" s="34" t="s">
        <v>20</v>
      </c>
      <c r="H6" s="3" t="s">
        <v>470</v>
      </c>
      <c r="I6" s="37" t="s">
        <v>19</v>
      </c>
      <c r="J6" s="41" t="s">
        <v>660</v>
      </c>
      <c r="K6" s="32" t="s">
        <v>468</v>
      </c>
      <c r="L6" s="32" t="s">
        <v>468</v>
      </c>
      <c r="M6" s="32"/>
      <c r="N6" s="28" t="s">
        <v>483</v>
      </c>
      <c r="O6" s="146"/>
    </row>
    <row r="7" spans="1:15" ht="39.6" x14ac:dyDescent="0.25">
      <c r="A7" s="32" t="s">
        <v>532</v>
      </c>
      <c r="B7" s="34" t="s">
        <v>458</v>
      </c>
      <c r="C7" s="33" t="s">
        <v>22</v>
      </c>
      <c r="D7" s="33" t="s">
        <v>21</v>
      </c>
      <c r="E7" s="33" t="s">
        <v>45</v>
      </c>
      <c r="F7" s="99" t="s">
        <v>633</v>
      </c>
      <c r="G7" s="34" t="s">
        <v>20</v>
      </c>
      <c r="H7" s="3" t="s">
        <v>470</v>
      </c>
      <c r="I7" s="4" t="s">
        <v>19</v>
      </c>
      <c r="J7" s="41" t="s">
        <v>660</v>
      </c>
      <c r="K7" s="32" t="s">
        <v>468</v>
      </c>
      <c r="L7" s="32" t="s">
        <v>468</v>
      </c>
      <c r="M7" s="32"/>
      <c r="N7" s="28" t="s">
        <v>483</v>
      </c>
      <c r="O7" s="146"/>
    </row>
    <row r="8" spans="1:15" ht="39.6" x14ac:dyDescent="0.25">
      <c r="A8" s="32" t="s">
        <v>533</v>
      </c>
      <c r="B8" s="34" t="s">
        <v>458</v>
      </c>
      <c r="C8" s="33" t="s">
        <v>24</v>
      </c>
      <c r="D8" s="33" t="s">
        <v>23</v>
      </c>
      <c r="E8" s="33" t="s">
        <v>46</v>
      </c>
      <c r="F8" s="99" t="s">
        <v>633</v>
      </c>
      <c r="G8" s="34" t="s">
        <v>20</v>
      </c>
      <c r="H8" s="3" t="s">
        <v>470</v>
      </c>
      <c r="I8" s="4" t="s">
        <v>19</v>
      </c>
      <c r="J8" s="41" t="s">
        <v>660</v>
      </c>
      <c r="K8" s="32" t="s">
        <v>468</v>
      </c>
      <c r="L8" s="32" t="s">
        <v>468</v>
      </c>
      <c r="M8" s="32"/>
      <c r="N8" s="28" t="s">
        <v>483</v>
      </c>
      <c r="O8" s="146"/>
    </row>
    <row r="9" spans="1:15" ht="15" x14ac:dyDescent="0.25">
      <c r="O9" s="146"/>
    </row>
    <row r="10" spans="1:15" ht="15" x14ac:dyDescent="0.25">
      <c r="O10" s="146"/>
    </row>
    <row r="11" spans="1:15" ht="15" x14ac:dyDescent="0.25">
      <c r="O11" s="146"/>
    </row>
    <row r="12" spans="1:15" ht="15" x14ac:dyDescent="0.25">
      <c r="O12" s="146"/>
    </row>
    <row r="13" spans="1:15" ht="15" x14ac:dyDescent="0.25">
      <c r="O13" s="146"/>
    </row>
    <row r="14" spans="1:15" ht="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ht="15" x14ac:dyDescent="0.25">
      <c r="O31" s="146"/>
    </row>
    <row r="32" spans="15:15" ht="15" x14ac:dyDescent="0.25">
      <c r="O32" s="146"/>
    </row>
    <row r="33" spans="15:15" ht="15" x14ac:dyDescent="0.25">
      <c r="O33" s="146"/>
    </row>
    <row r="34" spans="15:15" ht="15" x14ac:dyDescent="0.25">
      <c r="O34" s="146"/>
    </row>
    <row r="35" spans="15:15" ht="15" x14ac:dyDescent="0.25">
      <c r="O35" s="146"/>
    </row>
    <row r="36" spans="15:15" ht="15" x14ac:dyDescent="0.25">
      <c r="O36" s="146"/>
    </row>
    <row r="37" spans="15:15" ht="15" x14ac:dyDescent="0.25">
      <c r="O37" s="146"/>
    </row>
    <row r="38" spans="15:15" ht="15" x14ac:dyDescent="0.25">
      <c r="O38" s="146"/>
    </row>
    <row r="39" spans="15:15" ht="15" x14ac:dyDescent="0.25">
      <c r="O39" s="146"/>
    </row>
    <row r="40" spans="15:15" ht="15" x14ac:dyDescent="0.25">
      <c r="O40" s="146"/>
    </row>
    <row r="41" spans="15:15" ht="15" x14ac:dyDescent="0.25">
      <c r="O41" s="146"/>
    </row>
    <row r="42" spans="15:15" ht="15" x14ac:dyDescent="0.25">
      <c r="O42" s="146"/>
    </row>
    <row r="43" spans="15:15" x14ac:dyDescent="0.25">
      <c r="O43" s="147"/>
    </row>
    <row r="48" spans="15:15" ht="15" x14ac:dyDescent="0.25">
      <c r="O48" s="150"/>
    </row>
    <row r="49" spans="15:15" ht="15" x14ac:dyDescent="0.25">
      <c r="O49" s="150"/>
    </row>
    <row r="50" spans="15:15" ht="15" x14ac:dyDescent="0.25">
      <c r="O50" s="150"/>
    </row>
    <row r="51" spans="15:15" ht="15" x14ac:dyDescent="0.25">
      <c r="O51" s="150"/>
    </row>
    <row r="52" spans="15:15" ht="15" x14ac:dyDescent="0.25">
      <c r="O52" s="150"/>
    </row>
    <row r="53" spans="15:15" ht="15" x14ac:dyDescent="0.25">
      <c r="O53" s="150"/>
    </row>
    <row r="54" spans="15:15" ht="15" x14ac:dyDescent="0.25">
      <c r="O54" s="150"/>
    </row>
    <row r="55" spans="15:15" ht="15" x14ac:dyDescent="0.25">
      <c r="O55" s="150"/>
    </row>
    <row r="56" spans="15:15" ht="15" x14ac:dyDescent="0.25">
      <c r="O56" s="150"/>
    </row>
    <row r="57" spans="15:15" ht="15" x14ac:dyDescent="0.25">
      <c r="O57" s="150"/>
    </row>
    <row r="58" spans="15:15" ht="15" x14ac:dyDescent="0.25">
      <c r="O58" s="150"/>
    </row>
    <row r="59" spans="15:15" ht="15" x14ac:dyDescent="0.25">
      <c r="O59" s="150"/>
    </row>
    <row r="60" spans="15:15" ht="15" x14ac:dyDescent="0.25">
      <c r="O60" s="150"/>
    </row>
    <row r="61" spans="15:15" ht="15" x14ac:dyDescent="0.25">
      <c r="O61" s="150"/>
    </row>
    <row r="62" spans="15:15" ht="15" x14ac:dyDescent="0.25">
      <c r="O62" s="150"/>
    </row>
  </sheetData>
  <phoneticPr fontId="4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应答统计</vt:lpstr>
      <vt:lpstr>Index</vt:lpstr>
      <vt:lpstr>说明</vt:lpstr>
      <vt:lpstr>HA</vt:lpstr>
      <vt:lpstr>HB</vt:lpstr>
      <vt:lpstr>HC</vt:lpstr>
      <vt:lpstr>HD</vt:lpstr>
      <vt:lpstr>HE</vt:lpstr>
      <vt:lpstr>HF</vt:lpstr>
      <vt:lpstr>HG</vt:lpstr>
      <vt:lpstr>HH</vt:lpstr>
      <vt:lpstr>CA</vt:lpstr>
      <vt:lpstr>CB</vt:lpstr>
      <vt:lpstr>CC</vt:lpstr>
      <vt:lpstr>CD</vt:lpstr>
      <vt:lpstr>CE</vt:lpstr>
    </vt:vector>
  </TitlesOfParts>
  <Company>中国移动通信集团公司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CMCC</dc:creator>
  <cp:lastModifiedBy>XJ</cp:lastModifiedBy>
  <dcterms:created xsi:type="dcterms:W3CDTF">2009-02-17T02:20:47Z</dcterms:created>
  <dcterms:modified xsi:type="dcterms:W3CDTF">2018-03-14T01:27:13Z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(3)eg7gZLc26ydRnmCh1zQBhHINYsQ1zkUWNHIWzSVAx+n56H4bPrtXcumCdv5C3hhU/0J8UQ3A_x000d_
aZkbIfEbVhwMVsUgqiOu2YIoS4B4H7f0uS9oXegTgqt94o2fC+vYtv2GzSmRJdvJZ0CJIB5U_x000d_
5FIuCzmzWAPjQAIcwThzybP+rCenviS0hxPdB7lRU7kOhUNe7+6twRMB7pltS6gRJP5Fu+4q_x000d_
lf2X/zWhnCvhFxH4dh</vt:lpwstr>
  </property>
  <property fmtid="{D5CDD505-2E9C-101B-9397-08002B2CF9AE}" pid="3" name="_new_ms_pID_72543_00">
    <vt:lpwstr>_new_ms_pID_72543</vt:lpwstr>
  </property>
  <property fmtid="{D5CDD505-2E9C-101B-9397-08002B2CF9AE}" pid="4" name="_new_ms_pID_725431">
    <vt:lpwstr>RUo5k8rOPePA8rKtCR9QYJmOC/QHakEJ8WPC2Bjbbw4pm5uc+ZZuVm_x000d_
NEx6MSe/Drhf9AsIB2CQnFM5Qim/TRJTacqaSr/XbIWfp4Q4rBrGu/9yI6OH8QY98o4oevPP_x000d_
PimEPUwnDdxN9KjQjoPZeYmRgO4MV6wEmd5IWFtVVIFby5VySfJvhfI1ffiyHMhrujq61PZp_x000d_
9v5ho/0MCwwqx3eB4e9iO3Vf541vjUBFztVy</vt:lpwstr>
  </property>
  <property fmtid="{D5CDD505-2E9C-101B-9397-08002B2CF9AE}" pid="5" name="_new_ms_pID_725431_00">
    <vt:lpwstr>_new_ms_pID_725431</vt:lpwstr>
  </property>
  <property fmtid="{D5CDD505-2E9C-101B-9397-08002B2CF9AE}" pid="6" name="_new_ms_pID_725432">
    <vt:lpwstr>2RPxJ39YD+h1FKA/ZropNdsTIex5YU/bj2JB_x000d_
9h37VEGsG9tTQJk1QetRtJgvzQN5YMCU3YJX1GR/muVaLoD1r7O4ct8gYiNO35xe79ZI8wJT_x000d_
6PK0gAr66SczU/fSe98+udHCd5Em8BCP3f14lTGNh49fUp7Wg+o60H+OI7uLRLan</vt:lpwstr>
  </property>
  <property fmtid="{D5CDD505-2E9C-101B-9397-08002B2CF9AE}" pid="7" name="_new_ms_pID_725432_00">
    <vt:lpwstr>_new_ms_pID_725432</vt:lpwstr>
  </property>
  <property fmtid="{D5CDD505-2E9C-101B-9397-08002B2CF9AE}" pid="8" name="sflag">
    <vt:lpwstr>1399287952</vt:lpwstr>
  </property>
</Properties>
</file>