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60" yWindow="6048" windowWidth="15576" windowHeight="6120" tabRatio="834"/>
  </bookViews>
  <sheets>
    <sheet name="应答统计" sheetId="46" r:id="rId1"/>
    <sheet name="Index" sheetId="45" r:id="rId2"/>
    <sheet name="说明" sheetId="4" r:id="rId3"/>
    <sheet name="IB" sheetId="25" r:id="rId4"/>
    <sheet name="IC" sheetId="26" r:id="rId5"/>
    <sheet name="ID" sheetId="27" r:id="rId6"/>
    <sheet name="IE" sheetId="28" r:id="rId7"/>
    <sheet name="IF" sheetId="29" r:id="rId8"/>
    <sheet name="IG" sheetId="30" r:id="rId9"/>
    <sheet name="IH" sheetId="31" r:id="rId10"/>
    <sheet name="II" sheetId="32" r:id="rId11"/>
    <sheet name="IJ" sheetId="33" r:id="rId12"/>
    <sheet name="IK" sheetId="34" r:id="rId13"/>
    <sheet name="IL" sheetId="35" r:id="rId14"/>
    <sheet name="IN" sheetId="36" r:id="rId15"/>
    <sheet name="CA" sheetId="40" r:id="rId16"/>
    <sheet name="CB" sheetId="41" r:id="rId17"/>
    <sheet name="CC" sheetId="42" r:id="rId18"/>
    <sheet name="CD" sheetId="43" r:id="rId19"/>
    <sheet name="CE" sheetId="44" r:id="rId20"/>
  </sheets>
  <definedNames>
    <definedName name="_xlnm._FilterDatabase" localSheetId="4" hidden="1">IC!$A$4:$A$5</definedName>
    <definedName name="_xlnm._FilterDatabase" localSheetId="5" hidden="1">ID!$B$2:$B$19</definedName>
    <definedName name="_xlnm._FilterDatabase" localSheetId="6" hidden="1">IE!$B$2:$B$9</definedName>
    <definedName name="_xlnm._FilterDatabase" localSheetId="7" hidden="1">IF!$B$2:$B$9</definedName>
    <definedName name="_xlnm._FilterDatabase" localSheetId="8" hidden="1">IG!$B$2:$B$29</definedName>
    <definedName name="_xlnm._FilterDatabase" localSheetId="9" hidden="1">IH!$B$2:$B$30</definedName>
    <definedName name="_xlnm._FilterDatabase" localSheetId="10" hidden="1">II!$B$2:$B$13</definedName>
    <definedName name="_xlnm._FilterDatabase" localSheetId="13" hidden="1">IL!$B$2:$B$9</definedName>
    <definedName name="_xlnm._FilterDatabase" localSheetId="14" hidden="1">IN!$A$3:$A$8</definedName>
    <definedName name="_Toc107139905" localSheetId="4">IC!$J$2</definedName>
    <definedName name="_Toc107139905" localSheetId="14">IN!#REF!</definedName>
    <definedName name="d" localSheetId="1">#REF!</definedName>
    <definedName name="d" localSheetId="0">#REF!</definedName>
    <definedName name="d">#REF!</definedName>
  </definedNames>
  <calcPr calcId="152511" calcMode="manual"/>
</workbook>
</file>

<file path=xl/calcChain.xml><?xml version="1.0" encoding="utf-8"?>
<calcChain xmlns="http://schemas.openxmlformats.org/spreadsheetml/2006/main">
  <c r="C13" i="46" l="1"/>
  <c r="C12" i="46"/>
  <c r="C11" i="46"/>
  <c r="C10" i="46"/>
  <c r="C9" i="46"/>
  <c r="C8" i="46"/>
  <c r="AQ18" i="45"/>
  <c r="AP18" i="45"/>
  <c r="AO18" i="45"/>
  <c r="AN18" i="45"/>
  <c r="AM18" i="45"/>
  <c r="AL18" i="45"/>
  <c r="AK18" i="45"/>
  <c r="AJ18" i="45"/>
  <c r="AI18" i="45"/>
  <c r="AH18" i="45"/>
  <c r="AG18" i="45"/>
  <c r="AF18" i="45"/>
  <c r="AE18" i="45"/>
  <c r="AD18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I18" i="45"/>
  <c r="H18" i="45"/>
  <c r="G18" i="45"/>
  <c r="F18" i="45"/>
  <c r="E18" i="45"/>
  <c r="D18" i="45"/>
  <c r="AQ17" i="45"/>
  <c r="AP17" i="45"/>
  <c r="AO17" i="45"/>
  <c r="AN17" i="45"/>
  <c r="AM17" i="45"/>
  <c r="AL17" i="45"/>
  <c r="AK17" i="45"/>
  <c r="AJ17" i="45"/>
  <c r="AI17" i="45"/>
  <c r="AH17" i="45"/>
  <c r="AG17" i="45"/>
  <c r="AF17" i="45"/>
  <c r="AE17" i="45"/>
  <c r="AD17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I17" i="45"/>
  <c r="H17" i="45"/>
  <c r="G17" i="45"/>
  <c r="F17" i="45"/>
  <c r="E17" i="45"/>
  <c r="D17" i="45"/>
  <c r="AQ16" i="45"/>
  <c r="AP16" i="45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I16" i="45"/>
  <c r="H16" i="45"/>
  <c r="G16" i="45"/>
  <c r="F16" i="45"/>
  <c r="E16" i="45"/>
  <c r="D16" i="45"/>
  <c r="AQ15" i="45"/>
  <c r="AP15" i="45"/>
  <c r="AO15" i="45"/>
  <c r="AN15" i="45"/>
  <c r="AM15" i="45"/>
  <c r="AL15" i="45"/>
  <c r="AK15" i="45"/>
  <c r="AJ15" i="45"/>
  <c r="AI15" i="45"/>
  <c r="AH15" i="45"/>
  <c r="AG15" i="45"/>
  <c r="AF15" i="45"/>
  <c r="AE15" i="45"/>
  <c r="AD15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I15" i="45"/>
  <c r="H15" i="45"/>
  <c r="G15" i="45"/>
  <c r="F15" i="45"/>
  <c r="E15" i="45"/>
  <c r="D15" i="45"/>
  <c r="AQ14" i="45"/>
  <c r="AP14" i="45"/>
  <c r="AO14" i="45"/>
  <c r="AN14" i="45"/>
  <c r="AM14" i="45"/>
  <c r="AL14" i="45"/>
  <c r="AK14" i="45"/>
  <c r="AJ14" i="45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I14" i="45"/>
  <c r="H14" i="45"/>
  <c r="G14" i="45"/>
  <c r="F14" i="45"/>
  <c r="E14" i="45"/>
  <c r="D14" i="45"/>
  <c r="AQ13" i="45"/>
  <c r="AP13" i="45"/>
  <c r="AO13" i="45"/>
  <c r="AN13" i="45"/>
  <c r="AM13" i="45"/>
  <c r="AL13" i="45"/>
  <c r="AK13" i="45"/>
  <c r="AJ13" i="45"/>
  <c r="AI13" i="45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I13" i="45"/>
  <c r="H13" i="45"/>
  <c r="G13" i="45"/>
  <c r="F13" i="45"/>
  <c r="E13" i="45"/>
  <c r="D13" i="45"/>
  <c r="AQ12" i="45"/>
  <c r="AP12" i="45"/>
  <c r="AO12" i="45"/>
  <c r="AN12" i="45"/>
  <c r="AM12" i="45"/>
  <c r="AL12" i="45"/>
  <c r="AK12" i="45"/>
  <c r="AJ12" i="45"/>
  <c r="AI12" i="45"/>
  <c r="AH12" i="45"/>
  <c r="AG12" i="45"/>
  <c r="AF12" i="45"/>
  <c r="AE12" i="45"/>
  <c r="AD12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I12" i="45"/>
  <c r="H12" i="45"/>
  <c r="G12" i="45"/>
  <c r="F12" i="45"/>
  <c r="E12" i="45"/>
  <c r="D12" i="45"/>
  <c r="AQ11" i="45"/>
  <c r="AP11" i="45"/>
  <c r="AO11" i="45"/>
  <c r="AN11" i="45"/>
  <c r="AM11" i="45"/>
  <c r="AL11" i="45"/>
  <c r="AK11" i="45"/>
  <c r="AJ11" i="45"/>
  <c r="AI11" i="45"/>
  <c r="AH11" i="45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I11" i="45"/>
  <c r="H11" i="45"/>
  <c r="G11" i="45"/>
  <c r="F11" i="45"/>
  <c r="E11" i="45"/>
  <c r="D11" i="45"/>
  <c r="AQ10" i="45"/>
  <c r="AP10" i="45"/>
  <c r="AO10" i="45"/>
  <c r="AN10" i="45"/>
  <c r="AM10" i="45"/>
  <c r="AL10" i="45"/>
  <c r="AK10" i="45"/>
  <c r="AJ10" i="45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I10" i="45"/>
  <c r="H10" i="45"/>
  <c r="G10" i="45"/>
  <c r="F10" i="45"/>
  <c r="E10" i="45"/>
  <c r="D10" i="45"/>
  <c r="AQ9" i="45"/>
  <c r="AP9" i="45"/>
  <c r="AO9" i="45"/>
  <c r="AN9" i="45"/>
  <c r="AM9" i="45"/>
  <c r="AL9" i="45"/>
  <c r="AK9" i="45"/>
  <c r="AJ9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I9" i="45"/>
  <c r="H9" i="45"/>
  <c r="G9" i="45"/>
  <c r="F9" i="45"/>
  <c r="E9" i="45"/>
  <c r="D9" i="45"/>
  <c r="AQ8" i="45"/>
  <c r="AP8" i="45"/>
  <c r="AO8" i="45"/>
  <c r="AN8" i="45"/>
  <c r="AM8" i="45"/>
  <c r="AL8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I8" i="45"/>
  <c r="H8" i="45"/>
  <c r="G8" i="45"/>
  <c r="F8" i="45"/>
  <c r="E8" i="45"/>
  <c r="D8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I7" i="45"/>
  <c r="H7" i="45"/>
  <c r="G7" i="45"/>
  <c r="F7" i="45"/>
  <c r="E7" i="45"/>
  <c r="D7" i="45"/>
  <c r="AQ6" i="45"/>
  <c r="AP6" i="45"/>
  <c r="AO6" i="45"/>
  <c r="AN6" i="45"/>
  <c r="AM6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I6" i="45"/>
  <c r="H6" i="45"/>
  <c r="G6" i="45"/>
  <c r="F6" i="45"/>
  <c r="E6" i="45"/>
  <c r="D6" i="45"/>
  <c r="AQ5" i="45"/>
  <c r="AP5" i="45"/>
  <c r="AO5" i="45"/>
  <c r="AN5" i="45"/>
  <c r="AM5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I5" i="45"/>
  <c r="H5" i="45"/>
  <c r="G5" i="45"/>
  <c r="F5" i="45"/>
  <c r="E5" i="45"/>
  <c r="D5" i="45"/>
  <c r="AQ4" i="45"/>
  <c r="AP4" i="45"/>
  <c r="AO4" i="45"/>
  <c r="AN4" i="45"/>
  <c r="AM4" i="45"/>
  <c r="AL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I4" i="45"/>
  <c r="H4" i="45"/>
  <c r="G4" i="45"/>
  <c r="F4" i="45"/>
  <c r="E4" i="45"/>
  <c r="D4" i="45"/>
  <c r="AQ3" i="45"/>
  <c r="AP3" i="45"/>
  <c r="AO3" i="45"/>
  <c r="AN3" i="45"/>
  <c r="AM3" i="45"/>
  <c r="AL3" i="45"/>
  <c r="AK3" i="45"/>
  <c r="AK19" i="45" s="1"/>
  <c r="H13" i="46" s="1"/>
  <c r="AJ3" i="45"/>
  <c r="AI3" i="45"/>
  <c r="AH3" i="45"/>
  <c r="AG3" i="45"/>
  <c r="AF3" i="45"/>
  <c r="AE3" i="45"/>
  <c r="AD3" i="45"/>
  <c r="AC3" i="45"/>
  <c r="AC19" i="45" s="1"/>
  <c r="G11" i="46" s="1"/>
  <c r="AB3" i="45"/>
  <c r="AA3" i="45"/>
  <c r="Z3" i="45"/>
  <c r="Y3" i="45"/>
  <c r="X3" i="45"/>
  <c r="W3" i="45"/>
  <c r="V3" i="45"/>
  <c r="U3" i="45"/>
  <c r="U19" i="45" s="1"/>
  <c r="F9" i="46" s="1"/>
  <c r="T3" i="45"/>
  <c r="S3" i="45"/>
  <c r="R3" i="45"/>
  <c r="Q3" i="45"/>
  <c r="P3" i="45"/>
  <c r="O3" i="45"/>
  <c r="N3" i="45"/>
  <c r="M3" i="45"/>
  <c r="M19" i="45" s="1"/>
  <c r="D13" i="46" s="1"/>
  <c r="L3" i="45"/>
  <c r="K3" i="45"/>
  <c r="I3" i="45"/>
  <c r="H3" i="45"/>
  <c r="G3" i="45"/>
  <c r="F3" i="45"/>
  <c r="E3" i="45"/>
  <c r="D3" i="45"/>
  <c r="AQ2" i="45"/>
  <c r="AP2" i="45"/>
  <c r="AO2" i="45"/>
  <c r="AO19" i="45" s="1"/>
  <c r="I11" i="46" s="1"/>
  <c r="AN2" i="45"/>
  <c r="AN19" i="45" s="1"/>
  <c r="I10" i="46" s="1"/>
  <c r="AM2" i="45"/>
  <c r="AL2" i="45"/>
  <c r="AK2" i="45"/>
  <c r="AJ2" i="45"/>
  <c r="AI2" i="45"/>
  <c r="AH2" i="45"/>
  <c r="AG2" i="45"/>
  <c r="AG19" i="45" s="1"/>
  <c r="H9" i="46" s="1"/>
  <c r="AF2" i="45"/>
  <c r="AF19" i="45" s="1"/>
  <c r="H8" i="46" s="1"/>
  <c r="AE2" i="45"/>
  <c r="AD2" i="45"/>
  <c r="AC2" i="45"/>
  <c r="AB2" i="45"/>
  <c r="AA2" i="45"/>
  <c r="Z2" i="45"/>
  <c r="Y2" i="45"/>
  <c r="Y19" i="45" s="1"/>
  <c r="F13" i="46" s="1"/>
  <c r="X2" i="45"/>
  <c r="X19" i="45" s="1"/>
  <c r="F12" i="46" s="1"/>
  <c r="W2" i="45"/>
  <c r="V2" i="45"/>
  <c r="U2" i="45"/>
  <c r="T2" i="45"/>
  <c r="S2" i="45"/>
  <c r="R2" i="45"/>
  <c r="Q2" i="45"/>
  <c r="Q19" i="45" s="1"/>
  <c r="E11" i="46" s="1"/>
  <c r="P2" i="45"/>
  <c r="P19" i="45" s="1"/>
  <c r="E10" i="46" s="1"/>
  <c r="O2" i="45"/>
  <c r="N2" i="45"/>
  <c r="M2" i="45"/>
  <c r="L2" i="45"/>
  <c r="L19" i="45" s="1"/>
  <c r="D12" i="46" s="1"/>
  <c r="K2" i="45"/>
  <c r="I2" i="45"/>
  <c r="I19" i="45" s="1"/>
  <c r="H2" i="45"/>
  <c r="G2" i="45"/>
  <c r="F2" i="45"/>
  <c r="F19" i="45" s="1"/>
  <c r="E2" i="45"/>
  <c r="E19" i="45" s="1"/>
  <c r="D2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4" i="45"/>
  <c r="J3" i="45"/>
  <c r="AJ19" i="45"/>
  <c r="H12" i="46" s="1"/>
  <c r="AB19" i="45"/>
  <c r="G10" i="46" s="1"/>
  <c r="T19" i="45"/>
  <c r="F8" i="46" s="1"/>
  <c r="H19" i="45"/>
  <c r="G19" i="45"/>
  <c r="D19" i="45"/>
  <c r="K19" i="45" l="1"/>
  <c r="D11" i="46" s="1"/>
  <c r="O19" i="45"/>
  <c r="E9" i="46" s="1"/>
  <c r="S19" i="45"/>
  <c r="E13" i="46" s="1"/>
  <c r="J10" i="46" s="1"/>
  <c r="W19" i="45"/>
  <c r="F11" i="46" s="1"/>
  <c r="AA19" i="45"/>
  <c r="G9" i="46" s="1"/>
  <c r="AE19" i="45"/>
  <c r="G13" i="46" s="1"/>
  <c r="K10" i="46" s="1"/>
  <c r="AI19" i="45"/>
  <c r="H11" i="46" s="1"/>
  <c r="AM19" i="45"/>
  <c r="I9" i="46" s="1"/>
  <c r="AQ19" i="45"/>
  <c r="I13" i="46" s="1"/>
  <c r="N19" i="45"/>
  <c r="E8" i="46" s="1"/>
  <c r="L8" i="46" s="1"/>
  <c r="R19" i="45"/>
  <c r="E12" i="46" s="1"/>
  <c r="V19" i="45"/>
  <c r="F10" i="46" s="1"/>
  <c r="Z19" i="45"/>
  <c r="G8" i="46" s="1"/>
  <c r="AD19" i="45"/>
  <c r="G12" i="46" s="1"/>
  <c r="AH19" i="45"/>
  <c r="H10" i="46" s="1"/>
  <c r="AL19" i="45"/>
  <c r="I8" i="46" s="1"/>
  <c r="AP19" i="45"/>
  <c r="I12" i="46" s="1"/>
  <c r="K8" i="46"/>
  <c r="J8" i="46"/>
  <c r="J2" i="45"/>
  <c r="J19" i="45" s="1"/>
  <c r="L10" i="46" l="1"/>
  <c r="L9" i="46"/>
  <c r="K9" i="46"/>
  <c r="J9" i="46"/>
</calcChain>
</file>

<file path=xl/sharedStrings.xml><?xml version="1.0" encoding="utf-8"?>
<sst xmlns="http://schemas.openxmlformats.org/spreadsheetml/2006/main" count="2210" uniqueCount="842">
  <si>
    <t>TC资源尝试占用次数</t>
    <phoneticPr fontId="2" type="noConversion"/>
  </si>
  <si>
    <t>MGW合计</t>
    <phoneticPr fontId="2" type="noConversion"/>
  </si>
  <si>
    <t>DER(n=1).</t>
  </si>
  <si>
    <t>B</t>
    <phoneticPr fontId="2" type="noConversion"/>
  </si>
  <si>
    <t>指标编码</t>
    <phoneticPr fontId="2" type="noConversion"/>
  </si>
  <si>
    <t>重要度</t>
    <phoneticPr fontId="2" type="noConversion"/>
  </si>
  <si>
    <t>EQPT.NbrAttTcSeizure</t>
  </si>
  <si>
    <t>EQPT.NbrSuccTcSeizure</t>
  </si>
  <si>
    <t>EQPT.NbrAttEcSeizure</t>
  </si>
  <si>
    <t>EQPT.NbrSuccEcSeizure</t>
  </si>
  <si>
    <t>EQPT.NbrAttConferenceSeizure</t>
  </si>
  <si>
    <t>EQPT.NbrSuccConferenceSeizure</t>
  </si>
  <si>
    <t>EQPT.NbrAttDtmfSeizure</t>
  </si>
  <si>
    <t>EQPT.NbrSuccDtmfSeizure</t>
  </si>
  <si>
    <t>EQPT.NbrAttAnnouncementSeizure</t>
  </si>
  <si>
    <t>EQPT.NbrSuccAnnouncementSeizure</t>
  </si>
  <si>
    <t>EQPT.NbrAttTfoSeizure</t>
  </si>
  <si>
    <t>EQPT.NbrSuccTfoSeizure</t>
  </si>
  <si>
    <t>EQPT.NbrAttTermSeizureTdm</t>
  </si>
  <si>
    <t>EQPT.NbrSuccTermSeizureTdm</t>
  </si>
  <si>
    <t>EQPT.NbrAttTermSeizureAtm</t>
  </si>
  <si>
    <t>EQPT.NbrSuccTermSeizureAtm</t>
  </si>
  <si>
    <t>EQPT.NbrAttTermSeizureIp</t>
  </si>
  <si>
    <t>EQPT.NbrSuccTermSeizureIp</t>
  </si>
  <si>
    <t>EQPT.NbrSuccTrfoSeizure</t>
  </si>
  <si>
    <t>EQPT.NbrCallFailureOfTcShortage</t>
  </si>
  <si>
    <t>TC资源尝试占用次数</t>
    <phoneticPr fontId="2" type="noConversion"/>
  </si>
  <si>
    <t>需要占用TC时</t>
    <phoneticPr fontId="2" type="noConversion"/>
  </si>
  <si>
    <t>个</t>
    <phoneticPr fontId="2" type="noConversion"/>
  </si>
  <si>
    <t>TC资源占用成功次数</t>
    <phoneticPr fontId="2" type="noConversion"/>
  </si>
  <si>
    <t>TC占用成功时</t>
    <phoneticPr fontId="2" type="noConversion"/>
  </si>
  <si>
    <t>EC资源尝试占用次数</t>
    <phoneticPr fontId="2" type="noConversion"/>
  </si>
  <si>
    <t>需要占用EC时</t>
    <phoneticPr fontId="2" type="noConversion"/>
  </si>
  <si>
    <t>EC资源占用成功次数</t>
    <phoneticPr fontId="2" type="noConversion"/>
  </si>
  <si>
    <t>EC占用成功时</t>
    <phoneticPr fontId="2" type="noConversion"/>
  </si>
  <si>
    <t>会议资源占用尝试次数</t>
    <phoneticPr fontId="2" type="noConversion"/>
  </si>
  <si>
    <t>需要占用会议资源时</t>
    <phoneticPr fontId="2" type="noConversion"/>
  </si>
  <si>
    <t>会议资源占用成功次数</t>
    <phoneticPr fontId="2" type="noConversion"/>
  </si>
  <si>
    <t>会议资源占用成功时</t>
    <phoneticPr fontId="2" type="noConversion"/>
  </si>
  <si>
    <t>DTMF资源占用尝试次数</t>
    <phoneticPr fontId="2" type="noConversion"/>
  </si>
  <si>
    <t>需要占用DTMF资源时</t>
    <phoneticPr fontId="2" type="noConversion"/>
  </si>
  <si>
    <t>DTMF资源占用成功次数</t>
    <phoneticPr fontId="2" type="noConversion"/>
  </si>
  <si>
    <t>DTMF资源占用成功时</t>
    <phoneticPr fontId="2" type="noConversion"/>
  </si>
  <si>
    <t>通知音资源占用尝试次数</t>
    <phoneticPr fontId="2" type="noConversion"/>
  </si>
  <si>
    <t>需要占用通知音资源时</t>
    <phoneticPr fontId="2" type="noConversion"/>
  </si>
  <si>
    <t>通知音资源占用成功次数</t>
    <phoneticPr fontId="2" type="noConversion"/>
  </si>
  <si>
    <t>通知音资源占用成功时</t>
    <phoneticPr fontId="2" type="noConversion"/>
  </si>
  <si>
    <t>TFO功能尝试次数</t>
    <phoneticPr fontId="2" type="noConversion"/>
  </si>
  <si>
    <t>收到MSC-S的激活TFO消息时</t>
    <phoneticPr fontId="2" type="noConversion"/>
  </si>
  <si>
    <t>TFO功能成功次数</t>
    <phoneticPr fontId="2" type="noConversion"/>
  </si>
  <si>
    <t>TFO功能成功激活时</t>
    <phoneticPr fontId="2" type="noConversion"/>
  </si>
  <si>
    <t>TDM终端占用尝试次数</t>
    <phoneticPr fontId="2" type="noConversion"/>
  </si>
  <si>
    <t>收到MSC-S的添加TDM终端的命令时</t>
    <phoneticPr fontId="2" type="noConversion"/>
  </si>
  <si>
    <t>TDM终端占用成功次数</t>
    <phoneticPr fontId="2" type="noConversion"/>
  </si>
  <si>
    <t>成功添加TDM终端的命令时</t>
    <phoneticPr fontId="2" type="noConversion"/>
  </si>
  <si>
    <t>MGWID03</t>
    <phoneticPr fontId="2" type="noConversion"/>
  </si>
  <si>
    <t>MGWID05</t>
    <phoneticPr fontId="2" type="noConversion"/>
  </si>
  <si>
    <t>MGWIB01</t>
    <phoneticPr fontId="2" type="noConversion"/>
  </si>
  <si>
    <t>C</t>
    <phoneticPr fontId="2" type="noConversion"/>
  </si>
  <si>
    <t>CC.</t>
    <phoneticPr fontId="2" type="noConversion"/>
  </si>
  <si>
    <t>ATM终端占用尝试次数</t>
    <phoneticPr fontId="2" type="noConversion"/>
  </si>
  <si>
    <t>收到MSC-S的添加ATM终端的命令时</t>
    <phoneticPr fontId="2" type="noConversion"/>
  </si>
  <si>
    <t>ATM终端占用成功次数</t>
    <phoneticPr fontId="2" type="noConversion"/>
  </si>
  <si>
    <t>成功添加ATM终端的命令时</t>
    <phoneticPr fontId="2" type="noConversion"/>
  </si>
  <si>
    <t>IP终端占用尝试次数</t>
    <phoneticPr fontId="2" type="noConversion"/>
  </si>
  <si>
    <t>收到MSC-S的添加IP终端的命令时</t>
    <phoneticPr fontId="2" type="noConversion"/>
  </si>
  <si>
    <t>IP终端占用成功次数</t>
    <phoneticPr fontId="2" type="noConversion"/>
  </si>
  <si>
    <t>成功添加IP终端的命令时</t>
    <phoneticPr fontId="2" type="noConversion"/>
  </si>
  <si>
    <t>成功的TrFO次数</t>
    <phoneticPr fontId="2" type="noConversion"/>
  </si>
  <si>
    <t>一个Context中两个Termination均非TDM类型，且此context不需要TC时</t>
    <phoneticPr fontId="2" type="noConversion"/>
  </si>
  <si>
    <t>Transcoder资源缺少导致的呼叫失败次数</t>
    <phoneticPr fontId="2" type="noConversion"/>
  </si>
  <si>
    <t>由于缺少Transcoder资源导致的呼叫失败次数</t>
    <phoneticPr fontId="2" type="noConversion"/>
  </si>
  <si>
    <t>由于缺少Transcoder资源导致的呼叫失败时</t>
    <phoneticPr fontId="2" type="noConversion"/>
  </si>
  <si>
    <t>IB</t>
    <phoneticPr fontId="2" type="noConversion"/>
  </si>
  <si>
    <t>端口MAC层发送的字节数</t>
    <phoneticPr fontId="2" type="noConversion"/>
  </si>
  <si>
    <t>计算统计周期内端口MAC层发送的字节数</t>
    <phoneticPr fontId="2" type="noConversion"/>
  </si>
  <si>
    <t>MByte</t>
    <phoneticPr fontId="2" type="noConversion"/>
  </si>
  <si>
    <t>端口MAC层接收的字节数</t>
    <phoneticPr fontId="2" type="noConversion"/>
  </si>
  <si>
    <t>计算统计周期内端口MAC层接收的字节数</t>
    <phoneticPr fontId="2" type="noConversion"/>
  </si>
  <si>
    <t>Mbyte</t>
    <phoneticPr fontId="2" type="noConversion"/>
  </si>
  <si>
    <t>EQPT.H248PktReceived</t>
  </si>
  <si>
    <t>EQPT.H248PktSent</t>
  </si>
  <si>
    <t>Mc口收到的H248消息的Add命令的次数</t>
  </si>
  <si>
    <t>Mc口收到的H248消息的Subtract命令的次数</t>
  </si>
  <si>
    <t>Mc口收到的H248消息的Modify命令的次数</t>
  </si>
  <si>
    <t>继承MSS</t>
    <phoneticPr fontId="2" type="noConversion"/>
  </si>
  <si>
    <t>EthernetPort</t>
    <phoneticPr fontId="2" type="noConversion"/>
  </si>
  <si>
    <t>指标编码</t>
    <phoneticPr fontId="2" type="noConversion"/>
  </si>
  <si>
    <t>重要度</t>
    <phoneticPr fontId="2" type="noConversion"/>
  </si>
  <si>
    <t>单位</t>
    <phoneticPr fontId="2" type="noConversion"/>
  </si>
  <si>
    <t>采集方式</t>
    <phoneticPr fontId="2" type="noConversion"/>
  </si>
  <si>
    <t>备注</t>
    <phoneticPr fontId="2" type="noConversion"/>
  </si>
  <si>
    <t>SIG.MtpOctSent</t>
  </si>
  <si>
    <t>SIG.SctpDataChunkSent</t>
  </si>
  <si>
    <t>SIG.SctpDataChunkReceived</t>
    <phoneticPr fontId="2" type="noConversion"/>
  </si>
  <si>
    <t>SCTP偶联接收的数据块数目</t>
    <phoneticPr fontId="2" type="noConversion"/>
  </si>
  <si>
    <t>在SCTP偶联上接收的Data Chunk数。</t>
    <phoneticPr fontId="2" type="noConversion"/>
  </si>
  <si>
    <t>在接收SCTP数据包时统计</t>
    <phoneticPr fontId="2" type="noConversion"/>
  </si>
  <si>
    <t>SctpAssoc</t>
    <phoneticPr fontId="2" type="noConversion"/>
  </si>
  <si>
    <t>SCTP偶联发送数据块数</t>
    <phoneticPr fontId="2" type="noConversion"/>
  </si>
  <si>
    <t>在SCTP偶联上发送的Data Chunk数，不计重发</t>
    <phoneticPr fontId="2" type="noConversion"/>
  </si>
  <si>
    <t>在发送SCTP数据包时统计</t>
    <phoneticPr fontId="2" type="noConversion"/>
  </si>
  <si>
    <t>SCTP偶联重发数据块数</t>
    <phoneticPr fontId="2" type="noConversion"/>
  </si>
  <si>
    <t>在SCTP偶联上重发的DataChunk数目。</t>
    <phoneticPr fontId="2" type="noConversion"/>
  </si>
  <si>
    <t>SIG.SctpCongestionDuration</t>
    <phoneticPr fontId="2" type="noConversion"/>
  </si>
  <si>
    <t>SCTP偶联拥塞时长</t>
    <phoneticPr fontId="2" type="noConversion"/>
  </si>
  <si>
    <t>SCTP偶联处理量超过承载能力的时长</t>
    <phoneticPr fontId="2" type="noConversion"/>
  </si>
  <si>
    <t>在一个测量周期内，累积SCTP偶联处于拥塞状态时长</t>
    <phoneticPr fontId="2" type="noConversion"/>
  </si>
  <si>
    <t>SCTP偶联拥塞次数</t>
    <phoneticPr fontId="2" type="noConversion"/>
  </si>
  <si>
    <t>SCTP偶联拥塞状态的次数</t>
    <phoneticPr fontId="2" type="noConversion"/>
  </si>
  <si>
    <t>在一个测量周期内，累积SCTP偶联处于拥塞状态次数</t>
    <phoneticPr fontId="2" type="noConversion"/>
  </si>
  <si>
    <t>SIG.SctpUnavailableDuration</t>
    <phoneticPr fontId="2" type="noConversion"/>
  </si>
  <si>
    <t>SCTP偶联不可用时长</t>
    <phoneticPr fontId="2" type="noConversion"/>
  </si>
  <si>
    <t>SCTP偶联处于故障、闭塞或未激活等不可用状态的时长</t>
    <phoneticPr fontId="2" type="noConversion"/>
  </si>
  <si>
    <t>在一个测量周期内，累积SCTP偶联不在服务状态时长</t>
    <phoneticPr fontId="2" type="noConversion"/>
  </si>
  <si>
    <t>SCTP偶联不可用次数</t>
    <phoneticPr fontId="2" type="noConversion"/>
  </si>
  <si>
    <t>SCTP偶联中断</t>
    <phoneticPr fontId="2" type="noConversion"/>
  </si>
  <si>
    <t>在一个测量周期内，累积SCTP偶联不在服务状态次数</t>
    <phoneticPr fontId="2" type="noConversion"/>
  </si>
  <si>
    <t>BC.SuccActiveIpSetup</t>
  </si>
  <si>
    <t>BC.AttPassiveIpSetup</t>
  </si>
  <si>
    <t>BC.SuccPassiveIpsetup</t>
  </si>
  <si>
    <t>BC.AttNbupActiveInit</t>
  </si>
  <si>
    <t>BC.SuccNbupActiveInit</t>
  </si>
  <si>
    <t>BC.AttNbupPassiveInit</t>
  </si>
  <si>
    <t>BC.SuccNbupPassiveInit</t>
  </si>
  <si>
    <t>BC.AttActiveIpSetup</t>
    <phoneticPr fontId="2" type="noConversion"/>
  </si>
  <si>
    <t>Nb口的IP链路主动建立的尝试次数</t>
    <phoneticPr fontId="2" type="noConversion"/>
  </si>
  <si>
    <t>发送IPBCP-Request的次数</t>
    <phoneticPr fontId="2" type="noConversion"/>
  </si>
  <si>
    <t>IP主动建立成功次数</t>
    <phoneticPr fontId="2" type="noConversion"/>
  </si>
  <si>
    <t>Nb口的IP链路的主动建立的成功次数</t>
    <phoneticPr fontId="2" type="noConversion"/>
  </si>
  <si>
    <t>收到IPBCP-Accepted的次数</t>
    <phoneticPr fontId="2" type="noConversion"/>
  </si>
  <si>
    <t>Nb口的IP链路的被动建立的尝试次数</t>
    <phoneticPr fontId="2" type="noConversion"/>
  </si>
  <si>
    <t>接收IPBCP-Request的次数</t>
    <phoneticPr fontId="2" type="noConversion"/>
  </si>
  <si>
    <t>IP被动建立成功次数</t>
    <phoneticPr fontId="2" type="noConversion"/>
  </si>
  <si>
    <t>Nb口的IP链路的被动建立的成功次数.</t>
    <phoneticPr fontId="2" type="noConversion"/>
  </si>
  <si>
    <t>发送IPBCP-Accepted的次数</t>
    <phoneticPr fontId="2" type="noConversion"/>
  </si>
  <si>
    <t>Nb口用户面主动初始化尝试次数
注:主动即”出局”方向</t>
    <phoneticPr fontId="2" type="noConversion"/>
  </si>
  <si>
    <t>Nb口用户面初始化的尝试次数</t>
    <phoneticPr fontId="2" type="noConversion"/>
  </si>
  <si>
    <t>发送UP- INITIALISATION的次数</t>
    <phoneticPr fontId="2" type="noConversion"/>
  </si>
  <si>
    <t>Nb口用户面主动初始化成功次数</t>
    <phoneticPr fontId="2" type="noConversion"/>
  </si>
  <si>
    <t>Nb口用户面初始化的成功次数</t>
    <phoneticPr fontId="2" type="noConversion"/>
  </si>
  <si>
    <t>接收UP-INITIALISATION ACK的次数</t>
    <phoneticPr fontId="2" type="noConversion"/>
  </si>
  <si>
    <t>Nb口用户面被动初始化次数
注: “被动”即入局方向</t>
    <phoneticPr fontId="2" type="noConversion"/>
  </si>
  <si>
    <t>Nb口用户面被动初始化的次数</t>
    <phoneticPr fontId="2" type="noConversion"/>
  </si>
  <si>
    <t>接收UP- INITIALISATION的次数</t>
    <phoneticPr fontId="2" type="noConversion"/>
  </si>
  <si>
    <t>Nb口用户面被动初始化成功次数</t>
    <phoneticPr fontId="2" type="noConversion"/>
  </si>
  <si>
    <t>Nb口用户面的被动初始化的成功次数</t>
    <phoneticPr fontId="2" type="noConversion"/>
  </si>
  <si>
    <t>发送UP-INITIALISATION ACK的次数</t>
    <phoneticPr fontId="2" type="noConversion"/>
  </si>
  <si>
    <t>BRT.NbrNbRtpPktSent</t>
  </si>
  <si>
    <t>BRT.NbOctRtpReceived</t>
  </si>
  <si>
    <t>BRT.NbOctRtpSent</t>
  </si>
  <si>
    <t>BRT.NbrNbRtpLostPkt</t>
  </si>
  <si>
    <t>BRT.NbrRtpDelayMax</t>
  </si>
  <si>
    <t>BRT.NbrRtpDelayMean</t>
  </si>
  <si>
    <t>依照RTCP协议，每5秒中统计某个方向上各个RTP流中的时延，在周期内取平均时延（ms）</t>
  </si>
  <si>
    <t>BRT.NbrRtpDelayJitterMax</t>
  </si>
  <si>
    <t>BRT.NbrRtpDelayJitterMean</t>
  </si>
  <si>
    <t>时延抖动通常是由于不同的IP包在网络传输过程中时延长短不同导致的，按照RTCP协议计算出对应的时延抖动指标。在RTCP报文发送周期内（RTCP报文的发送周期可以设置，一般为5秒），统计相应RTP流的抖动，取统计周期内的平均抖动值（ms）。（RFC 1889或3550）</t>
  </si>
  <si>
    <t>BRT.NbrNbRtpPktReceived</t>
    <phoneticPr fontId="2" type="noConversion"/>
  </si>
  <si>
    <t>Kbyte</t>
    <phoneticPr fontId="2" type="noConversion"/>
  </si>
  <si>
    <t>RTP接收方向上网络发生丢包时(需支持RTCP)</t>
    <phoneticPr fontId="2" type="noConversion"/>
  </si>
  <si>
    <t>依照RTCP协议，每5秒中统计某个方向上各个RTP流中的时延，在周期内取最大时延（ms）</t>
    <phoneticPr fontId="2" type="noConversion"/>
  </si>
  <si>
    <t>Gauge.</t>
    <phoneticPr fontId="2" type="noConversion"/>
  </si>
  <si>
    <t>ms</t>
    <phoneticPr fontId="2" type="noConversion"/>
  </si>
  <si>
    <t>衡量数据包包传输的时延变化情况,统计对象为整个MGW</t>
    <phoneticPr fontId="2" type="noConversion"/>
  </si>
  <si>
    <t>时延抖动通常是由于不同的IP包在网络传输过程中时延长短不同导致的，按照RTCP协议计算出对应的时延抖动指标。在RTCP报文发送周期内（RTCP报文的发送周期可以设置，一般为5秒），统计相应RTP流的抖动，比较得出最大抖动值（ms）。（RFC 1889或3550）</t>
    <phoneticPr fontId="2" type="noConversion"/>
  </si>
  <si>
    <t>衡量数据包包传输的时延变化情况,统计对象为目的子网,最多可有64个目的子网</t>
    <phoneticPr fontId="2" type="noConversion"/>
  </si>
  <si>
    <t>BRT.NbrConnRtpJitter</t>
    <phoneticPr fontId="2" type="noConversion"/>
  </si>
  <si>
    <t>当RTP层的连接(connection)释放时，测量到的jitter值落于该区间,该计数器递增。</t>
    <phoneticPr fontId="2" type="noConversion"/>
  </si>
  <si>
    <t>BRT.NbrConnRtpJitter.0</t>
    <phoneticPr fontId="2" type="noConversion"/>
  </si>
  <si>
    <t>BRT.NbrConnRtpJitter.1</t>
    <phoneticPr fontId="2" type="noConversion"/>
  </si>
  <si>
    <t>BRT.NbrConnRtpJitter.2</t>
    <phoneticPr fontId="2" type="noConversion"/>
  </si>
  <si>
    <t>无</t>
    <phoneticPr fontId="2" type="noConversion"/>
  </si>
  <si>
    <t>次</t>
    <phoneticPr fontId="2" type="noConversion"/>
  </si>
  <si>
    <t>15分钟</t>
    <phoneticPr fontId="2" type="noConversion"/>
  </si>
  <si>
    <t>M3UA信令链路拥塞时长</t>
  </si>
  <si>
    <t>信令链路由于拥塞而不可用的时长</t>
  </si>
  <si>
    <t>在一个测量周期内，累积链路处于拥塞状态的时长</t>
  </si>
  <si>
    <t>M3UA信令链路拥塞次数</t>
  </si>
  <si>
    <t>信令链路拥塞的次数</t>
  </si>
  <si>
    <t>在一个测量周期内，累积链路处于拥塞状态的次数</t>
  </si>
  <si>
    <t>M3UA信令链路不可用时长</t>
  </si>
  <si>
    <t>链路不可用时开始统计，可用时结束统计</t>
  </si>
  <si>
    <t>在一个测量周期内，累积链路不在服务状态时长</t>
  </si>
  <si>
    <t>M3UA信令链路不可用次数</t>
  </si>
  <si>
    <t>信令链路中断</t>
  </si>
  <si>
    <t>在一个测量周期内，累积链路不在服务状态次数</t>
  </si>
  <si>
    <t>信令链路不可用时长</t>
  </si>
  <si>
    <t>信令链路不可用次数</t>
  </si>
  <si>
    <t>信令链路的MSU接收个数</t>
  </si>
  <si>
    <t>在信令链路上接收到的MSU的个数</t>
  </si>
  <si>
    <t>在收到MSU数据包时统计</t>
  </si>
  <si>
    <t>信令链路的MSU发送个数</t>
  </si>
  <si>
    <t>在信令链路上发送的MSU个数</t>
  </si>
  <si>
    <t>信令链路收到的字节数</t>
  </si>
  <si>
    <t>在信令链路上收到的字节数</t>
  </si>
  <si>
    <t>在收到MSU时统计</t>
  </si>
  <si>
    <t>信令链路发出的字节数</t>
  </si>
  <si>
    <t>在信令链路上发出的字节数</t>
  </si>
  <si>
    <t>SIG.SctpDataChunkReSent</t>
  </si>
  <si>
    <t>在发送SCTP数据包时统计</t>
  </si>
  <si>
    <t>SIG.NbrSctpCongestion</t>
  </si>
  <si>
    <t>SIG.NbrSctpUnavailable</t>
  </si>
  <si>
    <t>Mc口收到的H248消息的Move命令的次数</t>
  </si>
  <si>
    <t>Mc口收到的H248消息的Audit Value命令的次数</t>
  </si>
  <si>
    <t>Mc口收到的H248消息的Audit Capability命令的次数</t>
  </si>
  <si>
    <t>Mc口收到的H248消息的Service Change命令的次</t>
  </si>
  <si>
    <t>EQPT.NbrH248CmdSent</t>
  </si>
  <si>
    <t>EQPT.NbrH248CmdRlySent</t>
  </si>
  <si>
    <t>Mc接口的收包数</t>
    <phoneticPr fontId="2" type="noConversion"/>
  </si>
  <si>
    <t>在信令链路上接收到的H.248消息数</t>
    <phoneticPr fontId="2" type="noConversion"/>
  </si>
  <si>
    <t>在收到H.248消息统计</t>
    <phoneticPr fontId="2" type="noConversion"/>
  </si>
  <si>
    <t>Mc接口的发包数</t>
    <phoneticPr fontId="2" type="noConversion"/>
  </si>
  <si>
    <t>在信令链路上发送的H.248消息数</t>
    <phoneticPr fontId="2" type="noConversion"/>
  </si>
  <si>
    <t>在发送H.248消息时统计</t>
    <phoneticPr fontId="2" type="noConversion"/>
  </si>
  <si>
    <t>Mc口收到的H.248命令的总和</t>
    <phoneticPr fontId="2" type="noConversion"/>
  </si>
  <si>
    <t>计算统计周期内Mc口收到的H248命令个数</t>
    <phoneticPr fontId="2" type="noConversion"/>
  </si>
  <si>
    <t>Mc口接收到Add消息</t>
    <phoneticPr fontId="2" type="noConversion"/>
  </si>
  <si>
    <t>计算统计周期内Mc口收到的H248命令add个数</t>
    <phoneticPr fontId="2" type="noConversion"/>
  </si>
  <si>
    <t>Mc口接收到Subtract</t>
    <phoneticPr fontId="2" type="noConversion"/>
  </si>
  <si>
    <t>计算统计周期内Mc口收到的H248命令modify个数</t>
    <phoneticPr fontId="2" type="noConversion"/>
  </si>
  <si>
    <t>Mc口接收到Modify</t>
    <phoneticPr fontId="2" type="noConversion"/>
  </si>
  <si>
    <t>计算统计周期内Mc口收到的H248命令move个数</t>
    <phoneticPr fontId="2" type="noConversion"/>
  </si>
  <si>
    <t>Mc口接收到 Move</t>
    <phoneticPr fontId="2" type="noConversion"/>
  </si>
  <si>
    <t>计算统计周期内Mc口收到的H248命令audit value个数</t>
    <phoneticPr fontId="2" type="noConversion"/>
  </si>
  <si>
    <t>Mc口接收到Audit Value</t>
    <phoneticPr fontId="2" type="noConversion"/>
  </si>
  <si>
    <t>计算统计周期内Mc口收到的H248命令audit capability个数</t>
    <phoneticPr fontId="2" type="noConversion"/>
  </si>
  <si>
    <t>Mc口接收到auditcapability ,3GPP中为可选</t>
    <phoneticPr fontId="2" type="noConversion"/>
  </si>
  <si>
    <t>计算统计周期内Mc口收到的H248命令service change个数</t>
    <phoneticPr fontId="2" type="noConversion"/>
  </si>
  <si>
    <t>Mc口接收到Service Change消息</t>
    <phoneticPr fontId="2" type="noConversion"/>
  </si>
  <si>
    <t>Mc口发送的H248命令的次数</t>
    <phoneticPr fontId="2" type="noConversion"/>
  </si>
  <si>
    <t>Mc口发送的的H248命令notify命令的次</t>
    <phoneticPr fontId="2" type="noConversion"/>
  </si>
  <si>
    <t>计算统计周期内发送的nofity命令次数</t>
    <phoneticPr fontId="2" type="noConversion"/>
  </si>
  <si>
    <t>Mc口发送的notify消息</t>
    <phoneticPr fontId="2" type="noConversion"/>
  </si>
  <si>
    <t>Mc口发送的的H248命令service change命令的次</t>
    <phoneticPr fontId="2" type="noConversion"/>
  </si>
  <si>
    <t>计算统计周期内发送的service change命令次数</t>
    <phoneticPr fontId="2" type="noConversion"/>
  </si>
  <si>
    <t>Mc口发送的service change命令</t>
    <phoneticPr fontId="2" type="noConversion"/>
  </si>
  <si>
    <t>Mc口命令处理成功的次数</t>
    <phoneticPr fontId="2" type="noConversion"/>
  </si>
  <si>
    <t>计算统计周期内MGW上命令处理成功的次数</t>
    <phoneticPr fontId="2" type="noConversion"/>
  </si>
  <si>
    <t>Mc口ADD命令处理成功的次数</t>
    <phoneticPr fontId="2" type="noConversion"/>
  </si>
  <si>
    <t>计算统计周期内MGW上ADD命令处理成功的次数</t>
    <phoneticPr fontId="2" type="noConversion"/>
  </si>
  <si>
    <t>Mc口Subtract命令处理成功的次数</t>
    <phoneticPr fontId="2" type="noConversion"/>
  </si>
  <si>
    <t>计算统计周期内MGW上Subtract命令处理成功的次数</t>
    <phoneticPr fontId="2" type="noConversion"/>
  </si>
  <si>
    <t>Mc口Modify命令处理成功的次数</t>
    <phoneticPr fontId="2" type="noConversion"/>
  </si>
  <si>
    <t>计算统计周期内MGW上Modify命令处理成功的次数</t>
    <phoneticPr fontId="2" type="noConversion"/>
  </si>
  <si>
    <t>Mc口Move命令处理成功的次数</t>
    <phoneticPr fontId="2" type="noConversion"/>
  </si>
  <si>
    <t>计算统计周期内MGW上Move命令处理成功的次数</t>
    <phoneticPr fontId="2" type="noConversion"/>
  </si>
  <si>
    <t>Mc口AuditValue命令处理成功的次数</t>
    <phoneticPr fontId="2" type="noConversion"/>
  </si>
  <si>
    <t>计算统计周期内MGW上AuditValue命令处理成功的次数</t>
    <phoneticPr fontId="2" type="noConversion"/>
  </si>
  <si>
    <t>VI(video interworking)</t>
    <phoneticPr fontId="2" type="noConversion"/>
  </si>
  <si>
    <t>Mc口AuditCapability命令处理成功的次数</t>
    <phoneticPr fontId="2" type="noConversion"/>
  </si>
  <si>
    <t>计算统计周期内MGW上AuditCapability命令处理成功的次数</t>
    <phoneticPr fontId="2" type="noConversion"/>
  </si>
  <si>
    <t>Mc口ServiceChange命令处理成功的次数</t>
    <phoneticPr fontId="2" type="noConversion"/>
  </si>
  <si>
    <t>计算统计周期内MGW上ServiceChange命令处理成功的次数</t>
    <phoneticPr fontId="2" type="noConversion"/>
  </si>
  <si>
    <t>SIG.NbrSignRtSetUnavailable</t>
  </si>
  <si>
    <t>SIG.SignRtSetUnavailableDuration</t>
  </si>
  <si>
    <t>B</t>
    <phoneticPr fontId="2" type="noConversion"/>
  </si>
  <si>
    <t>信令路由集目的信令点不可达次数</t>
    <phoneticPr fontId="2" type="noConversion"/>
  </si>
  <si>
    <t>目的信令点不可达次数</t>
    <phoneticPr fontId="2" type="noConversion"/>
  </si>
  <si>
    <t>次</t>
    <phoneticPr fontId="2" type="noConversion"/>
  </si>
  <si>
    <t>15分钟</t>
    <phoneticPr fontId="2" type="noConversion"/>
  </si>
  <si>
    <t>信令路由集目的信令点不可达时长</t>
    <phoneticPr fontId="2" type="noConversion"/>
  </si>
  <si>
    <t>目的信令点不可达时长</t>
    <phoneticPr fontId="2" type="noConversion"/>
  </si>
  <si>
    <t>DER(n=1).</t>
    <phoneticPr fontId="2" type="noConversion"/>
  </si>
  <si>
    <t>秒</t>
    <phoneticPr fontId="2" type="noConversion"/>
  </si>
  <si>
    <t>SIG.NbrSignRtUnavailable</t>
  </si>
  <si>
    <t>SIG.SignRtUnavailableDuration</t>
  </si>
  <si>
    <t>B</t>
    <phoneticPr fontId="2" type="noConversion"/>
  </si>
  <si>
    <t>信令路由不可用次数</t>
    <phoneticPr fontId="2" type="noConversion"/>
  </si>
  <si>
    <t>CC.</t>
    <phoneticPr fontId="2" type="noConversion"/>
  </si>
  <si>
    <t>个</t>
    <phoneticPr fontId="2" type="noConversion"/>
  </si>
  <si>
    <t>15分钟</t>
    <phoneticPr fontId="2" type="noConversion"/>
  </si>
  <si>
    <t>信令路由不可用时长</t>
    <phoneticPr fontId="2" type="noConversion"/>
  </si>
  <si>
    <t>DER(n=1).</t>
    <phoneticPr fontId="2" type="noConversion"/>
  </si>
  <si>
    <t>秒</t>
    <phoneticPr fontId="2" type="noConversion"/>
  </si>
  <si>
    <t>IC</t>
    <phoneticPr fontId="2" type="noConversion"/>
  </si>
  <si>
    <t>ID</t>
    <phoneticPr fontId="2" type="noConversion"/>
  </si>
  <si>
    <t>IE</t>
    <phoneticPr fontId="2" type="noConversion"/>
  </si>
  <si>
    <t>IF</t>
    <phoneticPr fontId="2" type="noConversion"/>
  </si>
  <si>
    <t>IG</t>
    <phoneticPr fontId="2" type="noConversion"/>
  </si>
  <si>
    <t>IH</t>
    <phoneticPr fontId="2" type="noConversion"/>
  </si>
  <si>
    <t>II</t>
    <phoneticPr fontId="2" type="noConversion"/>
  </si>
  <si>
    <t>IK</t>
    <phoneticPr fontId="2" type="noConversion"/>
  </si>
  <si>
    <t>IJ</t>
    <phoneticPr fontId="2" type="noConversion"/>
  </si>
  <si>
    <t>IL</t>
    <phoneticPr fontId="2" type="noConversion"/>
  </si>
  <si>
    <t>SIG.NbrM3uaLkSetUnavailable</t>
  </si>
  <si>
    <t>M3UA信令链路集不可用次数</t>
  </si>
  <si>
    <t>链路集内链路全故障</t>
  </si>
  <si>
    <t>SIG.M3uaLkSetUnavailableDuration</t>
  </si>
  <si>
    <t>M3UA信令链路集不可用时长</t>
  </si>
  <si>
    <t>M3UA信令链路集中所有信令链路都不能提供服务的时长。</t>
  </si>
  <si>
    <t>SIG.NbrMtpLkSetUnavailable</t>
  </si>
  <si>
    <t>MTP信令链路集不可用次数</t>
  </si>
  <si>
    <t>SIG.MtpLkSetUnavailableDuration</t>
  </si>
  <si>
    <t>MTP信令链路集不可用时长</t>
  </si>
  <si>
    <t>MTP信令链路集中所有信令链路都不能提供服务的时长。</t>
  </si>
  <si>
    <t>SIG.NbrMtpLkAvailable</t>
  </si>
  <si>
    <t>信令链路集中当前可用的信令链路数，包括当前正在使用的信令链路</t>
  </si>
  <si>
    <t>可用的MTP信令链路数</t>
    <phoneticPr fontId="2" type="noConversion"/>
  </si>
  <si>
    <t>无</t>
    <phoneticPr fontId="2" type="noConversion"/>
  </si>
  <si>
    <t>GAUGE.</t>
    <phoneticPr fontId="2" type="noConversion"/>
  </si>
  <si>
    <t>SIG.M3uaLkPktReceived</t>
  </si>
  <si>
    <t>SIG.M3uaLkPktSent</t>
  </si>
  <si>
    <t>SIG.M3uaLkCongestionDuration</t>
  </si>
  <si>
    <t>SIG.NbrM3uaLkCongestion</t>
  </si>
  <si>
    <t>SIG.M3uaLkUnavailableDuration</t>
  </si>
  <si>
    <t>SIG.NbrM3uaLkUnavailable</t>
  </si>
  <si>
    <t>M3UA信令链路的收包数</t>
    <phoneticPr fontId="2" type="noConversion"/>
  </si>
  <si>
    <t>在信令链路上接收到的M3UA消息数.</t>
    <phoneticPr fontId="2" type="noConversion"/>
  </si>
  <si>
    <t>在收到M3UA消息时统计</t>
    <phoneticPr fontId="2" type="noConversion"/>
  </si>
  <si>
    <t xml:space="preserve">M3UA信令链路的发包数 </t>
    <phoneticPr fontId="2" type="noConversion"/>
  </si>
  <si>
    <t>在信令链路上发送的M3UA消息数.</t>
    <phoneticPr fontId="2" type="noConversion"/>
  </si>
  <si>
    <t>在发送M3UA消息时统计</t>
    <phoneticPr fontId="2" type="noConversion"/>
  </si>
  <si>
    <t>SIG.MtpLkUnavailableDuration</t>
  </si>
  <si>
    <t>在一个测量周期内，累积MTP链路不在服务状态时长</t>
  </si>
  <si>
    <t>MtpLinkTp</t>
  </si>
  <si>
    <t>SIG.NbrMtpLkUnavailable</t>
  </si>
  <si>
    <t>在一个测量周期内，累积MTP链路不在服务状态次数</t>
  </si>
  <si>
    <t>SIG.NbrMtpMsuReceived</t>
  </si>
  <si>
    <t>SIG.NbrMtpMsuSent</t>
  </si>
  <si>
    <t>SIG.MtpOctReceived</t>
  </si>
  <si>
    <r>
      <t>DER (Discrete Event Registration</t>
    </r>
    <r>
      <rPr>
        <sz val="10"/>
        <rFont val="宋体"/>
        <family val="3"/>
        <charset val="134"/>
      </rPr>
      <t>，离散事件注册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，该方式是与被测量</t>
    </r>
    <phoneticPr fontId="2" type="noConversion"/>
  </si>
  <si>
    <t>MGW 系统资源相关性能统计</t>
    <phoneticPr fontId="2" type="noConversion"/>
  </si>
  <si>
    <t>继承MSS，将会议资源、ATM相关指标、TFO、TrFO修改为C类</t>
    <phoneticPr fontId="2" type="noConversion"/>
  </si>
  <si>
    <t>MGW 以太网端口相关性能统计</t>
    <phoneticPr fontId="2" type="noConversion"/>
  </si>
  <si>
    <t>MGW Mc接口相关性能统计</t>
    <phoneticPr fontId="2" type="noConversion"/>
  </si>
  <si>
    <t>MGW 信令路由组统计相关性能统计</t>
    <phoneticPr fontId="2" type="noConversion"/>
  </si>
  <si>
    <t>MGW 信令路由相关性能统计</t>
    <phoneticPr fontId="2" type="noConversion"/>
  </si>
  <si>
    <t>MGW M3UA链路组相关性能统计</t>
    <phoneticPr fontId="2" type="noConversion"/>
  </si>
  <si>
    <t>MGW MTP信令链路组相关性能统计</t>
    <phoneticPr fontId="2" type="noConversion"/>
  </si>
  <si>
    <t>MGW M3UA链路相关性能统计</t>
    <phoneticPr fontId="2" type="noConversion"/>
  </si>
  <si>
    <t>MGW MTP信令链路相关性能统计</t>
    <phoneticPr fontId="2" type="noConversion"/>
  </si>
  <si>
    <t>MGW SCTP偶联相关性能统计</t>
    <phoneticPr fontId="2" type="noConversion"/>
  </si>
  <si>
    <t>MGW Nb接口承载控制相关性能统计</t>
    <phoneticPr fontId="2" type="noConversion"/>
  </si>
  <si>
    <t>MGW IP接口承载传输相关性能统计</t>
    <phoneticPr fontId="2" type="noConversion"/>
  </si>
  <si>
    <t>BRT.NbrConnRtpJitter.3</t>
    <phoneticPr fontId="2" type="noConversion"/>
  </si>
  <si>
    <t>BRT.NbrConnRtpJitter.4</t>
    <phoneticPr fontId="2" type="noConversion"/>
  </si>
  <si>
    <t>BRT.NbrConnRtpJitter.5</t>
    <phoneticPr fontId="2" type="noConversion"/>
  </si>
  <si>
    <t>BRT.NbrConnRtpJitter.6</t>
    <phoneticPr fontId="2" type="noConversion"/>
  </si>
  <si>
    <t>BRT.NbrConnRtpJitter.7</t>
    <phoneticPr fontId="2" type="noConversion"/>
  </si>
  <si>
    <t>BRT.NbrConnRtpJitter.8</t>
    <phoneticPr fontId="2" type="noConversion"/>
  </si>
  <si>
    <t>BRT.NbrConnRtpJitter.9</t>
    <phoneticPr fontId="2" type="noConversion"/>
  </si>
  <si>
    <t>BRT.NbrConnRtpJitter.10</t>
    <phoneticPr fontId="2" type="noConversion"/>
  </si>
  <si>
    <t>IN</t>
    <phoneticPr fontId="2" type="noConversion"/>
  </si>
  <si>
    <t>继承MSS“Nb接口承载传输相关性能统计”,修改“Nb口”为“IP口”。</t>
    <phoneticPr fontId="2" type="noConversion"/>
  </si>
  <si>
    <t>IP口的收RTP包个数</t>
  </si>
  <si>
    <t>IP口的发RTP包个数</t>
  </si>
  <si>
    <t>IP口的收到RTP包的字节数</t>
  </si>
  <si>
    <t>IP口的发出RTP包的字节数</t>
  </si>
  <si>
    <t>IP口的丢RTP包数</t>
  </si>
  <si>
    <t>IP口最大时延</t>
  </si>
  <si>
    <t>IP口平均时延</t>
  </si>
  <si>
    <t>IP口最大时延抖动值</t>
  </si>
  <si>
    <t>IP口平均时延抖动值</t>
  </si>
  <si>
    <t>IP口抖动所有等级的RTP连接数</t>
  </si>
  <si>
    <t>IP口抖动等级0的RTP连接数</t>
  </si>
  <si>
    <t>IP口抖动等级1的RTP连接数</t>
  </si>
  <si>
    <t>IP口抖动等级2的RTP连接数</t>
  </si>
  <si>
    <t>IP口抖动等级3的RTP连接数</t>
  </si>
  <si>
    <t>IP口抖动等级4的RTP连接数</t>
  </si>
  <si>
    <t>IP口抖动等级5的RTP连接数</t>
  </si>
  <si>
    <t>IP口抖动等级6的RTP连接数</t>
  </si>
  <si>
    <t>IP口抖动等级7的RTP连接数</t>
  </si>
  <si>
    <t>IP口抖动等级8的RTP连接数</t>
  </si>
  <si>
    <t>IP口抖动等级9的RTP连接数</t>
  </si>
  <si>
    <t>IP口抖动等级10的Rtp连接数</t>
  </si>
  <si>
    <t>IP口抖动等级10的RTP连接数</t>
  </si>
  <si>
    <t>IP口上收到RTP数据包的个数,统计对象为整个MGW</t>
  </si>
  <si>
    <t>IP口上收到RTP数据包的个数,统计对象为目的子网,最多可有64个目的子网</t>
  </si>
  <si>
    <t>IP口上发送的RTP数据包的个数,统计对象为整个MGW</t>
  </si>
  <si>
    <t>IP口上发送的RTP数据包的个数,统计对象为目的子网,最多可有64个目的子网</t>
  </si>
  <si>
    <t>IP口上收到的RTP数据包字节数,统计对象为整个MGW</t>
  </si>
  <si>
    <t>IP口上收到的RTP数据包字节数,统计对象为目的子网,最多可有64个目的子网</t>
  </si>
  <si>
    <t>IP口上发出的RTP包的数据包字节数,统计对象为整个MGW</t>
  </si>
  <si>
    <t>IP口上发出的RTP包的数据包字节数,统计对象为目的子网,最多可有64个目的子网</t>
  </si>
  <si>
    <t>IP口上网络丢失的数据包数,统计对象为整个MGW</t>
  </si>
  <si>
    <t>IP口上网络丢失的数据包数,统计对象为目的子网,最多可有64个目的子网</t>
  </si>
  <si>
    <t>IP口上的最大时延,统计对象为整个MGW</t>
  </si>
  <si>
    <t>IP口上的最大时延,统计对象为目的子网,最多可有64个目的子网</t>
  </si>
  <si>
    <t>IP口上的平均时延,统计对象为整个MGW</t>
  </si>
  <si>
    <t>IP口上的平均时延,统计对象为目的子网,最多可有64个目的子网</t>
  </si>
  <si>
    <t>IP口抖动值(J)为:0ms&lt;=J 的RTP连接总数</t>
  </si>
  <si>
    <t>IP口抖动值(J)为:0ms&lt;=J &lt;=1.0ms的RTP连接总数</t>
  </si>
  <si>
    <t>IP口抖动值(J)为:1.0ms&lt;=J &lt;=2.0ms的RTP连接总数</t>
  </si>
  <si>
    <t>IP口抖动值(J)为:2.0ms&lt;J&lt;=3.0ms的RTP连接总数</t>
  </si>
  <si>
    <t>IP口抖动值(J)为:3.0ms&lt;J&lt;=4.0ms的RTP连接总数</t>
  </si>
  <si>
    <t>IP口抖动值(J)为:4.0ms&lt;J&lt;=5.0ms的RTP连接总数</t>
  </si>
  <si>
    <t>IP口抖动值(J)为:5.0ms&lt;J&lt;=6.0ms的RTP连接总数</t>
  </si>
  <si>
    <t>IP口抖动值(J)为:6.0ms&lt;J&lt;=7.0ms的RTP连接总数</t>
  </si>
  <si>
    <t>IP口抖动值(J)为:7.0ms&lt;J&lt;=8.0ms的RTP连接总数</t>
  </si>
  <si>
    <t>IP口抖动值(J)为:8.0ms&lt;J&lt;=9.0ms的RTP连接总数</t>
  </si>
  <si>
    <t>IP口抖动值(J)为:9.0ms&lt;J&lt;=10.0ms的RTP连接总数</t>
  </si>
  <si>
    <t>IP口抖动值(J)为:J&gt;10.0ms的RTP连接总数</t>
  </si>
  <si>
    <t>IP口收到RTP消息时统计</t>
  </si>
  <si>
    <t>IP口发送RTP消息时统计</t>
  </si>
  <si>
    <t>MGWIB02</t>
  </si>
  <si>
    <t>MGWIB03</t>
  </si>
  <si>
    <t>MGWIB04</t>
  </si>
  <si>
    <t>MGWIB05</t>
  </si>
  <si>
    <t>MGWIB06</t>
  </si>
  <si>
    <t>MGWIB07</t>
  </si>
  <si>
    <t>MGWIB08</t>
  </si>
  <si>
    <t>MGWIB09</t>
  </si>
  <si>
    <t>MGWIB10</t>
  </si>
  <si>
    <t>MGWIB11</t>
  </si>
  <si>
    <t>MGWIB12</t>
  </si>
  <si>
    <t>MGWIB13</t>
  </si>
  <si>
    <t>MGWIB14</t>
  </si>
  <si>
    <t>MGWIB15</t>
  </si>
  <si>
    <t>MGWIB16</t>
  </si>
  <si>
    <t>MGWIB17</t>
  </si>
  <si>
    <t>MGWIB18</t>
  </si>
  <si>
    <t>MGWIB19</t>
  </si>
  <si>
    <t>MGWIB20</t>
  </si>
  <si>
    <t>MGWIC01</t>
  </si>
  <si>
    <t>MGWIC02</t>
  </si>
  <si>
    <t>MGWID01</t>
  </si>
  <si>
    <t>MGWID02</t>
  </si>
  <si>
    <t>MGWID04</t>
  </si>
  <si>
    <t>MGWIE01</t>
  </si>
  <si>
    <t>MGWIE02</t>
  </si>
  <si>
    <t>MGWIF01</t>
  </si>
  <si>
    <t>MGWIF02</t>
  </si>
  <si>
    <t>MGWIG01</t>
  </si>
  <si>
    <t>MGWIG02</t>
  </si>
  <si>
    <t>MGWIH01</t>
  </si>
  <si>
    <t>MGWIH02</t>
  </si>
  <si>
    <t>MGWIH03</t>
  </si>
  <si>
    <t>MGWII01</t>
  </si>
  <si>
    <t>MGWII02</t>
  </si>
  <si>
    <t>MGWII03</t>
  </si>
  <si>
    <t>MGWII04</t>
  </si>
  <si>
    <t>MGWII05</t>
  </si>
  <si>
    <t>MGWII06</t>
  </si>
  <si>
    <t>MGWIJ01</t>
  </si>
  <si>
    <t>MGWIJ02</t>
  </si>
  <si>
    <t>MGWIJ03</t>
  </si>
  <si>
    <t>MGWIJ04</t>
  </si>
  <si>
    <t>MGWIJ05</t>
  </si>
  <si>
    <t>MGWIJ06</t>
  </si>
  <si>
    <t>MGWIK01</t>
  </si>
  <si>
    <t>MGWIK02</t>
  </si>
  <si>
    <t>MGWIK03</t>
  </si>
  <si>
    <t>MGWIK04</t>
  </si>
  <si>
    <t>MGWIK05</t>
  </si>
  <si>
    <t>MGWIK06</t>
  </si>
  <si>
    <t>MGWIK07</t>
  </si>
  <si>
    <t>MGWIL01</t>
  </si>
  <si>
    <t>MGWIL02</t>
  </si>
  <si>
    <t>MGWIL03</t>
  </si>
  <si>
    <t>MGWIL04</t>
  </si>
  <si>
    <t>MGWIL05</t>
  </si>
  <si>
    <t>MGWIL06</t>
  </si>
  <si>
    <t>MGWIL07</t>
  </si>
  <si>
    <t>MGWIL08</t>
  </si>
  <si>
    <t>MGWIN01</t>
  </si>
  <si>
    <t>MGWIN02</t>
  </si>
  <si>
    <t>MGWIN03</t>
  </si>
  <si>
    <t>MGWIN04</t>
  </si>
  <si>
    <t>MGWIN05</t>
  </si>
  <si>
    <t>MGWIN06</t>
  </si>
  <si>
    <t>MGWIN07</t>
  </si>
  <si>
    <t>MGWIN08</t>
  </si>
  <si>
    <t>MGWIN09</t>
  </si>
  <si>
    <t>MGWIN10</t>
  </si>
  <si>
    <t>CC (measurements related to Call Control).</t>
  </si>
  <si>
    <t>正在运行的计数器，用来对某种事件进行累加计数。在每个采集周期开始时，计数器</t>
  </si>
  <si>
    <t>的采集结果。</t>
  </si>
  <si>
    <t>即可增加或减少）的动态变量，这些变量的类型应该是整型或实型。在采集周期结束</t>
  </si>
  <si>
    <t>时读出的变量的值即为有效的采集结果。</t>
  </si>
  <si>
    <t>属性相关的一组事件的一种测量方式，其中，该组事件中的某些或某个指定事件的每</t>
  </si>
  <si>
    <t>值依赖于指定事件出现的频率。离散事件注册的测量值将在每个采集周期开始时被重</t>
  </si>
  <si>
    <t>置；在采集周期结束时根据相应的测量值得出一个有效的采集结果。</t>
  </si>
  <si>
    <t>目的的内部计数器，并按照预定的采样频率不断地读取这些计数器。状态检查的测量</t>
  </si>
  <si>
    <t>值在每个采集周期开始时要重置；在采集周期结束时，根据该周期内所有的采样值计</t>
  </si>
  <si>
    <t>算出一个有效的采集结果。</t>
  </si>
  <si>
    <t>版本</t>
    <phoneticPr fontId="2" type="noConversion"/>
  </si>
  <si>
    <t>日期</t>
    <phoneticPr fontId="2" type="noConversion"/>
  </si>
  <si>
    <t>修订内容</t>
    <phoneticPr fontId="2" type="noConversion"/>
  </si>
  <si>
    <t>修订处室</t>
    <phoneticPr fontId="2" type="noConversion"/>
  </si>
  <si>
    <t>V1.3</t>
    <phoneticPr fontId="2" type="noConversion"/>
  </si>
  <si>
    <r>
      <t>1.</t>
    </r>
    <r>
      <rPr>
        <sz val="10"/>
        <rFont val="宋体"/>
        <family val="3"/>
        <charset val="134"/>
      </rPr>
      <t>合并</t>
    </r>
    <r>
      <rPr>
        <sz val="10"/>
        <rFont val="Arial"/>
        <family val="2"/>
      </rPr>
      <t>MGCF&amp;MGW</t>
    </r>
    <r>
      <rPr>
        <sz val="10"/>
        <rFont val="宋体"/>
        <family val="3"/>
        <charset val="134"/>
      </rPr>
      <t xml:space="preserve">指标；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修改部分指标内容；</t>
    </r>
    <phoneticPr fontId="2" type="noConversion"/>
  </si>
  <si>
    <t>参数英文名称命名规则：</t>
    <phoneticPr fontId="2" type="noConversion"/>
  </si>
  <si>
    <r>
      <t xml:space="preserve">     A.B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表示测量参数名称；</t>
    </r>
    <r>
      <rPr>
        <sz val="10"/>
        <rFont val="Arial"/>
        <family val="2"/>
      </rPr>
      <t>.B</t>
    </r>
    <r>
      <rPr>
        <sz val="10"/>
        <rFont val="宋体"/>
        <family val="3"/>
        <charset val="134"/>
      </rPr>
      <t>表示原因。如</t>
    </r>
    <r>
      <rPr>
        <sz val="10"/>
        <rFont val="Arial"/>
        <family val="2"/>
      </rPr>
      <t>FailSgReq</t>
    </r>
    <r>
      <rPr>
        <sz val="10"/>
        <rFont val="宋体"/>
        <family val="3"/>
        <charset val="134"/>
      </rPr>
      <t>表示统计所有下载失败次数；</t>
    </r>
    <r>
      <rPr>
        <sz val="10"/>
        <rFont val="Arial"/>
        <family val="2"/>
      </rPr>
      <t>FailSgReq.Cause</t>
    </r>
    <r>
      <rPr>
        <sz val="10"/>
        <rFont val="宋体"/>
        <family val="3"/>
        <charset val="134"/>
      </rPr>
      <t>表示区分失败原因的下载次数。</t>
    </r>
    <phoneticPr fontId="2" type="noConversion"/>
  </si>
  <si>
    <r>
      <t xml:space="preserve">     </t>
    </r>
    <r>
      <rPr>
        <sz val="10"/>
        <rFont val="宋体"/>
        <family val="3"/>
        <charset val="134"/>
      </rPr>
      <t>命名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首字母大写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缩略词仅第一字母大写</t>
    </r>
    <phoneticPr fontId="2" type="noConversion"/>
  </si>
  <si>
    <r>
      <t>族名</t>
    </r>
    <r>
      <rPr>
        <sz val="10"/>
        <rFont val="Arial"/>
        <family val="2"/>
      </rPr>
      <t>family Name</t>
    </r>
    <phoneticPr fontId="2" type="noConversion"/>
  </si>
  <si>
    <t>SC (measurements related to Session Control).</t>
    <phoneticPr fontId="2" type="noConversion"/>
  </si>
  <si>
    <t>SIG(HA33-36)/HD</t>
    <phoneticPr fontId="2" type="noConversion"/>
  </si>
  <si>
    <t>UR (measurements related to UE registration).</t>
    <phoneticPr fontId="2" type="noConversion"/>
  </si>
  <si>
    <t>MSG(HC2-3)</t>
    <phoneticPr fontId="2" type="noConversion"/>
  </si>
  <si>
    <t>UPD(HC4-5)</t>
    <phoneticPr fontId="2" type="noConversion"/>
  </si>
  <si>
    <t>OPT(HC6-7)</t>
    <phoneticPr fontId="2" type="noConversion"/>
  </si>
  <si>
    <t>SUB (Measurements related to Subscription to notifications).</t>
    <phoneticPr fontId="2" type="noConversion"/>
  </si>
  <si>
    <t>NOTIF (measurements related to Notification).</t>
    <phoneticPr fontId="2" type="noConversion"/>
  </si>
  <si>
    <t>EQPT (measurements related to Equipment).</t>
    <phoneticPr fontId="2" type="noConversion"/>
  </si>
  <si>
    <t>LIQ (measurements related to Location Information Query).</t>
    <phoneticPr fontId="2" type="noConversion"/>
  </si>
  <si>
    <t>MA (measurements related Multimedia Authentication).</t>
    <phoneticPr fontId="2" type="noConversion"/>
  </si>
  <si>
    <t>UP (measurements related to User Profile).</t>
    <phoneticPr fontId="2" type="noConversion"/>
  </si>
  <si>
    <t>缩略语：</t>
    <phoneticPr fontId="2" type="noConversion"/>
  </si>
  <si>
    <t>MGCF</t>
    <phoneticPr fontId="2" type="noConversion"/>
  </si>
  <si>
    <t>Media Gateway Control Function</t>
    <phoneticPr fontId="2" type="noConversion"/>
  </si>
  <si>
    <t>MGW</t>
    <phoneticPr fontId="2" type="noConversion"/>
  </si>
  <si>
    <t>Media Gateway</t>
    <phoneticPr fontId="2" type="noConversion"/>
  </si>
  <si>
    <r>
      <t xml:space="preserve">A </t>
    </r>
    <r>
      <rPr>
        <sz val="10"/>
        <rFont val="宋体"/>
        <family val="3"/>
        <charset val="134"/>
      </rPr>
      <t>要求</t>
    </r>
    <r>
      <rPr>
        <sz val="10"/>
        <rFont val="Arial"/>
        <family val="2"/>
      </rPr>
      <t>100%</t>
    </r>
    <r>
      <rPr>
        <sz val="10"/>
        <rFont val="宋体"/>
        <family val="3"/>
        <charset val="134"/>
      </rPr>
      <t>实现</t>
    </r>
    <r>
      <rPr>
        <sz val="10"/>
        <rFont val="Arial"/>
        <family val="2"/>
      </rPr>
      <t xml:space="preserve">; </t>
    </r>
    <r>
      <rPr>
        <sz val="10"/>
        <rFont val="宋体"/>
        <family val="3"/>
        <charset val="134"/>
      </rPr>
      <t>重点关注网络容量和考核指标相关性能统计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占总数量</t>
    </r>
    <r>
      <rPr>
        <sz val="10"/>
        <rFont val="Arial"/>
        <family val="2"/>
      </rPr>
      <t>15%</t>
    </r>
    <r>
      <rPr>
        <sz val="10"/>
        <rFont val="宋体"/>
        <family val="3"/>
        <charset val="134"/>
      </rPr>
      <t>左右</t>
    </r>
    <phoneticPr fontId="2" type="noConversion"/>
  </si>
  <si>
    <r>
      <t xml:space="preserve">B </t>
    </r>
    <r>
      <rPr>
        <sz val="10"/>
        <rFont val="宋体"/>
        <family val="3"/>
        <charset val="134"/>
      </rPr>
      <t>要求</t>
    </r>
    <r>
      <rPr>
        <sz val="10"/>
        <rFont val="Arial"/>
        <family val="2"/>
      </rPr>
      <t>90%</t>
    </r>
    <r>
      <rPr>
        <sz val="10"/>
        <rFont val="宋体"/>
        <family val="3"/>
        <charset val="134"/>
      </rPr>
      <t>实现</t>
    </r>
    <r>
      <rPr>
        <sz val="10"/>
        <rFont val="Arial"/>
        <family val="2"/>
      </rPr>
      <t xml:space="preserve">;  </t>
    </r>
    <r>
      <rPr>
        <sz val="10"/>
        <rFont val="宋体"/>
        <family val="3"/>
        <charset val="134"/>
      </rPr>
      <t>根据需求定义重要度</t>
    </r>
    <phoneticPr fontId="2" type="noConversion"/>
  </si>
  <si>
    <r>
      <t xml:space="preserve">C </t>
    </r>
    <r>
      <rPr>
        <sz val="10"/>
        <rFont val="宋体"/>
        <family val="3"/>
        <charset val="134"/>
      </rPr>
      <t>建议厂商实现</t>
    </r>
    <phoneticPr fontId="2" type="noConversion"/>
  </si>
  <si>
    <r>
      <t>CC (Cumulative Counter</t>
    </r>
    <r>
      <rPr>
        <sz val="10"/>
        <rFont val="宋体"/>
        <family val="3"/>
        <charset val="134"/>
      </rPr>
      <t>，累计计数器</t>
    </r>
    <r>
      <rPr>
        <sz val="10"/>
        <rFont val="Arial"/>
        <family val="2"/>
      </rPr>
      <t xml:space="preserve">); </t>
    </r>
    <r>
      <rPr>
        <sz val="10"/>
        <rFont val="宋体"/>
        <family val="3"/>
        <charset val="134"/>
      </rPr>
      <t>被测网元中保存着一个</t>
    </r>
  </si>
  <si>
    <r>
      <t>将被重置为一个预先定义的值（通常为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）；在采集周期结束时计数器的值即为有效</t>
    </r>
  </si>
  <si>
    <r>
      <t>GAUGE (dynamic variable</t>
    </r>
    <r>
      <rPr>
        <sz val="10"/>
        <rFont val="宋体"/>
        <family val="3"/>
        <charset val="134"/>
      </rPr>
      <t>，动态变量测量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，测量表示的是可以双向改变（</t>
    </r>
  </si>
  <si>
    <r>
      <t>第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>大于等于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）次出现将会作为触发点来驱动测量过程，进而形成测量值。</t>
    </r>
    <r>
      <rPr>
        <sz val="10"/>
        <rFont val="Arial"/>
        <family val="2"/>
      </rPr>
      <t>N</t>
    </r>
    <r>
      <rPr>
        <sz val="10"/>
        <rFont val="宋体"/>
        <family val="3"/>
        <charset val="134"/>
      </rPr>
      <t>的取</t>
    </r>
  </si>
  <si>
    <r>
      <t>SI (Status Inspection</t>
    </r>
    <r>
      <rPr>
        <sz val="10"/>
        <rFont val="宋体"/>
        <family val="3"/>
        <charset val="134"/>
      </rPr>
      <t>，状态检查</t>
    </r>
    <r>
      <rPr>
        <sz val="10"/>
        <rFont val="Arial"/>
        <family val="2"/>
      </rPr>
      <t xml:space="preserve">). </t>
    </r>
    <r>
      <rPr>
        <sz val="10"/>
        <rFont val="宋体"/>
        <family val="3"/>
        <charset val="134"/>
      </rPr>
      <t>被测网元中保存着一些用于资源管理</t>
    </r>
  </si>
  <si>
    <t>V1.4</t>
    <phoneticPr fontId="2" type="noConversion"/>
  </si>
  <si>
    <t>小计</t>
    <phoneticPr fontId="2" type="noConversion"/>
  </si>
  <si>
    <t>无</t>
  </si>
  <si>
    <t>次</t>
  </si>
  <si>
    <t>15分钟</t>
  </si>
  <si>
    <t>CC.</t>
  </si>
  <si>
    <t>IP主动建立尝试次数
注:主动即”出局”方向</t>
    <phoneticPr fontId="2" type="noConversion"/>
  </si>
  <si>
    <t>IP被动建立尝试次数
注:被动即”入局”方向</t>
    <phoneticPr fontId="2" type="noConversion"/>
  </si>
  <si>
    <t>杨洁、陆志华</t>
    <phoneticPr fontId="2" type="noConversion"/>
  </si>
  <si>
    <t>网络部维护优化处</t>
    <phoneticPr fontId="2" type="noConversion"/>
  </si>
  <si>
    <t>根据太原评审会议讨论结果，修改部分测量参数，CS侧主要指标与MSS保持一致。参考版本为20090531《2G_TD融合核心网网元OMC北向接口信息模型3.1.0》。
修改点包括：1）删除不适用MGCF的相关指标，并将部分指标改为C类；2）修改MSS相关指标，将“MSC SERVER”描述改成“MGCF”；3）修改MGW中相关指标对Nb描述的限制；
MGCF新增指标改动：1）补充部分消息触发的描述；2）与电路侧描述仅保留ISUP和BICC，删除SIP；3）补充应答话务量等指标；4）调整部分指标的重要级别；</t>
    <phoneticPr fontId="2" type="noConversion"/>
  </si>
  <si>
    <t>V2.0</t>
    <phoneticPr fontId="2" type="noConversion"/>
  </si>
  <si>
    <t xml:space="preserve">根据西安评审会议讨论结果，修改如下部分：
1)HA、HC、IA、IC页合并移至《IMS域性能测量参数(CHR)》
2)删除HM页，由以下含子项的统计数据代替：CC.FailCallCsOrig.Cusue、CC.FailCallImOrig.Cusue、VI.FailCallCsOrig.Cusue、VI.FailCallImOrig.Cusue
3）删除HN、HO页，原因为统计触发点只包含CS域，若补上IMS域的触发点则与HB页内容重合。
4）新增HZ页，描述可视电话在CS域和IMS域互通的网络性能
5）新增HW页，描述VIG与CS域终端进行H.245信令交互的网络性能
6）新增IO页，描述VIG的视频编解码的性能
7）MTP相关的IM-MGW指标重要度改为C类，原因独立IM-MGW没有七号信令链路
8）修改HB和HZ页的指标，参考CSCF对用户早释、振铃早释和主要呼叫失败原因的定义，并定义为B类。
9）修改话务量类、应答时长类、呼叫建立时长类的统计数据为B类
</t>
    <phoneticPr fontId="2" type="noConversion"/>
  </si>
  <si>
    <t>修订人</t>
    <phoneticPr fontId="2" type="noConversion"/>
  </si>
  <si>
    <t>杨洁、陆志华、安凯</t>
    <phoneticPr fontId="2" type="noConversion"/>
  </si>
  <si>
    <t>根据北京评审会议讨论结果，修改如下部分：
1."采样点"修改为"统计对象"
2.HD页面中采样点MclinkMss修改为MnlinkMss
3.VIGHZ04指标修改为B类
4.VIGIO02修改为"视频编解码成功占用次数"
5.VIGHZ10的英文名称原为“VI.FallbackCallCsOrig”修改为“VI.FallbackCallImOrig”
6.增加VIGHZ31到VIGHZ34，细化IMS始发可视电话回落的4中场景的次数统计</t>
    <phoneticPr fontId="2" type="noConversion"/>
  </si>
  <si>
    <t>单位</t>
    <phoneticPr fontId="2" type="noConversion"/>
  </si>
  <si>
    <t>采集方式</t>
    <phoneticPr fontId="2" type="noConversion"/>
  </si>
  <si>
    <t>备注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</si>
  <si>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A01</t>
    </r>
    <phoneticPr fontId="2" type="noConversion"/>
  </si>
  <si>
    <t>A</t>
    <phoneticPr fontId="2" type="noConversion"/>
  </si>
  <si>
    <t>CPU平均占有率</t>
    <phoneticPr fontId="2" type="noConversion"/>
  </si>
  <si>
    <t>EQPT.CpuUsageMean</t>
    <phoneticPr fontId="2" type="noConversion"/>
  </si>
  <si>
    <t>％</t>
  </si>
  <si>
    <t>测量周期中，CPU的平均使用率。</t>
    <phoneticPr fontId="2" type="noConversion"/>
  </si>
  <si>
    <t>SI</t>
    <phoneticPr fontId="2" type="noConversion"/>
  </si>
  <si>
    <t>ManagedElement</t>
  </si>
  <si>
    <t>物理层</t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</si>
  <si>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A02</t>
    </r>
    <r>
      <rPr>
        <sz val="12"/>
        <rFont val="宋体"/>
        <family val="3"/>
        <charset val="134"/>
      </rPr>
      <t/>
    </r>
  </si>
  <si>
    <t>CPU峰值占有率</t>
    <phoneticPr fontId="2" type="noConversion"/>
  </si>
  <si>
    <t>EQPT.CpuUsageMax</t>
    <phoneticPr fontId="2" type="noConversion"/>
  </si>
  <si>
    <t>测量周期中，CPU的峰值使用率。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</si>
  <si>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A03</t>
    </r>
    <r>
      <rPr>
        <sz val="12"/>
        <rFont val="宋体"/>
        <family val="3"/>
        <charset val="134"/>
      </rPr>
      <t/>
    </r>
  </si>
  <si>
    <t>B</t>
    <phoneticPr fontId="2" type="noConversion"/>
  </si>
  <si>
    <t>CPU过载时长</t>
    <phoneticPr fontId="2" type="noConversion"/>
  </si>
  <si>
    <t>EQPT.CpuOverLoadDuration</t>
    <phoneticPr fontId="2" type="noConversion"/>
  </si>
  <si>
    <t>秒</t>
    <phoneticPr fontId="2" type="noConversion"/>
  </si>
  <si>
    <t>该指标用于统计在一个测量周期内，CPU占用率超过阀值的时长，该阀值可设置。</t>
    <phoneticPr fontId="2" type="noConversion"/>
  </si>
  <si>
    <t>DER(n=1)</t>
    <phoneticPr fontId="2" type="noConversion"/>
  </si>
  <si>
    <t>15分钟</t>
    <phoneticPr fontId="2" type="noConversion"/>
  </si>
  <si>
    <t>指标编码</t>
    <phoneticPr fontId="2" type="noConversion"/>
  </si>
  <si>
    <t>重要度</t>
    <phoneticPr fontId="2" type="noConversion"/>
  </si>
  <si>
    <t>单位</t>
    <phoneticPr fontId="2" type="noConversion"/>
  </si>
  <si>
    <t>采集方式</t>
    <phoneticPr fontId="2" type="noConversion"/>
  </si>
  <si>
    <t>备注</t>
    <phoneticPr fontId="2" type="noConversion"/>
  </si>
  <si>
    <t>CHRCE01</t>
    <phoneticPr fontId="2" type="noConversion"/>
  </si>
  <si>
    <t>已用数据库空间容量</t>
    <phoneticPr fontId="2" type="noConversion"/>
  </si>
  <si>
    <t>EQPT.BoardDBUsed</t>
    <phoneticPr fontId="2" type="noConversion"/>
  </si>
  <si>
    <t>GB</t>
    <phoneticPr fontId="2" type="noConversion"/>
  </si>
  <si>
    <t>该指标用于统计网元的数据库已经使用的空间大小。</t>
    <phoneticPr fontId="2" type="noConversion"/>
  </si>
  <si>
    <t>可用数据库空间容量</t>
    <phoneticPr fontId="2" type="noConversion"/>
  </si>
  <si>
    <t>EQPT.BoardDBTotal</t>
    <phoneticPr fontId="2" type="noConversion"/>
  </si>
  <si>
    <t>该指标用于统计网元总的数据库空间大小。</t>
    <phoneticPr fontId="2" type="noConversion"/>
  </si>
  <si>
    <t>CHRCD01</t>
    <phoneticPr fontId="2" type="noConversion"/>
  </si>
  <si>
    <t>已用磁盘容量</t>
    <phoneticPr fontId="2" type="noConversion"/>
  </si>
  <si>
    <t>EQPT.BoardDiskUsed</t>
    <phoneticPr fontId="2" type="noConversion"/>
  </si>
  <si>
    <t>该指标用于统计网元的磁盘已经使用的空间大小。</t>
    <phoneticPr fontId="2" type="noConversion"/>
  </si>
  <si>
    <t>CHRCD02</t>
  </si>
  <si>
    <t>可用磁盘容量</t>
    <phoneticPr fontId="2" type="noConversion"/>
  </si>
  <si>
    <t>EQPT.BoardDiskTotal</t>
    <phoneticPr fontId="2" type="noConversion"/>
  </si>
  <si>
    <t>该指标用于统计网元总的磁盘空间大小。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</si>
  <si>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C01</t>
    </r>
    <phoneticPr fontId="2" type="noConversion"/>
  </si>
  <si>
    <t xml:space="preserve">端口接收字节数 </t>
    <phoneticPr fontId="2" type="noConversion"/>
  </si>
  <si>
    <t>SIG.RecvKB</t>
    <phoneticPr fontId="2" type="noConversion"/>
  </si>
  <si>
    <t>KB</t>
    <phoneticPr fontId="2" type="noConversion"/>
  </si>
  <si>
    <t>该指标用于统计外网口在统计时间内接收的字节数。</t>
    <phoneticPr fontId="2" type="noConversion"/>
  </si>
  <si>
    <t>网口收包</t>
    <phoneticPr fontId="2" type="noConversion"/>
  </si>
  <si>
    <r>
      <t>C</t>
    </r>
    <r>
      <rPr>
        <sz val="12"/>
        <rFont val="宋体"/>
        <family val="3"/>
        <charset val="134"/>
      </rPr>
      <t>C</t>
    </r>
    <phoneticPr fontId="2" type="noConversion"/>
  </si>
  <si>
    <t>EthernetPort</t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</si>
  <si>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C02</t>
    </r>
    <r>
      <rPr>
        <sz val="12"/>
        <rFont val="宋体"/>
        <family val="3"/>
        <charset val="134"/>
      </rPr>
      <t/>
    </r>
  </si>
  <si>
    <t xml:space="preserve">端口接收字节率 </t>
    <phoneticPr fontId="2" type="noConversion"/>
  </si>
  <si>
    <t>SIG.RecvKBPS</t>
    <phoneticPr fontId="2" type="noConversion"/>
  </si>
  <si>
    <t>KBPS</t>
    <phoneticPr fontId="2" type="noConversion"/>
  </si>
  <si>
    <t>该指标用于统计网口单位时间接收的字节数。用户通过分析该指标，可以了解到网口的实际工作情况。</t>
    <phoneticPr fontId="2" type="noConversion"/>
  </si>
  <si>
    <r>
      <t>S</t>
    </r>
    <r>
      <rPr>
        <sz val="12"/>
        <rFont val="宋体"/>
        <family val="3"/>
        <charset val="134"/>
      </rPr>
      <t>I</t>
    </r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</si>
  <si>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C03</t>
    </r>
    <r>
      <rPr>
        <sz val="12"/>
        <rFont val="宋体"/>
        <family val="3"/>
        <charset val="134"/>
      </rPr>
      <t/>
    </r>
  </si>
  <si>
    <t xml:space="preserve">端口接收包数 </t>
  </si>
  <si>
    <t>SIG.RecvPkg</t>
  </si>
  <si>
    <t>包</t>
    <phoneticPr fontId="2" type="noConversion"/>
  </si>
  <si>
    <t>该指标用于统计网口在统计时间内接收到的数据包数量。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</si>
  <si>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C04</t>
    </r>
    <r>
      <rPr>
        <sz val="12"/>
        <rFont val="宋体"/>
        <family val="3"/>
        <charset val="134"/>
      </rPr>
      <t/>
    </r>
  </si>
  <si>
    <t xml:space="preserve">端口接收包率 </t>
  </si>
  <si>
    <t>SIG.RecvPPS</t>
  </si>
  <si>
    <t>包/秒</t>
    <phoneticPr fontId="2" type="noConversion"/>
  </si>
  <si>
    <t>该指标用于统计网口在一定的工作模式下的接收包速率。用户通过分析该指标，可以了解到网口的实际工作情况。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</si>
  <si>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C05</t>
    </r>
    <r>
      <rPr>
        <sz val="12"/>
        <rFont val="宋体"/>
        <family val="3"/>
        <charset val="134"/>
      </rPr>
      <t/>
    </r>
  </si>
  <si>
    <t xml:space="preserve">端口接收错包数  </t>
  </si>
  <si>
    <t>SIG.RecvErrPkg</t>
  </si>
  <si>
    <t>该指标用于统计网口接收错包数。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</si>
  <si>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C06</t>
    </r>
    <r>
      <rPr>
        <sz val="12"/>
        <rFont val="宋体"/>
        <family val="3"/>
        <charset val="134"/>
      </rPr>
      <t/>
    </r>
  </si>
  <si>
    <t xml:space="preserve">端口接收错包率 </t>
  </si>
  <si>
    <t>SIG.RecvErrPPS</t>
  </si>
  <si>
    <t>该指标用于统计网口单位时间接收数据包的错包情况。用户通过分析该指标，可以了解到网口的实际工作情况。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</si>
  <si>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C07</t>
    </r>
    <r>
      <rPr>
        <sz val="12"/>
        <rFont val="宋体"/>
        <family val="3"/>
        <charset val="134"/>
      </rPr>
      <t/>
    </r>
  </si>
  <si>
    <t xml:space="preserve">端口接收丢包数  </t>
  </si>
  <si>
    <t>SIG.RecvLoss</t>
  </si>
  <si>
    <t>该指标表示在统计时间内，网口接收数据包丢失的数据包数量。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</si>
  <si>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C08</t>
    </r>
    <r>
      <rPr>
        <sz val="12"/>
        <rFont val="宋体"/>
        <family val="3"/>
        <charset val="134"/>
      </rPr>
      <t/>
    </r>
  </si>
  <si>
    <t>端口接收丢包率</t>
  </si>
  <si>
    <t>SIG.RecvLossPPS</t>
  </si>
  <si>
    <t>该指标表示网口接收数据包在单位时间丢失的数据包数量。用户通过分析该指标，可以了解到网口的实际工作情况。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</si>
  <si>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C09</t>
    </r>
    <r>
      <rPr>
        <sz val="12"/>
        <rFont val="宋体"/>
        <family val="3"/>
        <charset val="134"/>
      </rPr>
      <t/>
    </r>
  </si>
  <si>
    <t xml:space="preserve">端口发送字节数 </t>
  </si>
  <si>
    <t>SIG.SendKB</t>
  </si>
  <si>
    <t>该指标用于统计外网口在某一段时间内发送的字节数。</t>
    <phoneticPr fontId="2" type="noConversion"/>
  </si>
  <si>
    <t>网口发包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</si>
  <si>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C10</t>
    </r>
    <r>
      <rPr>
        <sz val="12"/>
        <rFont val="宋体"/>
        <family val="3"/>
        <charset val="134"/>
      </rPr>
      <t/>
    </r>
  </si>
  <si>
    <t>端口发送字节率</t>
  </si>
  <si>
    <t>SIG.SendKBPS</t>
  </si>
  <si>
    <t>该指标用于统计网口单位时间发送的字节数。用户通过分析该指标，可以了解到网口的实际工作情况。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</si>
  <si>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C11</t>
    </r>
    <r>
      <rPr>
        <sz val="12"/>
        <rFont val="宋体"/>
        <family val="3"/>
        <charset val="134"/>
      </rPr>
      <t/>
    </r>
  </si>
  <si>
    <t xml:space="preserve">端口发送包数 </t>
  </si>
  <si>
    <t>SIG.SendPkg</t>
  </si>
  <si>
    <t>该指标用于统计网口在统计时间内发送的数据包数量。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</si>
  <si>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C12</t>
    </r>
    <r>
      <rPr>
        <sz val="12"/>
        <rFont val="宋体"/>
        <family val="3"/>
        <charset val="134"/>
      </rPr>
      <t/>
    </r>
  </si>
  <si>
    <t xml:space="preserve">端口发送包率 </t>
  </si>
  <si>
    <t>SIG.SendPPS</t>
  </si>
  <si>
    <t>该指标用于统计网口在一定的工作模式下的发送包速率。用户通过分析该指标，可以了解到网口的实际工作情况。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</si>
  <si>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C13</t>
    </r>
    <r>
      <rPr>
        <sz val="12"/>
        <rFont val="宋体"/>
        <family val="3"/>
        <charset val="134"/>
      </rPr>
      <t/>
    </r>
  </si>
  <si>
    <t xml:space="preserve">端口发送错包数  </t>
  </si>
  <si>
    <t>SIG.SendErrPkg</t>
  </si>
  <si>
    <t>该指标用于统计网口发送数据包的错包情况。用户通过分析该指标，可以了解到网口的实际工作情况。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</si>
  <si>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C14</t>
    </r>
    <r>
      <rPr>
        <sz val="12"/>
        <rFont val="宋体"/>
        <family val="3"/>
        <charset val="134"/>
      </rPr>
      <t/>
    </r>
  </si>
  <si>
    <t>端口发送错包率</t>
  </si>
  <si>
    <t>SIG.SenderrPPS</t>
    <phoneticPr fontId="2" type="noConversion"/>
  </si>
  <si>
    <t>包/秒</t>
    <phoneticPr fontId="2" type="noConversion"/>
  </si>
  <si>
    <t>该指标用于统计网口单位时间发送数据包的错包情况。用户通过分析该指标，可以了解到网口的实际工作情况。</t>
    <phoneticPr fontId="2" type="noConversion"/>
  </si>
  <si>
    <t>网口发包</t>
    <phoneticPr fontId="2" type="noConversion"/>
  </si>
  <si>
    <r>
      <t>S</t>
    </r>
    <r>
      <rPr>
        <sz val="12"/>
        <rFont val="宋体"/>
        <family val="3"/>
        <charset val="134"/>
      </rPr>
      <t>I</t>
    </r>
    <phoneticPr fontId="2" type="noConversion"/>
  </si>
  <si>
    <t>15分钟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</si>
  <si>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C15</t>
    </r>
    <r>
      <rPr>
        <sz val="12"/>
        <rFont val="宋体"/>
        <family val="3"/>
        <charset val="134"/>
      </rPr>
      <t/>
    </r>
  </si>
  <si>
    <t xml:space="preserve">端口发送丢包数  </t>
  </si>
  <si>
    <t>SIG.SendLoss</t>
  </si>
  <si>
    <t>指标表示在统计时间内，网口发送数据包丢失的数据包数量。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</si>
  <si>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C16</t>
    </r>
    <r>
      <rPr>
        <sz val="12"/>
        <rFont val="宋体"/>
        <family val="3"/>
        <charset val="134"/>
      </rPr>
      <t/>
    </r>
  </si>
  <si>
    <t>端口发送丢包率</t>
  </si>
  <si>
    <t>SIG.SendLossPPS</t>
  </si>
  <si>
    <t>该指标表示网口发送数据包在单位时间丢失的数据包数量。用户通过分析该指标，可以了解到网口的实际工作情况。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</si>
  <si>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C17</t>
    </r>
    <r>
      <rPr>
        <sz val="12"/>
        <rFont val="宋体"/>
        <family val="3"/>
        <charset val="134"/>
      </rPr>
      <t/>
    </r>
  </si>
  <si>
    <t>端口冲突包数</t>
  </si>
  <si>
    <t>SIG.ConflictPkg</t>
  </si>
  <si>
    <r>
      <t>该指标表示网口发送或接收的数据包在统计时间内产生的</t>
    </r>
    <r>
      <rPr>
        <sz val="10"/>
        <rFont val="Times New Roman"/>
        <family val="1"/>
      </rPr>
      <t>IP</t>
    </r>
    <r>
      <rPr>
        <sz val="10"/>
        <rFont val="宋体"/>
        <family val="3"/>
        <charset val="134"/>
      </rPr>
      <t>冲突包数量。</t>
    </r>
    <phoneticPr fontId="2" type="noConversion"/>
  </si>
  <si>
    <t>网口收发包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</si>
  <si>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C18</t>
    </r>
    <r>
      <rPr>
        <sz val="12"/>
        <rFont val="宋体"/>
        <family val="3"/>
        <charset val="134"/>
      </rPr>
      <t/>
    </r>
  </si>
  <si>
    <t>端口冲突包率</t>
  </si>
  <si>
    <t>SIG.ConflictPPS</t>
  </si>
  <si>
    <r>
      <t>该指标表示网口发送或接收的数据包在单位时间内产生的</t>
    </r>
    <r>
      <rPr>
        <sz val="10"/>
        <rFont val="Times New Roman"/>
        <family val="1"/>
      </rPr>
      <t>IP</t>
    </r>
    <r>
      <rPr>
        <sz val="10"/>
        <rFont val="宋体"/>
        <family val="3"/>
        <charset val="134"/>
      </rPr>
      <t>冲突包数量。用户通过分析该指标，可以了解到网口的实际工作情况。</t>
    </r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</si>
  <si>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B01</t>
    </r>
    <phoneticPr fontId="2" type="noConversion"/>
  </si>
  <si>
    <t>已用内存</t>
    <phoneticPr fontId="2" type="noConversion"/>
  </si>
  <si>
    <t>EQPT.BoardMemUsed</t>
    <phoneticPr fontId="2" type="noConversion"/>
  </si>
  <si>
    <t>MB</t>
    <phoneticPr fontId="2" type="noConversion"/>
  </si>
  <si>
    <t>该指标用于统计单板的内存已经使用的空间大小。</t>
    <phoneticPr fontId="2" type="noConversion"/>
  </si>
  <si>
    <r>
      <rPr>
        <sz val="10"/>
        <color indexed="10"/>
        <rFont val="宋体"/>
        <family val="3"/>
        <charset val="134"/>
      </rPr>
      <t>CHR</t>
    </r>
    <r>
      <rPr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B02</t>
    </r>
    <r>
      <rPr>
        <sz val="12"/>
        <rFont val="宋体"/>
        <family val="3"/>
        <charset val="134"/>
      </rPr>
      <t/>
    </r>
  </si>
  <si>
    <t>可用内存</t>
    <phoneticPr fontId="2" type="noConversion"/>
  </si>
  <si>
    <t>EQPT.BoardMemTotal</t>
    <phoneticPr fontId="2" type="noConversion"/>
  </si>
  <si>
    <t>该指标用于统计单板总的内存空间大小。</t>
    <phoneticPr fontId="2" type="noConversion"/>
  </si>
  <si>
    <t>CA</t>
    <phoneticPr fontId="2" type="noConversion"/>
  </si>
  <si>
    <t>CPU占用率测量</t>
    <phoneticPr fontId="2" type="noConversion"/>
  </si>
  <si>
    <t>CB</t>
    <phoneticPr fontId="2" type="noConversion"/>
  </si>
  <si>
    <t>内存占用率测量</t>
    <phoneticPr fontId="2" type="noConversion"/>
  </si>
  <si>
    <t>CC</t>
    <phoneticPr fontId="2" type="noConversion"/>
  </si>
  <si>
    <t>以太网端口流量测量</t>
    <phoneticPr fontId="2" type="noConversion"/>
  </si>
  <si>
    <t>CD</t>
    <phoneticPr fontId="2" type="noConversion"/>
  </si>
  <si>
    <t>磁盘占用率测量</t>
    <phoneticPr fontId="2" type="noConversion"/>
  </si>
  <si>
    <t>ImsMgwFunction</t>
  </si>
  <si>
    <t>MnLinkMgw</t>
  </si>
  <si>
    <t>SignRouteSet</t>
  </si>
  <si>
    <t>SignRoute</t>
  </si>
  <si>
    <t>MtpLinkSetTp</t>
  </si>
  <si>
    <t>V1.5</t>
    <phoneticPr fontId="2" type="noConversion"/>
  </si>
  <si>
    <t>V2.1</t>
  </si>
  <si>
    <t>数据类型</t>
    <phoneticPr fontId="2" type="noConversion"/>
  </si>
  <si>
    <t>整数</t>
    <phoneticPr fontId="2" type="noConversion"/>
  </si>
  <si>
    <t>整数</t>
    <phoneticPr fontId="2" type="noConversion"/>
  </si>
  <si>
    <t>实数</t>
    <phoneticPr fontId="35" type="noConversion"/>
  </si>
  <si>
    <t>整数</t>
    <phoneticPr fontId="35" type="noConversion"/>
  </si>
  <si>
    <t>CE</t>
    <phoneticPr fontId="2" type="noConversion"/>
  </si>
  <si>
    <t>数据库空间占用率测量</t>
    <phoneticPr fontId="2" type="noConversion"/>
  </si>
  <si>
    <t>BRT.NbrNbRtpPktReceived._DSubNet</t>
  </si>
  <si>
    <t>BRT.NbrNbRtpPktSent._DSubNet</t>
  </si>
  <si>
    <t>BRT.NbOctRtpReceived._DSubNet</t>
  </si>
  <si>
    <t>BRT.NbOctRtpSent._DSubNet</t>
  </si>
  <si>
    <t>BRT.NbrNbRtpLostPkt._DSubNet</t>
  </si>
  <si>
    <t>BRT.NbrRtpDelayMax._DSubNet</t>
  </si>
  <si>
    <t>BRT.NbrRtpDelayMean._DSubNet</t>
  </si>
  <si>
    <t>BRT.NbrRtpDelayJitterMax._DSubNet</t>
  </si>
  <si>
    <t>BRT.NbrRtpDelayJitterMean._DSubNet</t>
  </si>
  <si>
    <t>BRT.NbrConnRtpJitter.0._DSubNet</t>
  </si>
  <si>
    <t>BRT.NbrConnRtpJitter.1._DSubNet</t>
  </si>
  <si>
    <t>BRT.NbrConnRtpJitter.2._DSubNet</t>
  </si>
  <si>
    <t>BRT.NbrConnRtpJitter.3._DSubNet</t>
  </si>
  <si>
    <t>BRT.NbrConnRtpJitter.4._DSubNet</t>
  </si>
  <si>
    <t>BRT.NbrConnRtpJitter.5._DSubNet</t>
  </si>
  <si>
    <t>BRT.NbrConnRtpJitter.6._DSubNet</t>
  </si>
  <si>
    <t>BRT.NbrConnRtpJitter.7._DSubNet</t>
  </si>
  <si>
    <t>BRT.NbrConnRtpJitter.8._DSubNet</t>
  </si>
  <si>
    <t>BRT.NbrConnRtpJitter.9._DSubNet</t>
  </si>
  <si>
    <t>BRT.NbrConnRtpJitter.10._DSubNet</t>
  </si>
  <si>
    <t>charter</t>
    <phoneticPr fontId="2" type="noConversion"/>
  </si>
  <si>
    <t>unit</t>
    <phoneticPr fontId="2" type="noConversion"/>
  </si>
  <si>
    <t>A类测量数</t>
    <phoneticPr fontId="2" type="noConversion"/>
  </si>
  <si>
    <t>B类测量数</t>
    <phoneticPr fontId="2" type="noConversion"/>
  </si>
  <si>
    <t>C类测量数</t>
    <phoneticPr fontId="2" type="noConversion"/>
  </si>
  <si>
    <t>CA类测量数</t>
    <phoneticPr fontId="2" type="noConversion"/>
  </si>
  <si>
    <t>CB类测量数</t>
    <phoneticPr fontId="2" type="noConversion"/>
  </si>
  <si>
    <t>CC类测量数</t>
  </si>
  <si>
    <t>中文名称</t>
    <phoneticPr fontId="2" type="noConversion"/>
  </si>
  <si>
    <t>中文名称</t>
    <phoneticPr fontId="2" type="noConversion"/>
  </si>
  <si>
    <t>英文名称</t>
    <phoneticPr fontId="2" type="noConversion"/>
  </si>
  <si>
    <t>英文名称</t>
    <phoneticPr fontId="2" type="noConversion"/>
  </si>
  <si>
    <t>定义</t>
    <phoneticPr fontId="2" type="noConversion"/>
  </si>
  <si>
    <t>触发点</t>
    <phoneticPr fontId="2" type="noConversion"/>
  </si>
  <si>
    <t>空间粒度</t>
    <phoneticPr fontId="2" type="noConversion"/>
  </si>
  <si>
    <t>时间粒度</t>
    <phoneticPr fontId="2" type="noConversion"/>
  </si>
  <si>
    <t>时间粒度</t>
    <phoneticPr fontId="2" type="noConversion"/>
  </si>
  <si>
    <t>上报周期</t>
    <phoneticPr fontId="2" type="noConversion"/>
  </si>
  <si>
    <t>上报周期</t>
    <phoneticPr fontId="2" type="noConversion"/>
  </si>
  <si>
    <t>时间粒度</t>
    <phoneticPr fontId="2" type="noConversion"/>
  </si>
  <si>
    <t>上报周期</t>
    <phoneticPr fontId="2" type="noConversion"/>
  </si>
  <si>
    <t>新增VoLTE业务，调整CB-CE为条件可选</t>
    <phoneticPr fontId="2" type="noConversion"/>
  </si>
  <si>
    <t>V2.1.1</t>
    <phoneticPr fontId="2" type="noConversion"/>
  </si>
  <si>
    <t>M3uaLinkTp</t>
    <phoneticPr fontId="40" type="noConversion"/>
  </si>
  <si>
    <t>IG页面“M3uaLinkSetTP”改为与NRM文档大小写一致的“M3uaLinkSetTp”；
II页面“M3uaLinkTP”改为与NRM文档大小写一致的“M3uaLinkSetTp”。</t>
    <phoneticPr fontId="2" type="noConversion"/>
  </si>
  <si>
    <t>(中国移动CM-IMS CSCF/BGCF设备规范)</t>
    <phoneticPr fontId="2" type="noConversion"/>
  </si>
  <si>
    <t>CPU占用率超过阀值。中国移动CM-IMS CSCF/BGCF设备规范</t>
    <phoneticPr fontId="2" type="noConversion"/>
  </si>
  <si>
    <t>单板内存。（中国移动CM-IMS CSCF/BGCF设备规范）</t>
    <phoneticPr fontId="2" type="noConversion"/>
  </si>
  <si>
    <t>网元磁盘。（中国移动CM-IMS CSCF/BGCF设备规范）</t>
    <phoneticPr fontId="2" type="noConversion"/>
  </si>
  <si>
    <t>网元数据库。（中国移动CM-IMS CSCF/BGCF设备规范）</t>
    <phoneticPr fontId="2" type="noConversion"/>
  </si>
  <si>
    <t>测试要求</t>
    <phoneticPr fontId="2" type="noConversion"/>
  </si>
  <si>
    <t>V2.1.2</t>
  </si>
  <si>
    <t>M3uaLinkSetTp</t>
    <phoneticPr fontId="2" type="noConversion"/>
  </si>
  <si>
    <t>为适配测试工具进行的格式调整；IG页空间粒度M3uaLinksetTp，改为M3uaLinkSetTp,S大写。</t>
    <phoneticPr fontId="40" type="noConversion"/>
  </si>
  <si>
    <t>V2.1.3</t>
  </si>
  <si>
    <r>
      <t>C</t>
    </r>
    <r>
      <rPr>
        <sz val="10"/>
        <rFont val="宋体"/>
        <family val="3"/>
        <charset val="134"/>
      </rPr>
      <t>C</t>
    </r>
    <phoneticPr fontId="2" type="noConversion"/>
  </si>
  <si>
    <t xml:space="preserve">VOLTE是全IP组网，TDM相关的指标都不涉及，MGCF和MGW的下述指标全部改为条件可选。
HH MGCF MTP信令链路组统计
HJ MGCF MTP信令链路统计
IH MGW MTP信令链路组相关性能统计
IJ MGW MTP信令链路相关性能统计
</t>
    <phoneticPr fontId="2" type="noConversion"/>
  </si>
  <si>
    <t>EQPT.MacOctSent</t>
  </si>
  <si>
    <t>EQPT.MacOctRecieved</t>
  </si>
  <si>
    <t>EQPT.NbrH248CmdReceived</t>
  </si>
  <si>
    <t>EQPT.NbrH248CmdReceived.Add</t>
  </si>
  <si>
    <t>EQPT.NbrH248CmdReceived.Subtract</t>
  </si>
  <si>
    <t>EQPT.NbrH248CmdReceived.Modify</t>
  </si>
  <si>
    <t>EQPT.NbrH248CmdReceived.Move</t>
  </si>
  <si>
    <t>EQPT.NbrH248CmdReceived.Auditvalue</t>
  </si>
  <si>
    <t>EQPT.NbrH248CmdReceived.Auditcap</t>
  </si>
  <si>
    <t>EQPT.NbrH248CmdReceived.Servicechange</t>
  </si>
  <si>
    <t>EQPT.NbrH248CmdSent.Notify</t>
  </si>
  <si>
    <t>EQPT.NbrH248CmdSent.Servicechange</t>
  </si>
  <si>
    <t>EQPT.NbrH248CmdRlySent.Add</t>
  </si>
  <si>
    <t>EQPT.NbrH248CmdRlySent.Subtract</t>
  </si>
  <si>
    <t>EQPT.NbrH248CmdRlySent.Modify</t>
  </si>
  <si>
    <t>EQPT.NbrH248CmdRlySent.Move</t>
  </si>
  <si>
    <t>EQPT.NbrH248CmdRlySent.Auditvalue</t>
  </si>
  <si>
    <t>EQPT.NbrH248CmdRlySent.Auditcap</t>
  </si>
  <si>
    <t>EQPT.NbrH248CmdRlySent.Servicechange</t>
  </si>
  <si>
    <r>
      <t>CHRCE02</t>
    </r>
    <r>
      <rPr>
        <sz val="12"/>
        <rFont val="宋体"/>
        <family val="3"/>
        <charset val="134"/>
      </rPr>
      <t/>
    </r>
    <phoneticPr fontId="2" type="noConversion"/>
  </si>
  <si>
    <t>V2.1.4</t>
  </si>
  <si>
    <t>与NRM版本号保持一致。</t>
    <phoneticPr fontId="2" type="noConversion"/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</si>
  <si>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</si>
  <si>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</si>
  <si>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</si>
  <si>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</si>
  <si>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</si>
  <si>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</si>
  <si>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</si>
  <si>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</si>
  <si>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</si>
  <si>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</si>
  <si>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</si>
  <si>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</si>
  <si>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</si>
  <si>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</si>
  <si>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</si>
  <si>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</si>
  <si>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</si>
  <si>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</si>
  <si>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</si>
  <si>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</si>
  <si>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</si>
  <si>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</si>
  <si>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</si>
  <si>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</si>
  <si>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</si>
  <si>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</si>
  <si>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</si>
  <si>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</si>
  <si>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</si>
  <si>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</si>
  <si>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</si>
  <si>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</si>
  <si>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</si>
  <si>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</si>
  <si>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</si>
  <si>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</si>
  <si>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</si>
  <si>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</si>
  <si>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</si>
  <si>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</si>
  <si>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</si>
  <si>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</si>
  <si>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</si>
  <si>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</si>
  <si>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</si>
  <si>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</si>
  <si>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</si>
  <si>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</si>
  <si>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性能测量数据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</si>
  <si>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</si>
  <si>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</si>
  <si>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</si>
  <si>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</si>
  <si>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</si>
  <si>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</si>
  <si>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</si>
  <si>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</si>
  <si>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</si>
  <si>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一、本页须填写蓝色字体部分，即公司名、应答日期、本应答适用的版本（及补丁）名、对OMC的版本（及补丁）要求。HA开始的各页仅须应答“支持时间”一列。其中，
  “T”：指当前(T)已经支持，所谓当前即应答日期。
  “T+1Q”：指当前(T)不支持，但（当前时间+91天）之前可以支持； 
  “T+2Q”：指当前(T)不支持，但（当前时间+182天）之前可以支持；
  “T+3Q”：指当前(T)不支持，但（当前时间+273天）之前可以支持；
  “T+4Q”：指当前(T)不支持，但（当前时间+364天）之前可以支持；
  “NS”: 若计划支持时间晚于T+4Q，或没有支持计划，必须应答“NS”；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</si>
  <si>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</si>
  <si>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三、PM中的性能测量数据是否支持的应答，以北向接口的PM文件为准。当且仅当同时满足以下3项要求时才可以应答为具体的支持时间(T/T+xQ)：
  1、PM文件遵循《移动通信网网络管理技术规范 OMC北向接口 统一性能测量数据文件格式》的要求；
  2、性能测量数据名称、数据类型与相应网元的北向接口信息模型规范的约定完全一致；
  3、可以从PM文件中取到测量值。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</si>
  <si>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</si>
  <si>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</si>
  <si>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IMSMGW-PM(V2.1.4)应答情况汇总表</t>
    <phoneticPr fontId="2" type="noConversion"/>
  </si>
  <si>
    <t>本应答模板的更新日期：2018-03-02</t>
    <phoneticPr fontId="2" type="noConversion"/>
  </si>
  <si>
    <t>支持时间</t>
    <phoneticPr fontId="2" type="noConversion"/>
  </si>
  <si>
    <t>T</t>
  </si>
  <si>
    <t>支持时间</t>
    <phoneticPr fontId="2" type="noConversion"/>
  </si>
  <si>
    <t>支持时间</t>
    <phoneticPr fontId="2" type="noConversion"/>
  </si>
  <si>
    <t>支持时间</t>
    <phoneticPr fontId="2" type="noConversion"/>
  </si>
  <si>
    <t>支持时间</t>
    <phoneticPr fontId="2" type="noConversion"/>
  </si>
  <si>
    <t>支持时间</t>
    <phoneticPr fontId="2" type="noConversion"/>
  </si>
  <si>
    <t>支持时间</t>
    <phoneticPr fontId="2" type="noConversion"/>
  </si>
  <si>
    <t>支持时间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</si>
</sst>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name val="Arial"/>
      <family val="2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sz val="10.5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theme="9" tint="-0.249977111117893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.5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5">
    <xf numFmtId="0" fontId="0" fillId="0" borderId="0">
      <alignment vertical="center"/>
    </xf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0" borderId="0"/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19" fillId="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28" fillId="7" borderId="5" applyNumberFormat="0" applyAlignment="0" applyProtection="0">
      <alignment vertical="center"/>
    </xf>
    <xf numFmtId="0" fontId="3" fillId="0" borderId="0"/>
    <xf numFmtId="0" fontId="1" fillId="23" borderId="9" applyNumberFormat="0" applyFont="0" applyAlignment="0" applyProtection="0">
      <alignment vertical="center"/>
    </xf>
    <xf numFmtId="0" fontId="3" fillId="0" borderId="0"/>
    <xf numFmtId="0" fontId="6" fillId="0" borderId="0">
      <alignment vertical="center"/>
    </xf>
  </cellStyleXfs>
  <cellXfs count="151">
    <xf numFmtId="0" fontId="0" fillId="0" borderId="0" xfId="0">
      <alignment vertical="center"/>
    </xf>
    <xf numFmtId="0" fontId="4" fillId="24" borderId="10" xfId="34" applyFont="1" applyFill="1" applyBorder="1" applyAlignment="1">
      <alignment horizontal="center" vertical="center" wrapText="1"/>
    </xf>
    <xf numFmtId="0" fontId="5" fillId="0" borderId="0" xfId="32" applyFont="1" applyAlignment="1">
      <alignment horizontal="left"/>
    </xf>
    <xf numFmtId="0" fontId="5" fillId="0" borderId="10" xfId="32" applyFont="1" applyBorder="1" applyAlignment="1">
      <alignment horizontal="center" vertical="center" wrapText="1"/>
    </xf>
    <xf numFmtId="14" fontId="5" fillId="0" borderId="10" xfId="32" applyNumberFormat="1" applyFont="1" applyBorder="1" applyAlignment="1">
      <alignment horizontal="center" vertical="center" wrapText="1"/>
    </xf>
    <xf numFmtId="0" fontId="5" fillId="0" borderId="10" xfId="32" applyFont="1" applyBorder="1" applyAlignment="1">
      <alignment horizontal="left" vertical="center" wrapText="1"/>
    </xf>
    <xf numFmtId="0" fontId="5" fillId="0" borderId="10" xfId="32" applyFont="1" applyBorder="1" applyAlignment="1">
      <alignment horizontal="center" vertical="center"/>
    </xf>
    <xf numFmtId="0" fontId="5" fillId="0" borderId="0" xfId="32" applyFont="1" applyAlignment="1">
      <alignment horizontal="center" vertical="center"/>
    </xf>
    <xf numFmtId="0" fontId="4" fillId="0" borderId="0" xfId="34" applyFont="1" applyAlignment="1">
      <alignment vertical="center"/>
    </xf>
    <xf numFmtId="0" fontId="5" fillId="0" borderId="0" xfId="34" applyFont="1" applyAlignment="1">
      <alignment vertical="center"/>
    </xf>
    <xf numFmtId="0" fontId="6" fillId="0" borderId="0" xfId="34" applyFont="1" applyAlignment="1">
      <alignment vertical="center"/>
    </xf>
    <xf numFmtId="0" fontId="5" fillId="0" borderId="0" xfId="28" applyFont="1"/>
    <xf numFmtId="0" fontId="5" fillId="0" borderId="0" xfId="34" applyFont="1" applyAlignment="1">
      <alignment horizontal="left" vertical="center"/>
    </xf>
    <xf numFmtId="0" fontId="5" fillId="0" borderId="0" xfId="34" applyFont="1" applyFill="1" applyBorder="1" applyAlignment="1">
      <alignment horizontal="left" vertical="center" wrapText="1"/>
    </xf>
    <xf numFmtId="0" fontId="5" fillId="0" borderId="10" xfId="34" applyFont="1" applyBorder="1" applyAlignment="1">
      <alignment horizontal="center" vertical="top" wrapText="1"/>
    </xf>
    <xf numFmtId="0" fontId="5" fillId="0" borderId="10" xfId="34" applyFont="1" applyBorder="1" applyAlignment="1">
      <alignment horizontal="left" vertical="top" wrapText="1"/>
    </xf>
    <xf numFmtId="0" fontId="5" fillId="0" borderId="0" xfId="51" applyFont="1"/>
    <xf numFmtId="0" fontId="6" fillId="0" borderId="0" xfId="51" applyFont="1"/>
    <xf numFmtId="0" fontId="8" fillId="0" borderId="0" xfId="31" applyFont="1">
      <alignment vertical="center"/>
    </xf>
    <xf numFmtId="0" fontId="6" fillId="0" borderId="10" xfId="33" applyFont="1" applyBorder="1"/>
    <xf numFmtId="0" fontId="6" fillId="0" borderId="10" xfId="30" applyFont="1" applyBorder="1" applyAlignment="1">
      <alignment horizontal="justify" vertical="center"/>
    </xf>
    <xf numFmtId="0" fontId="6" fillId="0" borderId="10" xfId="1" applyFont="1" applyFill="1" applyBorder="1" applyAlignment="1">
      <alignment vertical="center" wrapText="1"/>
    </xf>
    <xf numFmtId="0" fontId="4" fillId="26" borderId="10" xfId="51" applyFont="1" applyFill="1" applyBorder="1" applyAlignment="1">
      <alignment horizontal="center" vertical="center" wrapText="1" shrinkToFit="1"/>
    </xf>
    <xf numFmtId="0" fontId="5" fillId="0" borderId="0" xfId="51" applyFont="1" applyFill="1" applyAlignment="1">
      <alignment horizontal="center" vertical="center" wrapText="1" shrinkToFit="1"/>
    </xf>
    <xf numFmtId="0" fontId="1" fillId="0" borderId="0" xfId="29"/>
    <xf numFmtId="0" fontId="6" fillId="0" borderId="10" xfId="29" applyFont="1" applyBorder="1" applyAlignment="1">
      <alignment vertical="top"/>
    </xf>
    <xf numFmtId="0" fontId="6" fillId="0" borderId="10" xfId="29" applyFont="1" applyBorder="1" applyAlignment="1">
      <alignment horizontal="left" vertical="center" wrapText="1"/>
    </xf>
    <xf numFmtId="0" fontId="6" fillId="0" borderId="10" xfId="29" applyFont="1" applyBorder="1" applyAlignment="1">
      <alignment horizontal="justify" vertical="center"/>
    </xf>
    <xf numFmtId="0" fontId="6" fillId="0" borderId="10" xfId="29" applyFont="1" applyFill="1" applyBorder="1" applyAlignment="1">
      <alignment vertical="top"/>
    </xf>
    <xf numFmtId="0" fontId="1" fillId="0" borderId="0" xfId="29" applyBorder="1"/>
    <xf numFmtId="0" fontId="6" fillId="0" borderId="10" xfId="1" applyFont="1" applyBorder="1" applyAlignment="1">
      <alignment horizontal="justify" vertical="center" wrapText="1"/>
    </xf>
    <xf numFmtId="0" fontId="6" fillId="0" borderId="0" xfId="29" applyFont="1" applyBorder="1" applyAlignment="1">
      <alignment horizontal="justify" vertical="center"/>
    </xf>
    <xf numFmtId="0" fontId="6" fillId="0" borderId="10" xfId="29" applyFont="1" applyBorder="1" applyAlignment="1">
      <alignment vertical="top" wrapText="1"/>
    </xf>
    <xf numFmtId="0" fontId="1" fillId="0" borderId="0" xfId="29" applyFont="1"/>
    <xf numFmtId="0" fontId="6" fillId="0" borderId="10" xfId="29" applyFont="1" applyBorder="1" applyAlignment="1">
      <alignment horizontal="left" vertical="center"/>
    </xf>
    <xf numFmtId="0" fontId="6" fillId="0" borderId="11" xfId="29" applyFont="1" applyBorder="1" applyAlignment="1">
      <alignment vertical="top"/>
    </xf>
    <xf numFmtId="0" fontId="6" fillId="0" borderId="11" xfId="29" applyFont="1" applyBorder="1" applyAlignment="1">
      <alignment horizontal="left" vertical="center"/>
    </xf>
    <xf numFmtId="0" fontId="6" fillId="0" borderId="11" xfId="29" applyFont="1" applyBorder="1" applyAlignment="1">
      <alignment horizontal="justify" vertical="center"/>
    </xf>
    <xf numFmtId="0" fontId="6" fillId="0" borderId="11" xfId="29" applyFont="1" applyFill="1" applyBorder="1" applyAlignment="1">
      <alignment vertical="top"/>
    </xf>
    <xf numFmtId="0" fontId="6" fillId="0" borderId="10" xfId="29" applyFont="1" applyBorder="1" applyAlignment="1">
      <alignment horizontal="justify" vertical="center" wrapText="1"/>
    </xf>
    <xf numFmtId="0" fontId="6" fillId="0" borderId="10" xfId="29" applyFont="1" applyFill="1" applyBorder="1" applyAlignment="1">
      <alignment horizontal="justify" vertical="center"/>
    </xf>
    <xf numFmtId="0" fontId="6" fillId="0" borderId="0" xfId="29" applyFont="1" applyBorder="1" applyAlignment="1">
      <alignment vertical="top"/>
    </xf>
    <xf numFmtId="0" fontId="6" fillId="0" borderId="0" xfId="29" applyFont="1" applyBorder="1" applyAlignment="1">
      <alignment vertical="top" wrapText="1"/>
    </xf>
    <xf numFmtId="0" fontId="9" fillId="0" borderId="0" xfId="29" applyFont="1" applyBorder="1" applyAlignment="1">
      <alignment vertical="top" wrapText="1"/>
    </xf>
    <xf numFmtId="0" fontId="6" fillId="0" borderId="0" xfId="29" applyFont="1" applyFill="1" applyBorder="1" applyAlignment="1">
      <alignment vertical="top"/>
    </xf>
    <xf numFmtId="0" fontId="1" fillId="0" borderId="0" xfId="29" applyFill="1" applyBorder="1" applyAlignment="1">
      <alignment horizontal="justify" vertical="center"/>
    </xf>
    <xf numFmtId="0" fontId="1" fillId="0" borderId="0" xfId="29" applyBorder="1" applyAlignment="1">
      <alignment horizontal="justify" vertical="center"/>
    </xf>
    <xf numFmtId="0" fontId="1" fillId="0" borderId="0" xfId="29" applyFont="1" applyBorder="1"/>
    <xf numFmtId="0" fontId="6" fillId="0" borderId="10" xfId="29" applyFont="1" applyBorder="1" applyAlignment="1" applyProtection="1">
      <alignment horizontal="justify" vertical="center"/>
      <protection locked="0"/>
    </xf>
    <xf numFmtId="0" fontId="6" fillId="0" borderId="10" xfId="29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27" borderId="10" xfId="51" applyFont="1" applyFill="1" applyBorder="1"/>
    <xf numFmtId="0" fontId="1" fillId="0" borderId="10" xfId="29" applyBorder="1"/>
    <xf numFmtId="0" fontId="1" fillId="0" borderId="10" xfId="29" applyFont="1" applyBorder="1"/>
    <xf numFmtId="0" fontId="6" fillId="0" borderId="10" xfId="32" applyFont="1" applyBorder="1" applyAlignment="1">
      <alignment horizontal="left" vertical="top" wrapText="1"/>
    </xf>
    <xf numFmtId="0" fontId="29" fillId="0" borderId="10" xfId="29" applyFont="1" applyBorder="1" applyAlignment="1">
      <alignment horizontal="justify" vertical="center" wrapText="1"/>
    </xf>
    <xf numFmtId="0" fontId="29" fillId="0" borderId="10" xfId="32" applyFont="1" applyBorder="1" applyAlignment="1">
      <alignment horizontal="center" vertical="top"/>
    </xf>
    <xf numFmtId="0" fontId="29" fillId="0" borderId="10" xfId="32" applyFont="1" applyBorder="1" applyAlignment="1">
      <alignment horizontal="left" vertical="center" wrapText="1"/>
    </xf>
    <xf numFmtId="0" fontId="31" fillId="24" borderId="10" xfId="34" applyFont="1" applyFill="1" applyBorder="1" applyAlignment="1">
      <alignment horizontal="center" vertical="center" wrapText="1"/>
    </xf>
    <xf numFmtId="0" fontId="30" fillId="0" borderId="10" xfId="32" applyFont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center" wrapText="1" shrinkToFit="1"/>
    </xf>
    <xf numFmtId="0" fontId="4" fillId="0" borderId="12" xfId="0" applyFont="1" applyFill="1" applyBorder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 wrapText="1" shrinkToFit="1"/>
    </xf>
    <xf numFmtId="0" fontId="6" fillId="28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justify" vertical="center"/>
    </xf>
    <xf numFmtId="0" fontId="6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1" fillId="0" borderId="0" xfId="31">
      <alignment vertical="center"/>
    </xf>
    <xf numFmtId="0" fontId="1" fillId="0" borderId="0" xfId="31" applyFill="1">
      <alignment vertical="center"/>
    </xf>
    <xf numFmtId="0" fontId="6" fillId="0" borderId="0" xfId="31" applyFont="1" applyFill="1">
      <alignment vertical="center"/>
    </xf>
    <xf numFmtId="0" fontId="9" fillId="0" borderId="10" xfId="0" applyFont="1" applyFill="1" applyBorder="1" applyAlignment="1">
      <alignment horizontal="center" vertical="center" wrapText="1"/>
    </xf>
    <xf numFmtId="0" fontId="1" fillId="0" borderId="0" xfId="31" applyFont="1">
      <alignment vertical="center"/>
    </xf>
    <xf numFmtId="0" fontId="1" fillId="0" borderId="0" xfId="31" applyFont="1" applyFill="1">
      <alignment vertical="center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1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vertical="center"/>
    </xf>
    <xf numFmtId="0" fontId="6" fillId="0" borderId="10" xfId="0" applyFont="1" applyBorder="1" applyAlignment="1"/>
    <xf numFmtId="0" fontId="32" fillId="0" borderId="10" xfId="0" applyFont="1" applyFill="1" applyBorder="1" applyAlignment="1">
      <alignment horizontal="center" vertical="center" wrapText="1" shrinkToFit="1"/>
    </xf>
    <xf numFmtId="0" fontId="32" fillId="26" borderId="10" xfId="51" applyFont="1" applyFill="1" applyBorder="1" applyAlignment="1">
      <alignment horizontal="center" vertical="center" wrapText="1" shrinkToFit="1"/>
    </xf>
    <xf numFmtId="0" fontId="33" fillId="0" borderId="10" xfId="29" applyFont="1" applyBorder="1" applyAlignment="1">
      <alignment horizontal="justify" vertical="center"/>
    </xf>
    <xf numFmtId="0" fontId="34" fillId="0" borderId="10" xfId="29" applyFont="1" applyBorder="1"/>
    <xf numFmtId="0" fontId="33" fillId="0" borderId="10" xfId="29" applyFont="1" applyFill="1" applyBorder="1" applyAlignment="1">
      <alignment horizontal="justify" vertical="center"/>
    </xf>
    <xf numFmtId="0" fontId="33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7" fillId="0" borderId="10" xfId="29" applyFont="1" applyFill="1" applyBorder="1" applyAlignment="1">
      <alignment horizontal="justify" vertical="center"/>
    </xf>
    <xf numFmtId="0" fontId="37" fillId="0" borderId="10" xfId="29" applyFont="1" applyBorder="1" applyAlignment="1">
      <alignment horizontal="justify" vertical="center"/>
    </xf>
    <xf numFmtId="0" fontId="7" fillId="29" borderId="13" xfId="1" applyFont="1" applyFill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 shrinkToFit="1"/>
    </xf>
    <xf numFmtId="0" fontId="36" fillId="0" borderId="0" xfId="0" applyFont="1" applyAlignment="1">
      <alignment vertical="center"/>
    </xf>
    <xf numFmtId="0" fontId="36" fillId="26" borderId="10" xfId="51" applyFont="1" applyFill="1" applyBorder="1" applyAlignment="1">
      <alignment horizontal="center" vertical="center" wrapText="1" shrinkToFit="1"/>
    </xf>
    <xf numFmtId="0" fontId="6" fillId="0" borderId="10" xfId="32" applyFont="1" applyBorder="1" applyAlignment="1">
      <alignment horizontal="left" vertical="center" wrapText="1"/>
    </xf>
    <xf numFmtId="0" fontId="38" fillId="0" borderId="10" xfId="32" applyFont="1" applyBorder="1" applyAlignment="1">
      <alignment horizontal="left" vertical="center" wrapText="1"/>
    </xf>
    <xf numFmtId="0" fontId="38" fillId="0" borderId="10" xfId="29" applyFont="1" applyBorder="1" applyAlignment="1">
      <alignment horizontal="justify" vertical="center"/>
    </xf>
    <xf numFmtId="0" fontId="39" fillId="0" borderId="10" xfId="0" applyFont="1" applyBorder="1" applyAlignment="1">
      <alignment horizontal="justify" vertical="top" wrapText="1"/>
    </xf>
    <xf numFmtId="0" fontId="11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38" fillId="0" borderId="10" xfId="0" applyFont="1" applyBorder="1" applyAlignment="1">
      <alignment vertical="center" wrapText="1"/>
    </xf>
    <xf numFmtId="0" fontId="41" fillId="0" borderId="12" xfId="0" applyFont="1" applyFill="1" applyBorder="1" applyAlignment="1">
      <alignment horizontal="center" vertical="center" wrapText="1" shrinkToFit="1"/>
    </xf>
    <xf numFmtId="0" fontId="41" fillId="0" borderId="10" xfId="0" applyFont="1" applyFill="1" applyBorder="1" applyAlignment="1">
      <alignment horizontal="center" vertical="center" wrapText="1" shrinkToFit="1"/>
    </xf>
    <xf numFmtId="0" fontId="41" fillId="26" borderId="10" xfId="51" applyFont="1" applyFill="1" applyBorder="1" applyAlignment="1">
      <alignment horizontal="center" vertical="center" wrapText="1" shrinkToFit="1"/>
    </xf>
    <xf numFmtId="14" fontId="38" fillId="30" borderId="10" xfId="32" applyNumberFormat="1" applyFont="1" applyFill="1" applyBorder="1" applyAlignment="1">
      <alignment horizontal="center" vertical="center" wrapText="1"/>
    </xf>
    <xf numFmtId="0" fontId="6" fillId="0" borderId="10" xfId="29" applyFont="1" applyBorder="1" applyAlignment="1">
      <alignment vertical="top"/>
    </xf>
    <xf numFmtId="0" fontId="6" fillId="0" borderId="10" xfId="29" applyFont="1" applyBorder="1" applyAlignment="1">
      <alignment wrapText="1"/>
    </xf>
    <xf numFmtId="0" fontId="42" fillId="0" borderId="10" xfId="0" applyFont="1" applyBorder="1" applyAlignment="1">
      <alignment vertical="center"/>
    </xf>
    <xf numFmtId="0" fontId="43" fillId="0" borderId="10" xfId="0" applyFont="1" applyFill="1" applyBorder="1" applyAlignment="1">
      <alignment horizontal="center" vertical="center" wrapText="1" shrinkToFit="1"/>
    </xf>
    <xf numFmtId="0" fontId="44" fillId="0" borderId="10" xfId="0" applyFont="1" applyBorder="1" applyAlignment="1">
      <alignment vertical="center"/>
    </xf>
    <xf numFmtId="0" fontId="45" fillId="0" borderId="0" xfId="31" applyFont="1" applyFill="1">
      <alignment vertical="center"/>
    </xf>
    <xf numFmtId="0" fontId="7" fillId="29" borderId="13" xfId="53" applyFont="1" applyFill="1" applyBorder="1" applyAlignment="1">
      <alignment horizontal="center" vertical="center" wrapText="1"/>
    </xf>
    <xf numFmtId="0" fontId="7" fillId="25" borderId="0" xfId="53" applyFont="1" applyFill="1" applyAlignment="1">
      <alignment horizontal="center" wrapText="1"/>
    </xf>
    <xf numFmtId="0" fontId="6" fillId="31" borderId="10" xfId="54" applyFont="1" applyFill="1" applyBorder="1" applyAlignment="1">
      <alignment horizontal="center" vertical="center" wrapText="1"/>
    </xf>
    <xf numFmtId="0" fontId="6" fillId="32" borderId="10" xfId="54" applyFont="1" applyFill="1" applyBorder="1" applyAlignment="1">
      <alignment horizontal="center" vertical="center" wrapText="1"/>
    </xf>
    <xf numFmtId="0" fontId="6" fillId="0" borderId="10" xfId="54" applyFont="1" applyBorder="1" applyAlignment="1">
      <alignment wrapText="1"/>
    </xf>
    <xf numFmtId="0" fontId="6" fillId="33" borderId="10" xfId="54" applyFont="1" applyFill="1" applyBorder="1" applyAlignment="1">
      <alignment horizontal="center" vertical="center" wrapText="1"/>
    </xf>
    <xf numFmtId="0" fontId="9" fillId="0" borderId="10" xfId="54" applyFont="1" applyFill="1" applyBorder="1" applyAlignment="1">
      <alignment wrapText="1"/>
    </xf>
    <xf numFmtId="0" fontId="6" fillId="0" borderId="10" xfId="54" applyFont="1" applyFill="1" applyBorder="1" applyAlignment="1">
      <alignment wrapText="1"/>
    </xf>
    <xf numFmtId="0" fontId="6" fillId="0" borderId="0" xfId="54">
      <alignment vertical="center"/>
    </xf>
    <xf numFmtId="0" fontId="47" fillId="0" borderId="17" xfId="54" applyFont="1" applyBorder="1" applyAlignment="1">
      <alignment horizontal="center" vertical="center" wrapText="1"/>
    </xf>
    <xf numFmtId="0" fontId="6" fillId="33" borderId="17" xfId="54" applyFont="1" applyFill="1" applyBorder="1" applyAlignment="1">
      <alignment horizontal="center" vertical="center" wrapText="1"/>
    </xf>
    <xf numFmtId="10" fontId="6" fillId="33" borderId="17" xfId="54" applyNumberFormat="1" applyFont="1" applyFill="1" applyBorder="1" applyAlignment="1">
      <alignment horizontal="center" vertical="center" wrapText="1"/>
    </xf>
    <xf numFmtId="0" fontId="6" fillId="0" borderId="0" xfId="54" applyFont="1" applyBorder="1" applyAlignment="1">
      <alignment horizontal="left" vertical="top" wrapText="1"/>
    </xf>
    <xf numFmtId="0" fontId="6" fillId="0" borderId="0" xfId="54">
      <alignment vertical="center"/>
    </xf>
    <xf numFmtId="0" fontId="47" fillId="0" borderId="17" xfId="54" applyFont="1" applyBorder="1" applyAlignment="1">
      <alignment horizontal="center" vertical="center" wrapText="1"/>
    </xf>
    <xf numFmtId="0" fontId="6" fillId="0" borderId="15" xfId="54" applyNumberFormat="1" applyFont="1" applyFill="1" applyBorder="1">
      <alignment vertical="center"/>
    </xf>
    <xf numFmtId="0" fontId="6" fillId="0" borderId="16" xfId="54" applyNumberFormat="1" applyFont="1" applyFill="1" applyBorder="1">
      <alignment vertical="center"/>
    </xf>
    <xf numFmtId="0" fontId="48" fillId="33" borderId="17" xfId="54" applyFont="1" applyFill="1" applyBorder="1" applyAlignment="1">
      <alignment horizontal="center" vertical="center" wrapText="1"/>
    </xf>
    <xf numFmtId="0" fontId="47" fillId="0" borderId="18" xfId="54" applyNumberFormat="1" applyFont="1" applyFill="1" applyBorder="1" applyAlignment="1">
      <alignment horizontal="center" vertical="center" wrapText="1"/>
    </xf>
    <xf numFmtId="0" fontId="6" fillId="0" borderId="19" xfId="54" applyNumberFormat="1" applyFont="1" applyFill="1" applyBorder="1">
      <alignment vertical="center"/>
    </xf>
    <xf numFmtId="0" fontId="6" fillId="0" borderId="20" xfId="54" applyNumberFormat="1" applyFont="1" applyFill="1" applyBorder="1">
      <alignment vertical="center"/>
    </xf>
    <xf numFmtId="0" fontId="47" fillId="0" borderId="0" xfId="54" applyFont="1" applyBorder="1" applyAlignment="1">
      <alignment horizontal="left" vertical="top" wrapText="1"/>
    </xf>
    <xf numFmtId="0" fontId="46" fillId="0" borderId="0" xfId="54" applyFont="1" applyBorder="1" applyAlignment="1">
      <alignment horizontal="center" vertical="center" wrapText="1"/>
    </xf>
    <xf numFmtId="0" fontId="47" fillId="0" borderId="10" xfId="54" applyFont="1" applyBorder="1" applyAlignment="1">
      <alignment horizontal="center" vertical="center" wrapText="1"/>
    </xf>
    <xf numFmtId="31" fontId="48" fillId="33" borderId="17" xfId="54" applyNumberFormat="1" applyFont="1" applyFill="1" applyBorder="1" applyAlignment="1">
      <alignment horizontal="center" vertical="center" wrapText="1"/>
    </xf>
    <xf numFmtId="0" fontId="6" fillId="0" borderId="13" xfId="29" applyFont="1" applyBorder="1" applyAlignment="1">
      <alignment horizontal="justify" vertical="center"/>
    </xf>
    <xf numFmtId="0" fontId="1" fillId="0" borderId="14" xfId="29" applyBorder="1" applyAlignment="1">
      <alignment horizontal="justify" vertical="center"/>
    </xf>
    <xf numFmtId="0" fontId="1" fillId="0" borderId="11" xfId="29" applyBorder="1" applyAlignment="1">
      <alignment horizontal="justify" vertical="center"/>
    </xf>
    <xf numFmtId="0" fontId="6" fillId="0" borderId="14" xfId="29" applyFont="1" applyBorder="1" applyAlignment="1">
      <alignment horizontal="justify" vertical="center"/>
    </xf>
    <xf numFmtId="0" fontId="6" fillId="0" borderId="11" xfId="29" applyFont="1" applyBorder="1" applyAlignment="1">
      <alignment horizontal="justify" vertical="center"/>
    </xf>
    <xf numFmtId="0" fontId="6" fillId="0" borderId="10" xfId="29" applyFont="1" applyBorder="1" applyAlignment="1">
      <alignment vertical="top"/>
    </xf>
    <xf numFmtId="0" fontId="1" fillId="0" borderId="10" xfId="29" applyBorder="1" applyAlignment="1"/>
    <xf numFmtId="0" fontId="6" fillId="34" borderId="0" xfId="0" applyFont="1" applyFill="1" applyAlignment="1">
      <alignment horizontal="left" vertical="center" wrapText="1" shrinkToFit="1"/>
    </xf>
    <xf numFmtId="0" fontId="6" fillId="0" borderId="17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31" applyFont="1" applyFill="1" applyAlignment="1">
      <alignment horizontal="left" vertical="center"/>
    </xf>
    <xf numFmtId="0" fontId="1" fillId="24" borderId="0" xfId="0" applyFont="1" applyFill="1" applyAlignment="1">
      <alignment horizontal="left" vertical="center"/>
    </xf>
    <xf numFmtId="0" fontId="49" fillId="0" borderId="17" xfId="0" applyFont="1" applyFill="1" applyBorder="1" applyAlignment="1">
      <alignment horizontal="left" vertical="center"/>
    </xf>
  </cellXfs>
  <cellStyles count="55">
    <cellStyle name="0,0_x000d_ NA_x000d_ " xfId="53"/>
    <cellStyle name="0,0_x000d__x000a_NA_x000d__x000a_" xfId="1"/>
    <cellStyle name="20% - 着色 1" xfId="2" builtinId="30" customBuiltin="1"/>
    <cellStyle name="20% - 着色 2" xfId="3" builtinId="34" customBuiltin="1"/>
    <cellStyle name="20% - 着色 3" xfId="4" builtinId="38" customBuiltin="1"/>
    <cellStyle name="20% - 着色 4" xfId="5" builtinId="42" customBuiltin="1"/>
    <cellStyle name="20% - 着色 5" xfId="6" builtinId="46" customBuiltin="1"/>
    <cellStyle name="20% - 着色 6" xfId="7" builtinId="50" customBuiltin="1"/>
    <cellStyle name="40% - 着色 1" xfId="8" builtinId="31" customBuiltin="1"/>
    <cellStyle name="40% - 着色 2" xfId="9" builtinId="35" customBuiltin="1"/>
    <cellStyle name="40% - 着色 3" xfId="10" builtinId="39" customBuiltin="1"/>
    <cellStyle name="40% - 着色 4" xfId="11" builtinId="43" customBuiltin="1"/>
    <cellStyle name="40% - 着色 5" xfId="12" builtinId="47" customBuiltin="1"/>
    <cellStyle name="40% - 着色 6" xfId="13" builtinId="51" customBuiltin="1"/>
    <cellStyle name="60% - 着色 1" xfId="14" builtinId="32" customBuiltin="1"/>
    <cellStyle name="60% - 着色 2" xfId="15" builtinId="36" customBuiltin="1"/>
    <cellStyle name="60% - 着色 3" xfId="16" builtinId="40" customBuiltin="1"/>
    <cellStyle name="60% - 着色 4" xfId="17" builtinId="44" customBuiltin="1"/>
    <cellStyle name="60% - 着色 5" xfId="18" builtinId="48" customBuiltin="1"/>
    <cellStyle name="60% - 着色 6" xfId="19" builtinId="52" customBuiltin="1"/>
    <cellStyle name="Normal_MSS(2G IP承载)数据需求规范(V2.2.0)" xfId="2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差" xfId="26" builtinId="27" customBuiltin="1"/>
    <cellStyle name="常规" xfId="0" builtinId="0"/>
    <cellStyle name="常规 2" xfId="27"/>
    <cellStyle name="常规 3" xfId="54"/>
    <cellStyle name="常规_3-中国移动IMS域性能测量参数(IMS-MGCF&amp;MGW)-0723" xfId="28"/>
    <cellStyle name="常规_PM-MGW(v3.1.0)_20090531" xfId="29"/>
    <cellStyle name="常规_PM-MSS(v3.1.0)_20090531" xfId="30"/>
    <cellStyle name="常规_sheet" xfId="31"/>
    <cellStyle name="常规_中国移动3G OMC北向接口配置资源模型ICS－BG分册" xfId="32"/>
    <cellStyle name="常规_中国移动IMS域性能测量参数（IMS_MGCF ST_SCTP_BC）" xfId="33"/>
    <cellStyle name="常规_中国移动IMS域性能测量参数（IMS-MGCF&amp;MGW）---TRK" xfId="34"/>
    <cellStyle name="好" xfId="35" builtinId="26" customBuiltin="1"/>
    <cellStyle name="汇总" xfId="36" builtinId="25" customBuiltin="1"/>
    <cellStyle name="计算" xfId="37" builtinId="22" customBuiltin="1"/>
    <cellStyle name="检查单元格" xfId="38" builtinId="23" customBuiltin="1"/>
    <cellStyle name="解释性文本" xfId="39" builtinId="53" customBuiltin="1"/>
    <cellStyle name="警告文本" xfId="40" builtinId="11" customBuiltin="1"/>
    <cellStyle name="链接单元格" xfId="41" builtinId="24" customBuiltin="1"/>
    <cellStyle name="适中" xfId="48" builtinId="28" customBuiltin="1"/>
    <cellStyle name="输出" xfId="49" builtinId="21" customBuiltin="1"/>
    <cellStyle name="输入" xfId="50" builtinId="20" customBuiltin="1"/>
    <cellStyle name="样式 1" xfId="51"/>
    <cellStyle name="着色 1" xfId="42" builtinId="29" customBuiltin="1"/>
    <cellStyle name="着色 2" xfId="43" builtinId="33" customBuiltin="1"/>
    <cellStyle name="着色 3" xfId="44" builtinId="37" customBuiltin="1"/>
    <cellStyle name="着色 4" xfId="45" builtinId="41" customBuiltin="1"/>
    <cellStyle name="着色 5" xfId="46" builtinId="45" customBuiltin="1"/>
    <cellStyle name="着色 6" xfId="47" builtinId="49" customBuiltin="1"/>
    <cellStyle name="注释" xfId="52" builtinId="10" customBuiltin="1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115" name="DtsShapeName" descr="596B83@11483588695G1589@E6494E28082H8T85;;VX29223!!!!!!BIHO@]x29223!!!!@441BE411014BD@8G9311014BD@8G93!!!!!!!!!!!!!!!!!!!!!!!!!!!!!!!!!!!!!!!!!!!!!!!!!!!!82H@H82HGDM11023954!!!BIHO@]m110239548@09B968110BG1E42@B1110BG1E42@B1!!!!!!!!!!!!!!!!!!!!!!!!!!!!!!!!!!!!!!!!!!!!!!!!!!!!86E8_86EDgE11020895!!!BIHO@]e110208951111111111@BC51E63E611@BC51E63E6!!!!!!!!!!!!!!!!!!!!!!!!!!!!!!!!!!!!!!!!!!!!!!!!!!!!86D?J86G&gt;OB11025434!!!BIHO@]b110254341111111111@B56EC20G411@B56EC20G4!!!!!!!!!!!!!!!!!!!!!!!!!!!!!!!!!!!!!!!!!!!!!!!!!!!!86D@=86DCMB78728@!!!!!BIHO@]b78728!!!1@449B4G110263989D52110263989D52!!!!!!!!!!!!!!!!!!!!!!!!!!!!!!!!!!!!!!!!!!!!!!!!!!!!86F8=86FDCM24743B!!!!!BIHO@]m24743!!!1@449B801100180994C8籽耕忧樊HLR殷贴面颜泡炽谰诚它ⅸHLR,LFBG'LFVⅷ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Q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28" sqref="D28"/>
    </sheetView>
  </sheetViews>
  <sheetFormatPr defaultColWidth="9" defaultRowHeight="12" x14ac:dyDescent="0.25"/>
  <cols>
    <col min="1" max="12" width="8.69921875" style="121" customWidth="1"/>
    <col min="13" max="16384" width="9" style="121"/>
  </cols>
  <sheetData>
    <row r="1" spans="1:12" ht="15" customHeight="1" x14ac:dyDescent="0.25">
      <c r="A1" s="135" t="s">
        <v>831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25">
      <c r="A2" s="136" t="s">
        <v>801</v>
      </c>
      <c r="B2" s="128"/>
      <c r="C2" s="128"/>
      <c r="D2" s="129"/>
      <c r="E2" s="130"/>
      <c r="F2" s="128"/>
      <c r="G2" s="128"/>
      <c r="H2" s="128"/>
      <c r="I2" s="128"/>
      <c r="J2" s="128"/>
      <c r="K2" s="128"/>
      <c r="L2" s="129"/>
    </row>
    <row r="3" spans="1:12" x14ac:dyDescent="0.25">
      <c r="A3" s="127" t="s">
        <v>802</v>
      </c>
      <c r="B3" s="128"/>
      <c r="C3" s="128"/>
      <c r="D3" s="129"/>
      <c r="E3" s="137"/>
      <c r="F3" s="128"/>
      <c r="G3" s="128"/>
      <c r="H3" s="128"/>
      <c r="I3" s="128"/>
      <c r="J3" s="128"/>
      <c r="K3" s="128"/>
      <c r="L3" s="129"/>
    </row>
    <row r="4" spans="1:12" x14ac:dyDescent="0.25">
      <c r="A4" s="127" t="s">
        <v>803</v>
      </c>
      <c r="B4" s="128"/>
      <c r="C4" s="128"/>
      <c r="D4" s="129"/>
      <c r="E4" s="130"/>
      <c r="F4" s="128"/>
      <c r="G4" s="128"/>
      <c r="H4" s="128"/>
      <c r="I4" s="128"/>
      <c r="J4" s="128"/>
      <c r="K4" s="128"/>
      <c r="L4" s="129"/>
    </row>
    <row r="5" spans="1:12" x14ac:dyDescent="0.25">
      <c r="A5" s="127" t="s">
        <v>804</v>
      </c>
      <c r="B5" s="128"/>
      <c r="C5" s="128"/>
      <c r="D5" s="129"/>
      <c r="E5" s="130"/>
      <c r="F5" s="128"/>
      <c r="G5" s="128"/>
      <c r="H5" s="128"/>
      <c r="I5" s="128"/>
      <c r="J5" s="128"/>
      <c r="K5" s="128"/>
      <c r="L5" s="129"/>
    </row>
    <row r="7" spans="1:12" ht="24" x14ac:dyDescent="0.25">
      <c r="A7" s="127" t="s">
        <v>805</v>
      </c>
      <c r="B7" s="129"/>
      <c r="C7" s="122" t="s">
        <v>806</v>
      </c>
      <c r="D7" s="122" t="s">
        <v>807</v>
      </c>
      <c r="E7" s="122" t="s">
        <v>808</v>
      </c>
      <c r="F7" s="122" t="s">
        <v>809</v>
      </c>
      <c r="G7" s="122" t="s">
        <v>810</v>
      </c>
      <c r="H7" s="122" t="s">
        <v>811</v>
      </c>
      <c r="I7" s="122" t="s">
        <v>812</v>
      </c>
      <c r="J7" s="122" t="s">
        <v>813</v>
      </c>
      <c r="K7" s="122" t="s">
        <v>814</v>
      </c>
      <c r="L7" s="122" t="s">
        <v>815</v>
      </c>
    </row>
    <row r="8" spans="1:12" x14ac:dyDescent="0.25">
      <c r="A8" s="131" t="s">
        <v>816</v>
      </c>
      <c r="B8" s="122" t="s">
        <v>817</v>
      </c>
      <c r="C8" s="122">
        <f>Index!D19</f>
        <v>2</v>
      </c>
      <c r="D8" s="123" t="s">
        <v>818</v>
      </c>
      <c r="E8" s="123">
        <f>Index!N19</f>
        <v>1</v>
      </c>
      <c r="F8" s="123">
        <f>Index!T19</f>
        <v>0</v>
      </c>
      <c r="G8" s="123">
        <f>Index!Z19</f>
        <v>0</v>
      </c>
      <c r="H8" s="123">
        <f>Index!AF19</f>
        <v>0</v>
      </c>
      <c r="I8" s="123">
        <f>Index!AL19</f>
        <v>0</v>
      </c>
      <c r="J8" s="124">
        <f>(E8+E11)/(C8+C11-D11)</f>
        <v>0.5</v>
      </c>
      <c r="K8" s="124">
        <f>( (E8+E11)+0.8*(F8+F11)+0.6*(G8+G11)+0.4*(H8+H11)+0.2*(I8+I11) )/(C8+C11-D11)</f>
        <v>0.5</v>
      </c>
      <c r="L8" s="124">
        <f>( (E8+E11)+(F8+F11)+(G8+G11)+(H8+H11)+(I8+I11) )/(C8+C11-D11)</f>
        <v>0.5</v>
      </c>
    </row>
    <row r="9" spans="1:12" x14ac:dyDescent="0.25">
      <c r="A9" s="127" t="s">
        <v>819</v>
      </c>
      <c r="B9" s="122" t="s">
        <v>820</v>
      </c>
      <c r="C9" s="122">
        <f>Index!E19</f>
        <v>89</v>
      </c>
      <c r="D9" s="123" t="s">
        <v>818</v>
      </c>
      <c r="E9" s="123">
        <f>Index!O19</f>
        <v>10</v>
      </c>
      <c r="F9" s="123">
        <f>Index!U19</f>
        <v>0</v>
      </c>
      <c r="G9" s="123">
        <f>Index!AA19</f>
        <v>0</v>
      </c>
      <c r="H9" s="123">
        <f>Index!AG19</f>
        <v>0</v>
      </c>
      <c r="I9" s="123">
        <f>Index!AM19</f>
        <v>0</v>
      </c>
      <c r="J9" s="124">
        <f>(E9+E12)/(C9+C12-D12)</f>
        <v>0.12612612612612611</v>
      </c>
      <c r="K9" s="124">
        <f>( (E9+E12)+0.8*(F9+F12)+0.6*(G9+G12)+0.4*(H9+H12)+0.2*(I9+I12) )/(C9+C12-D12)</f>
        <v>0.12612612612612611</v>
      </c>
      <c r="L9" s="124">
        <f>( (E9+E12)+(F9+F12)+(G9+G12)+(H9+H12)+(I9+I12) )/(C9+C12-D12)</f>
        <v>0.12612612612612611</v>
      </c>
    </row>
    <row r="10" spans="1:12" x14ac:dyDescent="0.25">
      <c r="A10" s="127"/>
      <c r="B10" s="122" t="s">
        <v>821</v>
      </c>
      <c r="C10" s="122">
        <f>Index!F19</f>
        <v>23</v>
      </c>
      <c r="D10" s="123" t="s">
        <v>818</v>
      </c>
      <c r="E10" s="123">
        <f>Index!P19</f>
        <v>0</v>
      </c>
      <c r="F10" s="123">
        <f>Index!V19</f>
        <v>0</v>
      </c>
      <c r="G10" s="123">
        <f>Index!AB19</f>
        <v>0</v>
      </c>
      <c r="H10" s="123">
        <f>Index!AH19</f>
        <v>0</v>
      </c>
      <c r="I10" s="123">
        <f>Index!AN19</f>
        <v>0</v>
      </c>
      <c r="J10" s="124">
        <f>(E10+E13)/(C10+C13-D13)</f>
        <v>5.8823529411764705E-2</v>
      </c>
      <c r="K10" s="124">
        <f>( (E10+E13)+0.8*(F10+F13)+0.6*(G10+G13)+0.4*(H10+H13)+0.2*(I10+I13) )/(C10+C13-D13)</f>
        <v>5.8823529411764705E-2</v>
      </c>
      <c r="L10" s="124">
        <f>( (E10+E13)+(F10+F13)+(G10+G13)+(H10+H13)+(I10+I13) )/(C10+C13-D13)</f>
        <v>5.8823529411764705E-2</v>
      </c>
    </row>
    <row r="11" spans="1:12" x14ac:dyDescent="0.25">
      <c r="A11" s="126"/>
      <c r="B11" s="122" t="s">
        <v>822</v>
      </c>
      <c r="C11" s="122">
        <f>Index!G19</f>
        <v>0</v>
      </c>
      <c r="D11" s="123">
        <f>Index!K19</f>
        <v>0</v>
      </c>
      <c r="E11" s="123">
        <f>Index!Q19</f>
        <v>0</v>
      </c>
      <c r="F11" s="123">
        <f>Index!W19</f>
        <v>0</v>
      </c>
      <c r="G11" s="123">
        <f>Index!AC19</f>
        <v>0</v>
      </c>
      <c r="H11" s="123">
        <f>Index!AI19</f>
        <v>0</v>
      </c>
      <c r="I11" s="123">
        <f>Index!AO19</f>
        <v>0</v>
      </c>
      <c r="J11" s="127" t="s">
        <v>818</v>
      </c>
      <c r="K11" s="132"/>
      <c r="L11" s="133"/>
    </row>
    <row r="12" spans="1:12" x14ac:dyDescent="0.25">
      <c r="A12" s="126"/>
      <c r="B12" s="122" t="s">
        <v>823</v>
      </c>
      <c r="C12" s="122">
        <f>Index!H19</f>
        <v>22</v>
      </c>
      <c r="D12" s="123">
        <f>Index!L19</f>
        <v>0</v>
      </c>
      <c r="E12" s="123">
        <f>Index!R19</f>
        <v>4</v>
      </c>
      <c r="F12" s="123">
        <f>Index!X19</f>
        <v>0</v>
      </c>
      <c r="G12" s="123">
        <f>Index!AD19</f>
        <v>0</v>
      </c>
      <c r="H12" s="123">
        <f>Index!AJ19</f>
        <v>0</v>
      </c>
      <c r="I12" s="123">
        <f>Index!AP19</f>
        <v>0</v>
      </c>
      <c r="J12" s="126"/>
      <c r="K12" s="126"/>
      <c r="L12" s="126"/>
    </row>
    <row r="13" spans="1:12" x14ac:dyDescent="0.25">
      <c r="A13" s="126"/>
      <c r="B13" s="122" t="s">
        <v>824</v>
      </c>
      <c r="C13" s="122">
        <f>Index!I19</f>
        <v>11</v>
      </c>
      <c r="D13" s="123">
        <f>Index!M19</f>
        <v>0</v>
      </c>
      <c r="E13" s="123">
        <f>Index!S19</f>
        <v>2</v>
      </c>
      <c r="F13" s="123">
        <f>Index!Y19</f>
        <v>0</v>
      </c>
      <c r="G13" s="123">
        <f>Index!AE19</f>
        <v>0</v>
      </c>
      <c r="H13" s="123">
        <f>Index!AK19</f>
        <v>0</v>
      </c>
      <c r="I13" s="123">
        <f>Index!AQ19</f>
        <v>0</v>
      </c>
      <c r="J13" s="126"/>
      <c r="K13" s="126"/>
      <c r="L13" s="126"/>
    </row>
    <row r="17" spans="1:12" x14ac:dyDescent="0.25">
      <c r="A17" s="134" t="s">
        <v>825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</row>
    <row r="18" spans="1:12" ht="110.1" customHeight="1" x14ac:dyDescent="0.25">
      <c r="A18" s="125" t="s">
        <v>826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</row>
    <row r="19" spans="1:12" x14ac:dyDescent="0.25">
      <c r="A19" s="125" t="s">
        <v>827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</row>
    <row r="20" spans="1:12" ht="65.099999999999994" customHeight="1" x14ac:dyDescent="0.25">
      <c r="A20" s="125" t="s">
        <v>828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</row>
    <row r="21" spans="1:12" x14ac:dyDescent="0.25">
      <c r="A21" s="125" t="s">
        <v>829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</row>
    <row r="22" spans="1:12" x14ac:dyDescent="0.25">
      <c r="A22" s="125" t="s">
        <v>830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x14ac:dyDescent="0.25">
      <c r="A23" s="125" t="s">
        <v>832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2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9"/>
    <col min="2" max="2" width="6.69921875" style="29" bestFit="1" customWidth="1"/>
    <col min="3" max="3" width="15.59765625" style="29" customWidth="1"/>
    <col min="4" max="4" width="33.8984375" style="29" bestFit="1" customWidth="1"/>
    <col min="5" max="5" width="34.59765625" style="29" customWidth="1"/>
    <col min="6" max="6" width="9.19921875" style="29" customWidth="1"/>
    <col min="7" max="8" width="9" style="29"/>
    <col min="9" max="9" width="16.19921875" style="29" customWidth="1"/>
    <col min="10" max="11" width="9" style="29"/>
    <col min="12" max="12" width="18" style="29" customWidth="1"/>
    <col min="13" max="13" width="12.3984375" style="29" customWidth="1"/>
    <col min="14" max="14" width="9" style="29"/>
    <col min="15" max="15" width="10.796875" style="148" customWidth="1"/>
    <col min="16" max="16384" width="9" style="29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838</v>
      </c>
    </row>
    <row r="2" spans="1:15" ht="24" x14ac:dyDescent="0.25">
      <c r="A2" s="25" t="s">
        <v>425</v>
      </c>
      <c r="B2" s="107" t="s">
        <v>744</v>
      </c>
      <c r="C2" s="27" t="s">
        <v>291</v>
      </c>
      <c r="D2" s="27" t="s">
        <v>292</v>
      </c>
      <c r="E2" s="27" t="s">
        <v>292</v>
      </c>
      <c r="F2" s="27" t="s">
        <v>287</v>
      </c>
      <c r="G2" s="27" t="s">
        <v>269</v>
      </c>
      <c r="H2" s="86" t="s">
        <v>684</v>
      </c>
      <c r="I2" s="25" t="s">
        <v>270</v>
      </c>
      <c r="J2" s="27" t="s">
        <v>679</v>
      </c>
      <c r="K2" s="25" t="s">
        <v>271</v>
      </c>
      <c r="L2" s="28" t="s">
        <v>515</v>
      </c>
      <c r="M2" s="28"/>
      <c r="N2" s="52"/>
      <c r="O2" s="123" t="s">
        <v>834</v>
      </c>
    </row>
    <row r="3" spans="1:15" ht="24" x14ac:dyDescent="0.25">
      <c r="A3" s="25" t="s">
        <v>426</v>
      </c>
      <c r="B3" s="107" t="s">
        <v>744</v>
      </c>
      <c r="C3" s="27" t="s">
        <v>293</v>
      </c>
      <c r="D3" s="27" t="s">
        <v>294</v>
      </c>
      <c r="E3" s="27" t="s">
        <v>295</v>
      </c>
      <c r="F3" s="27" t="s">
        <v>287</v>
      </c>
      <c r="G3" s="27" t="s">
        <v>2</v>
      </c>
      <c r="H3" s="86" t="s">
        <v>684</v>
      </c>
      <c r="I3" s="25" t="s">
        <v>274</v>
      </c>
      <c r="J3" s="27" t="s">
        <v>679</v>
      </c>
      <c r="K3" s="25" t="s">
        <v>271</v>
      </c>
      <c r="L3" s="28" t="s">
        <v>515</v>
      </c>
      <c r="M3" s="28"/>
      <c r="N3" s="52"/>
      <c r="O3" s="146"/>
    </row>
    <row r="4" spans="1:15" s="47" customFormat="1" ht="24" x14ac:dyDescent="0.25">
      <c r="A4" s="25" t="s">
        <v>427</v>
      </c>
      <c r="B4" s="107" t="s">
        <v>744</v>
      </c>
      <c r="C4" s="27" t="s">
        <v>296</v>
      </c>
      <c r="D4" s="27" t="s">
        <v>298</v>
      </c>
      <c r="E4" s="27" t="s">
        <v>297</v>
      </c>
      <c r="F4" s="27" t="s">
        <v>299</v>
      </c>
      <c r="G4" s="27" t="s">
        <v>300</v>
      </c>
      <c r="H4" s="86" t="s">
        <v>684</v>
      </c>
      <c r="I4" s="27" t="s">
        <v>270</v>
      </c>
      <c r="J4" s="27" t="s">
        <v>679</v>
      </c>
      <c r="K4" s="27" t="s">
        <v>271</v>
      </c>
      <c r="L4" s="27" t="s">
        <v>515</v>
      </c>
      <c r="M4" s="27"/>
      <c r="N4" s="53"/>
      <c r="O4" s="146"/>
    </row>
    <row r="5" spans="1:15" x14ac:dyDescent="0.25">
      <c r="A5" s="41"/>
      <c r="B5" s="41"/>
      <c r="C5" s="31"/>
      <c r="D5" s="31"/>
      <c r="E5" s="31"/>
      <c r="F5" s="31"/>
      <c r="G5" s="41"/>
      <c r="H5" s="41"/>
      <c r="I5" s="31"/>
      <c r="K5" s="44"/>
      <c r="L5" s="41"/>
      <c r="M5" s="41"/>
      <c r="O5" s="146"/>
    </row>
    <row r="6" spans="1:15" x14ac:dyDescent="0.25">
      <c r="A6" s="41"/>
      <c r="B6" s="41"/>
      <c r="C6" s="31"/>
      <c r="D6" s="31"/>
      <c r="E6" s="31"/>
      <c r="F6" s="31"/>
      <c r="G6" s="41"/>
      <c r="H6" s="41"/>
      <c r="I6" s="31"/>
      <c r="K6" s="44"/>
      <c r="L6" s="41"/>
      <c r="M6" s="41"/>
      <c r="O6" s="146"/>
    </row>
    <row r="7" spans="1:15" x14ac:dyDescent="0.25">
      <c r="A7" s="41"/>
      <c r="B7" s="41"/>
      <c r="C7" s="31"/>
      <c r="D7" s="31"/>
      <c r="E7" s="31"/>
      <c r="F7" s="31"/>
      <c r="G7" s="41"/>
      <c r="I7" s="31"/>
      <c r="K7" s="44"/>
      <c r="L7" s="41"/>
      <c r="M7" s="41"/>
      <c r="O7" s="146"/>
    </row>
    <row r="8" spans="1:15" x14ac:dyDescent="0.25">
      <c r="A8" s="41"/>
      <c r="B8" s="41"/>
      <c r="C8" s="31"/>
      <c r="D8" s="31"/>
      <c r="E8" s="31"/>
      <c r="F8" s="31"/>
      <c r="G8" s="41"/>
      <c r="I8" s="31"/>
      <c r="K8" s="44"/>
      <c r="L8" s="41"/>
      <c r="M8" s="41"/>
      <c r="O8" s="146"/>
    </row>
    <row r="9" spans="1:15" x14ac:dyDescent="0.25">
      <c r="A9" s="41"/>
      <c r="B9" s="41"/>
      <c r="C9" s="31"/>
      <c r="D9" s="31"/>
      <c r="E9" s="31"/>
      <c r="F9" s="31"/>
      <c r="G9" s="41"/>
      <c r="I9" s="31"/>
      <c r="K9" s="44"/>
      <c r="L9" s="41"/>
      <c r="M9" s="41"/>
      <c r="O9" s="146"/>
    </row>
    <row r="10" spans="1:15" x14ac:dyDescent="0.25">
      <c r="A10" s="41"/>
      <c r="B10" s="41"/>
      <c r="C10" s="46"/>
      <c r="D10" s="45"/>
      <c r="E10" s="46"/>
      <c r="F10" s="46"/>
      <c r="G10" s="41"/>
      <c r="H10" s="41"/>
      <c r="I10" s="46"/>
      <c r="K10" s="44"/>
      <c r="O10" s="146"/>
    </row>
    <row r="11" spans="1:15" x14ac:dyDescent="0.25">
      <c r="A11" s="41"/>
      <c r="B11" s="41"/>
      <c r="C11" s="46"/>
      <c r="D11" s="45"/>
      <c r="E11" s="46"/>
      <c r="F11" s="46"/>
      <c r="G11" s="41"/>
      <c r="H11" s="41"/>
      <c r="I11" s="46"/>
      <c r="K11" s="44"/>
      <c r="O11" s="146"/>
    </row>
    <row r="12" spans="1:15" x14ac:dyDescent="0.25">
      <c r="A12" s="41"/>
      <c r="B12" s="41"/>
      <c r="C12" s="46"/>
      <c r="D12" s="45"/>
      <c r="E12" s="46"/>
      <c r="F12" s="46"/>
      <c r="G12" s="41"/>
      <c r="H12" s="41"/>
      <c r="I12" s="46"/>
      <c r="K12" s="44"/>
      <c r="O12" s="146"/>
    </row>
    <row r="13" spans="1:15" x14ac:dyDescent="0.25">
      <c r="A13" s="41"/>
      <c r="B13" s="41"/>
      <c r="C13" s="46"/>
      <c r="D13" s="45"/>
      <c r="E13" s="46"/>
      <c r="F13" s="46"/>
      <c r="G13" s="41"/>
      <c r="H13" s="41"/>
      <c r="I13" s="46"/>
      <c r="K13" s="44"/>
      <c r="O13" s="146"/>
    </row>
    <row r="14" spans="1:15" x14ac:dyDescent="0.25">
      <c r="A14" s="41"/>
      <c r="B14" s="41"/>
      <c r="C14" s="46"/>
      <c r="D14" s="46"/>
      <c r="E14" s="46"/>
      <c r="F14" s="46"/>
      <c r="I14" s="46"/>
      <c r="K14" s="44"/>
      <c r="O14" s="146"/>
    </row>
    <row r="15" spans="1:15" x14ac:dyDescent="0.25">
      <c r="A15" s="41"/>
      <c r="B15" s="41"/>
      <c r="C15" s="46"/>
      <c r="D15" s="46"/>
      <c r="E15" s="46"/>
      <c r="F15" s="46"/>
      <c r="I15" s="46"/>
      <c r="K15" s="44"/>
      <c r="O15" s="147"/>
    </row>
    <row r="16" spans="1:15" x14ac:dyDescent="0.25">
      <c r="A16" s="41"/>
      <c r="B16" s="41"/>
      <c r="C16" s="46"/>
      <c r="D16" s="46"/>
      <c r="E16" s="46"/>
      <c r="F16" s="46"/>
      <c r="I16" s="46"/>
      <c r="K16" s="44"/>
      <c r="O16" s="147"/>
    </row>
    <row r="17" spans="1:15" x14ac:dyDescent="0.25">
      <c r="A17" s="41"/>
      <c r="B17" s="41"/>
      <c r="C17" s="46"/>
      <c r="D17" s="46"/>
      <c r="E17" s="46"/>
      <c r="F17" s="46"/>
      <c r="G17" s="41"/>
      <c r="H17" s="41"/>
      <c r="I17" s="46"/>
      <c r="K17" s="44"/>
      <c r="O17" s="147"/>
    </row>
    <row r="18" spans="1:15" x14ac:dyDescent="0.25">
      <c r="A18" s="41"/>
      <c r="B18" s="41"/>
      <c r="C18" s="46"/>
      <c r="D18" s="46"/>
      <c r="E18" s="46"/>
      <c r="F18" s="46"/>
      <c r="G18" s="41"/>
      <c r="H18" s="41"/>
      <c r="I18" s="46"/>
      <c r="K18" s="44"/>
      <c r="O18" s="147"/>
    </row>
    <row r="19" spans="1:15" x14ac:dyDescent="0.25">
      <c r="A19" s="41"/>
      <c r="B19" s="41"/>
      <c r="C19" s="46"/>
      <c r="D19" s="46"/>
      <c r="E19" s="46"/>
      <c r="F19" s="46"/>
      <c r="G19" s="41"/>
      <c r="H19" s="41"/>
      <c r="I19" s="46"/>
      <c r="K19" s="44"/>
      <c r="O19" s="147"/>
    </row>
    <row r="20" spans="1:15" x14ac:dyDescent="0.25">
      <c r="A20" s="41"/>
      <c r="B20" s="41"/>
      <c r="C20" s="46"/>
      <c r="D20" s="46"/>
      <c r="E20" s="46"/>
      <c r="F20" s="46"/>
      <c r="G20" s="41"/>
      <c r="H20" s="41"/>
      <c r="I20" s="46"/>
      <c r="K20" s="44"/>
      <c r="O20" s="147"/>
    </row>
    <row r="21" spans="1:15" x14ac:dyDescent="0.25">
      <c r="A21" s="41"/>
      <c r="B21" s="41"/>
      <c r="C21" s="46"/>
      <c r="D21" s="46"/>
      <c r="E21" s="46"/>
      <c r="F21" s="46"/>
      <c r="G21" s="41"/>
      <c r="H21" s="41"/>
      <c r="I21" s="46"/>
      <c r="K21" s="44"/>
    </row>
    <row r="22" spans="1:15" x14ac:dyDescent="0.25">
      <c r="A22" s="41"/>
      <c r="B22" s="41"/>
      <c r="C22" s="46"/>
      <c r="D22" s="46"/>
      <c r="E22" s="46"/>
      <c r="F22" s="46"/>
      <c r="G22" s="41"/>
      <c r="H22" s="41"/>
      <c r="I22" s="46"/>
      <c r="K22" s="44"/>
    </row>
    <row r="23" spans="1:15" x14ac:dyDescent="0.25">
      <c r="A23" s="41"/>
      <c r="B23" s="41"/>
      <c r="C23" s="46"/>
      <c r="D23" s="46"/>
      <c r="E23" s="46"/>
      <c r="F23" s="46"/>
      <c r="I23" s="46"/>
      <c r="K23" s="44"/>
    </row>
    <row r="24" spans="1:15" x14ac:dyDescent="0.25">
      <c r="A24" s="41"/>
      <c r="B24" s="41"/>
      <c r="C24" s="46"/>
      <c r="D24" s="46"/>
      <c r="E24" s="46"/>
      <c r="F24" s="46"/>
      <c r="G24" s="41"/>
      <c r="H24" s="41"/>
      <c r="I24" s="46"/>
      <c r="K24" s="44"/>
    </row>
    <row r="25" spans="1:15" x14ac:dyDescent="0.25">
      <c r="O25" s="149"/>
    </row>
    <row r="26" spans="1:15" x14ac:dyDescent="0.25">
      <c r="B26" s="41"/>
      <c r="C26" s="42"/>
      <c r="D26" s="42"/>
      <c r="E26" s="43"/>
      <c r="F26" s="42"/>
      <c r="G26" s="42"/>
      <c r="H26" s="42"/>
      <c r="I26" s="42"/>
      <c r="L26" s="41"/>
      <c r="M26" s="41"/>
      <c r="O26" s="147"/>
    </row>
    <row r="27" spans="1:15" x14ac:dyDescent="0.25">
      <c r="B27" s="41"/>
      <c r="C27" s="43"/>
      <c r="D27" s="43"/>
      <c r="E27" s="43"/>
      <c r="F27" s="42"/>
      <c r="G27" s="42"/>
      <c r="H27" s="42"/>
      <c r="I27" s="42"/>
      <c r="L27" s="41"/>
      <c r="M27" s="41"/>
      <c r="O27" s="147"/>
    </row>
    <row r="28" spans="1:15" x14ac:dyDescent="0.25">
      <c r="O28" s="147"/>
    </row>
    <row r="29" spans="1:15" x14ac:dyDescent="0.25">
      <c r="O29" s="147"/>
    </row>
    <row r="30" spans="1:15" x14ac:dyDescent="0.25">
      <c r="O30" s="147"/>
    </row>
    <row r="31" spans="1:15" x14ac:dyDescent="0.25">
      <c r="O31" s="146"/>
    </row>
    <row r="32" spans="1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4"/>
    <col min="2" max="2" width="6.69921875" style="24" bestFit="1" customWidth="1"/>
    <col min="3" max="3" width="15.59765625" style="24" customWidth="1"/>
    <col min="4" max="4" width="33.8984375" style="24" bestFit="1" customWidth="1"/>
    <col min="5" max="5" width="24.59765625" style="24" customWidth="1"/>
    <col min="6" max="6" width="17.19921875" style="24" customWidth="1"/>
    <col min="7" max="8" width="9" style="24"/>
    <col min="9" max="9" width="12.09765625" style="24" customWidth="1"/>
    <col min="10" max="11" width="9" style="24"/>
    <col min="12" max="12" width="11" style="24" customWidth="1"/>
    <col min="13" max="13" width="12.3984375" style="24" customWidth="1"/>
    <col min="14" max="14" width="9" style="24"/>
    <col min="15" max="15" width="10.796875" style="148" customWidth="1"/>
    <col min="16" max="16384" width="9" style="24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833</v>
      </c>
    </row>
    <row r="2" spans="1:15" ht="24" x14ac:dyDescent="0.25">
      <c r="A2" s="25" t="s">
        <v>428</v>
      </c>
      <c r="B2" s="25" t="s">
        <v>267</v>
      </c>
      <c r="C2" s="27" t="s">
        <v>301</v>
      </c>
      <c r="D2" s="48" t="s">
        <v>307</v>
      </c>
      <c r="E2" s="27" t="s">
        <v>308</v>
      </c>
      <c r="F2" s="27" t="s">
        <v>309</v>
      </c>
      <c r="G2" s="27" t="s">
        <v>59</v>
      </c>
      <c r="H2" s="85" t="s">
        <v>683</v>
      </c>
      <c r="I2" s="25" t="s">
        <v>173</v>
      </c>
      <c r="J2" s="99" t="s">
        <v>732</v>
      </c>
      <c r="K2" s="25" t="s">
        <v>271</v>
      </c>
      <c r="L2" s="28" t="s">
        <v>515</v>
      </c>
      <c r="M2" s="28"/>
      <c r="N2" s="52"/>
      <c r="O2" s="123" t="s">
        <v>834</v>
      </c>
    </row>
    <row r="3" spans="1:15" ht="24" x14ac:dyDescent="0.25">
      <c r="A3" s="25" t="s">
        <v>429</v>
      </c>
      <c r="B3" s="25" t="s">
        <v>3</v>
      </c>
      <c r="C3" s="27" t="s">
        <v>302</v>
      </c>
      <c r="D3" s="48" t="s">
        <v>310</v>
      </c>
      <c r="E3" s="27" t="s">
        <v>311</v>
      </c>
      <c r="F3" s="27" t="s">
        <v>312</v>
      </c>
      <c r="G3" s="27" t="s">
        <v>59</v>
      </c>
      <c r="H3" s="85" t="s">
        <v>683</v>
      </c>
      <c r="I3" s="25" t="s">
        <v>173</v>
      </c>
      <c r="J3" s="99" t="s">
        <v>732</v>
      </c>
      <c r="K3" s="25" t="s">
        <v>271</v>
      </c>
      <c r="L3" s="28" t="s">
        <v>515</v>
      </c>
      <c r="M3" s="28"/>
      <c r="N3" s="52"/>
      <c r="O3" s="146"/>
    </row>
    <row r="4" spans="1:15" ht="36" x14ac:dyDescent="0.25">
      <c r="A4" s="25" t="s">
        <v>430</v>
      </c>
      <c r="B4" s="25" t="s">
        <v>3</v>
      </c>
      <c r="C4" s="27" t="s">
        <v>303</v>
      </c>
      <c r="D4" s="48" t="s">
        <v>175</v>
      </c>
      <c r="E4" s="27" t="s">
        <v>176</v>
      </c>
      <c r="F4" s="27" t="s">
        <v>177</v>
      </c>
      <c r="G4" s="27" t="s">
        <v>2</v>
      </c>
      <c r="H4" s="85" t="s">
        <v>683</v>
      </c>
      <c r="I4" s="25" t="s">
        <v>173</v>
      </c>
      <c r="J4" s="99" t="s">
        <v>732</v>
      </c>
      <c r="K4" s="25" t="s">
        <v>271</v>
      </c>
      <c r="L4" s="28" t="s">
        <v>515</v>
      </c>
      <c r="M4" s="28"/>
      <c r="N4" s="52"/>
      <c r="O4" s="146"/>
    </row>
    <row r="5" spans="1:15" ht="36" x14ac:dyDescent="0.25">
      <c r="A5" s="25" t="s">
        <v>431</v>
      </c>
      <c r="B5" s="25" t="s">
        <v>3</v>
      </c>
      <c r="C5" s="27" t="s">
        <v>304</v>
      </c>
      <c r="D5" s="48" t="s">
        <v>178</v>
      </c>
      <c r="E5" s="27" t="s">
        <v>179</v>
      </c>
      <c r="F5" s="27" t="s">
        <v>180</v>
      </c>
      <c r="G5" s="27" t="s">
        <v>516</v>
      </c>
      <c r="H5" s="85" t="s">
        <v>683</v>
      </c>
      <c r="I5" s="25" t="s">
        <v>173</v>
      </c>
      <c r="J5" s="99" t="s">
        <v>732</v>
      </c>
      <c r="K5" s="25" t="s">
        <v>271</v>
      </c>
      <c r="L5" s="28" t="s">
        <v>515</v>
      </c>
      <c r="M5" s="28"/>
      <c r="N5" s="52"/>
      <c r="O5" s="146"/>
    </row>
    <row r="6" spans="1:15" ht="36" x14ac:dyDescent="0.25">
      <c r="A6" s="25" t="s">
        <v>432</v>
      </c>
      <c r="B6" s="25" t="s">
        <v>3</v>
      </c>
      <c r="C6" s="27" t="s">
        <v>305</v>
      </c>
      <c r="D6" s="48" t="s">
        <v>181</v>
      </c>
      <c r="E6" s="27" t="s">
        <v>182</v>
      </c>
      <c r="F6" s="27" t="s">
        <v>183</v>
      </c>
      <c r="G6" s="27" t="s">
        <v>2</v>
      </c>
      <c r="H6" s="85" t="s">
        <v>683</v>
      </c>
      <c r="I6" s="25" t="s">
        <v>173</v>
      </c>
      <c r="J6" s="99" t="s">
        <v>732</v>
      </c>
      <c r="K6" s="25" t="s">
        <v>271</v>
      </c>
      <c r="L6" s="28" t="s">
        <v>515</v>
      </c>
      <c r="M6" s="28"/>
      <c r="N6" s="52"/>
      <c r="O6" s="146"/>
    </row>
    <row r="7" spans="1:15" ht="36" x14ac:dyDescent="0.25">
      <c r="A7" s="25" t="s">
        <v>433</v>
      </c>
      <c r="B7" s="25" t="s">
        <v>3</v>
      </c>
      <c r="C7" s="27" t="s">
        <v>306</v>
      </c>
      <c r="D7" s="48" t="s">
        <v>184</v>
      </c>
      <c r="E7" s="27" t="s">
        <v>185</v>
      </c>
      <c r="F7" s="27" t="s">
        <v>186</v>
      </c>
      <c r="G7" s="27" t="s">
        <v>516</v>
      </c>
      <c r="H7" s="85" t="s">
        <v>683</v>
      </c>
      <c r="I7" s="25" t="s">
        <v>173</v>
      </c>
      <c r="J7" s="99" t="s">
        <v>732</v>
      </c>
      <c r="K7" s="25" t="s">
        <v>271</v>
      </c>
      <c r="L7" s="28" t="s">
        <v>515</v>
      </c>
      <c r="M7" s="28"/>
      <c r="N7" s="52"/>
      <c r="O7" s="146"/>
    </row>
    <row r="8" spans="1:15" x14ac:dyDescent="0.25">
      <c r="O8" s="146"/>
    </row>
    <row r="9" spans="1:15" x14ac:dyDescent="0.25">
      <c r="B9" s="41"/>
      <c r="C9" s="42"/>
      <c r="D9" s="42"/>
      <c r="E9" s="43"/>
      <c r="F9" s="42"/>
      <c r="G9" s="42"/>
      <c r="H9" s="42"/>
      <c r="I9" s="42"/>
      <c r="L9" s="41"/>
      <c r="M9" s="41"/>
      <c r="O9" s="146"/>
    </row>
    <row r="10" spans="1:15" x14ac:dyDescent="0.25">
      <c r="B10" s="41"/>
      <c r="C10" s="43"/>
      <c r="D10" s="43"/>
      <c r="E10" s="43"/>
      <c r="F10" s="42"/>
      <c r="G10" s="42"/>
      <c r="H10" s="42"/>
      <c r="I10" s="42"/>
      <c r="L10" s="41"/>
      <c r="M10" s="41"/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4"/>
    <col min="2" max="2" width="10.3984375" style="24" customWidth="1"/>
    <col min="3" max="3" width="15.59765625" style="24" customWidth="1"/>
    <col min="4" max="4" width="33.8984375" style="24" bestFit="1" customWidth="1"/>
    <col min="5" max="5" width="16.3984375" style="24" customWidth="1"/>
    <col min="6" max="6" width="19.3984375" style="24" customWidth="1"/>
    <col min="7" max="8" width="9" style="24"/>
    <col min="9" max="9" width="9.59765625" style="24" customWidth="1"/>
    <col min="10" max="11" width="9" style="24"/>
    <col min="12" max="12" width="11" style="24" customWidth="1"/>
    <col min="13" max="13" width="12.3984375" style="24" customWidth="1"/>
    <col min="14" max="14" width="9" style="24"/>
    <col min="15" max="15" width="10.796875" style="148" customWidth="1"/>
    <col min="16" max="16384" width="9" style="24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839</v>
      </c>
    </row>
    <row r="2" spans="1:15" ht="36" x14ac:dyDescent="0.25">
      <c r="A2" s="27" t="s">
        <v>434</v>
      </c>
      <c r="B2" s="27" t="s">
        <v>744</v>
      </c>
      <c r="C2" s="27" t="s">
        <v>313</v>
      </c>
      <c r="D2" s="27" t="s">
        <v>187</v>
      </c>
      <c r="E2" s="27" t="s">
        <v>182</v>
      </c>
      <c r="F2" s="27" t="s">
        <v>314</v>
      </c>
      <c r="G2" s="27" t="s">
        <v>2</v>
      </c>
      <c r="H2" s="85" t="s">
        <v>684</v>
      </c>
      <c r="I2" s="27" t="s">
        <v>514</v>
      </c>
      <c r="J2" s="27" t="s">
        <v>315</v>
      </c>
      <c r="K2" s="27" t="s">
        <v>515</v>
      </c>
      <c r="L2" s="27" t="s">
        <v>515</v>
      </c>
      <c r="M2" s="27"/>
      <c r="N2" s="52"/>
      <c r="O2" s="123" t="s">
        <v>834</v>
      </c>
    </row>
    <row r="3" spans="1:15" ht="36" x14ac:dyDescent="0.25">
      <c r="A3" s="27" t="s">
        <v>435</v>
      </c>
      <c r="B3" s="27" t="s">
        <v>744</v>
      </c>
      <c r="C3" s="27" t="s">
        <v>316</v>
      </c>
      <c r="D3" s="27" t="s">
        <v>188</v>
      </c>
      <c r="E3" s="27" t="s">
        <v>185</v>
      </c>
      <c r="F3" s="27" t="s">
        <v>317</v>
      </c>
      <c r="G3" s="27" t="s">
        <v>516</v>
      </c>
      <c r="H3" s="85" t="s">
        <v>684</v>
      </c>
      <c r="I3" s="27" t="s">
        <v>514</v>
      </c>
      <c r="J3" s="27" t="s">
        <v>315</v>
      </c>
      <c r="K3" s="27" t="s">
        <v>515</v>
      </c>
      <c r="L3" s="27" t="s">
        <v>515</v>
      </c>
      <c r="M3" s="27"/>
      <c r="N3" s="52"/>
      <c r="O3" s="146"/>
    </row>
    <row r="4" spans="1:15" ht="24" x14ac:dyDescent="0.25">
      <c r="A4" s="27" t="s">
        <v>436</v>
      </c>
      <c r="B4" s="27" t="s">
        <v>744</v>
      </c>
      <c r="C4" s="27" t="s">
        <v>318</v>
      </c>
      <c r="D4" s="27" t="s">
        <v>189</v>
      </c>
      <c r="E4" s="27" t="s">
        <v>190</v>
      </c>
      <c r="F4" s="27" t="s">
        <v>191</v>
      </c>
      <c r="G4" s="27" t="s">
        <v>516</v>
      </c>
      <c r="H4" s="85" t="s">
        <v>684</v>
      </c>
      <c r="I4" s="27" t="s">
        <v>514</v>
      </c>
      <c r="J4" s="27" t="s">
        <v>315</v>
      </c>
      <c r="K4" s="27" t="s">
        <v>515</v>
      </c>
      <c r="L4" s="27" t="s">
        <v>515</v>
      </c>
      <c r="M4" s="27"/>
      <c r="N4" s="52"/>
      <c r="O4" s="146"/>
    </row>
    <row r="5" spans="1:15" ht="24" x14ac:dyDescent="0.25">
      <c r="A5" s="27" t="s">
        <v>437</v>
      </c>
      <c r="B5" s="27" t="s">
        <v>744</v>
      </c>
      <c r="C5" s="27" t="s">
        <v>319</v>
      </c>
      <c r="D5" s="27" t="s">
        <v>192</v>
      </c>
      <c r="E5" s="27" t="s">
        <v>193</v>
      </c>
      <c r="F5" s="27" t="s">
        <v>191</v>
      </c>
      <c r="G5" s="27" t="s">
        <v>516</v>
      </c>
      <c r="H5" s="85" t="s">
        <v>684</v>
      </c>
      <c r="I5" s="27" t="s">
        <v>514</v>
      </c>
      <c r="J5" s="27" t="s">
        <v>315</v>
      </c>
      <c r="K5" s="27" t="s">
        <v>515</v>
      </c>
      <c r="L5" s="27" t="s">
        <v>515</v>
      </c>
      <c r="M5" s="27"/>
      <c r="N5" s="52"/>
      <c r="O5" s="146"/>
    </row>
    <row r="6" spans="1:15" ht="24" x14ac:dyDescent="0.25">
      <c r="A6" s="27" t="s">
        <v>438</v>
      </c>
      <c r="B6" s="27" t="s">
        <v>744</v>
      </c>
      <c r="C6" s="27" t="s">
        <v>320</v>
      </c>
      <c r="D6" s="27" t="s">
        <v>194</v>
      </c>
      <c r="E6" s="27" t="s">
        <v>195</v>
      </c>
      <c r="F6" s="27" t="s">
        <v>196</v>
      </c>
      <c r="G6" s="27" t="s">
        <v>516</v>
      </c>
      <c r="H6" s="85" t="s">
        <v>684</v>
      </c>
      <c r="I6" s="25" t="s">
        <v>159</v>
      </c>
      <c r="J6" s="27" t="s">
        <v>315</v>
      </c>
      <c r="K6" s="27" t="s">
        <v>515</v>
      </c>
      <c r="L6" s="27" t="s">
        <v>515</v>
      </c>
      <c r="M6" s="27"/>
      <c r="N6" s="52"/>
      <c r="O6" s="146"/>
    </row>
    <row r="7" spans="1:15" ht="24" x14ac:dyDescent="0.25">
      <c r="A7" s="27" t="s">
        <v>439</v>
      </c>
      <c r="B7" s="27" t="s">
        <v>744</v>
      </c>
      <c r="C7" s="27" t="s">
        <v>92</v>
      </c>
      <c r="D7" s="27" t="s">
        <v>197</v>
      </c>
      <c r="E7" s="27" t="s">
        <v>198</v>
      </c>
      <c r="F7" s="27" t="s">
        <v>196</v>
      </c>
      <c r="G7" s="27" t="s">
        <v>516</v>
      </c>
      <c r="H7" s="85" t="s">
        <v>684</v>
      </c>
      <c r="I7" s="25" t="s">
        <v>159</v>
      </c>
      <c r="J7" s="27" t="s">
        <v>315</v>
      </c>
      <c r="K7" s="27" t="s">
        <v>515</v>
      </c>
      <c r="L7" s="27" t="s">
        <v>515</v>
      </c>
      <c r="M7" s="27"/>
      <c r="N7" s="52"/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B10" s="41"/>
      <c r="C10" s="42"/>
      <c r="D10" s="42"/>
      <c r="E10" s="43"/>
      <c r="F10" s="42"/>
      <c r="G10" s="42"/>
      <c r="H10" s="42"/>
      <c r="I10" s="42"/>
      <c r="L10" s="41"/>
      <c r="M10" s="41"/>
      <c r="O10" s="146"/>
    </row>
    <row r="11" spans="1:15" x14ac:dyDescent="0.25">
      <c r="B11" s="41"/>
      <c r="C11" s="43"/>
      <c r="D11" s="43"/>
      <c r="E11" s="43"/>
      <c r="F11" s="42"/>
      <c r="G11" s="42"/>
      <c r="H11" s="42"/>
      <c r="I11" s="42"/>
      <c r="L11" s="41"/>
      <c r="M11" s="41"/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4"/>
    <col min="2" max="2" width="10.3984375" style="24" customWidth="1"/>
    <col min="3" max="3" width="15.59765625" style="24" customWidth="1"/>
    <col min="4" max="4" width="33.8984375" style="24" bestFit="1" customWidth="1"/>
    <col min="5" max="5" width="26.3984375" style="24" customWidth="1"/>
    <col min="6" max="6" width="19.59765625" style="24" customWidth="1"/>
    <col min="7" max="8" width="9" style="24"/>
    <col min="9" max="9" width="5" style="24" bestFit="1" customWidth="1"/>
    <col min="10" max="11" width="9" style="24"/>
    <col min="12" max="12" width="11" style="24" customWidth="1"/>
    <col min="13" max="13" width="12.3984375" style="24" customWidth="1"/>
    <col min="14" max="14" width="9" style="24"/>
    <col min="15" max="15" width="10.796875" style="148" customWidth="1"/>
    <col min="16" max="16384" width="9" style="24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833</v>
      </c>
    </row>
    <row r="2" spans="1:15" ht="24" x14ac:dyDescent="0.25">
      <c r="A2" s="25" t="s">
        <v>440</v>
      </c>
      <c r="B2" s="28" t="s">
        <v>3</v>
      </c>
      <c r="C2" s="28" t="s">
        <v>94</v>
      </c>
      <c r="D2" s="40" t="s">
        <v>95</v>
      </c>
      <c r="E2" s="40" t="s">
        <v>96</v>
      </c>
      <c r="F2" s="40" t="s">
        <v>97</v>
      </c>
      <c r="G2" s="28" t="s">
        <v>59</v>
      </c>
      <c r="H2" s="87" t="s">
        <v>683</v>
      </c>
      <c r="I2" s="28" t="s">
        <v>173</v>
      </c>
      <c r="J2" s="40" t="s">
        <v>98</v>
      </c>
      <c r="K2" s="28" t="s">
        <v>174</v>
      </c>
      <c r="L2" s="28" t="s">
        <v>515</v>
      </c>
      <c r="M2" s="28"/>
      <c r="N2" s="52"/>
      <c r="O2" s="123" t="s">
        <v>834</v>
      </c>
    </row>
    <row r="3" spans="1:15" ht="24" x14ac:dyDescent="0.25">
      <c r="A3" s="25" t="s">
        <v>441</v>
      </c>
      <c r="B3" s="28" t="s">
        <v>3</v>
      </c>
      <c r="C3" s="40" t="s">
        <v>93</v>
      </c>
      <c r="D3" s="40" t="s">
        <v>99</v>
      </c>
      <c r="E3" s="40" t="s">
        <v>100</v>
      </c>
      <c r="F3" s="40" t="s">
        <v>101</v>
      </c>
      <c r="G3" s="40" t="s">
        <v>516</v>
      </c>
      <c r="H3" s="87" t="s">
        <v>683</v>
      </c>
      <c r="I3" s="28" t="s">
        <v>173</v>
      </c>
      <c r="J3" s="40" t="s">
        <v>98</v>
      </c>
      <c r="K3" s="28" t="s">
        <v>174</v>
      </c>
      <c r="L3" s="28" t="s">
        <v>515</v>
      </c>
      <c r="M3" s="28"/>
      <c r="N3" s="52"/>
      <c r="O3" s="146"/>
    </row>
    <row r="4" spans="1:15" ht="24" x14ac:dyDescent="0.25">
      <c r="A4" s="25" t="s">
        <v>442</v>
      </c>
      <c r="B4" s="28" t="s">
        <v>3</v>
      </c>
      <c r="C4" s="40" t="s">
        <v>199</v>
      </c>
      <c r="D4" s="40" t="s">
        <v>102</v>
      </c>
      <c r="E4" s="40" t="s">
        <v>103</v>
      </c>
      <c r="F4" s="40" t="s">
        <v>200</v>
      </c>
      <c r="G4" s="40" t="s">
        <v>516</v>
      </c>
      <c r="H4" s="87" t="s">
        <v>683</v>
      </c>
      <c r="I4" s="28" t="s">
        <v>173</v>
      </c>
      <c r="J4" s="40" t="s">
        <v>98</v>
      </c>
      <c r="K4" s="28" t="s">
        <v>174</v>
      </c>
      <c r="L4" s="28" t="s">
        <v>515</v>
      </c>
      <c r="M4" s="28"/>
      <c r="N4" s="52"/>
      <c r="O4" s="146"/>
    </row>
    <row r="5" spans="1:15" s="33" customFormat="1" ht="36" x14ac:dyDescent="0.25">
      <c r="A5" s="25" t="s">
        <v>443</v>
      </c>
      <c r="B5" s="28" t="s">
        <v>3</v>
      </c>
      <c r="C5" s="40" t="s">
        <v>104</v>
      </c>
      <c r="D5" s="40" t="s">
        <v>105</v>
      </c>
      <c r="E5" s="40" t="s">
        <v>106</v>
      </c>
      <c r="F5" s="40" t="s">
        <v>107</v>
      </c>
      <c r="G5" s="40" t="s">
        <v>2</v>
      </c>
      <c r="H5" s="87" t="s">
        <v>683</v>
      </c>
      <c r="I5" s="28" t="s">
        <v>173</v>
      </c>
      <c r="J5" s="40" t="s">
        <v>98</v>
      </c>
      <c r="K5" s="28" t="s">
        <v>174</v>
      </c>
      <c r="L5" s="28" t="s">
        <v>515</v>
      </c>
      <c r="M5" s="28"/>
      <c r="N5" s="52"/>
      <c r="O5" s="146"/>
    </row>
    <row r="6" spans="1:15" s="33" customFormat="1" ht="36" x14ac:dyDescent="0.25">
      <c r="A6" s="25" t="s">
        <v>444</v>
      </c>
      <c r="B6" s="28" t="s">
        <v>3</v>
      </c>
      <c r="C6" s="40" t="s">
        <v>201</v>
      </c>
      <c r="D6" s="40" t="s">
        <v>108</v>
      </c>
      <c r="E6" s="40" t="s">
        <v>109</v>
      </c>
      <c r="F6" s="40" t="s">
        <v>110</v>
      </c>
      <c r="G6" s="40" t="s">
        <v>516</v>
      </c>
      <c r="H6" s="87" t="s">
        <v>683</v>
      </c>
      <c r="I6" s="28" t="s">
        <v>173</v>
      </c>
      <c r="J6" s="40" t="s">
        <v>98</v>
      </c>
      <c r="K6" s="28" t="s">
        <v>174</v>
      </c>
      <c r="L6" s="28" t="s">
        <v>515</v>
      </c>
      <c r="M6" s="28"/>
      <c r="N6" s="52"/>
      <c r="O6" s="146"/>
    </row>
    <row r="7" spans="1:15" ht="36" x14ac:dyDescent="0.25">
      <c r="A7" s="25" t="s">
        <v>445</v>
      </c>
      <c r="B7" s="28" t="s">
        <v>3</v>
      </c>
      <c r="C7" s="40" t="s">
        <v>111</v>
      </c>
      <c r="D7" s="40" t="s">
        <v>112</v>
      </c>
      <c r="E7" s="40" t="s">
        <v>113</v>
      </c>
      <c r="F7" s="40" t="s">
        <v>114</v>
      </c>
      <c r="G7" s="40" t="s">
        <v>2</v>
      </c>
      <c r="H7" s="87" t="s">
        <v>683</v>
      </c>
      <c r="I7" s="28" t="s">
        <v>173</v>
      </c>
      <c r="J7" s="40" t="s">
        <v>98</v>
      </c>
      <c r="K7" s="28" t="s">
        <v>174</v>
      </c>
      <c r="L7" s="28" t="s">
        <v>515</v>
      </c>
      <c r="M7" s="28"/>
      <c r="N7" s="52"/>
      <c r="O7" s="146"/>
    </row>
    <row r="8" spans="1:15" ht="36" x14ac:dyDescent="0.25">
      <c r="A8" s="25" t="s">
        <v>446</v>
      </c>
      <c r="B8" s="28" t="s">
        <v>3</v>
      </c>
      <c r="C8" s="40" t="s">
        <v>202</v>
      </c>
      <c r="D8" s="40" t="s">
        <v>115</v>
      </c>
      <c r="E8" s="40" t="s">
        <v>116</v>
      </c>
      <c r="F8" s="40" t="s">
        <v>117</v>
      </c>
      <c r="G8" s="40" t="s">
        <v>516</v>
      </c>
      <c r="H8" s="87" t="s">
        <v>683</v>
      </c>
      <c r="I8" s="28" t="s">
        <v>173</v>
      </c>
      <c r="J8" s="40" t="s">
        <v>98</v>
      </c>
      <c r="K8" s="28" t="s">
        <v>174</v>
      </c>
      <c r="L8" s="28" t="s">
        <v>515</v>
      </c>
      <c r="M8" s="28"/>
      <c r="N8" s="52"/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9"/>
    <col min="2" max="2" width="10.3984375" style="29" customWidth="1"/>
    <col min="3" max="3" width="15.59765625" style="29" customWidth="1"/>
    <col min="4" max="4" width="26.09765625" style="29" bestFit="1" customWidth="1"/>
    <col min="5" max="5" width="26.69921875" style="29" customWidth="1"/>
    <col min="6" max="6" width="20.19921875" style="29" customWidth="1"/>
    <col min="7" max="8" width="9" style="29"/>
    <col min="9" max="9" width="7.19921875" style="29" customWidth="1"/>
    <col min="10" max="11" width="9" style="29"/>
    <col min="12" max="12" width="11" style="29" customWidth="1"/>
    <col min="13" max="13" width="12.3984375" style="29" customWidth="1"/>
    <col min="14" max="14" width="9" style="29"/>
    <col min="15" max="15" width="10.796875" style="148" customWidth="1"/>
    <col min="16" max="16384" width="9" style="29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840</v>
      </c>
    </row>
    <row r="2" spans="1:15" s="31" customFormat="1" ht="24" x14ac:dyDescent="0.25">
      <c r="A2" s="27" t="s">
        <v>447</v>
      </c>
      <c r="B2" s="27" t="s">
        <v>3</v>
      </c>
      <c r="C2" s="27" t="s">
        <v>125</v>
      </c>
      <c r="D2" s="55" t="s">
        <v>517</v>
      </c>
      <c r="E2" s="27" t="s">
        <v>126</v>
      </c>
      <c r="F2" s="27" t="s">
        <v>127</v>
      </c>
      <c r="G2" s="27" t="s">
        <v>59</v>
      </c>
      <c r="H2" s="85" t="s">
        <v>683</v>
      </c>
      <c r="I2" s="27" t="s">
        <v>28</v>
      </c>
      <c r="J2" s="27" t="s">
        <v>675</v>
      </c>
      <c r="K2" s="27" t="s">
        <v>174</v>
      </c>
      <c r="L2" s="27" t="s">
        <v>515</v>
      </c>
      <c r="M2" s="27"/>
      <c r="N2" s="52"/>
      <c r="O2" s="123" t="s">
        <v>834</v>
      </c>
    </row>
    <row r="3" spans="1:15" s="31" customFormat="1" ht="24" x14ac:dyDescent="0.25">
      <c r="A3" s="27" t="s">
        <v>448</v>
      </c>
      <c r="B3" s="27" t="s">
        <v>3</v>
      </c>
      <c r="C3" s="27" t="s">
        <v>118</v>
      </c>
      <c r="D3" s="27" t="s">
        <v>128</v>
      </c>
      <c r="E3" s="27" t="s">
        <v>129</v>
      </c>
      <c r="F3" s="27" t="s">
        <v>130</v>
      </c>
      <c r="G3" s="27" t="s">
        <v>59</v>
      </c>
      <c r="H3" s="85" t="s">
        <v>683</v>
      </c>
      <c r="I3" s="27" t="s">
        <v>28</v>
      </c>
      <c r="J3" s="27" t="s">
        <v>675</v>
      </c>
      <c r="K3" s="27" t="s">
        <v>174</v>
      </c>
      <c r="L3" s="27" t="s">
        <v>515</v>
      </c>
      <c r="M3" s="27"/>
      <c r="N3" s="52"/>
      <c r="O3" s="146"/>
    </row>
    <row r="4" spans="1:15" s="31" customFormat="1" ht="24" x14ac:dyDescent="0.25">
      <c r="A4" s="27" t="s">
        <v>449</v>
      </c>
      <c r="B4" s="27" t="s">
        <v>3</v>
      </c>
      <c r="C4" s="27" t="s">
        <v>119</v>
      </c>
      <c r="D4" s="55" t="s">
        <v>518</v>
      </c>
      <c r="E4" s="27" t="s">
        <v>131</v>
      </c>
      <c r="F4" s="27" t="s">
        <v>132</v>
      </c>
      <c r="G4" s="27" t="s">
        <v>59</v>
      </c>
      <c r="H4" s="85" t="s">
        <v>683</v>
      </c>
      <c r="I4" s="27" t="s">
        <v>28</v>
      </c>
      <c r="J4" s="27" t="s">
        <v>675</v>
      </c>
      <c r="K4" s="27" t="s">
        <v>174</v>
      </c>
      <c r="L4" s="27" t="s">
        <v>515</v>
      </c>
      <c r="M4" s="27"/>
      <c r="N4" s="52"/>
      <c r="O4" s="146"/>
    </row>
    <row r="5" spans="1:15" s="31" customFormat="1" ht="24" x14ac:dyDescent="0.25">
      <c r="A5" s="27" t="s">
        <v>450</v>
      </c>
      <c r="B5" s="27" t="s">
        <v>3</v>
      </c>
      <c r="C5" s="27" t="s">
        <v>120</v>
      </c>
      <c r="D5" s="27" t="s">
        <v>133</v>
      </c>
      <c r="E5" s="27" t="s">
        <v>134</v>
      </c>
      <c r="F5" s="27" t="s">
        <v>135</v>
      </c>
      <c r="G5" s="27" t="s">
        <v>59</v>
      </c>
      <c r="H5" s="85" t="s">
        <v>683</v>
      </c>
      <c r="I5" s="27" t="s">
        <v>28</v>
      </c>
      <c r="J5" s="27" t="s">
        <v>675</v>
      </c>
      <c r="K5" s="27" t="s">
        <v>174</v>
      </c>
      <c r="L5" s="27" t="s">
        <v>515</v>
      </c>
      <c r="M5" s="27"/>
      <c r="N5" s="52"/>
      <c r="O5" s="146"/>
    </row>
    <row r="6" spans="1:15" s="31" customFormat="1" ht="24" x14ac:dyDescent="0.25">
      <c r="A6" s="27" t="s">
        <v>451</v>
      </c>
      <c r="B6" s="27" t="s">
        <v>3</v>
      </c>
      <c r="C6" s="27" t="s">
        <v>121</v>
      </c>
      <c r="D6" s="39" t="s">
        <v>136</v>
      </c>
      <c r="E6" s="27" t="s">
        <v>137</v>
      </c>
      <c r="F6" s="27" t="s">
        <v>138</v>
      </c>
      <c r="G6" s="27" t="s">
        <v>59</v>
      </c>
      <c r="H6" s="85" t="s">
        <v>683</v>
      </c>
      <c r="I6" s="27" t="s">
        <v>28</v>
      </c>
      <c r="J6" s="27" t="s">
        <v>675</v>
      </c>
      <c r="K6" s="27" t="s">
        <v>174</v>
      </c>
      <c r="L6" s="27" t="s">
        <v>515</v>
      </c>
      <c r="M6" s="27"/>
      <c r="N6" s="52"/>
      <c r="O6" s="146"/>
    </row>
    <row r="7" spans="1:15" s="31" customFormat="1" ht="24" x14ac:dyDescent="0.25">
      <c r="A7" s="27" t="s">
        <v>452</v>
      </c>
      <c r="B7" s="27" t="s">
        <v>3</v>
      </c>
      <c r="C7" s="27" t="s">
        <v>122</v>
      </c>
      <c r="D7" s="27" t="s">
        <v>139</v>
      </c>
      <c r="E7" s="27" t="s">
        <v>140</v>
      </c>
      <c r="F7" s="27" t="s">
        <v>141</v>
      </c>
      <c r="G7" s="27" t="s">
        <v>59</v>
      </c>
      <c r="H7" s="85" t="s">
        <v>683</v>
      </c>
      <c r="I7" s="27" t="s">
        <v>28</v>
      </c>
      <c r="J7" s="27" t="s">
        <v>675</v>
      </c>
      <c r="K7" s="27" t="s">
        <v>174</v>
      </c>
      <c r="L7" s="27" t="s">
        <v>515</v>
      </c>
      <c r="M7" s="27"/>
      <c r="N7" s="52"/>
      <c r="O7" s="146"/>
    </row>
    <row r="8" spans="1:15" s="31" customFormat="1" ht="24" x14ac:dyDescent="0.25">
      <c r="A8" s="27" t="s">
        <v>453</v>
      </c>
      <c r="B8" s="27" t="s">
        <v>3</v>
      </c>
      <c r="C8" s="27" t="s">
        <v>123</v>
      </c>
      <c r="D8" s="39" t="s">
        <v>142</v>
      </c>
      <c r="E8" s="27" t="s">
        <v>143</v>
      </c>
      <c r="F8" s="27" t="s">
        <v>144</v>
      </c>
      <c r="G8" s="27" t="s">
        <v>59</v>
      </c>
      <c r="H8" s="85" t="s">
        <v>683</v>
      </c>
      <c r="I8" s="27" t="s">
        <v>28</v>
      </c>
      <c r="J8" s="27" t="s">
        <v>675</v>
      </c>
      <c r="K8" s="27" t="s">
        <v>174</v>
      </c>
      <c r="L8" s="27" t="s">
        <v>515</v>
      </c>
      <c r="M8" s="27"/>
      <c r="N8" s="52"/>
      <c r="O8" s="146"/>
    </row>
    <row r="9" spans="1:15" s="31" customFormat="1" ht="24" x14ac:dyDescent="0.25">
      <c r="A9" s="27" t="s">
        <v>454</v>
      </c>
      <c r="B9" s="27" t="s">
        <v>3</v>
      </c>
      <c r="C9" s="27" t="s">
        <v>124</v>
      </c>
      <c r="D9" s="27" t="s">
        <v>145</v>
      </c>
      <c r="E9" s="27" t="s">
        <v>146</v>
      </c>
      <c r="F9" s="27" t="s">
        <v>147</v>
      </c>
      <c r="G9" s="27" t="s">
        <v>59</v>
      </c>
      <c r="H9" s="85" t="s">
        <v>683</v>
      </c>
      <c r="I9" s="27" t="s">
        <v>28</v>
      </c>
      <c r="J9" s="27" t="s">
        <v>675</v>
      </c>
      <c r="K9" s="27" t="s">
        <v>174</v>
      </c>
      <c r="L9" s="27" t="s">
        <v>515</v>
      </c>
      <c r="M9" s="27"/>
      <c r="N9" s="52"/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33"/>
    <col min="2" max="2" width="10.3984375" style="33" customWidth="1"/>
    <col min="3" max="3" width="15.59765625" style="33" customWidth="1"/>
    <col min="4" max="4" width="30" style="33" bestFit="1" customWidth="1"/>
    <col min="5" max="5" width="28.5" style="33" customWidth="1"/>
    <col min="6" max="6" width="18.3984375" style="33" customWidth="1"/>
    <col min="7" max="8" width="9" style="33"/>
    <col min="9" max="9" width="5.8984375" style="33" bestFit="1" customWidth="1"/>
    <col min="10" max="11" width="9" style="33"/>
    <col min="12" max="12" width="10.3984375" style="33" customWidth="1"/>
    <col min="13" max="13" width="12.3984375" style="33" customWidth="1"/>
    <col min="14" max="14" width="9" style="33"/>
    <col min="15" max="15" width="10.796875" style="148" customWidth="1"/>
    <col min="16" max="16384" width="9" style="33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833</v>
      </c>
    </row>
    <row r="2" spans="1:15" ht="24" x14ac:dyDescent="0.25">
      <c r="A2" s="143" t="s">
        <v>455</v>
      </c>
      <c r="B2" s="32" t="s">
        <v>3</v>
      </c>
      <c r="C2" s="27" t="s">
        <v>158</v>
      </c>
      <c r="D2" s="27" t="s">
        <v>345</v>
      </c>
      <c r="E2" s="27" t="s">
        <v>367</v>
      </c>
      <c r="F2" s="27" t="s">
        <v>393</v>
      </c>
      <c r="G2" s="27" t="s">
        <v>59</v>
      </c>
      <c r="H2" s="85" t="s">
        <v>684</v>
      </c>
      <c r="I2" s="25" t="s">
        <v>28</v>
      </c>
      <c r="J2" s="27" t="s">
        <v>675</v>
      </c>
      <c r="K2" s="25" t="s">
        <v>174</v>
      </c>
      <c r="L2" s="28" t="s">
        <v>515</v>
      </c>
      <c r="M2" s="28"/>
      <c r="N2" s="52"/>
      <c r="O2" s="123" t="s">
        <v>834</v>
      </c>
    </row>
    <row r="3" spans="1:15" ht="32.4" customHeight="1" x14ac:dyDescent="0.25">
      <c r="A3" s="143"/>
      <c r="B3" s="32" t="s">
        <v>3</v>
      </c>
      <c r="C3" s="91" t="s">
        <v>689</v>
      </c>
      <c r="D3" s="27" t="s">
        <v>345</v>
      </c>
      <c r="E3" s="27" t="s">
        <v>368</v>
      </c>
      <c r="F3" s="27" t="s">
        <v>393</v>
      </c>
      <c r="G3" s="27" t="s">
        <v>59</v>
      </c>
      <c r="H3" s="85" t="s">
        <v>684</v>
      </c>
      <c r="I3" s="25" t="s">
        <v>28</v>
      </c>
      <c r="J3" s="27" t="s">
        <v>675</v>
      </c>
      <c r="K3" s="25" t="s">
        <v>174</v>
      </c>
      <c r="L3" s="28" t="s">
        <v>515</v>
      </c>
      <c r="M3" s="28"/>
      <c r="N3" s="52"/>
      <c r="O3" s="146"/>
    </row>
    <row r="4" spans="1:15" ht="24" x14ac:dyDescent="0.25">
      <c r="A4" s="143" t="s">
        <v>456</v>
      </c>
      <c r="B4" s="32" t="s">
        <v>3</v>
      </c>
      <c r="C4" s="27" t="s">
        <v>148</v>
      </c>
      <c r="D4" s="27" t="s">
        <v>346</v>
      </c>
      <c r="E4" s="27" t="s">
        <v>369</v>
      </c>
      <c r="F4" s="27" t="s">
        <v>393</v>
      </c>
      <c r="G4" s="27" t="s">
        <v>59</v>
      </c>
      <c r="H4" s="85" t="s">
        <v>684</v>
      </c>
      <c r="I4" s="25" t="s">
        <v>28</v>
      </c>
      <c r="J4" s="27" t="s">
        <v>675</v>
      </c>
      <c r="K4" s="25" t="s">
        <v>174</v>
      </c>
      <c r="L4" s="28" t="s">
        <v>515</v>
      </c>
      <c r="M4" s="28"/>
      <c r="N4" s="52"/>
      <c r="O4" s="146"/>
    </row>
    <row r="5" spans="1:15" ht="36" x14ac:dyDescent="0.25">
      <c r="A5" s="143"/>
      <c r="B5" s="32" t="s">
        <v>3</v>
      </c>
      <c r="C5" s="91" t="s">
        <v>690</v>
      </c>
      <c r="D5" s="27" t="s">
        <v>346</v>
      </c>
      <c r="E5" s="27" t="s">
        <v>370</v>
      </c>
      <c r="F5" s="27" t="s">
        <v>393</v>
      </c>
      <c r="G5" s="27" t="s">
        <v>59</v>
      </c>
      <c r="H5" s="85" t="s">
        <v>684</v>
      </c>
      <c r="I5" s="25" t="s">
        <v>28</v>
      </c>
      <c r="J5" s="27" t="s">
        <v>675</v>
      </c>
      <c r="K5" s="25" t="s">
        <v>174</v>
      </c>
      <c r="L5" s="28" t="s">
        <v>515</v>
      </c>
      <c r="M5" s="28"/>
      <c r="N5" s="52"/>
      <c r="O5" s="146"/>
    </row>
    <row r="6" spans="1:15" ht="24" x14ac:dyDescent="0.25">
      <c r="A6" s="143" t="s">
        <v>457</v>
      </c>
      <c r="B6" s="32" t="s">
        <v>3</v>
      </c>
      <c r="C6" s="27" t="s">
        <v>149</v>
      </c>
      <c r="D6" s="27" t="s">
        <v>347</v>
      </c>
      <c r="E6" s="27" t="s">
        <v>371</v>
      </c>
      <c r="F6" s="27" t="s">
        <v>393</v>
      </c>
      <c r="G6" s="27" t="s">
        <v>59</v>
      </c>
      <c r="H6" s="85" t="s">
        <v>684</v>
      </c>
      <c r="I6" s="25" t="s">
        <v>159</v>
      </c>
      <c r="J6" s="27" t="s">
        <v>675</v>
      </c>
      <c r="K6" s="25" t="s">
        <v>174</v>
      </c>
      <c r="L6" s="28" t="s">
        <v>515</v>
      </c>
      <c r="M6" s="28"/>
      <c r="N6" s="52"/>
      <c r="O6" s="146"/>
    </row>
    <row r="7" spans="1:15" ht="36" x14ac:dyDescent="0.25">
      <c r="A7" s="143"/>
      <c r="B7" s="32" t="s">
        <v>3</v>
      </c>
      <c r="C7" s="91" t="s">
        <v>691</v>
      </c>
      <c r="D7" s="27" t="s">
        <v>347</v>
      </c>
      <c r="E7" s="27" t="s">
        <v>372</v>
      </c>
      <c r="F7" s="27" t="s">
        <v>393</v>
      </c>
      <c r="G7" s="27" t="s">
        <v>59</v>
      </c>
      <c r="H7" s="85" t="s">
        <v>684</v>
      </c>
      <c r="I7" s="25" t="s">
        <v>159</v>
      </c>
      <c r="J7" s="27" t="s">
        <v>675</v>
      </c>
      <c r="K7" s="25" t="s">
        <v>174</v>
      </c>
      <c r="L7" s="28" t="s">
        <v>515</v>
      </c>
      <c r="M7" s="28"/>
      <c r="N7" s="52"/>
      <c r="O7" s="146"/>
    </row>
    <row r="8" spans="1:15" ht="24" x14ac:dyDescent="0.25">
      <c r="A8" s="143" t="s">
        <v>458</v>
      </c>
      <c r="B8" s="32" t="s">
        <v>3</v>
      </c>
      <c r="C8" s="27" t="s">
        <v>150</v>
      </c>
      <c r="D8" s="27" t="s">
        <v>348</v>
      </c>
      <c r="E8" s="27" t="s">
        <v>373</v>
      </c>
      <c r="F8" s="27" t="s">
        <v>394</v>
      </c>
      <c r="G8" s="27" t="s">
        <v>59</v>
      </c>
      <c r="H8" s="85" t="s">
        <v>684</v>
      </c>
      <c r="I8" s="25" t="s">
        <v>159</v>
      </c>
      <c r="J8" s="27" t="s">
        <v>675</v>
      </c>
      <c r="K8" s="25" t="s">
        <v>174</v>
      </c>
      <c r="L8" s="28" t="s">
        <v>515</v>
      </c>
      <c r="M8" s="28"/>
      <c r="N8" s="52"/>
      <c r="O8" s="146"/>
    </row>
    <row r="9" spans="1:15" ht="36" x14ac:dyDescent="0.25">
      <c r="A9" s="143"/>
      <c r="B9" s="32" t="s">
        <v>3</v>
      </c>
      <c r="C9" s="91" t="s">
        <v>692</v>
      </c>
      <c r="D9" s="27" t="s">
        <v>348</v>
      </c>
      <c r="E9" s="27" t="s">
        <v>374</v>
      </c>
      <c r="F9" s="27" t="s">
        <v>394</v>
      </c>
      <c r="G9" s="27" t="s">
        <v>59</v>
      </c>
      <c r="H9" s="85" t="s">
        <v>684</v>
      </c>
      <c r="I9" s="25" t="s">
        <v>159</v>
      </c>
      <c r="J9" s="27" t="s">
        <v>675</v>
      </c>
      <c r="K9" s="25" t="s">
        <v>174</v>
      </c>
      <c r="L9" s="28" t="s">
        <v>515</v>
      </c>
      <c r="M9" s="28"/>
      <c r="N9" s="52"/>
      <c r="O9" s="146"/>
    </row>
    <row r="10" spans="1:15" ht="24" x14ac:dyDescent="0.25">
      <c r="A10" s="143" t="s">
        <v>459</v>
      </c>
      <c r="B10" s="25" t="s">
        <v>3</v>
      </c>
      <c r="C10" s="27" t="s">
        <v>151</v>
      </c>
      <c r="D10" s="27" t="s">
        <v>349</v>
      </c>
      <c r="E10" s="27" t="s">
        <v>375</v>
      </c>
      <c r="F10" s="27" t="s">
        <v>160</v>
      </c>
      <c r="G10" s="27" t="s">
        <v>59</v>
      </c>
      <c r="H10" s="85" t="s">
        <v>684</v>
      </c>
      <c r="I10" s="25" t="s">
        <v>28</v>
      </c>
      <c r="J10" s="27" t="s">
        <v>675</v>
      </c>
      <c r="K10" s="25" t="s">
        <v>174</v>
      </c>
      <c r="L10" s="28" t="s">
        <v>515</v>
      </c>
      <c r="M10" s="28"/>
      <c r="N10" s="52"/>
      <c r="O10" s="146"/>
    </row>
    <row r="11" spans="1:15" ht="36" x14ac:dyDescent="0.25">
      <c r="A11" s="143"/>
      <c r="B11" s="25" t="s">
        <v>3</v>
      </c>
      <c r="C11" s="91" t="s">
        <v>693</v>
      </c>
      <c r="D11" s="27" t="s">
        <v>349</v>
      </c>
      <c r="E11" s="27" t="s">
        <v>376</v>
      </c>
      <c r="F11" s="27" t="s">
        <v>160</v>
      </c>
      <c r="G11" s="27" t="s">
        <v>59</v>
      </c>
      <c r="H11" s="85" t="s">
        <v>684</v>
      </c>
      <c r="I11" s="25" t="s">
        <v>28</v>
      </c>
      <c r="J11" s="27" t="s">
        <v>675</v>
      </c>
      <c r="K11" s="25" t="s">
        <v>174</v>
      </c>
      <c r="L11" s="28" t="s">
        <v>515</v>
      </c>
      <c r="M11" s="28"/>
      <c r="N11" s="52"/>
      <c r="O11" s="146"/>
    </row>
    <row r="12" spans="1:15" ht="48" x14ac:dyDescent="0.25">
      <c r="A12" s="143" t="s">
        <v>460</v>
      </c>
      <c r="B12" s="25" t="s">
        <v>3</v>
      </c>
      <c r="C12" s="27" t="s">
        <v>152</v>
      </c>
      <c r="D12" s="27" t="s">
        <v>350</v>
      </c>
      <c r="E12" s="27" t="s">
        <v>377</v>
      </c>
      <c r="F12" s="27" t="s">
        <v>161</v>
      </c>
      <c r="G12" s="27" t="s">
        <v>162</v>
      </c>
      <c r="H12" s="85" t="s">
        <v>684</v>
      </c>
      <c r="I12" s="25" t="s">
        <v>163</v>
      </c>
      <c r="J12" s="27" t="s">
        <v>675</v>
      </c>
      <c r="K12" s="25" t="s">
        <v>174</v>
      </c>
      <c r="L12" s="28" t="s">
        <v>515</v>
      </c>
      <c r="M12" s="28"/>
      <c r="N12" s="52"/>
      <c r="O12" s="146"/>
    </row>
    <row r="13" spans="1:15" ht="48" x14ac:dyDescent="0.25">
      <c r="A13" s="143"/>
      <c r="B13" s="25" t="s">
        <v>3</v>
      </c>
      <c r="C13" s="91" t="s">
        <v>694</v>
      </c>
      <c r="D13" s="27" t="s">
        <v>350</v>
      </c>
      <c r="E13" s="27" t="s">
        <v>378</v>
      </c>
      <c r="F13" s="27" t="s">
        <v>161</v>
      </c>
      <c r="G13" s="27" t="s">
        <v>162</v>
      </c>
      <c r="H13" s="85" t="s">
        <v>684</v>
      </c>
      <c r="I13" s="25" t="s">
        <v>163</v>
      </c>
      <c r="J13" s="27" t="s">
        <v>675</v>
      </c>
      <c r="K13" s="25" t="s">
        <v>174</v>
      </c>
      <c r="L13" s="28" t="s">
        <v>515</v>
      </c>
      <c r="M13" s="28"/>
      <c r="N13" s="52"/>
      <c r="O13" s="146"/>
    </row>
    <row r="14" spans="1:15" ht="48" x14ac:dyDescent="0.25">
      <c r="A14" s="143" t="s">
        <v>461</v>
      </c>
      <c r="B14" s="25" t="s">
        <v>3</v>
      </c>
      <c r="C14" s="27" t="s">
        <v>153</v>
      </c>
      <c r="D14" s="27" t="s">
        <v>351</v>
      </c>
      <c r="E14" s="27" t="s">
        <v>379</v>
      </c>
      <c r="F14" s="27" t="s">
        <v>154</v>
      </c>
      <c r="G14" s="27" t="s">
        <v>162</v>
      </c>
      <c r="H14" s="85" t="s">
        <v>684</v>
      </c>
      <c r="I14" s="25" t="s">
        <v>163</v>
      </c>
      <c r="J14" s="27" t="s">
        <v>675</v>
      </c>
      <c r="K14" s="25" t="s">
        <v>174</v>
      </c>
      <c r="L14" s="28" t="s">
        <v>515</v>
      </c>
      <c r="M14" s="28"/>
      <c r="N14" s="52"/>
      <c r="O14" s="146"/>
    </row>
    <row r="15" spans="1:15" ht="48" x14ac:dyDescent="0.25">
      <c r="A15" s="143"/>
      <c r="B15" s="25" t="s">
        <v>3</v>
      </c>
      <c r="C15" s="91" t="s">
        <v>695</v>
      </c>
      <c r="D15" s="27" t="s">
        <v>351</v>
      </c>
      <c r="E15" s="27" t="s">
        <v>380</v>
      </c>
      <c r="F15" s="27" t="s">
        <v>154</v>
      </c>
      <c r="G15" s="27" t="s">
        <v>162</v>
      </c>
      <c r="H15" s="85" t="s">
        <v>684</v>
      </c>
      <c r="I15" s="25" t="s">
        <v>163</v>
      </c>
      <c r="J15" s="27" t="s">
        <v>675</v>
      </c>
      <c r="K15" s="25" t="s">
        <v>174</v>
      </c>
      <c r="L15" s="28" t="s">
        <v>515</v>
      </c>
      <c r="M15" s="28"/>
      <c r="N15" s="52"/>
      <c r="O15" s="147"/>
    </row>
    <row r="16" spans="1:15" ht="144" x14ac:dyDescent="0.25">
      <c r="A16" s="143" t="s">
        <v>462</v>
      </c>
      <c r="B16" s="25" t="s">
        <v>3</v>
      </c>
      <c r="C16" s="27" t="s">
        <v>155</v>
      </c>
      <c r="D16" s="27" t="s">
        <v>352</v>
      </c>
      <c r="E16" s="27" t="s">
        <v>164</v>
      </c>
      <c r="F16" s="27" t="s">
        <v>165</v>
      </c>
      <c r="G16" s="27" t="s">
        <v>162</v>
      </c>
      <c r="H16" s="85" t="s">
        <v>684</v>
      </c>
      <c r="I16" s="25" t="s">
        <v>163</v>
      </c>
      <c r="J16" s="27" t="s">
        <v>675</v>
      </c>
      <c r="K16" s="25" t="s">
        <v>174</v>
      </c>
      <c r="L16" s="28" t="s">
        <v>515</v>
      </c>
      <c r="M16" s="28"/>
      <c r="N16" s="52"/>
      <c r="O16" s="147"/>
    </row>
    <row r="17" spans="1:15" ht="144" x14ac:dyDescent="0.25">
      <c r="A17" s="143"/>
      <c r="B17" s="25" t="s">
        <v>3</v>
      </c>
      <c r="C17" s="91" t="s">
        <v>696</v>
      </c>
      <c r="D17" s="27" t="s">
        <v>352</v>
      </c>
      <c r="E17" s="27" t="s">
        <v>166</v>
      </c>
      <c r="F17" s="27" t="s">
        <v>165</v>
      </c>
      <c r="G17" s="27" t="s">
        <v>162</v>
      </c>
      <c r="H17" s="85" t="s">
        <v>684</v>
      </c>
      <c r="I17" s="25" t="s">
        <v>163</v>
      </c>
      <c r="J17" s="27" t="s">
        <v>675</v>
      </c>
      <c r="K17" s="25" t="s">
        <v>174</v>
      </c>
      <c r="L17" s="28" t="s">
        <v>515</v>
      </c>
      <c r="M17" s="28"/>
      <c r="N17" s="52"/>
      <c r="O17" s="147"/>
    </row>
    <row r="18" spans="1:15" ht="144" x14ac:dyDescent="0.25">
      <c r="A18" s="143" t="s">
        <v>463</v>
      </c>
      <c r="B18" s="25" t="s">
        <v>3</v>
      </c>
      <c r="C18" s="27" t="s">
        <v>156</v>
      </c>
      <c r="D18" s="27" t="s">
        <v>353</v>
      </c>
      <c r="E18" s="27" t="s">
        <v>164</v>
      </c>
      <c r="F18" s="27" t="s">
        <v>157</v>
      </c>
      <c r="G18" s="27" t="s">
        <v>162</v>
      </c>
      <c r="H18" s="85" t="s">
        <v>684</v>
      </c>
      <c r="I18" s="25" t="s">
        <v>163</v>
      </c>
      <c r="J18" s="27" t="s">
        <v>675</v>
      </c>
      <c r="K18" s="25" t="s">
        <v>174</v>
      </c>
      <c r="L18" s="28" t="s">
        <v>515</v>
      </c>
      <c r="M18" s="28"/>
      <c r="N18" s="52"/>
      <c r="O18" s="147"/>
    </row>
    <row r="19" spans="1:15" ht="144" x14ac:dyDescent="0.25">
      <c r="A19" s="143"/>
      <c r="B19" s="25" t="s">
        <v>3</v>
      </c>
      <c r="C19" s="91" t="s">
        <v>697</v>
      </c>
      <c r="D19" s="27" t="s">
        <v>353</v>
      </c>
      <c r="E19" s="27" t="s">
        <v>166</v>
      </c>
      <c r="F19" s="27" t="s">
        <v>157</v>
      </c>
      <c r="G19" s="27" t="s">
        <v>162</v>
      </c>
      <c r="H19" s="85" t="s">
        <v>684</v>
      </c>
      <c r="I19" s="25" t="s">
        <v>163</v>
      </c>
      <c r="J19" s="27" t="s">
        <v>675</v>
      </c>
      <c r="K19" s="25" t="s">
        <v>174</v>
      </c>
      <c r="L19" s="28" t="s">
        <v>515</v>
      </c>
      <c r="M19" s="28"/>
      <c r="N19" s="52"/>
      <c r="O19" s="147"/>
    </row>
    <row r="20" spans="1:15" ht="61.2" x14ac:dyDescent="0.25">
      <c r="A20" s="143" t="s">
        <v>464</v>
      </c>
      <c r="B20" s="28" t="s">
        <v>3</v>
      </c>
      <c r="C20" s="40" t="s">
        <v>167</v>
      </c>
      <c r="D20" s="40" t="s">
        <v>354</v>
      </c>
      <c r="E20" s="40" t="s">
        <v>381</v>
      </c>
      <c r="F20" s="49" t="s">
        <v>168</v>
      </c>
      <c r="G20" s="40" t="s">
        <v>59</v>
      </c>
      <c r="H20" s="85" t="s">
        <v>684</v>
      </c>
      <c r="I20" s="28" t="s">
        <v>28</v>
      </c>
      <c r="J20" s="27" t="s">
        <v>675</v>
      </c>
      <c r="K20" s="28" t="s">
        <v>174</v>
      </c>
      <c r="L20" s="28" t="s">
        <v>515</v>
      </c>
      <c r="M20" s="28"/>
      <c r="N20" s="52"/>
      <c r="O20" s="147"/>
    </row>
    <row r="21" spans="1:15" ht="61.2" x14ac:dyDescent="0.25">
      <c r="A21" s="144"/>
      <c r="B21" s="28" t="s">
        <v>3</v>
      </c>
      <c r="C21" s="40" t="s">
        <v>169</v>
      </c>
      <c r="D21" s="40" t="s">
        <v>355</v>
      </c>
      <c r="E21" s="40" t="s">
        <v>382</v>
      </c>
      <c r="F21" s="49" t="s">
        <v>168</v>
      </c>
      <c r="G21" s="40" t="s">
        <v>59</v>
      </c>
      <c r="H21" s="85" t="s">
        <v>684</v>
      </c>
      <c r="I21" s="28" t="s">
        <v>28</v>
      </c>
      <c r="J21" s="27" t="s">
        <v>675</v>
      </c>
      <c r="K21" s="28" t="s">
        <v>174</v>
      </c>
      <c r="L21" s="28" t="s">
        <v>515</v>
      </c>
      <c r="M21" s="28"/>
      <c r="N21" s="52"/>
    </row>
    <row r="22" spans="1:15" ht="61.2" x14ac:dyDescent="0.25">
      <c r="A22" s="144"/>
      <c r="B22" s="28" t="s">
        <v>3</v>
      </c>
      <c r="C22" s="90" t="s">
        <v>698</v>
      </c>
      <c r="D22" s="40" t="s">
        <v>355</v>
      </c>
      <c r="E22" s="40" t="s">
        <v>382</v>
      </c>
      <c r="F22" s="49" t="s">
        <v>168</v>
      </c>
      <c r="G22" s="40" t="s">
        <v>59</v>
      </c>
      <c r="H22" s="85" t="s">
        <v>684</v>
      </c>
      <c r="I22" s="28" t="s">
        <v>28</v>
      </c>
      <c r="J22" s="27" t="s">
        <v>675</v>
      </c>
      <c r="K22" s="28" t="s">
        <v>174</v>
      </c>
      <c r="L22" s="28" t="s">
        <v>515</v>
      </c>
      <c r="M22" s="28"/>
      <c r="N22" s="52"/>
    </row>
    <row r="23" spans="1:15" ht="61.2" x14ac:dyDescent="0.25">
      <c r="A23" s="144"/>
      <c r="B23" s="28" t="s">
        <v>3</v>
      </c>
      <c r="C23" s="40" t="s">
        <v>170</v>
      </c>
      <c r="D23" s="40" t="s">
        <v>356</v>
      </c>
      <c r="E23" s="40" t="s">
        <v>383</v>
      </c>
      <c r="F23" s="49" t="s">
        <v>168</v>
      </c>
      <c r="G23" s="40" t="s">
        <v>59</v>
      </c>
      <c r="H23" s="85" t="s">
        <v>684</v>
      </c>
      <c r="I23" s="28" t="s">
        <v>28</v>
      </c>
      <c r="J23" s="27" t="s">
        <v>675</v>
      </c>
      <c r="K23" s="28" t="s">
        <v>174</v>
      </c>
      <c r="L23" s="28" t="s">
        <v>515</v>
      </c>
      <c r="M23" s="28"/>
      <c r="N23" s="52"/>
    </row>
    <row r="24" spans="1:15" ht="61.2" x14ac:dyDescent="0.25">
      <c r="A24" s="144"/>
      <c r="B24" s="28" t="s">
        <v>3</v>
      </c>
      <c r="C24" s="40" t="s">
        <v>699</v>
      </c>
      <c r="D24" s="40" t="s">
        <v>356</v>
      </c>
      <c r="E24" s="40" t="s">
        <v>383</v>
      </c>
      <c r="F24" s="49" t="s">
        <v>168</v>
      </c>
      <c r="G24" s="40" t="s">
        <v>59</v>
      </c>
      <c r="H24" s="85" t="s">
        <v>684</v>
      </c>
      <c r="I24" s="28" t="s">
        <v>28</v>
      </c>
      <c r="J24" s="27" t="s">
        <v>675</v>
      </c>
      <c r="K24" s="28" t="s">
        <v>174</v>
      </c>
      <c r="L24" s="28" t="s">
        <v>515</v>
      </c>
      <c r="M24" s="28"/>
      <c r="N24" s="52"/>
    </row>
    <row r="25" spans="1:15" ht="61.2" x14ac:dyDescent="0.25">
      <c r="A25" s="144"/>
      <c r="B25" s="28" t="s">
        <v>3</v>
      </c>
      <c r="C25" s="40" t="s">
        <v>171</v>
      </c>
      <c r="D25" s="40" t="s">
        <v>357</v>
      </c>
      <c r="E25" s="40" t="s">
        <v>384</v>
      </c>
      <c r="F25" s="49" t="s">
        <v>168</v>
      </c>
      <c r="G25" s="40" t="s">
        <v>59</v>
      </c>
      <c r="H25" s="85" t="s">
        <v>684</v>
      </c>
      <c r="I25" s="28" t="s">
        <v>28</v>
      </c>
      <c r="J25" s="27" t="s">
        <v>675</v>
      </c>
      <c r="K25" s="28" t="s">
        <v>174</v>
      </c>
      <c r="L25" s="28" t="s">
        <v>515</v>
      </c>
      <c r="M25" s="28"/>
      <c r="N25" s="52"/>
      <c r="O25" s="149"/>
    </row>
    <row r="26" spans="1:15" ht="61.2" x14ac:dyDescent="0.25">
      <c r="A26" s="144"/>
      <c r="B26" s="28" t="s">
        <v>3</v>
      </c>
      <c r="C26" s="40" t="s">
        <v>700</v>
      </c>
      <c r="D26" s="40" t="s">
        <v>357</v>
      </c>
      <c r="E26" s="40" t="s">
        <v>384</v>
      </c>
      <c r="F26" s="49" t="s">
        <v>168</v>
      </c>
      <c r="G26" s="40" t="s">
        <v>59</v>
      </c>
      <c r="H26" s="85" t="s">
        <v>684</v>
      </c>
      <c r="I26" s="28" t="s">
        <v>28</v>
      </c>
      <c r="J26" s="27" t="s">
        <v>675</v>
      </c>
      <c r="K26" s="28" t="s">
        <v>174</v>
      </c>
      <c r="L26" s="28" t="s">
        <v>515</v>
      </c>
      <c r="M26" s="28"/>
      <c r="N26" s="52"/>
      <c r="O26" s="147"/>
    </row>
    <row r="27" spans="1:15" ht="61.2" x14ac:dyDescent="0.25">
      <c r="A27" s="144"/>
      <c r="B27" s="28" t="s">
        <v>3</v>
      </c>
      <c r="C27" s="40" t="s">
        <v>335</v>
      </c>
      <c r="D27" s="40" t="s">
        <v>358</v>
      </c>
      <c r="E27" s="40" t="s">
        <v>385</v>
      </c>
      <c r="F27" s="49" t="s">
        <v>168</v>
      </c>
      <c r="G27" s="40" t="s">
        <v>59</v>
      </c>
      <c r="H27" s="85" t="s">
        <v>684</v>
      </c>
      <c r="I27" s="28" t="s">
        <v>28</v>
      </c>
      <c r="J27" s="27" t="s">
        <v>675</v>
      </c>
      <c r="K27" s="28" t="s">
        <v>174</v>
      </c>
      <c r="L27" s="28" t="s">
        <v>515</v>
      </c>
      <c r="M27" s="28"/>
      <c r="N27" s="52"/>
      <c r="O27" s="147"/>
    </row>
    <row r="28" spans="1:15" ht="61.2" x14ac:dyDescent="0.25">
      <c r="A28" s="144"/>
      <c r="B28" s="28" t="s">
        <v>3</v>
      </c>
      <c r="C28" s="90" t="s">
        <v>701</v>
      </c>
      <c r="D28" s="40" t="s">
        <v>358</v>
      </c>
      <c r="E28" s="40" t="s">
        <v>385</v>
      </c>
      <c r="F28" s="49" t="s">
        <v>168</v>
      </c>
      <c r="G28" s="40" t="s">
        <v>59</v>
      </c>
      <c r="H28" s="85" t="s">
        <v>684</v>
      </c>
      <c r="I28" s="28" t="s">
        <v>28</v>
      </c>
      <c r="J28" s="27" t="s">
        <v>675</v>
      </c>
      <c r="K28" s="28" t="s">
        <v>174</v>
      </c>
      <c r="L28" s="28" t="s">
        <v>515</v>
      </c>
      <c r="M28" s="28"/>
      <c r="N28" s="52"/>
      <c r="O28" s="147"/>
    </row>
    <row r="29" spans="1:15" ht="61.2" x14ac:dyDescent="0.25">
      <c r="A29" s="144"/>
      <c r="B29" s="28" t="s">
        <v>3</v>
      </c>
      <c r="C29" s="40" t="s">
        <v>336</v>
      </c>
      <c r="D29" s="40" t="s">
        <v>359</v>
      </c>
      <c r="E29" s="40" t="s">
        <v>386</v>
      </c>
      <c r="F29" s="49" t="s">
        <v>168</v>
      </c>
      <c r="G29" s="40" t="s">
        <v>59</v>
      </c>
      <c r="H29" s="85" t="s">
        <v>684</v>
      </c>
      <c r="I29" s="28" t="s">
        <v>28</v>
      </c>
      <c r="J29" s="27" t="s">
        <v>675</v>
      </c>
      <c r="K29" s="28" t="s">
        <v>174</v>
      </c>
      <c r="L29" s="28" t="s">
        <v>515</v>
      </c>
      <c r="M29" s="28"/>
      <c r="N29" s="52"/>
      <c r="O29" s="147"/>
    </row>
    <row r="30" spans="1:15" ht="61.2" x14ac:dyDescent="0.25">
      <c r="A30" s="144"/>
      <c r="B30" s="28" t="s">
        <v>3</v>
      </c>
      <c r="C30" s="90" t="s">
        <v>702</v>
      </c>
      <c r="D30" s="40" t="s">
        <v>359</v>
      </c>
      <c r="E30" s="40" t="s">
        <v>386</v>
      </c>
      <c r="F30" s="49" t="s">
        <v>168</v>
      </c>
      <c r="G30" s="40" t="s">
        <v>59</v>
      </c>
      <c r="H30" s="85" t="s">
        <v>684</v>
      </c>
      <c r="I30" s="28" t="s">
        <v>28</v>
      </c>
      <c r="J30" s="27" t="s">
        <v>675</v>
      </c>
      <c r="K30" s="28" t="s">
        <v>174</v>
      </c>
      <c r="L30" s="28" t="s">
        <v>515</v>
      </c>
      <c r="M30" s="28"/>
      <c r="N30" s="52"/>
      <c r="O30" s="147"/>
    </row>
    <row r="31" spans="1:15" ht="61.2" x14ac:dyDescent="0.25">
      <c r="A31" s="144"/>
      <c r="B31" s="28" t="s">
        <v>3</v>
      </c>
      <c r="C31" s="40" t="s">
        <v>337</v>
      </c>
      <c r="D31" s="40" t="s">
        <v>360</v>
      </c>
      <c r="E31" s="40" t="s">
        <v>387</v>
      </c>
      <c r="F31" s="49" t="s">
        <v>168</v>
      </c>
      <c r="G31" s="40" t="s">
        <v>59</v>
      </c>
      <c r="H31" s="85" t="s">
        <v>684</v>
      </c>
      <c r="I31" s="28" t="s">
        <v>28</v>
      </c>
      <c r="J31" s="27" t="s">
        <v>675</v>
      </c>
      <c r="K31" s="28" t="s">
        <v>174</v>
      </c>
      <c r="L31" s="28" t="s">
        <v>515</v>
      </c>
      <c r="M31" s="28"/>
      <c r="N31" s="52"/>
      <c r="O31" s="146"/>
    </row>
    <row r="32" spans="1:15" ht="61.2" x14ac:dyDescent="0.25">
      <c r="A32" s="144"/>
      <c r="B32" s="28" t="s">
        <v>3</v>
      </c>
      <c r="C32" s="90" t="s">
        <v>703</v>
      </c>
      <c r="D32" s="40" t="s">
        <v>360</v>
      </c>
      <c r="E32" s="40" t="s">
        <v>387</v>
      </c>
      <c r="F32" s="49" t="s">
        <v>168</v>
      </c>
      <c r="G32" s="40" t="s">
        <v>59</v>
      </c>
      <c r="H32" s="85" t="s">
        <v>684</v>
      </c>
      <c r="I32" s="28" t="s">
        <v>28</v>
      </c>
      <c r="J32" s="27" t="s">
        <v>675</v>
      </c>
      <c r="K32" s="28" t="s">
        <v>174</v>
      </c>
      <c r="L32" s="28" t="s">
        <v>515</v>
      </c>
      <c r="M32" s="28"/>
      <c r="N32" s="52"/>
      <c r="O32" s="146"/>
    </row>
    <row r="33" spans="1:15" ht="61.2" x14ac:dyDescent="0.25">
      <c r="A33" s="144"/>
      <c r="B33" s="28" t="s">
        <v>3</v>
      </c>
      <c r="C33" s="40" t="s">
        <v>338</v>
      </c>
      <c r="D33" s="40" t="s">
        <v>361</v>
      </c>
      <c r="E33" s="40" t="s">
        <v>388</v>
      </c>
      <c r="F33" s="49" t="s">
        <v>168</v>
      </c>
      <c r="G33" s="40" t="s">
        <v>59</v>
      </c>
      <c r="H33" s="85" t="s">
        <v>684</v>
      </c>
      <c r="I33" s="28" t="s">
        <v>28</v>
      </c>
      <c r="J33" s="27" t="s">
        <v>675</v>
      </c>
      <c r="K33" s="28" t="s">
        <v>174</v>
      </c>
      <c r="L33" s="28" t="s">
        <v>515</v>
      </c>
      <c r="M33" s="28"/>
      <c r="N33" s="52"/>
      <c r="O33" s="146"/>
    </row>
    <row r="34" spans="1:15" ht="61.2" x14ac:dyDescent="0.25">
      <c r="A34" s="144"/>
      <c r="B34" s="28" t="s">
        <v>3</v>
      </c>
      <c r="C34" s="90" t="s">
        <v>704</v>
      </c>
      <c r="D34" s="40" t="s">
        <v>361</v>
      </c>
      <c r="E34" s="40" t="s">
        <v>388</v>
      </c>
      <c r="F34" s="49" t="s">
        <v>168</v>
      </c>
      <c r="G34" s="40" t="s">
        <v>59</v>
      </c>
      <c r="H34" s="85" t="s">
        <v>684</v>
      </c>
      <c r="I34" s="28" t="s">
        <v>28</v>
      </c>
      <c r="J34" s="27" t="s">
        <v>675</v>
      </c>
      <c r="K34" s="28" t="s">
        <v>174</v>
      </c>
      <c r="L34" s="28" t="s">
        <v>515</v>
      </c>
      <c r="M34" s="28"/>
      <c r="N34" s="52"/>
      <c r="O34" s="146"/>
    </row>
    <row r="35" spans="1:15" ht="61.2" x14ac:dyDescent="0.25">
      <c r="A35" s="144"/>
      <c r="B35" s="28" t="s">
        <v>3</v>
      </c>
      <c r="C35" s="40" t="s">
        <v>339</v>
      </c>
      <c r="D35" s="40" t="s">
        <v>362</v>
      </c>
      <c r="E35" s="40" t="s">
        <v>389</v>
      </c>
      <c r="F35" s="49" t="s">
        <v>168</v>
      </c>
      <c r="G35" s="40" t="s">
        <v>59</v>
      </c>
      <c r="H35" s="85" t="s">
        <v>684</v>
      </c>
      <c r="I35" s="28" t="s">
        <v>28</v>
      </c>
      <c r="J35" s="27" t="s">
        <v>675</v>
      </c>
      <c r="K35" s="28" t="s">
        <v>174</v>
      </c>
      <c r="L35" s="28" t="s">
        <v>515</v>
      </c>
      <c r="M35" s="28"/>
      <c r="N35" s="52"/>
      <c r="O35" s="146"/>
    </row>
    <row r="36" spans="1:15" ht="61.2" x14ac:dyDescent="0.25">
      <c r="A36" s="144"/>
      <c r="B36" s="28" t="s">
        <v>3</v>
      </c>
      <c r="C36" s="90" t="s">
        <v>705</v>
      </c>
      <c r="D36" s="40" t="s">
        <v>362</v>
      </c>
      <c r="E36" s="40" t="s">
        <v>389</v>
      </c>
      <c r="F36" s="49" t="s">
        <v>168</v>
      </c>
      <c r="G36" s="40" t="s">
        <v>59</v>
      </c>
      <c r="H36" s="85" t="s">
        <v>684</v>
      </c>
      <c r="I36" s="28" t="s">
        <v>28</v>
      </c>
      <c r="J36" s="27" t="s">
        <v>675</v>
      </c>
      <c r="K36" s="28" t="s">
        <v>174</v>
      </c>
      <c r="L36" s="28" t="s">
        <v>515</v>
      </c>
      <c r="M36" s="28"/>
      <c r="N36" s="52"/>
      <c r="O36" s="146"/>
    </row>
    <row r="37" spans="1:15" ht="61.2" x14ac:dyDescent="0.25">
      <c r="A37" s="144"/>
      <c r="B37" s="28" t="s">
        <v>3</v>
      </c>
      <c r="C37" s="40" t="s">
        <v>340</v>
      </c>
      <c r="D37" s="40" t="s">
        <v>363</v>
      </c>
      <c r="E37" s="40" t="s">
        <v>390</v>
      </c>
      <c r="F37" s="49" t="s">
        <v>168</v>
      </c>
      <c r="G37" s="40" t="s">
        <v>59</v>
      </c>
      <c r="H37" s="85" t="s">
        <v>684</v>
      </c>
      <c r="I37" s="28" t="s">
        <v>28</v>
      </c>
      <c r="J37" s="27" t="s">
        <v>675</v>
      </c>
      <c r="K37" s="28" t="s">
        <v>174</v>
      </c>
      <c r="L37" s="28" t="s">
        <v>515</v>
      </c>
      <c r="M37" s="28"/>
      <c r="N37" s="52"/>
      <c r="O37" s="146"/>
    </row>
    <row r="38" spans="1:15" ht="61.2" x14ac:dyDescent="0.25">
      <c r="A38" s="144"/>
      <c r="B38" s="28" t="s">
        <v>3</v>
      </c>
      <c r="C38" s="90" t="s">
        <v>706</v>
      </c>
      <c r="D38" s="40" t="s">
        <v>363</v>
      </c>
      <c r="E38" s="40" t="s">
        <v>390</v>
      </c>
      <c r="F38" s="49" t="s">
        <v>168</v>
      </c>
      <c r="G38" s="40" t="s">
        <v>59</v>
      </c>
      <c r="H38" s="85" t="s">
        <v>684</v>
      </c>
      <c r="I38" s="28" t="s">
        <v>28</v>
      </c>
      <c r="J38" s="27" t="s">
        <v>675</v>
      </c>
      <c r="K38" s="28" t="s">
        <v>174</v>
      </c>
      <c r="L38" s="28" t="s">
        <v>515</v>
      </c>
      <c r="M38" s="28"/>
      <c r="N38" s="52"/>
      <c r="O38" s="146"/>
    </row>
    <row r="39" spans="1:15" ht="61.2" x14ac:dyDescent="0.25">
      <c r="A39" s="144"/>
      <c r="B39" s="28" t="s">
        <v>3</v>
      </c>
      <c r="C39" s="40" t="s">
        <v>341</v>
      </c>
      <c r="D39" s="40" t="s">
        <v>364</v>
      </c>
      <c r="E39" s="40" t="s">
        <v>391</v>
      </c>
      <c r="F39" s="49" t="s">
        <v>168</v>
      </c>
      <c r="G39" s="40" t="s">
        <v>59</v>
      </c>
      <c r="H39" s="85" t="s">
        <v>684</v>
      </c>
      <c r="I39" s="28" t="s">
        <v>28</v>
      </c>
      <c r="J39" s="27" t="s">
        <v>675</v>
      </c>
      <c r="K39" s="28" t="s">
        <v>174</v>
      </c>
      <c r="L39" s="28" t="s">
        <v>515</v>
      </c>
      <c r="M39" s="28"/>
      <c r="N39" s="52"/>
      <c r="O39" s="146"/>
    </row>
    <row r="40" spans="1:15" ht="61.2" x14ac:dyDescent="0.25">
      <c r="A40" s="144"/>
      <c r="B40" s="28" t="s">
        <v>3</v>
      </c>
      <c r="C40" s="90" t="s">
        <v>707</v>
      </c>
      <c r="D40" s="40" t="s">
        <v>364</v>
      </c>
      <c r="E40" s="40" t="s">
        <v>391</v>
      </c>
      <c r="F40" s="49" t="s">
        <v>168</v>
      </c>
      <c r="G40" s="40" t="s">
        <v>59</v>
      </c>
      <c r="H40" s="85" t="s">
        <v>684</v>
      </c>
      <c r="I40" s="28" t="s">
        <v>28</v>
      </c>
      <c r="J40" s="27" t="s">
        <v>675</v>
      </c>
      <c r="K40" s="28" t="s">
        <v>174</v>
      </c>
      <c r="L40" s="28" t="s">
        <v>515</v>
      </c>
      <c r="M40" s="28"/>
      <c r="N40" s="52"/>
      <c r="O40" s="146"/>
    </row>
    <row r="41" spans="1:15" ht="61.2" x14ac:dyDescent="0.25">
      <c r="A41" s="144"/>
      <c r="B41" s="28" t="s">
        <v>3</v>
      </c>
      <c r="C41" s="40" t="s">
        <v>342</v>
      </c>
      <c r="D41" s="40" t="s">
        <v>365</v>
      </c>
      <c r="E41" s="40" t="s">
        <v>392</v>
      </c>
      <c r="F41" s="49" t="s">
        <v>168</v>
      </c>
      <c r="G41" s="40" t="s">
        <v>59</v>
      </c>
      <c r="H41" s="85" t="s">
        <v>684</v>
      </c>
      <c r="I41" s="28" t="s">
        <v>28</v>
      </c>
      <c r="J41" s="27" t="s">
        <v>675</v>
      </c>
      <c r="K41" s="28" t="s">
        <v>174</v>
      </c>
      <c r="L41" s="28" t="s">
        <v>515</v>
      </c>
      <c r="M41" s="28"/>
      <c r="N41" s="52"/>
      <c r="O41" s="146"/>
    </row>
    <row r="42" spans="1:15" ht="61.2" x14ac:dyDescent="0.25">
      <c r="A42" s="144"/>
      <c r="B42" s="28" t="s">
        <v>3</v>
      </c>
      <c r="C42" s="90" t="s">
        <v>708</v>
      </c>
      <c r="D42" s="40" t="s">
        <v>366</v>
      </c>
      <c r="E42" s="40" t="s">
        <v>392</v>
      </c>
      <c r="F42" s="49" t="s">
        <v>168</v>
      </c>
      <c r="G42" s="40" t="s">
        <v>59</v>
      </c>
      <c r="H42" s="85" t="s">
        <v>684</v>
      </c>
      <c r="I42" s="28" t="s">
        <v>28</v>
      </c>
      <c r="J42" s="27" t="s">
        <v>675</v>
      </c>
      <c r="K42" s="28" t="s">
        <v>174</v>
      </c>
      <c r="L42" s="28" t="s">
        <v>515</v>
      </c>
      <c r="M42" s="28"/>
      <c r="N42" s="52"/>
      <c r="O42" s="146"/>
    </row>
    <row r="43" spans="1:15" x14ac:dyDescent="0.25">
      <c r="O43" s="147"/>
    </row>
    <row r="48" spans="1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mergeCells count="10">
    <mergeCell ref="A2:A3"/>
    <mergeCell ref="A20:A42"/>
    <mergeCell ref="A8:A9"/>
    <mergeCell ref="A10:A11"/>
    <mergeCell ref="A6:A7"/>
    <mergeCell ref="A4:A5"/>
    <mergeCell ref="A18:A19"/>
    <mergeCell ref="A16:A17"/>
    <mergeCell ref="A14:A15"/>
    <mergeCell ref="A12:A13"/>
  </mergeCells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F1" zoomScale="115" zoomScaleNormal="115" workbookViewId="0">
      <selection activeCell="O1" sqref="O1:O1048576"/>
    </sheetView>
  </sheetViews>
  <sheetFormatPr defaultColWidth="9" defaultRowHeight="15.6" x14ac:dyDescent="0.25"/>
  <cols>
    <col min="1" max="2" width="9" style="73"/>
    <col min="3" max="3" width="16.8984375" style="73" customWidth="1"/>
    <col min="4" max="4" width="27.5" style="73" customWidth="1"/>
    <col min="5" max="5" width="25.09765625" style="73" customWidth="1"/>
    <col min="6" max="6" width="17.59765625" style="73" customWidth="1"/>
    <col min="7" max="8" width="9" style="74"/>
    <col min="9" max="9" width="9" style="73"/>
    <col min="10" max="10" width="14.19921875" style="73" bestFit="1" customWidth="1"/>
    <col min="11" max="14" width="9" style="73"/>
    <col min="15" max="15" width="10.796875" style="148" customWidth="1"/>
    <col min="16" max="16384" width="9" style="73"/>
  </cols>
  <sheetData>
    <row r="1" spans="1:15" s="62" customFormat="1" ht="12" x14ac:dyDescent="0.25">
      <c r="A1" s="60" t="s">
        <v>4</v>
      </c>
      <c r="B1" s="60" t="s">
        <v>5</v>
      </c>
      <c r="C1" s="93" t="s">
        <v>719</v>
      </c>
      <c r="D1" s="60" t="s">
        <v>717</v>
      </c>
      <c r="E1" s="93" t="s">
        <v>721</v>
      </c>
      <c r="F1" s="93" t="s">
        <v>722</v>
      </c>
      <c r="G1" s="60" t="s">
        <v>528</v>
      </c>
      <c r="H1" s="83" t="s">
        <v>682</v>
      </c>
      <c r="I1" s="60" t="s">
        <v>527</v>
      </c>
      <c r="J1" s="93" t="s">
        <v>723</v>
      </c>
      <c r="K1" s="93" t="s">
        <v>724</v>
      </c>
      <c r="L1" s="93" t="s">
        <v>726</v>
      </c>
      <c r="M1" s="103" t="s">
        <v>739</v>
      </c>
      <c r="N1" s="61" t="s">
        <v>529</v>
      </c>
      <c r="O1" s="145" t="s">
        <v>833</v>
      </c>
    </row>
    <row r="2" spans="1:15" s="64" customFormat="1" ht="24" x14ac:dyDescent="0.25">
      <c r="A2" s="63" t="s">
        <v>530</v>
      </c>
      <c r="B2" s="64" t="s">
        <v>531</v>
      </c>
      <c r="C2" s="65" t="s">
        <v>533</v>
      </c>
      <c r="D2" s="65" t="s">
        <v>532</v>
      </c>
      <c r="E2" s="66" t="s">
        <v>535</v>
      </c>
      <c r="F2" s="65" t="s">
        <v>734</v>
      </c>
      <c r="G2" s="64" t="s">
        <v>536</v>
      </c>
      <c r="H2" s="88" t="s">
        <v>685</v>
      </c>
      <c r="I2" s="64" t="s">
        <v>534</v>
      </c>
      <c r="J2" s="100" t="s">
        <v>537</v>
      </c>
      <c r="K2" s="67" t="s">
        <v>515</v>
      </c>
      <c r="L2" s="67" t="s">
        <v>515</v>
      </c>
      <c r="M2" s="67"/>
      <c r="N2" s="68" t="s">
        <v>538</v>
      </c>
      <c r="O2" s="123" t="s">
        <v>834</v>
      </c>
    </row>
    <row r="3" spans="1:15" s="64" customFormat="1" ht="24" x14ac:dyDescent="0.25">
      <c r="A3" s="63" t="s">
        <v>539</v>
      </c>
      <c r="B3" s="64" t="s">
        <v>531</v>
      </c>
      <c r="C3" s="65" t="s">
        <v>541</v>
      </c>
      <c r="D3" s="65" t="s">
        <v>540</v>
      </c>
      <c r="E3" s="66" t="s">
        <v>542</v>
      </c>
      <c r="F3" s="65" t="s">
        <v>734</v>
      </c>
      <c r="G3" s="64" t="s">
        <v>536</v>
      </c>
      <c r="H3" s="88" t="s">
        <v>685</v>
      </c>
      <c r="I3" s="64" t="s">
        <v>534</v>
      </c>
      <c r="J3" s="100" t="s">
        <v>537</v>
      </c>
      <c r="K3" s="67" t="s">
        <v>515</v>
      </c>
      <c r="L3" s="67" t="s">
        <v>515</v>
      </c>
      <c r="M3" s="67"/>
      <c r="N3" s="68" t="s">
        <v>538</v>
      </c>
      <c r="O3" s="146"/>
    </row>
    <row r="4" spans="1:15" s="72" customFormat="1" ht="36" x14ac:dyDescent="0.25">
      <c r="A4" s="63" t="s">
        <v>543</v>
      </c>
      <c r="B4" s="64" t="s">
        <v>544</v>
      </c>
      <c r="C4" s="65" t="s">
        <v>546</v>
      </c>
      <c r="D4" s="65" t="s">
        <v>545</v>
      </c>
      <c r="E4" s="66" t="s">
        <v>548</v>
      </c>
      <c r="F4" s="65" t="s">
        <v>735</v>
      </c>
      <c r="G4" s="64" t="s">
        <v>549</v>
      </c>
      <c r="H4" s="88" t="s">
        <v>686</v>
      </c>
      <c r="I4" s="67" t="s">
        <v>547</v>
      </c>
      <c r="J4" s="100" t="s">
        <v>537</v>
      </c>
      <c r="K4" s="71" t="s">
        <v>550</v>
      </c>
      <c r="L4" s="71" t="s">
        <v>550</v>
      </c>
      <c r="M4" s="71"/>
      <c r="N4" s="68" t="s">
        <v>538</v>
      </c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3">
    <dataValidation type="list" allowBlank="1" showInputMessage="1" showErrorMessage="1" sqref="N2:N4">
      <formula1>"应用层,表示层,会话层,传输层,网络层,数据链路层,物理层"</formula1>
    </dataValidation>
    <dataValidation type="textLength" operator="lessThanOrEqual" allowBlank="1" showInputMessage="1" showErrorMessage="1" sqref="D4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H1" workbookViewId="0">
      <selection activeCell="O1" sqref="O1:O1048576"/>
    </sheetView>
  </sheetViews>
  <sheetFormatPr defaultColWidth="9" defaultRowHeight="15.6" x14ac:dyDescent="0.25"/>
  <cols>
    <col min="1" max="2" width="9" style="73"/>
    <col min="3" max="3" width="16.59765625" style="73" customWidth="1"/>
    <col min="4" max="4" width="8.59765625" style="73" bestFit="1" customWidth="1"/>
    <col min="5" max="5" width="23.09765625" style="73" customWidth="1"/>
    <col min="6" max="6" width="15.19921875" style="73" customWidth="1"/>
    <col min="7" max="8" width="9" style="74"/>
    <col min="9" max="9" width="9" style="73"/>
    <col min="10" max="10" width="14.19921875" style="73" bestFit="1" customWidth="1"/>
    <col min="11" max="14" width="9" style="73"/>
    <col min="15" max="15" width="10.796875" style="148" customWidth="1"/>
    <col min="16" max="16384" width="9" style="73"/>
  </cols>
  <sheetData>
    <row r="1" spans="1:15" s="62" customFormat="1" ht="35.25" customHeight="1" x14ac:dyDescent="0.25">
      <c r="A1" s="60" t="s">
        <v>551</v>
      </c>
      <c r="B1" s="60" t="s">
        <v>552</v>
      </c>
      <c r="C1" s="93" t="s">
        <v>719</v>
      </c>
      <c r="D1" s="93" t="s">
        <v>717</v>
      </c>
      <c r="E1" s="93" t="s">
        <v>721</v>
      </c>
      <c r="F1" s="93" t="s">
        <v>722</v>
      </c>
      <c r="G1" s="60" t="s">
        <v>554</v>
      </c>
      <c r="H1" s="83" t="s">
        <v>682</v>
      </c>
      <c r="I1" s="60" t="s">
        <v>553</v>
      </c>
      <c r="J1" s="94" t="s">
        <v>723</v>
      </c>
      <c r="K1" s="93" t="s">
        <v>725</v>
      </c>
      <c r="L1" s="93" t="s">
        <v>727</v>
      </c>
      <c r="M1" s="104" t="s">
        <v>739</v>
      </c>
      <c r="N1" s="60" t="s">
        <v>555</v>
      </c>
      <c r="O1" s="145" t="s">
        <v>836</v>
      </c>
    </row>
    <row r="2" spans="1:15" s="72" customFormat="1" ht="48" x14ac:dyDescent="0.25">
      <c r="A2" s="67" t="s">
        <v>658</v>
      </c>
      <c r="B2" s="67" t="s">
        <v>669</v>
      </c>
      <c r="C2" s="65" t="s">
        <v>660</v>
      </c>
      <c r="D2" s="65" t="s">
        <v>659</v>
      </c>
      <c r="E2" s="65" t="s">
        <v>662</v>
      </c>
      <c r="F2" s="101" t="s">
        <v>736</v>
      </c>
      <c r="G2" s="64" t="s">
        <v>536</v>
      </c>
      <c r="H2" s="88" t="s">
        <v>685</v>
      </c>
      <c r="I2" s="75" t="s">
        <v>661</v>
      </c>
      <c r="J2" s="100" t="s">
        <v>537</v>
      </c>
      <c r="K2" s="71" t="s">
        <v>550</v>
      </c>
      <c r="L2" s="71" t="s">
        <v>550</v>
      </c>
      <c r="M2" s="71"/>
      <c r="N2" s="68" t="s">
        <v>538</v>
      </c>
      <c r="O2" s="123" t="s">
        <v>834</v>
      </c>
    </row>
    <row r="3" spans="1:15" s="72" customFormat="1" ht="48" x14ac:dyDescent="0.25">
      <c r="A3" s="67" t="s">
        <v>663</v>
      </c>
      <c r="B3" s="67" t="s">
        <v>669</v>
      </c>
      <c r="C3" s="65" t="s">
        <v>665</v>
      </c>
      <c r="D3" s="65" t="s">
        <v>664</v>
      </c>
      <c r="E3" s="65" t="s">
        <v>666</v>
      </c>
      <c r="F3" s="101" t="s">
        <v>736</v>
      </c>
      <c r="G3" s="64" t="s">
        <v>536</v>
      </c>
      <c r="H3" s="88" t="s">
        <v>685</v>
      </c>
      <c r="I3" s="75" t="s">
        <v>661</v>
      </c>
      <c r="J3" s="100" t="s">
        <v>537</v>
      </c>
      <c r="K3" s="71" t="s">
        <v>550</v>
      </c>
      <c r="L3" s="71" t="s">
        <v>550</v>
      </c>
      <c r="M3" s="71"/>
      <c r="N3" s="68" t="s">
        <v>538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H1" workbookViewId="0">
      <selection activeCell="O1" sqref="O1:O1048576"/>
    </sheetView>
  </sheetViews>
  <sheetFormatPr defaultColWidth="9" defaultRowHeight="15.6" x14ac:dyDescent="0.25"/>
  <cols>
    <col min="1" max="2" width="9" style="73"/>
    <col min="3" max="3" width="16.59765625" style="73" customWidth="1"/>
    <col min="4" max="4" width="27.5" style="73" customWidth="1"/>
    <col min="5" max="5" width="23.09765625" style="73" customWidth="1"/>
    <col min="6" max="6" width="15.19921875" style="73" customWidth="1"/>
    <col min="7" max="8" width="9" style="74"/>
    <col min="9" max="9" width="9" style="73"/>
    <col min="10" max="10" width="10.69921875" style="77" bestFit="1" customWidth="1"/>
    <col min="11" max="14" width="9" style="73"/>
    <col min="15" max="15" width="10.796875" style="148" customWidth="1"/>
    <col min="16" max="16384" width="9" style="73"/>
  </cols>
  <sheetData>
    <row r="1" spans="1:15" s="62" customFormat="1" ht="35.25" customHeight="1" x14ac:dyDescent="0.25">
      <c r="A1" s="60" t="s">
        <v>551</v>
      </c>
      <c r="B1" s="60" t="s">
        <v>552</v>
      </c>
      <c r="C1" s="93" t="s">
        <v>719</v>
      </c>
      <c r="D1" s="93" t="s">
        <v>717</v>
      </c>
      <c r="E1" s="93" t="s">
        <v>721</v>
      </c>
      <c r="F1" s="93" t="s">
        <v>722</v>
      </c>
      <c r="G1" s="60" t="s">
        <v>554</v>
      </c>
      <c r="H1" s="83" t="s">
        <v>682</v>
      </c>
      <c r="I1" s="60" t="s">
        <v>553</v>
      </c>
      <c r="J1" s="60" t="s">
        <v>723</v>
      </c>
      <c r="K1" s="93" t="s">
        <v>725</v>
      </c>
      <c r="L1" s="93" t="s">
        <v>727</v>
      </c>
      <c r="M1" s="104" t="s">
        <v>739</v>
      </c>
      <c r="N1" s="60" t="s">
        <v>555</v>
      </c>
      <c r="O1" s="145" t="s">
        <v>836</v>
      </c>
    </row>
    <row r="2" spans="1:15" s="72" customFormat="1" ht="24" x14ac:dyDescent="0.25">
      <c r="A2" s="71" t="s">
        <v>572</v>
      </c>
      <c r="B2" s="67" t="s">
        <v>669</v>
      </c>
      <c r="C2" s="65" t="s">
        <v>574</v>
      </c>
      <c r="D2" s="78" t="s">
        <v>573</v>
      </c>
      <c r="E2" s="65" t="s">
        <v>576</v>
      </c>
      <c r="F2" s="70" t="s">
        <v>577</v>
      </c>
      <c r="G2" s="79" t="s">
        <v>578</v>
      </c>
      <c r="H2" s="89" t="s">
        <v>686</v>
      </c>
      <c r="I2" s="67" t="s">
        <v>575</v>
      </c>
      <c r="J2" s="109" t="s">
        <v>579</v>
      </c>
      <c r="K2" s="71" t="s">
        <v>550</v>
      </c>
      <c r="L2" s="71" t="s">
        <v>550</v>
      </c>
      <c r="M2" s="71"/>
      <c r="N2" s="68" t="s">
        <v>538</v>
      </c>
      <c r="O2" s="123" t="s">
        <v>834</v>
      </c>
    </row>
    <row r="3" spans="1:15" s="72" customFormat="1" ht="48" x14ac:dyDescent="0.25">
      <c r="A3" s="71" t="s">
        <v>580</v>
      </c>
      <c r="B3" s="67" t="s">
        <v>669</v>
      </c>
      <c r="C3" s="65" t="s">
        <v>582</v>
      </c>
      <c r="D3" s="78" t="s">
        <v>581</v>
      </c>
      <c r="E3" s="65" t="s">
        <v>584</v>
      </c>
      <c r="F3" s="70" t="s">
        <v>577</v>
      </c>
      <c r="G3" s="79" t="s">
        <v>585</v>
      </c>
      <c r="H3" s="89" t="s">
        <v>685</v>
      </c>
      <c r="I3" s="67" t="s">
        <v>583</v>
      </c>
      <c r="J3" s="109" t="s">
        <v>579</v>
      </c>
      <c r="K3" s="71" t="s">
        <v>550</v>
      </c>
      <c r="L3" s="71" t="s">
        <v>550</v>
      </c>
      <c r="M3" s="71"/>
      <c r="N3" s="68" t="s">
        <v>538</v>
      </c>
      <c r="O3" s="146"/>
    </row>
    <row r="4" spans="1:15" ht="24" x14ac:dyDescent="0.25">
      <c r="A4" s="71" t="s">
        <v>586</v>
      </c>
      <c r="B4" s="67" t="s">
        <v>669</v>
      </c>
      <c r="C4" s="65" t="s">
        <v>588</v>
      </c>
      <c r="D4" s="78" t="s">
        <v>587</v>
      </c>
      <c r="E4" s="65" t="s">
        <v>590</v>
      </c>
      <c r="F4" s="70" t="s">
        <v>577</v>
      </c>
      <c r="G4" s="79" t="s">
        <v>578</v>
      </c>
      <c r="H4" s="89" t="s">
        <v>686</v>
      </c>
      <c r="I4" s="67" t="s">
        <v>589</v>
      </c>
      <c r="J4" s="109" t="s">
        <v>579</v>
      </c>
      <c r="K4" s="71" t="s">
        <v>550</v>
      </c>
      <c r="L4" s="71" t="s">
        <v>550</v>
      </c>
      <c r="M4" s="71"/>
      <c r="N4" s="68" t="s">
        <v>538</v>
      </c>
      <c r="O4" s="146"/>
    </row>
    <row r="5" spans="1:15" ht="48" x14ac:dyDescent="0.25">
      <c r="A5" s="71" t="s">
        <v>591</v>
      </c>
      <c r="B5" s="67" t="s">
        <v>669</v>
      </c>
      <c r="C5" s="65" t="s">
        <v>593</v>
      </c>
      <c r="D5" s="78" t="s">
        <v>592</v>
      </c>
      <c r="E5" s="65" t="s">
        <v>595</v>
      </c>
      <c r="F5" s="70" t="s">
        <v>577</v>
      </c>
      <c r="G5" s="79" t="s">
        <v>585</v>
      </c>
      <c r="H5" s="89" t="s">
        <v>685</v>
      </c>
      <c r="I5" s="67" t="s">
        <v>594</v>
      </c>
      <c r="J5" s="109" t="s">
        <v>579</v>
      </c>
      <c r="K5" s="71" t="s">
        <v>550</v>
      </c>
      <c r="L5" s="71" t="s">
        <v>550</v>
      </c>
      <c r="M5" s="71"/>
      <c r="N5" s="68" t="s">
        <v>538</v>
      </c>
      <c r="O5" s="146"/>
    </row>
    <row r="6" spans="1:15" ht="24" x14ac:dyDescent="0.25">
      <c r="A6" s="71" t="s">
        <v>596</v>
      </c>
      <c r="B6" s="67" t="s">
        <v>669</v>
      </c>
      <c r="C6" s="65" t="s">
        <v>598</v>
      </c>
      <c r="D6" s="78" t="s">
        <v>597</v>
      </c>
      <c r="E6" s="65" t="s">
        <v>599</v>
      </c>
      <c r="F6" s="70" t="s">
        <v>577</v>
      </c>
      <c r="G6" s="79" t="s">
        <v>578</v>
      </c>
      <c r="H6" s="89" t="s">
        <v>686</v>
      </c>
      <c r="I6" s="67" t="s">
        <v>589</v>
      </c>
      <c r="J6" s="109" t="s">
        <v>579</v>
      </c>
      <c r="K6" s="71" t="s">
        <v>550</v>
      </c>
      <c r="L6" s="71" t="s">
        <v>550</v>
      </c>
      <c r="M6" s="71"/>
      <c r="N6" s="68" t="s">
        <v>538</v>
      </c>
      <c r="O6" s="146"/>
    </row>
    <row r="7" spans="1:15" ht="48" x14ac:dyDescent="0.25">
      <c r="A7" s="71" t="s">
        <v>600</v>
      </c>
      <c r="B7" s="67" t="s">
        <v>669</v>
      </c>
      <c r="C7" s="65" t="s">
        <v>602</v>
      </c>
      <c r="D7" s="78" t="s">
        <v>601</v>
      </c>
      <c r="E7" s="65" t="s">
        <v>603</v>
      </c>
      <c r="F7" s="70" t="s">
        <v>577</v>
      </c>
      <c r="G7" s="79" t="s">
        <v>585</v>
      </c>
      <c r="H7" s="89" t="s">
        <v>685</v>
      </c>
      <c r="I7" s="67" t="s">
        <v>594</v>
      </c>
      <c r="J7" s="109" t="s">
        <v>579</v>
      </c>
      <c r="K7" s="71" t="s">
        <v>550</v>
      </c>
      <c r="L7" s="71" t="s">
        <v>550</v>
      </c>
      <c r="M7" s="71"/>
      <c r="N7" s="68" t="s">
        <v>538</v>
      </c>
      <c r="O7" s="146"/>
    </row>
    <row r="8" spans="1:15" ht="36" x14ac:dyDescent="0.25">
      <c r="A8" s="71" t="s">
        <v>604</v>
      </c>
      <c r="B8" s="67" t="s">
        <v>669</v>
      </c>
      <c r="C8" s="65" t="s">
        <v>606</v>
      </c>
      <c r="D8" s="78" t="s">
        <v>605</v>
      </c>
      <c r="E8" s="65" t="s">
        <v>607</v>
      </c>
      <c r="F8" s="70" t="s">
        <v>577</v>
      </c>
      <c r="G8" s="79" t="s">
        <v>578</v>
      </c>
      <c r="H8" s="89" t="s">
        <v>686</v>
      </c>
      <c r="I8" s="67" t="s">
        <v>589</v>
      </c>
      <c r="J8" s="109" t="s">
        <v>579</v>
      </c>
      <c r="K8" s="71" t="s">
        <v>550</v>
      </c>
      <c r="L8" s="71" t="s">
        <v>550</v>
      </c>
      <c r="M8" s="71"/>
      <c r="N8" s="68" t="s">
        <v>538</v>
      </c>
      <c r="O8" s="146"/>
    </row>
    <row r="9" spans="1:15" ht="48" x14ac:dyDescent="0.25">
      <c r="A9" s="71" t="s">
        <v>608</v>
      </c>
      <c r="B9" s="67" t="s">
        <v>669</v>
      </c>
      <c r="C9" s="65" t="s">
        <v>610</v>
      </c>
      <c r="D9" s="78" t="s">
        <v>609</v>
      </c>
      <c r="E9" s="65" t="s">
        <v>611</v>
      </c>
      <c r="F9" s="70" t="s">
        <v>577</v>
      </c>
      <c r="G9" s="79" t="s">
        <v>585</v>
      </c>
      <c r="H9" s="89" t="s">
        <v>685</v>
      </c>
      <c r="I9" s="67" t="s">
        <v>594</v>
      </c>
      <c r="J9" s="109" t="s">
        <v>579</v>
      </c>
      <c r="K9" s="71" t="s">
        <v>550</v>
      </c>
      <c r="L9" s="71" t="s">
        <v>550</v>
      </c>
      <c r="M9" s="71"/>
      <c r="N9" s="68" t="s">
        <v>538</v>
      </c>
      <c r="O9" s="146"/>
    </row>
    <row r="10" spans="1:15" ht="24" x14ac:dyDescent="0.25">
      <c r="A10" s="71" t="s">
        <v>612</v>
      </c>
      <c r="B10" s="67" t="s">
        <v>669</v>
      </c>
      <c r="C10" s="65" t="s">
        <v>614</v>
      </c>
      <c r="D10" s="78" t="s">
        <v>613</v>
      </c>
      <c r="E10" s="65" t="s">
        <v>615</v>
      </c>
      <c r="F10" s="69" t="s">
        <v>616</v>
      </c>
      <c r="G10" s="79" t="s">
        <v>578</v>
      </c>
      <c r="H10" s="89" t="s">
        <v>686</v>
      </c>
      <c r="I10" s="67" t="s">
        <v>575</v>
      </c>
      <c r="J10" s="109" t="s">
        <v>579</v>
      </c>
      <c r="K10" s="71" t="s">
        <v>550</v>
      </c>
      <c r="L10" s="71" t="s">
        <v>550</v>
      </c>
      <c r="M10" s="71"/>
      <c r="N10" s="68" t="s">
        <v>538</v>
      </c>
      <c r="O10" s="146"/>
    </row>
    <row r="11" spans="1:15" ht="48" x14ac:dyDescent="0.25">
      <c r="A11" s="71" t="s">
        <v>617</v>
      </c>
      <c r="B11" s="67" t="s">
        <v>669</v>
      </c>
      <c r="C11" s="65" t="s">
        <v>619</v>
      </c>
      <c r="D11" s="78" t="s">
        <v>618</v>
      </c>
      <c r="E11" s="65" t="s">
        <v>620</v>
      </c>
      <c r="F11" s="69" t="s">
        <v>616</v>
      </c>
      <c r="G11" s="79" t="s">
        <v>585</v>
      </c>
      <c r="H11" s="89" t="s">
        <v>685</v>
      </c>
      <c r="I11" s="67" t="s">
        <v>583</v>
      </c>
      <c r="J11" s="109" t="s">
        <v>579</v>
      </c>
      <c r="K11" s="71" t="s">
        <v>550</v>
      </c>
      <c r="L11" s="71" t="s">
        <v>550</v>
      </c>
      <c r="M11" s="71"/>
      <c r="N11" s="68" t="s">
        <v>538</v>
      </c>
      <c r="O11" s="146"/>
    </row>
    <row r="12" spans="1:15" ht="24" x14ac:dyDescent="0.25">
      <c r="A12" s="71" t="s">
        <v>621</v>
      </c>
      <c r="B12" s="67" t="s">
        <v>669</v>
      </c>
      <c r="C12" s="65" t="s">
        <v>623</v>
      </c>
      <c r="D12" s="78" t="s">
        <v>622</v>
      </c>
      <c r="E12" s="65" t="s">
        <v>624</v>
      </c>
      <c r="F12" s="69" t="s">
        <v>616</v>
      </c>
      <c r="G12" s="79" t="s">
        <v>578</v>
      </c>
      <c r="H12" s="89" t="s">
        <v>686</v>
      </c>
      <c r="I12" s="67" t="s">
        <v>589</v>
      </c>
      <c r="J12" s="109" t="s">
        <v>579</v>
      </c>
      <c r="K12" s="71" t="s">
        <v>550</v>
      </c>
      <c r="L12" s="71" t="s">
        <v>550</v>
      </c>
      <c r="M12" s="71"/>
      <c r="N12" s="68" t="s">
        <v>538</v>
      </c>
      <c r="O12" s="146"/>
    </row>
    <row r="13" spans="1:15" ht="48" x14ac:dyDescent="0.25">
      <c r="A13" s="71" t="s">
        <v>625</v>
      </c>
      <c r="B13" s="67" t="s">
        <v>669</v>
      </c>
      <c r="C13" s="65" t="s">
        <v>627</v>
      </c>
      <c r="D13" s="78" t="s">
        <v>626</v>
      </c>
      <c r="E13" s="65" t="s">
        <v>628</v>
      </c>
      <c r="F13" s="69" t="s">
        <v>616</v>
      </c>
      <c r="G13" s="79" t="s">
        <v>585</v>
      </c>
      <c r="H13" s="89" t="s">
        <v>685</v>
      </c>
      <c r="I13" s="67" t="s">
        <v>594</v>
      </c>
      <c r="J13" s="109" t="s">
        <v>579</v>
      </c>
      <c r="K13" s="71" t="s">
        <v>550</v>
      </c>
      <c r="L13" s="71" t="s">
        <v>550</v>
      </c>
      <c r="M13" s="71"/>
      <c r="N13" s="68" t="s">
        <v>538</v>
      </c>
      <c r="O13" s="146"/>
    </row>
    <row r="14" spans="1:15" ht="48" x14ac:dyDescent="0.25">
      <c r="A14" s="71" t="s">
        <v>629</v>
      </c>
      <c r="B14" s="67" t="s">
        <v>669</v>
      </c>
      <c r="C14" s="65" t="s">
        <v>631</v>
      </c>
      <c r="D14" s="78" t="s">
        <v>630</v>
      </c>
      <c r="E14" s="65" t="s">
        <v>632</v>
      </c>
      <c r="F14" s="69" t="s">
        <v>616</v>
      </c>
      <c r="G14" s="79" t="s">
        <v>578</v>
      </c>
      <c r="H14" s="89" t="s">
        <v>686</v>
      </c>
      <c r="I14" s="67" t="s">
        <v>589</v>
      </c>
      <c r="J14" s="109" t="s">
        <v>579</v>
      </c>
      <c r="K14" s="71" t="s">
        <v>550</v>
      </c>
      <c r="L14" s="71" t="s">
        <v>550</v>
      </c>
      <c r="M14" s="71"/>
      <c r="N14" s="68" t="s">
        <v>538</v>
      </c>
      <c r="O14" s="146"/>
    </row>
    <row r="15" spans="1:15" ht="48" x14ac:dyDescent="0.25">
      <c r="A15" s="71" t="s">
        <v>633</v>
      </c>
      <c r="B15" s="67" t="s">
        <v>669</v>
      </c>
      <c r="C15" s="65" t="s">
        <v>635</v>
      </c>
      <c r="D15" s="78" t="s">
        <v>634</v>
      </c>
      <c r="E15" s="65" t="s">
        <v>637</v>
      </c>
      <c r="F15" s="69" t="s">
        <v>638</v>
      </c>
      <c r="G15" s="79" t="s">
        <v>639</v>
      </c>
      <c r="H15" s="89" t="s">
        <v>685</v>
      </c>
      <c r="I15" s="67" t="s">
        <v>636</v>
      </c>
      <c r="J15" s="109" t="s">
        <v>579</v>
      </c>
      <c r="K15" s="71" t="s">
        <v>640</v>
      </c>
      <c r="L15" s="71" t="s">
        <v>640</v>
      </c>
      <c r="M15" s="71"/>
      <c r="N15" s="68" t="s">
        <v>538</v>
      </c>
      <c r="O15" s="147"/>
    </row>
    <row r="16" spans="1:15" ht="36" x14ac:dyDescent="0.25">
      <c r="A16" s="71" t="s">
        <v>641</v>
      </c>
      <c r="B16" s="67" t="s">
        <v>669</v>
      </c>
      <c r="C16" s="65" t="s">
        <v>643</v>
      </c>
      <c r="D16" s="78" t="s">
        <v>642</v>
      </c>
      <c r="E16" s="65" t="s">
        <v>644</v>
      </c>
      <c r="F16" s="69" t="s">
        <v>616</v>
      </c>
      <c r="G16" s="79" t="s">
        <v>578</v>
      </c>
      <c r="H16" s="89" t="s">
        <v>686</v>
      </c>
      <c r="I16" s="67" t="s">
        <v>589</v>
      </c>
      <c r="J16" s="109" t="s">
        <v>579</v>
      </c>
      <c r="K16" s="71" t="s">
        <v>550</v>
      </c>
      <c r="L16" s="71" t="s">
        <v>550</v>
      </c>
      <c r="M16" s="71"/>
      <c r="N16" s="68" t="s">
        <v>538</v>
      </c>
      <c r="O16" s="147"/>
    </row>
    <row r="17" spans="1:15" ht="48" x14ac:dyDescent="0.25">
      <c r="A17" s="71" t="s">
        <v>645</v>
      </c>
      <c r="B17" s="67" t="s">
        <v>669</v>
      </c>
      <c r="C17" s="65" t="s">
        <v>647</v>
      </c>
      <c r="D17" s="78" t="s">
        <v>646</v>
      </c>
      <c r="E17" s="65" t="s">
        <v>648</v>
      </c>
      <c r="F17" s="69" t="s">
        <v>616</v>
      </c>
      <c r="G17" s="79" t="s">
        <v>585</v>
      </c>
      <c r="H17" s="89" t="s">
        <v>685</v>
      </c>
      <c r="I17" s="67" t="s">
        <v>594</v>
      </c>
      <c r="J17" s="109" t="s">
        <v>579</v>
      </c>
      <c r="K17" s="71" t="s">
        <v>550</v>
      </c>
      <c r="L17" s="71" t="s">
        <v>550</v>
      </c>
      <c r="M17" s="71"/>
      <c r="N17" s="68" t="s">
        <v>538</v>
      </c>
      <c r="O17" s="147"/>
    </row>
    <row r="18" spans="1:15" ht="37.200000000000003" x14ac:dyDescent="0.25">
      <c r="A18" s="71" t="s">
        <v>649</v>
      </c>
      <c r="B18" s="67" t="s">
        <v>671</v>
      </c>
      <c r="C18" s="65" t="s">
        <v>651</v>
      </c>
      <c r="D18" s="78" t="s">
        <v>650</v>
      </c>
      <c r="E18" s="80" t="s">
        <v>652</v>
      </c>
      <c r="F18" s="81" t="s">
        <v>653</v>
      </c>
      <c r="G18" s="79" t="s">
        <v>578</v>
      </c>
      <c r="H18" s="89" t="s">
        <v>686</v>
      </c>
      <c r="I18" s="67" t="s">
        <v>589</v>
      </c>
      <c r="J18" s="109" t="s">
        <v>579</v>
      </c>
      <c r="K18" s="71" t="s">
        <v>550</v>
      </c>
      <c r="L18" s="71" t="s">
        <v>550</v>
      </c>
      <c r="M18" s="71"/>
      <c r="N18" s="68" t="s">
        <v>538</v>
      </c>
      <c r="O18" s="147"/>
    </row>
    <row r="19" spans="1:15" ht="61.2" x14ac:dyDescent="0.25">
      <c r="A19" s="71" t="s">
        <v>654</v>
      </c>
      <c r="B19" s="67" t="s">
        <v>671</v>
      </c>
      <c r="C19" s="65" t="s">
        <v>656</v>
      </c>
      <c r="D19" s="78" t="s">
        <v>655</v>
      </c>
      <c r="E19" s="65" t="s">
        <v>657</v>
      </c>
      <c r="F19" s="65" t="s">
        <v>653</v>
      </c>
      <c r="G19" s="79" t="s">
        <v>585</v>
      </c>
      <c r="H19" s="89" t="s">
        <v>685</v>
      </c>
      <c r="I19" s="67" t="s">
        <v>594</v>
      </c>
      <c r="J19" s="109" t="s">
        <v>579</v>
      </c>
      <c r="K19" s="71" t="s">
        <v>550</v>
      </c>
      <c r="L19" s="71" t="s">
        <v>550</v>
      </c>
      <c r="M19" s="71"/>
      <c r="N19" s="68" t="s">
        <v>538</v>
      </c>
      <c r="O19" s="147"/>
    </row>
    <row r="20" spans="1:15" x14ac:dyDescent="0.25">
      <c r="O20" s="147"/>
    </row>
    <row r="25" spans="1:15" x14ac:dyDescent="0.25">
      <c r="O25" s="149"/>
    </row>
    <row r="26" spans="1:15" x14ac:dyDescent="0.25">
      <c r="O26" s="147"/>
    </row>
    <row r="27" spans="1:15" x14ac:dyDescent="0.25">
      <c r="O27" s="147"/>
    </row>
    <row r="28" spans="1:15" x14ac:dyDescent="0.25">
      <c r="O28" s="147"/>
    </row>
    <row r="29" spans="1:15" x14ac:dyDescent="0.25">
      <c r="O29" s="147"/>
    </row>
    <row r="30" spans="1:15" x14ac:dyDescent="0.25">
      <c r="O30" s="147"/>
    </row>
    <row r="31" spans="1:15" x14ac:dyDescent="0.25">
      <c r="O31" s="146"/>
    </row>
    <row r="32" spans="1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3">
    <dataValidation type="list" allowBlank="1" showInputMessage="1" showErrorMessage="1" sqref="N2:N19">
      <formula1>"应用层,表示层,会话层,传输层,网络层,数据链路层,物理层"</formula1>
    </dataValidation>
    <dataValidation type="textLength" operator="lessThanOrEqual" allowBlank="1" showInputMessage="1" showErrorMessage="1" sqref="D2:D19">
      <formula1>64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H1" workbookViewId="0">
      <selection activeCell="O1" sqref="O1:O1048576"/>
    </sheetView>
  </sheetViews>
  <sheetFormatPr defaultColWidth="9" defaultRowHeight="15.6" x14ac:dyDescent="0.25"/>
  <cols>
    <col min="1" max="2" width="9" style="77"/>
    <col min="3" max="3" width="16.59765625" style="77" customWidth="1"/>
    <col min="4" max="4" width="27.5" style="77" customWidth="1"/>
    <col min="5" max="5" width="23.09765625" style="77" customWidth="1"/>
    <col min="6" max="6" width="15.19921875" style="77" customWidth="1"/>
    <col min="7" max="8" width="9" style="74"/>
    <col min="9" max="9" width="9" style="77"/>
    <col min="10" max="10" width="13.19921875" style="77" customWidth="1"/>
    <col min="11" max="14" width="9" style="77"/>
    <col min="15" max="15" width="10.796875" style="148" customWidth="1"/>
    <col min="16" max="16384" width="9" style="77"/>
  </cols>
  <sheetData>
    <row r="1" spans="1:15" s="62" customFormat="1" ht="35.25" customHeight="1" x14ac:dyDescent="0.25">
      <c r="A1" s="60" t="s">
        <v>551</v>
      </c>
      <c r="B1" s="60" t="s">
        <v>552</v>
      </c>
      <c r="C1" s="93" t="s">
        <v>719</v>
      </c>
      <c r="D1" s="93" t="s">
        <v>717</v>
      </c>
      <c r="E1" s="93" t="s">
        <v>721</v>
      </c>
      <c r="F1" s="93" t="s">
        <v>722</v>
      </c>
      <c r="G1" s="60" t="s">
        <v>554</v>
      </c>
      <c r="H1" s="83" t="s">
        <v>682</v>
      </c>
      <c r="I1" s="60" t="s">
        <v>553</v>
      </c>
      <c r="J1" s="60" t="s">
        <v>723</v>
      </c>
      <c r="K1" s="93" t="s">
        <v>725</v>
      </c>
      <c r="L1" s="93" t="s">
        <v>727</v>
      </c>
      <c r="M1" s="104" t="s">
        <v>739</v>
      </c>
      <c r="N1" s="60" t="s">
        <v>555</v>
      </c>
      <c r="O1" s="145" t="s">
        <v>836</v>
      </c>
    </row>
    <row r="2" spans="1:15" s="76" customFormat="1" ht="48" x14ac:dyDescent="0.25">
      <c r="A2" s="67" t="s">
        <v>564</v>
      </c>
      <c r="B2" s="67" t="s">
        <v>669</v>
      </c>
      <c r="C2" s="65" t="s">
        <v>566</v>
      </c>
      <c r="D2" s="65" t="s">
        <v>565</v>
      </c>
      <c r="E2" s="65" t="s">
        <v>567</v>
      </c>
      <c r="F2" s="102" t="s">
        <v>737</v>
      </c>
      <c r="G2" s="64" t="s">
        <v>536</v>
      </c>
      <c r="H2" s="88" t="s">
        <v>685</v>
      </c>
      <c r="I2" s="75" t="s">
        <v>559</v>
      </c>
      <c r="J2" s="109" t="s">
        <v>537</v>
      </c>
      <c r="K2" s="71" t="s">
        <v>550</v>
      </c>
      <c r="L2" s="71" t="s">
        <v>550</v>
      </c>
      <c r="M2" s="71"/>
      <c r="N2" s="67" t="s">
        <v>538</v>
      </c>
      <c r="O2" s="123" t="s">
        <v>834</v>
      </c>
    </row>
    <row r="3" spans="1:15" s="76" customFormat="1" ht="48" x14ac:dyDescent="0.25">
      <c r="A3" s="67" t="s">
        <v>568</v>
      </c>
      <c r="B3" s="67" t="s">
        <v>669</v>
      </c>
      <c r="C3" s="65" t="s">
        <v>570</v>
      </c>
      <c r="D3" s="65" t="s">
        <v>569</v>
      </c>
      <c r="E3" s="65" t="s">
        <v>571</v>
      </c>
      <c r="F3" s="102" t="s">
        <v>737</v>
      </c>
      <c r="G3" s="64" t="s">
        <v>536</v>
      </c>
      <c r="H3" s="88" t="s">
        <v>685</v>
      </c>
      <c r="I3" s="75" t="s">
        <v>559</v>
      </c>
      <c r="J3" s="109" t="s">
        <v>537</v>
      </c>
      <c r="K3" s="71" t="s">
        <v>550</v>
      </c>
      <c r="L3" s="71" t="s">
        <v>550</v>
      </c>
      <c r="M3" s="71"/>
      <c r="N3" s="67" t="s">
        <v>538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workbookViewId="0">
      <selection activeCell="BC19" sqref="BC19"/>
    </sheetView>
  </sheetViews>
  <sheetFormatPr defaultColWidth="7.8984375" defaultRowHeight="15" x14ac:dyDescent="0.25"/>
  <cols>
    <col min="1" max="1" width="6.3984375" style="18" customWidth="1" collapsed="1"/>
    <col min="2" max="2" width="22.8984375" style="18" customWidth="1" collapsed="1"/>
    <col min="3" max="3" width="11.8984375" style="18" customWidth="1" collapsed="1"/>
    <col min="4" max="10" width="7.8984375" style="18" collapsed="1"/>
    <col min="11" max="43" width="9.59765625" style="18" customWidth="1" collapsed="1"/>
    <col min="44" max="53" width="7.8984375" style="18"/>
    <col min="54" max="16384" width="7.8984375" style="18" collapsed="1"/>
  </cols>
  <sheetData>
    <row r="1" spans="1:43" ht="24" x14ac:dyDescent="0.15">
      <c r="A1" s="113" t="s">
        <v>709</v>
      </c>
      <c r="B1" s="92" t="s">
        <v>710</v>
      </c>
      <c r="C1" s="92" t="s">
        <v>91</v>
      </c>
      <c r="D1" s="113" t="s">
        <v>711</v>
      </c>
      <c r="E1" s="113" t="s">
        <v>712</v>
      </c>
      <c r="F1" s="113" t="s">
        <v>713</v>
      </c>
      <c r="G1" s="113" t="s">
        <v>714</v>
      </c>
      <c r="H1" s="113" t="s">
        <v>715</v>
      </c>
      <c r="I1" s="113" t="s">
        <v>716</v>
      </c>
      <c r="J1" s="114" t="s">
        <v>512</v>
      </c>
      <c r="K1" s="115" t="s">
        <v>768</v>
      </c>
      <c r="L1" s="115" t="s">
        <v>769</v>
      </c>
      <c r="M1" s="115" t="s">
        <v>770</v>
      </c>
      <c r="N1" s="116" t="s">
        <v>771</v>
      </c>
      <c r="O1" s="116" t="s">
        <v>772</v>
      </c>
      <c r="P1" s="116" t="s">
        <v>773</v>
      </c>
      <c r="Q1" s="116" t="s">
        <v>774</v>
      </c>
      <c r="R1" s="116" t="s">
        <v>775</v>
      </c>
      <c r="S1" s="116" t="s">
        <v>776</v>
      </c>
      <c r="T1" s="115" t="s">
        <v>777</v>
      </c>
      <c r="U1" s="115" t="s">
        <v>778</v>
      </c>
      <c r="V1" s="115" t="s">
        <v>779</v>
      </c>
      <c r="W1" s="115" t="s">
        <v>780</v>
      </c>
      <c r="X1" s="115" t="s">
        <v>781</v>
      </c>
      <c r="Y1" s="115" t="s">
        <v>782</v>
      </c>
      <c r="Z1" s="116" t="s">
        <v>783</v>
      </c>
      <c r="AA1" s="116" t="s">
        <v>784</v>
      </c>
      <c r="AB1" s="116" t="s">
        <v>785</v>
      </c>
      <c r="AC1" s="116" t="s">
        <v>786</v>
      </c>
      <c r="AD1" s="116" t="s">
        <v>787</v>
      </c>
      <c r="AE1" s="116" t="s">
        <v>788</v>
      </c>
      <c r="AF1" s="115" t="s">
        <v>789</v>
      </c>
      <c r="AG1" s="115" t="s">
        <v>790</v>
      </c>
      <c r="AH1" s="115" t="s">
        <v>791</v>
      </c>
      <c r="AI1" s="115" t="s">
        <v>792</v>
      </c>
      <c r="AJ1" s="115" t="s">
        <v>793</v>
      </c>
      <c r="AK1" s="115" t="s">
        <v>794</v>
      </c>
      <c r="AL1" s="116" t="s">
        <v>795</v>
      </c>
      <c r="AM1" s="116" t="s">
        <v>796</v>
      </c>
      <c r="AN1" s="116" t="s">
        <v>797</v>
      </c>
      <c r="AO1" s="116" t="s">
        <v>798</v>
      </c>
      <c r="AP1" s="116" t="s">
        <v>799</v>
      </c>
      <c r="AQ1" s="116" t="s">
        <v>800</v>
      </c>
    </row>
    <row r="2" spans="1:43" x14ac:dyDescent="0.15">
      <c r="A2" s="117" t="s">
        <v>73</v>
      </c>
      <c r="B2" s="19" t="s">
        <v>322</v>
      </c>
      <c r="C2" s="19" t="s">
        <v>323</v>
      </c>
      <c r="D2" s="19">
        <f>COUNTIF(IB!$B:$B,"A")</f>
        <v>0</v>
      </c>
      <c r="E2" s="19">
        <f>COUNTIF(IB!$B:$B,"B")</f>
        <v>13</v>
      </c>
      <c r="F2" s="19">
        <f>COUNTIF(IB!$B:$B,"C")</f>
        <v>7</v>
      </c>
      <c r="G2" s="19">
        <f>COUNTIF(IB!$B:$B,"CA")</f>
        <v>0</v>
      </c>
      <c r="H2" s="19">
        <f>COUNTIF(IB!$B:$B,"CB")</f>
        <v>0</v>
      </c>
      <c r="I2" s="19">
        <f>COUNTIF(IB!$B:$B,"CC")</f>
        <v>0</v>
      </c>
      <c r="J2" s="19">
        <f>SUM(D2:I2)</f>
        <v>20</v>
      </c>
      <c r="K2" s="118">
        <f>SUMPRODUCT((IB!$B:$B="CA")*(IB!$O:$O="NA"))</f>
        <v>0</v>
      </c>
      <c r="L2" s="118">
        <f>SUMPRODUCT((IB!$B:$B="CB")*(IB!$O:$O="NA"))</f>
        <v>0</v>
      </c>
      <c r="M2" s="118">
        <f>SUMPRODUCT((IB!$B:$B="CC")*(IB!$O:$O="NA"))</f>
        <v>0</v>
      </c>
      <c r="N2" s="118">
        <f>SUMPRODUCT((IB!$B:$B="A")*(IB!$O:$O="T"))</f>
        <v>0</v>
      </c>
      <c r="O2" s="118">
        <f>SUMPRODUCT((IB!$B:$B="B")*(IB!$O:$O="T"))</f>
        <v>1</v>
      </c>
      <c r="P2" s="118">
        <f>SUMPRODUCT((IB!$B:$B="C")*(IB!$O:$O="T"))</f>
        <v>0</v>
      </c>
      <c r="Q2" s="118">
        <f>SUMPRODUCT((IB!$B:$B="CA")*(IB!$O:$O="T"))</f>
        <v>0</v>
      </c>
      <c r="R2" s="118">
        <f>SUMPRODUCT((IB!$B:$B="CB")*(IB!$O:$O="T"))</f>
        <v>0</v>
      </c>
      <c r="S2" s="118">
        <f>SUMPRODUCT((IB!$B:$B="CC")*(IB!$O:$O="T"))</f>
        <v>0</v>
      </c>
      <c r="T2" s="118">
        <f>SUMPRODUCT((IB!$B:$B="A")*(IB!$O:$O="T+1Q"))</f>
        <v>0</v>
      </c>
      <c r="U2" s="118">
        <f>SUMPRODUCT((IB!$B:$B="B")*(IB!$O:$O="T+1Q"))</f>
        <v>0</v>
      </c>
      <c r="V2" s="118">
        <f>SUMPRODUCT((IB!$B:$B="C")*(IB!$O:$O="T+1Q"))</f>
        <v>0</v>
      </c>
      <c r="W2" s="118">
        <f>SUMPRODUCT((IB!$B:$B="CA")*(IB!$O:$O="T+1Q"))</f>
        <v>0</v>
      </c>
      <c r="X2" s="118">
        <f>SUMPRODUCT((IB!$B:$B="CB")*(IB!$O:$O="T+1Q"))</f>
        <v>0</v>
      </c>
      <c r="Y2" s="118">
        <f>SUMPRODUCT((IB!$B:$B="CC")*(IB!$O:$O="T+1Q"))</f>
        <v>0</v>
      </c>
      <c r="Z2" s="118">
        <f>SUMPRODUCT((IB!$B:$B="A")*(IB!$O:$O="T+2Q"))</f>
        <v>0</v>
      </c>
      <c r="AA2" s="118">
        <f>SUMPRODUCT((IB!$B:$B="B")*(IB!$O:$O="T+2Q"))</f>
        <v>0</v>
      </c>
      <c r="AB2" s="118">
        <f>SUMPRODUCT((IB!$B:$B="C")*(IB!$O:$O="T+2Q"))</f>
        <v>0</v>
      </c>
      <c r="AC2" s="118">
        <f>SUMPRODUCT((IB!$B:$B="CA")*(IB!$O:$O="T+2Q"))</f>
        <v>0</v>
      </c>
      <c r="AD2" s="118">
        <f>SUMPRODUCT((IB!$B:$B="CB")*(IB!$O:$O="T+2Q"))</f>
        <v>0</v>
      </c>
      <c r="AE2" s="118">
        <f>SUMPRODUCT((IB!$B:$B="CC")*(IB!$O:$O="T+2Q"))</f>
        <v>0</v>
      </c>
      <c r="AF2" s="118">
        <f>SUMPRODUCT((IB!$B:$B="A")*(IB!$O:$O="T+3Q"))</f>
        <v>0</v>
      </c>
      <c r="AG2" s="118">
        <f>SUMPRODUCT((IB!$B:$B="B")*(IB!$O:$O="T+3Q"))</f>
        <v>0</v>
      </c>
      <c r="AH2" s="118">
        <f>SUMPRODUCT((IB!$B:$B="C")*(IB!$O:$O="T+3Q"))</f>
        <v>0</v>
      </c>
      <c r="AI2" s="118">
        <f>SUMPRODUCT((IB!$B:$B="CA")*(IB!$O:$O="T+3Q"))</f>
        <v>0</v>
      </c>
      <c r="AJ2" s="118">
        <f>SUMPRODUCT((IB!$B:$B="CB")*(IB!$O:$O="T+3Q"))</f>
        <v>0</v>
      </c>
      <c r="AK2" s="118">
        <f>SUMPRODUCT((IB!$B:$B="CC")*(IB!$O:$O="T+3Q"))</f>
        <v>0</v>
      </c>
      <c r="AL2" s="118">
        <f>SUMPRODUCT((IB!$B:$B="A")*(IB!$O:$O="T+4Q"))</f>
        <v>0</v>
      </c>
      <c r="AM2" s="118">
        <f>SUMPRODUCT((IB!$B:$B="B")*(IB!$O:$O="T+4Q"))</f>
        <v>0</v>
      </c>
      <c r="AN2" s="118">
        <f>SUMPRODUCT((IB!$B:$B="C")*(IB!$O:$O="T+4Q"))</f>
        <v>0</v>
      </c>
      <c r="AO2" s="118">
        <f>SUMPRODUCT((IB!$B:$B="CA")*(IB!$O:$O="T+4Q"))</f>
        <v>0</v>
      </c>
      <c r="AP2" s="118">
        <f>SUMPRODUCT((IB!$B:$B="CB")*(IB!$O:$O="T+4Q"))</f>
        <v>0</v>
      </c>
      <c r="AQ2" s="118">
        <f>SUMPRODUCT((IB!$B:$B="CC")*(IB!$O:$O="T+4Q"))</f>
        <v>0</v>
      </c>
    </row>
    <row r="3" spans="1:43" x14ac:dyDescent="0.15">
      <c r="A3" s="117" t="s">
        <v>275</v>
      </c>
      <c r="B3" s="19" t="s">
        <v>324</v>
      </c>
      <c r="C3" s="19" t="s">
        <v>85</v>
      </c>
      <c r="D3" s="19">
        <f>COUNTIF(IC!$B:$B,"A")</f>
        <v>0</v>
      </c>
      <c r="E3" s="19">
        <f>COUNTIF(IC!$B:$B,"B")</f>
        <v>2</v>
      </c>
      <c r="F3" s="19">
        <f>COUNTIF(IC!$B:$B,"C")</f>
        <v>0</v>
      </c>
      <c r="G3" s="19">
        <f>COUNTIF(IC!$B:$B,"CA")</f>
        <v>0</v>
      </c>
      <c r="H3" s="19">
        <f>COUNTIF(IC!$B:$B,"CB")</f>
        <v>0</v>
      </c>
      <c r="I3" s="19">
        <f>COUNTIF(IC!$B:$B,"CC")</f>
        <v>0</v>
      </c>
      <c r="J3" s="19">
        <f t="shared" ref="J3:J18" si="0">SUM(D3:I3)</f>
        <v>2</v>
      </c>
      <c r="K3" s="118">
        <f>SUMPRODUCT((IC!$B:$B="CA")*(IC!$O:$O="NA"))</f>
        <v>0</v>
      </c>
      <c r="L3" s="118">
        <f>SUMPRODUCT((IC!$B:$B="CB")*(IC!$O:$O="NA"))</f>
        <v>0</v>
      </c>
      <c r="M3" s="118">
        <f>SUMPRODUCT((IC!$B:$B="CC")*(IC!$O:$O="NA"))</f>
        <v>0</v>
      </c>
      <c r="N3" s="118">
        <f>SUMPRODUCT((IC!$B:$B="A")*(IC!$O:$O="T"))</f>
        <v>0</v>
      </c>
      <c r="O3" s="118">
        <f>SUMPRODUCT((IC!$B:$B="B")*(IC!$O:$O="T"))</f>
        <v>1</v>
      </c>
      <c r="P3" s="118">
        <f>SUMPRODUCT((IC!$B:$B="C")*(IC!$O:$O="T"))</f>
        <v>0</v>
      </c>
      <c r="Q3" s="118">
        <f>SUMPRODUCT((IC!$B:$B="CA")*(IC!$O:$O="T"))</f>
        <v>0</v>
      </c>
      <c r="R3" s="118">
        <f>SUMPRODUCT((IC!$B:$B="CB")*(IC!$O:$O="T"))</f>
        <v>0</v>
      </c>
      <c r="S3" s="118">
        <f>SUMPRODUCT((IC!$B:$B="CC")*(IC!$O:$O="T"))</f>
        <v>0</v>
      </c>
      <c r="T3" s="118">
        <f>SUMPRODUCT((IC!$B:$B="A")*(IC!$O:$O="T+1Q"))</f>
        <v>0</v>
      </c>
      <c r="U3" s="118">
        <f>SUMPRODUCT((IC!$B:$B="B")*(IC!$O:$O="T+1Q"))</f>
        <v>0</v>
      </c>
      <c r="V3" s="118">
        <f>SUMPRODUCT((IC!$B:$B="C")*(IC!$O:$O="T+1Q"))</f>
        <v>0</v>
      </c>
      <c r="W3" s="118">
        <f>SUMPRODUCT((IC!$B:$B="CA")*(IC!$O:$O="T+1Q"))</f>
        <v>0</v>
      </c>
      <c r="X3" s="118">
        <f>SUMPRODUCT((IC!$B:$B="CB")*(IC!$O:$O="T+1Q"))</f>
        <v>0</v>
      </c>
      <c r="Y3" s="118">
        <f>SUMPRODUCT((IC!$B:$B="CC")*(IC!$O:$O="T+1Q"))</f>
        <v>0</v>
      </c>
      <c r="Z3" s="118">
        <f>SUMPRODUCT((IC!$B:$B="A")*(IC!$O:$O="T+2Q"))</f>
        <v>0</v>
      </c>
      <c r="AA3" s="118">
        <f>SUMPRODUCT((IC!$B:$B="B")*(IC!$O:$O="T+2Q"))</f>
        <v>0</v>
      </c>
      <c r="AB3" s="118">
        <f>SUMPRODUCT((IC!$B:$B="C")*(IC!$O:$O="T+2Q"))</f>
        <v>0</v>
      </c>
      <c r="AC3" s="118">
        <f>SUMPRODUCT((IC!$B:$B="CA")*(IC!$O:$O="T+2Q"))</f>
        <v>0</v>
      </c>
      <c r="AD3" s="118">
        <f>SUMPRODUCT((IC!$B:$B="CB")*(IC!$O:$O="T+2Q"))</f>
        <v>0</v>
      </c>
      <c r="AE3" s="118">
        <f>SUMPRODUCT((IC!$B:$B="CC")*(IC!$O:$O="T+2Q"))</f>
        <v>0</v>
      </c>
      <c r="AF3" s="118">
        <f>SUMPRODUCT((IC!$B:$B="A")*(IC!$O:$O="T+3Q"))</f>
        <v>0</v>
      </c>
      <c r="AG3" s="118">
        <f>SUMPRODUCT((IC!$B:$B="B")*(IC!$O:$O="T+3Q"))</f>
        <v>0</v>
      </c>
      <c r="AH3" s="118">
        <f>SUMPRODUCT((IC!$B:$B="C")*(IC!$O:$O="T+3Q"))</f>
        <v>0</v>
      </c>
      <c r="AI3" s="118">
        <f>SUMPRODUCT((IC!$B:$B="CA")*(IC!$O:$O="T+3Q"))</f>
        <v>0</v>
      </c>
      <c r="AJ3" s="118">
        <f>SUMPRODUCT((IC!$B:$B="CB")*(IC!$O:$O="T+3Q"))</f>
        <v>0</v>
      </c>
      <c r="AK3" s="118">
        <f>SUMPRODUCT((IC!$B:$B="CC")*(IC!$O:$O="T+3Q"))</f>
        <v>0</v>
      </c>
      <c r="AL3" s="118">
        <f>SUMPRODUCT((IC!$B:$B="A")*(IC!$O:$O="T+4Q"))</f>
        <v>0</v>
      </c>
      <c r="AM3" s="118">
        <f>SUMPRODUCT((IC!$B:$B="B")*(IC!$O:$O="T+4Q"))</f>
        <v>0</v>
      </c>
      <c r="AN3" s="118">
        <f>SUMPRODUCT((IC!$B:$B="C")*(IC!$O:$O="T+4Q"))</f>
        <v>0</v>
      </c>
      <c r="AO3" s="118">
        <f>SUMPRODUCT((IC!$B:$B="CA")*(IC!$O:$O="T+4Q"))</f>
        <v>0</v>
      </c>
      <c r="AP3" s="118">
        <f>SUMPRODUCT((IC!$B:$B="CB")*(IC!$O:$O="T+4Q"))</f>
        <v>0</v>
      </c>
      <c r="AQ3" s="118">
        <f>SUMPRODUCT((IC!$B:$B="CC")*(IC!$O:$O="T+4Q"))</f>
        <v>0</v>
      </c>
    </row>
    <row r="4" spans="1:43" x14ac:dyDescent="0.15">
      <c r="A4" s="117" t="s">
        <v>276</v>
      </c>
      <c r="B4" s="19" t="s">
        <v>325</v>
      </c>
      <c r="C4" s="19" t="s">
        <v>85</v>
      </c>
      <c r="D4" s="19">
        <f>COUNTIF(ID!$B:$B,"A")</f>
        <v>0</v>
      </c>
      <c r="E4" s="19">
        <f>COUNTIF(ID!$B:$B,"B")</f>
        <v>5</v>
      </c>
      <c r="F4" s="19">
        <f>COUNTIF(ID!$B:$B,"C")</f>
        <v>16</v>
      </c>
      <c r="G4" s="19">
        <f>COUNTIF(ID!$B:$B,"CA")</f>
        <v>0</v>
      </c>
      <c r="H4" s="19">
        <f>COUNTIF(ID!$B:$B,"CB")</f>
        <v>0</v>
      </c>
      <c r="I4" s="19">
        <f>COUNTIF(ID!$B:$B,"CC")</f>
        <v>0</v>
      </c>
      <c r="J4" s="19">
        <f t="shared" si="0"/>
        <v>21</v>
      </c>
      <c r="K4" s="118">
        <f>SUMPRODUCT((ID!$B:$B="CA")*(ID!$O:$O="NA"))</f>
        <v>0</v>
      </c>
      <c r="L4" s="118">
        <f>SUMPRODUCT((ID!$B:$B="CB")*(ID!$O:$O="NA"))</f>
        <v>0</v>
      </c>
      <c r="M4" s="118">
        <f>SUMPRODUCT((ID!$B:$B="CC")*(ID!$O:$O="NA"))</f>
        <v>0</v>
      </c>
      <c r="N4" s="118">
        <f>SUMPRODUCT((ID!$B:$B="A")*(ID!$O:$O="T"))</f>
        <v>0</v>
      </c>
      <c r="O4" s="118">
        <f>SUMPRODUCT((ID!$B:$B="B")*(ID!$O:$O="T"))</f>
        <v>1</v>
      </c>
      <c r="P4" s="118">
        <f>SUMPRODUCT((ID!$B:$B="C")*(ID!$O:$O="T"))</f>
        <v>0</v>
      </c>
      <c r="Q4" s="118">
        <f>SUMPRODUCT((ID!$B:$B="CA")*(ID!$O:$O="T"))</f>
        <v>0</v>
      </c>
      <c r="R4" s="118">
        <f>SUMPRODUCT((ID!$B:$B="CB")*(ID!$O:$O="T"))</f>
        <v>0</v>
      </c>
      <c r="S4" s="118">
        <f>SUMPRODUCT((ID!$B:$B="CC")*(ID!$O:$O="T"))</f>
        <v>0</v>
      </c>
      <c r="T4" s="118">
        <f>SUMPRODUCT((ID!$B:$B="A")*(ID!$O:$O="T+1Q"))</f>
        <v>0</v>
      </c>
      <c r="U4" s="118">
        <f>SUMPRODUCT((ID!$B:$B="B")*(ID!$O:$O="T+1Q"))</f>
        <v>0</v>
      </c>
      <c r="V4" s="118">
        <f>SUMPRODUCT((ID!$B:$B="C")*(ID!$O:$O="T+1Q"))</f>
        <v>0</v>
      </c>
      <c r="W4" s="118">
        <f>SUMPRODUCT((ID!$B:$B="CA")*(ID!$O:$O="T+1Q"))</f>
        <v>0</v>
      </c>
      <c r="X4" s="118">
        <f>SUMPRODUCT((ID!$B:$B="CB")*(ID!$O:$O="T+1Q"))</f>
        <v>0</v>
      </c>
      <c r="Y4" s="118">
        <f>SUMPRODUCT((ID!$B:$B="CC")*(ID!$O:$O="T+1Q"))</f>
        <v>0</v>
      </c>
      <c r="Z4" s="118">
        <f>SUMPRODUCT((ID!$B:$B="A")*(ID!$O:$O="T+2Q"))</f>
        <v>0</v>
      </c>
      <c r="AA4" s="118">
        <f>SUMPRODUCT((ID!$B:$B="B")*(ID!$O:$O="T+2Q"))</f>
        <v>0</v>
      </c>
      <c r="AB4" s="118">
        <f>SUMPRODUCT((ID!$B:$B="C")*(ID!$O:$O="T+2Q"))</f>
        <v>0</v>
      </c>
      <c r="AC4" s="118">
        <f>SUMPRODUCT((ID!$B:$B="CA")*(ID!$O:$O="T+2Q"))</f>
        <v>0</v>
      </c>
      <c r="AD4" s="118">
        <f>SUMPRODUCT((ID!$B:$B="CB")*(ID!$O:$O="T+2Q"))</f>
        <v>0</v>
      </c>
      <c r="AE4" s="118">
        <f>SUMPRODUCT((ID!$B:$B="CC")*(ID!$O:$O="T+2Q"))</f>
        <v>0</v>
      </c>
      <c r="AF4" s="118">
        <f>SUMPRODUCT((ID!$B:$B="A")*(ID!$O:$O="T+3Q"))</f>
        <v>0</v>
      </c>
      <c r="AG4" s="118">
        <f>SUMPRODUCT((ID!$B:$B="B")*(ID!$O:$O="T+3Q"))</f>
        <v>0</v>
      </c>
      <c r="AH4" s="118">
        <f>SUMPRODUCT((ID!$B:$B="C")*(ID!$O:$O="T+3Q"))</f>
        <v>0</v>
      </c>
      <c r="AI4" s="118">
        <f>SUMPRODUCT((ID!$B:$B="CA")*(ID!$O:$O="T+3Q"))</f>
        <v>0</v>
      </c>
      <c r="AJ4" s="118">
        <f>SUMPRODUCT((ID!$B:$B="CB")*(ID!$O:$O="T+3Q"))</f>
        <v>0</v>
      </c>
      <c r="AK4" s="118">
        <f>SUMPRODUCT((ID!$B:$B="CC")*(ID!$O:$O="T+3Q"))</f>
        <v>0</v>
      </c>
      <c r="AL4" s="118">
        <f>SUMPRODUCT((ID!$B:$B="A")*(ID!$O:$O="T+4Q"))</f>
        <v>0</v>
      </c>
      <c r="AM4" s="118">
        <f>SUMPRODUCT((ID!$B:$B="B")*(ID!$O:$O="T+4Q"))</f>
        <v>0</v>
      </c>
      <c r="AN4" s="118">
        <f>SUMPRODUCT((ID!$B:$B="C")*(ID!$O:$O="T+4Q"))</f>
        <v>0</v>
      </c>
      <c r="AO4" s="118">
        <f>SUMPRODUCT((ID!$B:$B="CA")*(ID!$O:$O="T+4Q"))</f>
        <v>0</v>
      </c>
      <c r="AP4" s="118">
        <f>SUMPRODUCT((ID!$B:$B="CB")*(ID!$O:$O="T+4Q"))</f>
        <v>0</v>
      </c>
      <c r="AQ4" s="118">
        <f>SUMPRODUCT((ID!$B:$B="CC")*(ID!$O:$O="T+4Q"))</f>
        <v>0</v>
      </c>
    </row>
    <row r="5" spans="1:43" x14ac:dyDescent="0.15">
      <c r="A5" s="117" t="s">
        <v>277</v>
      </c>
      <c r="B5" s="19" t="s">
        <v>326</v>
      </c>
      <c r="C5" s="19" t="s">
        <v>85</v>
      </c>
      <c r="D5" s="19">
        <f>COUNTIF(IE!$B:$B,"A")</f>
        <v>0</v>
      </c>
      <c r="E5" s="19">
        <f>COUNTIF(IE!$B:$B,"B")</f>
        <v>2</v>
      </c>
      <c r="F5" s="19">
        <f>COUNTIF(IE!$B:$B,"C")</f>
        <v>0</v>
      </c>
      <c r="G5" s="19">
        <f>COUNTIF(IE!$B:$B,"CA")</f>
        <v>0</v>
      </c>
      <c r="H5" s="19">
        <f>COUNTIF(IE!$B:$B,"CB")</f>
        <v>0</v>
      </c>
      <c r="I5" s="19">
        <f>COUNTIF(IE!$B:$B,"CC")</f>
        <v>0</v>
      </c>
      <c r="J5" s="19">
        <f t="shared" si="0"/>
        <v>2</v>
      </c>
      <c r="K5" s="118">
        <f>SUMPRODUCT((IE!$B:$B="CA")*(IE!$O:$O="NA"))</f>
        <v>0</v>
      </c>
      <c r="L5" s="118">
        <f>SUMPRODUCT((IE!$B:$B="CB")*(IE!$O:$O="NA"))</f>
        <v>0</v>
      </c>
      <c r="M5" s="118">
        <f>SUMPRODUCT((IE!$B:$B="CC")*(IE!$O:$O="NA"))</f>
        <v>0</v>
      </c>
      <c r="N5" s="118">
        <f>SUMPRODUCT((IE!$B:$B="A")*(IE!$O:$O="T"))</f>
        <v>0</v>
      </c>
      <c r="O5" s="118">
        <f>SUMPRODUCT((IE!$B:$B="B")*(IE!$O:$O="T"))</f>
        <v>1</v>
      </c>
      <c r="P5" s="118">
        <f>SUMPRODUCT((IE!$B:$B="C")*(IE!$O:$O="T"))</f>
        <v>0</v>
      </c>
      <c r="Q5" s="118">
        <f>SUMPRODUCT((IE!$B:$B="CA")*(IE!$O:$O="T"))</f>
        <v>0</v>
      </c>
      <c r="R5" s="118">
        <f>SUMPRODUCT((IE!$B:$B="CB")*(IE!$O:$O="T"))</f>
        <v>0</v>
      </c>
      <c r="S5" s="118">
        <f>SUMPRODUCT((IE!$B:$B="CC")*(IE!$O:$O="T"))</f>
        <v>0</v>
      </c>
      <c r="T5" s="118">
        <f>SUMPRODUCT((IE!$B:$B="A")*(IE!$O:$O="T+1Q"))</f>
        <v>0</v>
      </c>
      <c r="U5" s="118">
        <f>SUMPRODUCT((IE!$B:$B="B")*(IE!$O:$O="T+1Q"))</f>
        <v>0</v>
      </c>
      <c r="V5" s="118">
        <f>SUMPRODUCT((IE!$B:$B="C")*(IE!$O:$O="T+1Q"))</f>
        <v>0</v>
      </c>
      <c r="W5" s="118">
        <f>SUMPRODUCT((IE!$B:$B="CA")*(IE!$O:$O="T+1Q"))</f>
        <v>0</v>
      </c>
      <c r="X5" s="118">
        <f>SUMPRODUCT((IE!$B:$B="CB")*(IE!$O:$O="T+1Q"))</f>
        <v>0</v>
      </c>
      <c r="Y5" s="118">
        <f>SUMPRODUCT((IE!$B:$B="CC")*(IE!$O:$O="T+1Q"))</f>
        <v>0</v>
      </c>
      <c r="Z5" s="118">
        <f>SUMPRODUCT((IE!$B:$B="A")*(IE!$O:$O="T+2Q"))</f>
        <v>0</v>
      </c>
      <c r="AA5" s="118">
        <f>SUMPRODUCT((IE!$B:$B="B")*(IE!$O:$O="T+2Q"))</f>
        <v>0</v>
      </c>
      <c r="AB5" s="118">
        <f>SUMPRODUCT((IE!$B:$B="C")*(IE!$O:$O="T+2Q"))</f>
        <v>0</v>
      </c>
      <c r="AC5" s="118">
        <f>SUMPRODUCT((IE!$B:$B="CA")*(IE!$O:$O="T+2Q"))</f>
        <v>0</v>
      </c>
      <c r="AD5" s="118">
        <f>SUMPRODUCT((IE!$B:$B="CB")*(IE!$O:$O="T+2Q"))</f>
        <v>0</v>
      </c>
      <c r="AE5" s="118">
        <f>SUMPRODUCT((IE!$B:$B="CC")*(IE!$O:$O="T+2Q"))</f>
        <v>0</v>
      </c>
      <c r="AF5" s="118">
        <f>SUMPRODUCT((IE!$B:$B="A")*(IE!$O:$O="T+3Q"))</f>
        <v>0</v>
      </c>
      <c r="AG5" s="118">
        <f>SUMPRODUCT((IE!$B:$B="B")*(IE!$O:$O="T+3Q"))</f>
        <v>0</v>
      </c>
      <c r="AH5" s="118">
        <f>SUMPRODUCT((IE!$B:$B="C")*(IE!$O:$O="T+3Q"))</f>
        <v>0</v>
      </c>
      <c r="AI5" s="118">
        <f>SUMPRODUCT((IE!$B:$B="CA")*(IE!$O:$O="T+3Q"))</f>
        <v>0</v>
      </c>
      <c r="AJ5" s="118">
        <f>SUMPRODUCT((IE!$B:$B="CB")*(IE!$O:$O="T+3Q"))</f>
        <v>0</v>
      </c>
      <c r="AK5" s="118">
        <f>SUMPRODUCT((IE!$B:$B="CC")*(IE!$O:$O="T+3Q"))</f>
        <v>0</v>
      </c>
      <c r="AL5" s="118">
        <f>SUMPRODUCT((IE!$B:$B="A")*(IE!$O:$O="T+4Q"))</f>
        <v>0</v>
      </c>
      <c r="AM5" s="118">
        <f>SUMPRODUCT((IE!$B:$B="B")*(IE!$O:$O="T+4Q"))</f>
        <v>0</v>
      </c>
      <c r="AN5" s="118">
        <f>SUMPRODUCT((IE!$B:$B="C")*(IE!$O:$O="T+4Q"))</f>
        <v>0</v>
      </c>
      <c r="AO5" s="118">
        <f>SUMPRODUCT((IE!$B:$B="CA")*(IE!$O:$O="T+4Q"))</f>
        <v>0</v>
      </c>
      <c r="AP5" s="118">
        <f>SUMPRODUCT((IE!$B:$B="CB")*(IE!$O:$O="T+4Q"))</f>
        <v>0</v>
      </c>
      <c r="AQ5" s="118">
        <f>SUMPRODUCT((IE!$B:$B="CC")*(IE!$O:$O="T+4Q"))</f>
        <v>0</v>
      </c>
    </row>
    <row r="6" spans="1:43" x14ac:dyDescent="0.15">
      <c r="A6" s="117" t="s">
        <v>278</v>
      </c>
      <c r="B6" s="19" t="s">
        <v>327</v>
      </c>
      <c r="C6" s="19" t="s">
        <v>85</v>
      </c>
      <c r="D6" s="19">
        <f>COUNTIF(IF!$B:$B,"A")</f>
        <v>0</v>
      </c>
      <c r="E6" s="19">
        <f>COUNTIF(IF!$B:$B,"B")</f>
        <v>2</v>
      </c>
      <c r="F6" s="19">
        <f>COUNTIF(IF!$B:$B,"C")</f>
        <v>0</v>
      </c>
      <c r="G6" s="19">
        <f>COUNTIF(IF!$B:$B,"CA")</f>
        <v>0</v>
      </c>
      <c r="H6" s="19">
        <f>COUNTIF(IF!$B:$B,"CB")</f>
        <v>0</v>
      </c>
      <c r="I6" s="19">
        <f>COUNTIF(IF!$B:$B,"CC")</f>
        <v>0</v>
      </c>
      <c r="J6" s="19">
        <f t="shared" si="0"/>
        <v>2</v>
      </c>
      <c r="K6" s="118">
        <f>SUMPRODUCT((IF!$B:$B="CA")*(IF!$O:$O="NA"))</f>
        <v>0</v>
      </c>
      <c r="L6" s="118">
        <f>SUMPRODUCT((IF!$B:$B="CB")*(IF!$O:$O="NA"))</f>
        <v>0</v>
      </c>
      <c r="M6" s="118">
        <f>SUMPRODUCT((IF!$B:$B="CC")*(IF!$O:$O="NA"))</f>
        <v>0</v>
      </c>
      <c r="N6" s="118">
        <f>SUMPRODUCT((IF!$B:$B="A")*(IF!$O:$O="T"))</f>
        <v>0</v>
      </c>
      <c r="O6" s="118">
        <f>SUMPRODUCT((IF!$B:$B="B")*(IF!$O:$O="T"))</f>
        <v>1</v>
      </c>
      <c r="P6" s="118">
        <f>SUMPRODUCT((IF!$B:$B="C")*(IF!$O:$O="T"))</f>
        <v>0</v>
      </c>
      <c r="Q6" s="118">
        <f>SUMPRODUCT((IF!$B:$B="CA")*(IF!$O:$O="T"))</f>
        <v>0</v>
      </c>
      <c r="R6" s="118">
        <f>SUMPRODUCT((IF!$B:$B="CB")*(IF!$O:$O="T"))</f>
        <v>0</v>
      </c>
      <c r="S6" s="118">
        <f>SUMPRODUCT((IF!$B:$B="CC")*(IF!$O:$O="T"))</f>
        <v>0</v>
      </c>
      <c r="T6" s="118">
        <f>SUMPRODUCT((IF!$B:$B="A")*(IF!$O:$O="T+1Q"))</f>
        <v>0</v>
      </c>
      <c r="U6" s="118">
        <f>SUMPRODUCT((IF!$B:$B="B")*(IF!$O:$O="T+1Q"))</f>
        <v>0</v>
      </c>
      <c r="V6" s="118">
        <f>SUMPRODUCT((IF!$B:$B="C")*(IF!$O:$O="T+1Q"))</f>
        <v>0</v>
      </c>
      <c r="W6" s="118">
        <f>SUMPRODUCT((IF!$B:$B="CA")*(IF!$O:$O="T+1Q"))</f>
        <v>0</v>
      </c>
      <c r="X6" s="118">
        <f>SUMPRODUCT((IF!$B:$B="CB")*(IF!$O:$O="T+1Q"))</f>
        <v>0</v>
      </c>
      <c r="Y6" s="118">
        <f>SUMPRODUCT((IF!$B:$B="CC")*(IF!$O:$O="T+1Q"))</f>
        <v>0</v>
      </c>
      <c r="Z6" s="118">
        <f>SUMPRODUCT((IF!$B:$B="A")*(IF!$O:$O="T+2Q"))</f>
        <v>0</v>
      </c>
      <c r="AA6" s="118">
        <f>SUMPRODUCT((IF!$B:$B="B")*(IF!$O:$O="T+2Q"))</f>
        <v>0</v>
      </c>
      <c r="AB6" s="118">
        <f>SUMPRODUCT((IF!$B:$B="C")*(IF!$O:$O="T+2Q"))</f>
        <v>0</v>
      </c>
      <c r="AC6" s="118">
        <f>SUMPRODUCT((IF!$B:$B="CA")*(IF!$O:$O="T+2Q"))</f>
        <v>0</v>
      </c>
      <c r="AD6" s="118">
        <f>SUMPRODUCT((IF!$B:$B="CB")*(IF!$O:$O="T+2Q"))</f>
        <v>0</v>
      </c>
      <c r="AE6" s="118">
        <f>SUMPRODUCT((IF!$B:$B="CC")*(IF!$O:$O="T+2Q"))</f>
        <v>0</v>
      </c>
      <c r="AF6" s="118">
        <f>SUMPRODUCT((IF!$B:$B="A")*(IF!$O:$O="T+3Q"))</f>
        <v>0</v>
      </c>
      <c r="AG6" s="118">
        <f>SUMPRODUCT((IF!$B:$B="B")*(IF!$O:$O="T+3Q"))</f>
        <v>0</v>
      </c>
      <c r="AH6" s="118">
        <f>SUMPRODUCT((IF!$B:$B="C")*(IF!$O:$O="T+3Q"))</f>
        <v>0</v>
      </c>
      <c r="AI6" s="118">
        <f>SUMPRODUCT((IF!$B:$B="CA")*(IF!$O:$O="T+3Q"))</f>
        <v>0</v>
      </c>
      <c r="AJ6" s="118">
        <f>SUMPRODUCT((IF!$B:$B="CB")*(IF!$O:$O="T+3Q"))</f>
        <v>0</v>
      </c>
      <c r="AK6" s="118">
        <f>SUMPRODUCT((IF!$B:$B="CC")*(IF!$O:$O="T+3Q"))</f>
        <v>0</v>
      </c>
      <c r="AL6" s="118">
        <f>SUMPRODUCT((IF!$B:$B="A")*(IF!$O:$O="T+4Q"))</f>
        <v>0</v>
      </c>
      <c r="AM6" s="118">
        <f>SUMPRODUCT((IF!$B:$B="B")*(IF!$O:$O="T+4Q"))</f>
        <v>0</v>
      </c>
      <c r="AN6" s="118">
        <f>SUMPRODUCT((IF!$B:$B="C")*(IF!$O:$O="T+4Q"))</f>
        <v>0</v>
      </c>
      <c r="AO6" s="118">
        <f>SUMPRODUCT((IF!$B:$B="CA")*(IF!$O:$O="T+4Q"))</f>
        <v>0</v>
      </c>
      <c r="AP6" s="118">
        <f>SUMPRODUCT((IF!$B:$B="CB")*(IF!$O:$O="T+4Q"))</f>
        <v>0</v>
      </c>
      <c r="AQ6" s="118">
        <f>SUMPRODUCT((IF!$B:$B="CC")*(IF!$O:$O="T+4Q"))</f>
        <v>0</v>
      </c>
    </row>
    <row r="7" spans="1:43" x14ac:dyDescent="0.15">
      <c r="A7" s="117" t="s">
        <v>279</v>
      </c>
      <c r="B7" s="19" t="s">
        <v>328</v>
      </c>
      <c r="C7" s="19" t="s">
        <v>85</v>
      </c>
      <c r="D7" s="19">
        <f>COUNTIF(IG!$B:$B,"A")</f>
        <v>0</v>
      </c>
      <c r="E7" s="19">
        <f>COUNTIF(IG!$B:$B,"B")</f>
        <v>2</v>
      </c>
      <c r="F7" s="19">
        <f>COUNTIF(IG!$B:$B,"C")</f>
        <v>0</v>
      </c>
      <c r="G7" s="19">
        <f>COUNTIF(IG!$B:$B,"CA")</f>
        <v>0</v>
      </c>
      <c r="H7" s="19">
        <f>COUNTIF(IG!$B:$B,"CB")</f>
        <v>0</v>
      </c>
      <c r="I7" s="19">
        <f>COUNTIF(IG!$B:$B,"CC")</f>
        <v>0</v>
      </c>
      <c r="J7" s="19">
        <f t="shared" si="0"/>
        <v>2</v>
      </c>
      <c r="K7" s="118">
        <f>SUMPRODUCT((IG!$B:$B="CA")*(IG!$O:$O="NA"))</f>
        <v>0</v>
      </c>
      <c r="L7" s="118">
        <f>SUMPRODUCT((IG!$B:$B="CB")*(IG!$O:$O="NA"))</f>
        <v>0</v>
      </c>
      <c r="M7" s="118">
        <f>SUMPRODUCT((IG!$B:$B="CC")*(IG!$O:$O="NA"))</f>
        <v>0</v>
      </c>
      <c r="N7" s="118">
        <f>SUMPRODUCT((IG!$B:$B="A")*(IG!$O:$O="T"))</f>
        <v>0</v>
      </c>
      <c r="O7" s="118">
        <f>SUMPRODUCT((IG!$B:$B="B")*(IG!$O:$O="T"))</f>
        <v>1</v>
      </c>
      <c r="P7" s="118">
        <f>SUMPRODUCT((IG!$B:$B="C")*(IG!$O:$O="T"))</f>
        <v>0</v>
      </c>
      <c r="Q7" s="118">
        <f>SUMPRODUCT((IG!$B:$B="CA")*(IG!$O:$O="T"))</f>
        <v>0</v>
      </c>
      <c r="R7" s="118">
        <f>SUMPRODUCT((IG!$B:$B="CB")*(IG!$O:$O="T"))</f>
        <v>0</v>
      </c>
      <c r="S7" s="118">
        <f>SUMPRODUCT((IG!$B:$B="CC")*(IG!$O:$O="T"))</f>
        <v>0</v>
      </c>
      <c r="T7" s="118">
        <f>SUMPRODUCT((IG!$B:$B="A")*(IG!$O:$O="T+1Q"))</f>
        <v>0</v>
      </c>
      <c r="U7" s="118">
        <f>SUMPRODUCT((IG!$B:$B="B")*(IG!$O:$O="T+1Q"))</f>
        <v>0</v>
      </c>
      <c r="V7" s="118">
        <f>SUMPRODUCT((IG!$B:$B="C")*(IG!$O:$O="T+1Q"))</f>
        <v>0</v>
      </c>
      <c r="W7" s="118">
        <f>SUMPRODUCT((IG!$B:$B="CA")*(IG!$O:$O="T+1Q"))</f>
        <v>0</v>
      </c>
      <c r="X7" s="118">
        <f>SUMPRODUCT((IG!$B:$B="CB")*(IG!$O:$O="T+1Q"))</f>
        <v>0</v>
      </c>
      <c r="Y7" s="118">
        <f>SUMPRODUCT((IG!$B:$B="CC")*(IG!$O:$O="T+1Q"))</f>
        <v>0</v>
      </c>
      <c r="Z7" s="118">
        <f>SUMPRODUCT((IG!$B:$B="A")*(IG!$O:$O="T+2Q"))</f>
        <v>0</v>
      </c>
      <c r="AA7" s="118">
        <f>SUMPRODUCT((IG!$B:$B="B")*(IG!$O:$O="T+2Q"))</f>
        <v>0</v>
      </c>
      <c r="AB7" s="118">
        <f>SUMPRODUCT((IG!$B:$B="C")*(IG!$O:$O="T+2Q"))</f>
        <v>0</v>
      </c>
      <c r="AC7" s="118">
        <f>SUMPRODUCT((IG!$B:$B="CA")*(IG!$O:$O="T+2Q"))</f>
        <v>0</v>
      </c>
      <c r="AD7" s="118">
        <f>SUMPRODUCT((IG!$B:$B="CB")*(IG!$O:$O="T+2Q"))</f>
        <v>0</v>
      </c>
      <c r="AE7" s="118">
        <f>SUMPRODUCT((IG!$B:$B="CC")*(IG!$O:$O="T+2Q"))</f>
        <v>0</v>
      </c>
      <c r="AF7" s="118">
        <f>SUMPRODUCT((IG!$B:$B="A")*(IG!$O:$O="T+3Q"))</f>
        <v>0</v>
      </c>
      <c r="AG7" s="118">
        <f>SUMPRODUCT((IG!$B:$B="B")*(IG!$O:$O="T+3Q"))</f>
        <v>0</v>
      </c>
      <c r="AH7" s="118">
        <f>SUMPRODUCT((IG!$B:$B="C")*(IG!$O:$O="T+3Q"))</f>
        <v>0</v>
      </c>
      <c r="AI7" s="118">
        <f>SUMPRODUCT((IG!$B:$B="CA")*(IG!$O:$O="T+3Q"))</f>
        <v>0</v>
      </c>
      <c r="AJ7" s="118">
        <f>SUMPRODUCT((IG!$B:$B="CB")*(IG!$O:$O="T+3Q"))</f>
        <v>0</v>
      </c>
      <c r="AK7" s="118">
        <f>SUMPRODUCT((IG!$B:$B="CC")*(IG!$O:$O="T+3Q"))</f>
        <v>0</v>
      </c>
      <c r="AL7" s="118">
        <f>SUMPRODUCT((IG!$B:$B="A")*(IG!$O:$O="T+4Q"))</f>
        <v>0</v>
      </c>
      <c r="AM7" s="118">
        <f>SUMPRODUCT((IG!$B:$B="B")*(IG!$O:$O="T+4Q"))</f>
        <v>0</v>
      </c>
      <c r="AN7" s="118">
        <f>SUMPRODUCT((IG!$B:$B="C")*(IG!$O:$O="T+4Q"))</f>
        <v>0</v>
      </c>
      <c r="AO7" s="118">
        <f>SUMPRODUCT((IG!$B:$B="CA")*(IG!$O:$O="T+4Q"))</f>
        <v>0</v>
      </c>
      <c r="AP7" s="118">
        <f>SUMPRODUCT((IG!$B:$B="CB")*(IG!$O:$O="T+4Q"))</f>
        <v>0</v>
      </c>
      <c r="AQ7" s="118">
        <f>SUMPRODUCT((IG!$B:$B="CC")*(IG!$O:$O="T+4Q"))</f>
        <v>0</v>
      </c>
    </row>
    <row r="8" spans="1:43" x14ac:dyDescent="0.15">
      <c r="A8" s="117" t="s">
        <v>280</v>
      </c>
      <c r="B8" s="19" t="s">
        <v>329</v>
      </c>
      <c r="C8" s="19" t="s">
        <v>85</v>
      </c>
      <c r="D8" s="19">
        <f>COUNTIF(IH!$B:$B,"A")</f>
        <v>0</v>
      </c>
      <c r="E8" s="19">
        <f>COUNTIF(IH!$B:$B,"B")</f>
        <v>0</v>
      </c>
      <c r="F8" s="19">
        <f>COUNTIF(IH!$B:$B,"C")</f>
        <v>0</v>
      </c>
      <c r="G8" s="19">
        <f>COUNTIF(IH!$B:$B,"CA")</f>
        <v>0</v>
      </c>
      <c r="H8" s="19">
        <f>COUNTIF(IH!$B:$B,"CB")</f>
        <v>0</v>
      </c>
      <c r="I8" s="19">
        <f>COUNTIF(IH!$B:$B,"CC")</f>
        <v>3</v>
      </c>
      <c r="J8" s="19">
        <f t="shared" si="0"/>
        <v>3</v>
      </c>
      <c r="K8" s="118">
        <f>SUMPRODUCT((IH!$B:$B="CA")*(IH!$O:$O="NA"))</f>
        <v>0</v>
      </c>
      <c r="L8" s="118">
        <f>SUMPRODUCT((IH!$B:$B="CB")*(IH!$O:$O="NA"))</f>
        <v>0</v>
      </c>
      <c r="M8" s="118">
        <f>SUMPRODUCT((IH!$B:$B="CC")*(IH!$O:$O="NA"))</f>
        <v>0</v>
      </c>
      <c r="N8" s="118">
        <f>SUMPRODUCT((IH!$B:$B="A")*(IH!$O:$O="T"))</f>
        <v>0</v>
      </c>
      <c r="O8" s="118">
        <f>SUMPRODUCT((IH!$B:$B="B")*(IH!$O:$O="T"))</f>
        <v>0</v>
      </c>
      <c r="P8" s="118">
        <f>SUMPRODUCT((IH!$B:$B="C")*(IH!$O:$O="T"))</f>
        <v>0</v>
      </c>
      <c r="Q8" s="118">
        <f>SUMPRODUCT((IH!$B:$B="CA")*(IH!$O:$O="T"))</f>
        <v>0</v>
      </c>
      <c r="R8" s="118">
        <f>SUMPRODUCT((IH!$B:$B="CB")*(IH!$O:$O="T"))</f>
        <v>0</v>
      </c>
      <c r="S8" s="118">
        <f>SUMPRODUCT((IH!$B:$B="CC")*(IH!$O:$O="T"))</f>
        <v>1</v>
      </c>
      <c r="T8" s="118">
        <f>SUMPRODUCT((IH!$B:$B="A")*(IH!$O:$O="T+1Q"))</f>
        <v>0</v>
      </c>
      <c r="U8" s="118">
        <f>SUMPRODUCT((IH!$B:$B="B")*(IH!$O:$O="T+1Q"))</f>
        <v>0</v>
      </c>
      <c r="V8" s="118">
        <f>SUMPRODUCT((IH!$B:$B="C")*(IH!$O:$O="T+1Q"))</f>
        <v>0</v>
      </c>
      <c r="W8" s="118">
        <f>SUMPRODUCT((IH!$B:$B="CA")*(IH!$O:$O="T+1Q"))</f>
        <v>0</v>
      </c>
      <c r="X8" s="118">
        <f>SUMPRODUCT((IH!$B:$B="CB")*(IH!$O:$O="T+1Q"))</f>
        <v>0</v>
      </c>
      <c r="Y8" s="118">
        <f>SUMPRODUCT((IH!$B:$B="CC")*(IH!$O:$O="T+1Q"))</f>
        <v>0</v>
      </c>
      <c r="Z8" s="118">
        <f>SUMPRODUCT((IH!$B:$B="A")*(IH!$O:$O="T+2Q"))</f>
        <v>0</v>
      </c>
      <c r="AA8" s="118">
        <f>SUMPRODUCT((IH!$B:$B="B")*(IH!$O:$O="T+2Q"))</f>
        <v>0</v>
      </c>
      <c r="AB8" s="118">
        <f>SUMPRODUCT((IH!$B:$B="C")*(IH!$O:$O="T+2Q"))</f>
        <v>0</v>
      </c>
      <c r="AC8" s="118">
        <f>SUMPRODUCT((IH!$B:$B="CA")*(IH!$O:$O="T+2Q"))</f>
        <v>0</v>
      </c>
      <c r="AD8" s="118">
        <f>SUMPRODUCT((IH!$B:$B="CB")*(IH!$O:$O="T+2Q"))</f>
        <v>0</v>
      </c>
      <c r="AE8" s="118">
        <f>SUMPRODUCT((IH!$B:$B="CC")*(IH!$O:$O="T+2Q"))</f>
        <v>0</v>
      </c>
      <c r="AF8" s="118">
        <f>SUMPRODUCT((IH!$B:$B="A")*(IH!$O:$O="T+3Q"))</f>
        <v>0</v>
      </c>
      <c r="AG8" s="118">
        <f>SUMPRODUCT((IH!$B:$B="B")*(IH!$O:$O="T+3Q"))</f>
        <v>0</v>
      </c>
      <c r="AH8" s="118">
        <f>SUMPRODUCT((IH!$B:$B="C")*(IH!$O:$O="T+3Q"))</f>
        <v>0</v>
      </c>
      <c r="AI8" s="118">
        <f>SUMPRODUCT((IH!$B:$B="CA")*(IH!$O:$O="T+3Q"))</f>
        <v>0</v>
      </c>
      <c r="AJ8" s="118">
        <f>SUMPRODUCT((IH!$B:$B="CB")*(IH!$O:$O="T+3Q"))</f>
        <v>0</v>
      </c>
      <c r="AK8" s="118">
        <f>SUMPRODUCT((IH!$B:$B="CC")*(IH!$O:$O="T+3Q"))</f>
        <v>0</v>
      </c>
      <c r="AL8" s="118">
        <f>SUMPRODUCT((IH!$B:$B="A")*(IH!$O:$O="T+4Q"))</f>
        <v>0</v>
      </c>
      <c r="AM8" s="118">
        <f>SUMPRODUCT((IH!$B:$B="B")*(IH!$O:$O="T+4Q"))</f>
        <v>0</v>
      </c>
      <c r="AN8" s="118">
        <f>SUMPRODUCT((IH!$B:$B="C")*(IH!$O:$O="T+4Q"))</f>
        <v>0</v>
      </c>
      <c r="AO8" s="118">
        <f>SUMPRODUCT((IH!$B:$B="CA")*(IH!$O:$O="T+4Q"))</f>
        <v>0</v>
      </c>
      <c r="AP8" s="118">
        <f>SUMPRODUCT((IH!$B:$B="CB")*(IH!$O:$O="T+4Q"))</f>
        <v>0</v>
      </c>
      <c r="AQ8" s="118">
        <f>SUMPRODUCT((IH!$B:$B="CC")*(IH!$O:$O="T+4Q"))</f>
        <v>0</v>
      </c>
    </row>
    <row r="9" spans="1:43" x14ac:dyDescent="0.15">
      <c r="A9" s="117" t="s">
        <v>281</v>
      </c>
      <c r="B9" s="19" t="s">
        <v>330</v>
      </c>
      <c r="C9" s="19" t="s">
        <v>85</v>
      </c>
      <c r="D9" s="19">
        <f>COUNTIF(II!$B:$B,"A")</f>
        <v>0</v>
      </c>
      <c r="E9" s="19">
        <f>COUNTIF(II!$B:$B,"B")</f>
        <v>6</v>
      </c>
      <c r="F9" s="19">
        <f>COUNTIF(II!$B:$B,"C")</f>
        <v>0</v>
      </c>
      <c r="G9" s="19">
        <f>COUNTIF(II!$B:$B,"CA")</f>
        <v>0</v>
      </c>
      <c r="H9" s="19">
        <f>COUNTIF(II!$B:$B,"CB")</f>
        <v>0</v>
      </c>
      <c r="I9" s="19">
        <f>COUNTIF(II!$B:$B,"CC")</f>
        <v>0</v>
      </c>
      <c r="J9" s="19">
        <f t="shared" si="0"/>
        <v>6</v>
      </c>
      <c r="K9" s="118">
        <f>SUMPRODUCT((II!$B:$B="CA")*(II!$O:$O="NA"))</f>
        <v>0</v>
      </c>
      <c r="L9" s="118">
        <f>SUMPRODUCT((II!$B:$B="CB")*(II!$O:$O="NA"))</f>
        <v>0</v>
      </c>
      <c r="M9" s="118">
        <f>SUMPRODUCT((II!$B:$B="CC")*(II!$O:$O="NA"))</f>
        <v>0</v>
      </c>
      <c r="N9" s="118">
        <f>SUMPRODUCT((II!$B:$B="A")*(II!$O:$O="T"))</f>
        <v>0</v>
      </c>
      <c r="O9" s="118">
        <f>SUMPRODUCT((II!$B:$B="B")*(II!$O:$O="T"))</f>
        <v>1</v>
      </c>
      <c r="P9" s="118">
        <f>SUMPRODUCT((II!$B:$B="C")*(II!$O:$O="T"))</f>
        <v>0</v>
      </c>
      <c r="Q9" s="118">
        <f>SUMPRODUCT((II!$B:$B="CA")*(II!$O:$O="T"))</f>
        <v>0</v>
      </c>
      <c r="R9" s="118">
        <f>SUMPRODUCT((II!$B:$B="CB")*(II!$O:$O="T"))</f>
        <v>0</v>
      </c>
      <c r="S9" s="118">
        <f>SUMPRODUCT((II!$B:$B="CC")*(II!$O:$O="T"))</f>
        <v>0</v>
      </c>
      <c r="T9" s="118">
        <f>SUMPRODUCT((II!$B:$B="A")*(II!$O:$O="T+1Q"))</f>
        <v>0</v>
      </c>
      <c r="U9" s="118">
        <f>SUMPRODUCT((II!$B:$B="B")*(II!$O:$O="T+1Q"))</f>
        <v>0</v>
      </c>
      <c r="V9" s="118">
        <f>SUMPRODUCT((II!$B:$B="C")*(II!$O:$O="T+1Q"))</f>
        <v>0</v>
      </c>
      <c r="W9" s="118">
        <f>SUMPRODUCT((II!$B:$B="CA")*(II!$O:$O="T+1Q"))</f>
        <v>0</v>
      </c>
      <c r="X9" s="118">
        <f>SUMPRODUCT((II!$B:$B="CB")*(II!$O:$O="T+1Q"))</f>
        <v>0</v>
      </c>
      <c r="Y9" s="118">
        <f>SUMPRODUCT((II!$B:$B="CC")*(II!$O:$O="T+1Q"))</f>
        <v>0</v>
      </c>
      <c r="Z9" s="118">
        <f>SUMPRODUCT((II!$B:$B="A")*(II!$O:$O="T+2Q"))</f>
        <v>0</v>
      </c>
      <c r="AA9" s="118">
        <f>SUMPRODUCT((II!$B:$B="B")*(II!$O:$O="T+2Q"))</f>
        <v>0</v>
      </c>
      <c r="AB9" s="118">
        <f>SUMPRODUCT((II!$B:$B="C")*(II!$O:$O="T+2Q"))</f>
        <v>0</v>
      </c>
      <c r="AC9" s="118">
        <f>SUMPRODUCT((II!$B:$B="CA")*(II!$O:$O="T+2Q"))</f>
        <v>0</v>
      </c>
      <c r="AD9" s="118">
        <f>SUMPRODUCT((II!$B:$B="CB")*(II!$O:$O="T+2Q"))</f>
        <v>0</v>
      </c>
      <c r="AE9" s="118">
        <f>SUMPRODUCT((II!$B:$B="CC")*(II!$O:$O="T+2Q"))</f>
        <v>0</v>
      </c>
      <c r="AF9" s="118">
        <f>SUMPRODUCT((II!$B:$B="A")*(II!$O:$O="T+3Q"))</f>
        <v>0</v>
      </c>
      <c r="AG9" s="118">
        <f>SUMPRODUCT((II!$B:$B="B")*(II!$O:$O="T+3Q"))</f>
        <v>0</v>
      </c>
      <c r="AH9" s="118">
        <f>SUMPRODUCT((II!$B:$B="C")*(II!$O:$O="T+3Q"))</f>
        <v>0</v>
      </c>
      <c r="AI9" s="118">
        <f>SUMPRODUCT((II!$B:$B="CA")*(II!$O:$O="T+3Q"))</f>
        <v>0</v>
      </c>
      <c r="AJ9" s="118">
        <f>SUMPRODUCT((II!$B:$B="CB")*(II!$O:$O="T+3Q"))</f>
        <v>0</v>
      </c>
      <c r="AK9" s="118">
        <f>SUMPRODUCT((II!$B:$B="CC")*(II!$O:$O="T+3Q"))</f>
        <v>0</v>
      </c>
      <c r="AL9" s="118">
        <f>SUMPRODUCT((II!$B:$B="A")*(II!$O:$O="T+4Q"))</f>
        <v>0</v>
      </c>
      <c r="AM9" s="118">
        <f>SUMPRODUCT((II!$B:$B="B")*(II!$O:$O="T+4Q"))</f>
        <v>0</v>
      </c>
      <c r="AN9" s="118">
        <f>SUMPRODUCT((II!$B:$B="C")*(II!$O:$O="T+4Q"))</f>
        <v>0</v>
      </c>
      <c r="AO9" s="118">
        <f>SUMPRODUCT((II!$B:$B="CA")*(II!$O:$O="T+4Q"))</f>
        <v>0</v>
      </c>
      <c r="AP9" s="118">
        <f>SUMPRODUCT((II!$B:$B="CB")*(II!$O:$O="T+4Q"))</f>
        <v>0</v>
      </c>
      <c r="AQ9" s="118">
        <f>SUMPRODUCT((II!$B:$B="CC")*(II!$O:$O="T+4Q"))</f>
        <v>0</v>
      </c>
    </row>
    <row r="10" spans="1:43" x14ac:dyDescent="0.15">
      <c r="A10" s="117" t="s">
        <v>283</v>
      </c>
      <c r="B10" s="19" t="s">
        <v>331</v>
      </c>
      <c r="C10" s="19" t="s">
        <v>85</v>
      </c>
      <c r="D10" s="19">
        <f>COUNTIF(IJ!$B:$B,"A")</f>
        <v>0</v>
      </c>
      <c r="E10" s="19">
        <f>COUNTIF(IJ!$B:$B,"B")</f>
        <v>0</v>
      </c>
      <c r="F10" s="19">
        <f>COUNTIF(IJ!$B:$B,"C")</f>
        <v>0</v>
      </c>
      <c r="G10" s="19">
        <f>COUNTIF(IJ!$B:$B,"CA")</f>
        <v>0</v>
      </c>
      <c r="H10" s="19">
        <f>COUNTIF(IJ!$B:$B,"CB")</f>
        <v>0</v>
      </c>
      <c r="I10" s="19">
        <f>COUNTIF(IJ!$B:$B,"CC")</f>
        <v>6</v>
      </c>
      <c r="J10" s="19">
        <f t="shared" si="0"/>
        <v>6</v>
      </c>
      <c r="K10" s="118">
        <f>SUMPRODUCT((IJ!$B:$B="CA")*(IJ!$O:$O="NA"))</f>
        <v>0</v>
      </c>
      <c r="L10" s="118">
        <f>SUMPRODUCT((IJ!$B:$B="CB")*(IJ!$O:$O="NA"))</f>
        <v>0</v>
      </c>
      <c r="M10" s="118">
        <f>SUMPRODUCT((IJ!$B:$B="CC")*(IJ!$O:$O="NA"))</f>
        <v>0</v>
      </c>
      <c r="N10" s="118">
        <f>SUMPRODUCT((IJ!$B:$B="A")*(IJ!$O:$O="T"))</f>
        <v>0</v>
      </c>
      <c r="O10" s="118">
        <f>SUMPRODUCT((IJ!$B:$B="B")*(IJ!$O:$O="T"))</f>
        <v>0</v>
      </c>
      <c r="P10" s="118">
        <f>SUMPRODUCT((IJ!$B:$B="C")*(IJ!$O:$O="T"))</f>
        <v>0</v>
      </c>
      <c r="Q10" s="118">
        <f>SUMPRODUCT((IJ!$B:$B="CA")*(IJ!$O:$O="T"))</f>
        <v>0</v>
      </c>
      <c r="R10" s="118">
        <f>SUMPRODUCT((IJ!$B:$B="CB")*(IJ!$O:$O="T"))</f>
        <v>0</v>
      </c>
      <c r="S10" s="118">
        <f>SUMPRODUCT((IJ!$B:$B="CC")*(IJ!$O:$O="T"))</f>
        <v>1</v>
      </c>
      <c r="T10" s="118">
        <f>SUMPRODUCT((IJ!$B:$B="A")*(IJ!$O:$O="T+1Q"))</f>
        <v>0</v>
      </c>
      <c r="U10" s="118">
        <f>SUMPRODUCT((IJ!$B:$B="B")*(IJ!$O:$O="T+1Q"))</f>
        <v>0</v>
      </c>
      <c r="V10" s="118">
        <f>SUMPRODUCT((IJ!$B:$B="C")*(IJ!$O:$O="T+1Q"))</f>
        <v>0</v>
      </c>
      <c r="W10" s="118">
        <f>SUMPRODUCT((IJ!$B:$B="CA")*(IJ!$O:$O="T+1Q"))</f>
        <v>0</v>
      </c>
      <c r="X10" s="118">
        <f>SUMPRODUCT((IJ!$B:$B="CB")*(IJ!$O:$O="T+1Q"))</f>
        <v>0</v>
      </c>
      <c r="Y10" s="118">
        <f>SUMPRODUCT((IJ!$B:$B="CC")*(IJ!$O:$O="T+1Q"))</f>
        <v>0</v>
      </c>
      <c r="Z10" s="118">
        <f>SUMPRODUCT((IJ!$B:$B="A")*(IJ!$O:$O="T+2Q"))</f>
        <v>0</v>
      </c>
      <c r="AA10" s="118">
        <f>SUMPRODUCT((IJ!$B:$B="B")*(IJ!$O:$O="T+2Q"))</f>
        <v>0</v>
      </c>
      <c r="AB10" s="118">
        <f>SUMPRODUCT((IJ!$B:$B="C")*(IJ!$O:$O="T+2Q"))</f>
        <v>0</v>
      </c>
      <c r="AC10" s="118">
        <f>SUMPRODUCT((IJ!$B:$B="CA")*(IJ!$O:$O="T+2Q"))</f>
        <v>0</v>
      </c>
      <c r="AD10" s="118">
        <f>SUMPRODUCT((IJ!$B:$B="CB")*(IJ!$O:$O="T+2Q"))</f>
        <v>0</v>
      </c>
      <c r="AE10" s="118">
        <f>SUMPRODUCT((IJ!$B:$B="CC")*(IJ!$O:$O="T+2Q"))</f>
        <v>0</v>
      </c>
      <c r="AF10" s="118">
        <f>SUMPRODUCT((IJ!$B:$B="A")*(IJ!$O:$O="T+3Q"))</f>
        <v>0</v>
      </c>
      <c r="AG10" s="118">
        <f>SUMPRODUCT((IJ!$B:$B="B")*(IJ!$O:$O="T+3Q"))</f>
        <v>0</v>
      </c>
      <c r="AH10" s="118">
        <f>SUMPRODUCT((IJ!$B:$B="C")*(IJ!$O:$O="T+3Q"))</f>
        <v>0</v>
      </c>
      <c r="AI10" s="118">
        <f>SUMPRODUCT((IJ!$B:$B="CA")*(IJ!$O:$O="T+3Q"))</f>
        <v>0</v>
      </c>
      <c r="AJ10" s="118">
        <f>SUMPRODUCT((IJ!$B:$B="CB")*(IJ!$O:$O="T+3Q"))</f>
        <v>0</v>
      </c>
      <c r="AK10" s="118">
        <f>SUMPRODUCT((IJ!$B:$B="CC")*(IJ!$O:$O="T+3Q"))</f>
        <v>0</v>
      </c>
      <c r="AL10" s="118">
        <f>SUMPRODUCT((IJ!$B:$B="A")*(IJ!$O:$O="T+4Q"))</f>
        <v>0</v>
      </c>
      <c r="AM10" s="118">
        <f>SUMPRODUCT((IJ!$B:$B="B")*(IJ!$O:$O="T+4Q"))</f>
        <v>0</v>
      </c>
      <c r="AN10" s="118">
        <f>SUMPRODUCT((IJ!$B:$B="C")*(IJ!$O:$O="T+4Q"))</f>
        <v>0</v>
      </c>
      <c r="AO10" s="118">
        <f>SUMPRODUCT((IJ!$B:$B="CA")*(IJ!$O:$O="T+4Q"))</f>
        <v>0</v>
      </c>
      <c r="AP10" s="118">
        <f>SUMPRODUCT((IJ!$B:$B="CB")*(IJ!$O:$O="T+4Q"))</f>
        <v>0</v>
      </c>
      <c r="AQ10" s="118">
        <f>SUMPRODUCT((IJ!$B:$B="CC")*(IJ!$O:$O="T+4Q"))</f>
        <v>0</v>
      </c>
    </row>
    <row r="11" spans="1:43" x14ac:dyDescent="0.15">
      <c r="A11" s="117" t="s">
        <v>282</v>
      </c>
      <c r="B11" s="19" t="s">
        <v>332</v>
      </c>
      <c r="C11" s="19" t="s">
        <v>85</v>
      </c>
      <c r="D11" s="19">
        <f>COUNTIF(IK!$B:$B,"A")</f>
        <v>0</v>
      </c>
      <c r="E11" s="19">
        <f>COUNTIF(IK!$B:$B,"B")</f>
        <v>7</v>
      </c>
      <c r="F11" s="19">
        <f>COUNTIF(IK!$B:$B,"C")</f>
        <v>0</v>
      </c>
      <c r="G11" s="19">
        <f>COUNTIF(IK!$B:$B,"CA")</f>
        <v>0</v>
      </c>
      <c r="H11" s="19">
        <f>COUNTIF(IK!$B:$B,"CB")</f>
        <v>0</v>
      </c>
      <c r="I11" s="19">
        <f>COUNTIF(IK!$B:$B,"CC")</f>
        <v>0</v>
      </c>
      <c r="J11" s="19">
        <f t="shared" si="0"/>
        <v>7</v>
      </c>
      <c r="K11" s="118">
        <f>SUMPRODUCT((IK!$B:$B="CA")*(IK!$O:$O="NA"))</f>
        <v>0</v>
      </c>
      <c r="L11" s="118">
        <f>SUMPRODUCT((IK!$B:$B="CB")*(IK!$O:$O="NA"))</f>
        <v>0</v>
      </c>
      <c r="M11" s="118">
        <f>SUMPRODUCT((IK!$B:$B="CC")*(IK!$O:$O="NA"))</f>
        <v>0</v>
      </c>
      <c r="N11" s="118">
        <f>SUMPRODUCT((IK!$B:$B="A")*(IK!$O:$O="T"))</f>
        <v>0</v>
      </c>
      <c r="O11" s="118">
        <f>SUMPRODUCT((IK!$B:$B="B")*(IK!$O:$O="T"))</f>
        <v>1</v>
      </c>
      <c r="P11" s="118">
        <f>SUMPRODUCT((IK!$B:$B="C")*(IK!$O:$O="T"))</f>
        <v>0</v>
      </c>
      <c r="Q11" s="118">
        <f>SUMPRODUCT((IK!$B:$B="CA")*(IK!$O:$O="T"))</f>
        <v>0</v>
      </c>
      <c r="R11" s="118">
        <f>SUMPRODUCT((IK!$B:$B="CB")*(IK!$O:$O="T"))</f>
        <v>0</v>
      </c>
      <c r="S11" s="118">
        <f>SUMPRODUCT((IK!$B:$B="CC")*(IK!$O:$O="T"))</f>
        <v>0</v>
      </c>
      <c r="T11" s="118">
        <f>SUMPRODUCT((IK!$B:$B="A")*(IK!$O:$O="T+1Q"))</f>
        <v>0</v>
      </c>
      <c r="U11" s="118">
        <f>SUMPRODUCT((IK!$B:$B="B")*(IK!$O:$O="T+1Q"))</f>
        <v>0</v>
      </c>
      <c r="V11" s="118">
        <f>SUMPRODUCT((IK!$B:$B="C")*(IK!$O:$O="T+1Q"))</f>
        <v>0</v>
      </c>
      <c r="W11" s="118">
        <f>SUMPRODUCT((IK!$B:$B="CA")*(IK!$O:$O="T+1Q"))</f>
        <v>0</v>
      </c>
      <c r="X11" s="118">
        <f>SUMPRODUCT((IK!$B:$B="CB")*(IK!$O:$O="T+1Q"))</f>
        <v>0</v>
      </c>
      <c r="Y11" s="118">
        <f>SUMPRODUCT((IK!$B:$B="CC")*(IK!$O:$O="T+1Q"))</f>
        <v>0</v>
      </c>
      <c r="Z11" s="118">
        <f>SUMPRODUCT((IK!$B:$B="A")*(IK!$O:$O="T+2Q"))</f>
        <v>0</v>
      </c>
      <c r="AA11" s="118">
        <f>SUMPRODUCT((IK!$B:$B="B")*(IK!$O:$O="T+2Q"))</f>
        <v>0</v>
      </c>
      <c r="AB11" s="118">
        <f>SUMPRODUCT((IK!$B:$B="C")*(IK!$O:$O="T+2Q"))</f>
        <v>0</v>
      </c>
      <c r="AC11" s="118">
        <f>SUMPRODUCT((IK!$B:$B="CA")*(IK!$O:$O="T+2Q"))</f>
        <v>0</v>
      </c>
      <c r="AD11" s="118">
        <f>SUMPRODUCT((IK!$B:$B="CB")*(IK!$O:$O="T+2Q"))</f>
        <v>0</v>
      </c>
      <c r="AE11" s="118">
        <f>SUMPRODUCT((IK!$B:$B="CC")*(IK!$O:$O="T+2Q"))</f>
        <v>0</v>
      </c>
      <c r="AF11" s="118">
        <f>SUMPRODUCT((IK!$B:$B="A")*(IK!$O:$O="T+3Q"))</f>
        <v>0</v>
      </c>
      <c r="AG11" s="118">
        <f>SUMPRODUCT((IK!$B:$B="B")*(IK!$O:$O="T+3Q"))</f>
        <v>0</v>
      </c>
      <c r="AH11" s="118">
        <f>SUMPRODUCT((IK!$B:$B="C")*(IK!$O:$O="T+3Q"))</f>
        <v>0</v>
      </c>
      <c r="AI11" s="118">
        <f>SUMPRODUCT((IK!$B:$B="CA")*(IK!$O:$O="T+3Q"))</f>
        <v>0</v>
      </c>
      <c r="AJ11" s="118">
        <f>SUMPRODUCT((IK!$B:$B="CB")*(IK!$O:$O="T+3Q"))</f>
        <v>0</v>
      </c>
      <c r="AK11" s="118">
        <f>SUMPRODUCT((IK!$B:$B="CC")*(IK!$O:$O="T+3Q"))</f>
        <v>0</v>
      </c>
      <c r="AL11" s="118">
        <f>SUMPRODUCT((IK!$B:$B="A")*(IK!$O:$O="T+4Q"))</f>
        <v>0</v>
      </c>
      <c r="AM11" s="118">
        <f>SUMPRODUCT((IK!$B:$B="B")*(IK!$O:$O="T+4Q"))</f>
        <v>0</v>
      </c>
      <c r="AN11" s="118">
        <f>SUMPRODUCT((IK!$B:$B="C")*(IK!$O:$O="T+4Q"))</f>
        <v>0</v>
      </c>
      <c r="AO11" s="118">
        <f>SUMPRODUCT((IK!$B:$B="CA")*(IK!$O:$O="T+4Q"))</f>
        <v>0</v>
      </c>
      <c r="AP11" s="118">
        <f>SUMPRODUCT((IK!$B:$B="CB")*(IK!$O:$O="T+4Q"))</f>
        <v>0</v>
      </c>
      <c r="AQ11" s="118">
        <f>SUMPRODUCT((IK!$B:$B="CC")*(IK!$O:$O="T+4Q"))</f>
        <v>0</v>
      </c>
    </row>
    <row r="12" spans="1:43" x14ac:dyDescent="0.15">
      <c r="A12" s="117" t="s">
        <v>284</v>
      </c>
      <c r="B12" s="19" t="s">
        <v>333</v>
      </c>
      <c r="C12" s="19" t="s">
        <v>85</v>
      </c>
      <c r="D12" s="19">
        <f>COUNTIF(IL!$B:$B,"A")</f>
        <v>0</v>
      </c>
      <c r="E12" s="19">
        <f>COUNTIF(IL!$B:$B,"B")</f>
        <v>8</v>
      </c>
      <c r="F12" s="19">
        <f>COUNTIF(IL!$B:$B,"C")</f>
        <v>0</v>
      </c>
      <c r="G12" s="19">
        <f>COUNTIF(IL!$B:$B,"CA")</f>
        <v>0</v>
      </c>
      <c r="H12" s="19">
        <f>COUNTIF(IL!$B:$B,"CB")</f>
        <v>0</v>
      </c>
      <c r="I12" s="19">
        <f>COUNTIF(IL!$B:$B,"CC")</f>
        <v>0</v>
      </c>
      <c r="J12" s="19">
        <f>SUM(D12:I12)</f>
        <v>8</v>
      </c>
      <c r="K12" s="118">
        <f>SUMPRODUCT((IL!$B:$B="CA")*(IL!$O:$O="NA"))</f>
        <v>0</v>
      </c>
      <c r="L12" s="118">
        <f>SUMPRODUCT((IL!$B:$B="CB")*(IL!$O:$O="NA"))</f>
        <v>0</v>
      </c>
      <c r="M12" s="118">
        <f>SUMPRODUCT((IL!$B:$B="CC")*(IL!$O:$O="NA"))</f>
        <v>0</v>
      </c>
      <c r="N12" s="118">
        <f>SUMPRODUCT((IL!$B:$B="A")*(IL!$O:$O="T"))</f>
        <v>0</v>
      </c>
      <c r="O12" s="118">
        <f>SUMPRODUCT((IL!$B:$B="B")*(IL!$O:$O="T"))</f>
        <v>1</v>
      </c>
      <c r="P12" s="118">
        <f>SUMPRODUCT((IL!$B:$B="C")*(IL!$O:$O="T"))</f>
        <v>0</v>
      </c>
      <c r="Q12" s="118">
        <f>SUMPRODUCT((IL!$B:$B="CA")*(IL!$O:$O="T"))</f>
        <v>0</v>
      </c>
      <c r="R12" s="118">
        <f>SUMPRODUCT((IL!$B:$B="CB")*(IL!$O:$O="T"))</f>
        <v>0</v>
      </c>
      <c r="S12" s="118">
        <f>SUMPRODUCT((IL!$B:$B="CC")*(IL!$O:$O="T"))</f>
        <v>0</v>
      </c>
      <c r="T12" s="118">
        <f>SUMPRODUCT((IL!$B:$B="A")*(IL!$O:$O="T+1Q"))</f>
        <v>0</v>
      </c>
      <c r="U12" s="118">
        <f>SUMPRODUCT((IL!$B:$B="B")*(IL!$O:$O="T+1Q"))</f>
        <v>0</v>
      </c>
      <c r="V12" s="118">
        <f>SUMPRODUCT((IL!$B:$B="C")*(IL!$O:$O="T+1Q"))</f>
        <v>0</v>
      </c>
      <c r="W12" s="118">
        <f>SUMPRODUCT((IL!$B:$B="CA")*(IL!$O:$O="T+1Q"))</f>
        <v>0</v>
      </c>
      <c r="X12" s="118">
        <f>SUMPRODUCT((IL!$B:$B="CB")*(IL!$O:$O="T+1Q"))</f>
        <v>0</v>
      </c>
      <c r="Y12" s="118">
        <f>SUMPRODUCT((IL!$B:$B="CC")*(IL!$O:$O="T+1Q"))</f>
        <v>0</v>
      </c>
      <c r="Z12" s="118">
        <f>SUMPRODUCT((IL!$B:$B="A")*(IL!$O:$O="T+2Q"))</f>
        <v>0</v>
      </c>
      <c r="AA12" s="118">
        <f>SUMPRODUCT((IL!$B:$B="B")*(IL!$O:$O="T+2Q"))</f>
        <v>0</v>
      </c>
      <c r="AB12" s="118">
        <f>SUMPRODUCT((IL!$B:$B="C")*(IL!$O:$O="T+2Q"))</f>
        <v>0</v>
      </c>
      <c r="AC12" s="118">
        <f>SUMPRODUCT((IL!$B:$B="CA")*(IL!$O:$O="T+2Q"))</f>
        <v>0</v>
      </c>
      <c r="AD12" s="118">
        <f>SUMPRODUCT((IL!$B:$B="CB")*(IL!$O:$O="T+2Q"))</f>
        <v>0</v>
      </c>
      <c r="AE12" s="118">
        <f>SUMPRODUCT((IL!$B:$B="CC")*(IL!$O:$O="T+2Q"))</f>
        <v>0</v>
      </c>
      <c r="AF12" s="118">
        <f>SUMPRODUCT((IL!$B:$B="A")*(IL!$O:$O="T+3Q"))</f>
        <v>0</v>
      </c>
      <c r="AG12" s="118">
        <f>SUMPRODUCT((IL!$B:$B="B")*(IL!$O:$O="T+3Q"))</f>
        <v>0</v>
      </c>
      <c r="AH12" s="118">
        <f>SUMPRODUCT((IL!$B:$B="C")*(IL!$O:$O="T+3Q"))</f>
        <v>0</v>
      </c>
      <c r="AI12" s="118">
        <f>SUMPRODUCT((IL!$B:$B="CA")*(IL!$O:$O="T+3Q"))</f>
        <v>0</v>
      </c>
      <c r="AJ12" s="118">
        <f>SUMPRODUCT((IL!$B:$B="CB")*(IL!$O:$O="T+3Q"))</f>
        <v>0</v>
      </c>
      <c r="AK12" s="118">
        <f>SUMPRODUCT((IL!$B:$B="CC")*(IL!$O:$O="T+3Q"))</f>
        <v>0</v>
      </c>
      <c r="AL12" s="118">
        <f>SUMPRODUCT((IL!$B:$B="A")*(IL!$O:$O="T+4Q"))</f>
        <v>0</v>
      </c>
      <c r="AM12" s="118">
        <f>SUMPRODUCT((IL!$B:$B="B")*(IL!$O:$O="T+4Q"))</f>
        <v>0</v>
      </c>
      <c r="AN12" s="118">
        <f>SUMPRODUCT((IL!$B:$B="C")*(IL!$O:$O="T+4Q"))</f>
        <v>0</v>
      </c>
      <c r="AO12" s="118">
        <f>SUMPRODUCT((IL!$B:$B="CA")*(IL!$O:$O="T+4Q"))</f>
        <v>0</v>
      </c>
      <c r="AP12" s="118">
        <f>SUMPRODUCT((IL!$B:$B="CB")*(IL!$O:$O="T+4Q"))</f>
        <v>0</v>
      </c>
      <c r="AQ12" s="118">
        <f>SUMPRODUCT((IL!$B:$B="CC")*(IL!$O:$O="T+4Q"))</f>
        <v>0</v>
      </c>
    </row>
    <row r="13" spans="1:43" x14ac:dyDescent="0.15">
      <c r="A13" s="117" t="s">
        <v>343</v>
      </c>
      <c r="B13" s="19" t="s">
        <v>334</v>
      </c>
      <c r="C13" s="19" t="s">
        <v>344</v>
      </c>
      <c r="D13" s="19">
        <f>COUNTIF(IN!$B:$B,"A")</f>
        <v>0</v>
      </c>
      <c r="E13" s="19">
        <f>COUNTIF(IN!$B:$B,"B")</f>
        <v>41</v>
      </c>
      <c r="F13" s="19">
        <f>COUNTIF(IN!$B:$B,"C")</f>
        <v>0</v>
      </c>
      <c r="G13" s="19">
        <f>COUNTIF(IN!$B:$B,"CA")</f>
        <v>0</v>
      </c>
      <c r="H13" s="19">
        <f>COUNTIF(IN!$B:$B,"CB")</f>
        <v>0</v>
      </c>
      <c r="I13" s="19">
        <f>COUNTIF(IN!$B:$B,"CC")</f>
        <v>0</v>
      </c>
      <c r="J13" s="19">
        <f t="shared" si="0"/>
        <v>41</v>
      </c>
      <c r="K13" s="118">
        <f>SUMPRODUCT((IN!$B:$B="CA")*(IN!$O:$O="NA"))</f>
        <v>0</v>
      </c>
      <c r="L13" s="118">
        <f>SUMPRODUCT((IN!$B:$B="CB")*(IN!$O:$O="NA"))</f>
        <v>0</v>
      </c>
      <c r="M13" s="118">
        <f>SUMPRODUCT((IN!$B:$B="CC")*(IN!$O:$O="NA"))</f>
        <v>0</v>
      </c>
      <c r="N13" s="118">
        <f>SUMPRODUCT((IN!$B:$B="A")*(IN!$O:$O="T"))</f>
        <v>0</v>
      </c>
      <c r="O13" s="118">
        <f>SUMPRODUCT((IN!$B:$B="B")*(IN!$O:$O="T"))</f>
        <v>1</v>
      </c>
      <c r="P13" s="118">
        <f>SUMPRODUCT((IN!$B:$B="C")*(IN!$O:$O="T"))</f>
        <v>0</v>
      </c>
      <c r="Q13" s="118">
        <f>SUMPRODUCT((IN!$B:$B="CA")*(IN!$O:$O="T"))</f>
        <v>0</v>
      </c>
      <c r="R13" s="118">
        <f>SUMPRODUCT((IN!$B:$B="CB")*(IN!$O:$O="T"))</f>
        <v>0</v>
      </c>
      <c r="S13" s="118">
        <f>SUMPRODUCT((IN!$B:$B="CC")*(IN!$O:$O="T"))</f>
        <v>0</v>
      </c>
      <c r="T13" s="118">
        <f>SUMPRODUCT((IN!$B:$B="A")*(IN!$O:$O="T+1Q"))</f>
        <v>0</v>
      </c>
      <c r="U13" s="118">
        <f>SUMPRODUCT((IN!$B:$B="B")*(IN!$O:$O="T+1Q"))</f>
        <v>0</v>
      </c>
      <c r="V13" s="118">
        <f>SUMPRODUCT((IN!$B:$B="C")*(IN!$O:$O="T+1Q"))</f>
        <v>0</v>
      </c>
      <c r="W13" s="118">
        <f>SUMPRODUCT((IN!$B:$B="CA")*(IN!$O:$O="T+1Q"))</f>
        <v>0</v>
      </c>
      <c r="X13" s="118">
        <f>SUMPRODUCT((IN!$B:$B="CB")*(IN!$O:$O="T+1Q"))</f>
        <v>0</v>
      </c>
      <c r="Y13" s="118">
        <f>SUMPRODUCT((IN!$B:$B="CC")*(IN!$O:$O="T+1Q"))</f>
        <v>0</v>
      </c>
      <c r="Z13" s="118">
        <f>SUMPRODUCT((IN!$B:$B="A")*(IN!$O:$O="T+2Q"))</f>
        <v>0</v>
      </c>
      <c r="AA13" s="118">
        <f>SUMPRODUCT((IN!$B:$B="B")*(IN!$O:$O="T+2Q"))</f>
        <v>0</v>
      </c>
      <c r="AB13" s="118">
        <f>SUMPRODUCT((IN!$B:$B="C")*(IN!$O:$O="T+2Q"))</f>
        <v>0</v>
      </c>
      <c r="AC13" s="118">
        <f>SUMPRODUCT((IN!$B:$B="CA")*(IN!$O:$O="T+2Q"))</f>
        <v>0</v>
      </c>
      <c r="AD13" s="118">
        <f>SUMPRODUCT((IN!$B:$B="CB")*(IN!$O:$O="T+2Q"))</f>
        <v>0</v>
      </c>
      <c r="AE13" s="118">
        <f>SUMPRODUCT((IN!$B:$B="CC")*(IN!$O:$O="T+2Q"))</f>
        <v>0</v>
      </c>
      <c r="AF13" s="118">
        <f>SUMPRODUCT((IN!$B:$B="A")*(IN!$O:$O="T+3Q"))</f>
        <v>0</v>
      </c>
      <c r="AG13" s="118">
        <f>SUMPRODUCT((IN!$B:$B="B")*(IN!$O:$O="T+3Q"))</f>
        <v>0</v>
      </c>
      <c r="AH13" s="118">
        <f>SUMPRODUCT((IN!$B:$B="C")*(IN!$O:$O="T+3Q"))</f>
        <v>0</v>
      </c>
      <c r="AI13" s="118">
        <f>SUMPRODUCT((IN!$B:$B="CA")*(IN!$O:$O="T+3Q"))</f>
        <v>0</v>
      </c>
      <c r="AJ13" s="118">
        <f>SUMPRODUCT((IN!$B:$B="CB")*(IN!$O:$O="T+3Q"))</f>
        <v>0</v>
      </c>
      <c r="AK13" s="118">
        <f>SUMPRODUCT((IN!$B:$B="CC")*(IN!$O:$O="T+3Q"))</f>
        <v>0</v>
      </c>
      <c r="AL13" s="118">
        <f>SUMPRODUCT((IN!$B:$B="A")*(IN!$O:$O="T+4Q"))</f>
        <v>0</v>
      </c>
      <c r="AM13" s="118">
        <f>SUMPRODUCT((IN!$B:$B="B")*(IN!$O:$O="T+4Q"))</f>
        <v>0</v>
      </c>
      <c r="AN13" s="118">
        <f>SUMPRODUCT((IN!$B:$B="C")*(IN!$O:$O="T+4Q"))</f>
        <v>0</v>
      </c>
      <c r="AO13" s="118">
        <f>SUMPRODUCT((IN!$B:$B="CA")*(IN!$O:$O="T+4Q"))</f>
        <v>0</v>
      </c>
      <c r="AP13" s="118">
        <f>SUMPRODUCT((IN!$B:$B="CB")*(IN!$O:$O="T+4Q"))</f>
        <v>0</v>
      </c>
      <c r="AQ13" s="118">
        <f>SUMPRODUCT((IN!$B:$B="CC")*(IN!$O:$O="T+4Q"))</f>
        <v>0</v>
      </c>
    </row>
    <row r="14" spans="1:43" s="76" customFormat="1" ht="15.6" x14ac:dyDescent="0.25">
      <c r="A14" s="119" t="s">
        <v>667</v>
      </c>
      <c r="B14" s="82" t="s">
        <v>668</v>
      </c>
      <c r="C14" s="82"/>
      <c r="D14" s="19">
        <f>COUNTIF(CA!$B:$B,"A")</f>
        <v>2</v>
      </c>
      <c r="E14" s="19">
        <f>COUNTIF(CA!$B:$B,"B")</f>
        <v>1</v>
      </c>
      <c r="F14" s="19">
        <f>COUNTIF(CA!$B:$B,"C")</f>
        <v>0</v>
      </c>
      <c r="G14" s="19">
        <f>COUNTIF(CA!$B:$B,"CA")</f>
        <v>0</v>
      </c>
      <c r="H14" s="19">
        <f>COUNTIF(CA!$B:$B,"CB")</f>
        <v>0</v>
      </c>
      <c r="I14" s="19">
        <f>COUNTIF(CA!$B:$B,"CC")</f>
        <v>0</v>
      </c>
      <c r="J14" s="19">
        <f t="shared" si="0"/>
        <v>3</v>
      </c>
      <c r="K14" s="118">
        <f>SUMPRODUCT((CA!$B:$B="CA")*(CA!$O:$O="NA"))</f>
        <v>0</v>
      </c>
      <c r="L14" s="118">
        <f>SUMPRODUCT((CA!$B:$B="CB")*(CA!$O:$O="NA"))</f>
        <v>0</v>
      </c>
      <c r="M14" s="118">
        <f>SUMPRODUCT((CA!$B:$B="CC")*(CA!$O:$O="NA"))</f>
        <v>0</v>
      </c>
      <c r="N14" s="118">
        <f>SUMPRODUCT((CA!$B:$B="A")*(CA!$O:$O="T"))</f>
        <v>1</v>
      </c>
      <c r="O14" s="118">
        <f>SUMPRODUCT((CA!$B:$B="B")*(CA!$O:$O="T"))</f>
        <v>0</v>
      </c>
      <c r="P14" s="118">
        <f>SUMPRODUCT((CA!$B:$B="C")*(CA!$O:$O="T"))</f>
        <v>0</v>
      </c>
      <c r="Q14" s="118">
        <f>SUMPRODUCT((CA!$B:$B="CA")*(CA!$O:$O="T"))</f>
        <v>0</v>
      </c>
      <c r="R14" s="118">
        <f>SUMPRODUCT((CA!$B:$B="CB")*(CA!$O:$O="T"))</f>
        <v>0</v>
      </c>
      <c r="S14" s="118">
        <f>SUMPRODUCT((CA!$B:$B="CC")*(CA!$O:$O="T"))</f>
        <v>0</v>
      </c>
      <c r="T14" s="118">
        <f>SUMPRODUCT((CA!$B:$B="A")*(CA!$O:$O="T+1Q"))</f>
        <v>0</v>
      </c>
      <c r="U14" s="118">
        <f>SUMPRODUCT((CA!$B:$B="B")*(CA!$O:$O="T+1Q"))</f>
        <v>0</v>
      </c>
      <c r="V14" s="118">
        <f>SUMPRODUCT((CA!$B:$B="C")*(CA!$O:$O="T+1Q"))</f>
        <v>0</v>
      </c>
      <c r="W14" s="118">
        <f>SUMPRODUCT((CA!$B:$B="CA")*(CA!$O:$O="T+1Q"))</f>
        <v>0</v>
      </c>
      <c r="X14" s="118">
        <f>SUMPRODUCT((CA!$B:$B="CB")*(CA!$O:$O="T+1Q"))</f>
        <v>0</v>
      </c>
      <c r="Y14" s="118">
        <f>SUMPRODUCT((CA!$B:$B="CC")*(CA!$O:$O="T+1Q"))</f>
        <v>0</v>
      </c>
      <c r="Z14" s="118">
        <f>SUMPRODUCT((CA!$B:$B="A")*(CA!$O:$O="T+2Q"))</f>
        <v>0</v>
      </c>
      <c r="AA14" s="118">
        <f>SUMPRODUCT((CA!$B:$B="B")*(CA!$O:$O="T+2Q"))</f>
        <v>0</v>
      </c>
      <c r="AB14" s="118">
        <f>SUMPRODUCT((CA!$B:$B="C")*(CA!$O:$O="T+2Q"))</f>
        <v>0</v>
      </c>
      <c r="AC14" s="118">
        <f>SUMPRODUCT((CA!$B:$B="CA")*(CA!$O:$O="T+2Q"))</f>
        <v>0</v>
      </c>
      <c r="AD14" s="118">
        <f>SUMPRODUCT((CA!$B:$B="CB")*(CA!$O:$O="T+2Q"))</f>
        <v>0</v>
      </c>
      <c r="AE14" s="118">
        <f>SUMPRODUCT((CA!$B:$B="CC")*(CA!$O:$O="T+2Q"))</f>
        <v>0</v>
      </c>
      <c r="AF14" s="118">
        <f>SUMPRODUCT((CA!$B:$B="A")*(CA!$O:$O="T+3Q"))</f>
        <v>0</v>
      </c>
      <c r="AG14" s="118">
        <f>SUMPRODUCT((CA!$B:$B="B")*(CA!$O:$O="T+3Q"))</f>
        <v>0</v>
      </c>
      <c r="AH14" s="118">
        <f>SUMPRODUCT((CA!$B:$B="C")*(CA!$O:$O="T+3Q"))</f>
        <v>0</v>
      </c>
      <c r="AI14" s="118">
        <f>SUMPRODUCT((CA!$B:$B="CA")*(CA!$O:$O="T+3Q"))</f>
        <v>0</v>
      </c>
      <c r="AJ14" s="118">
        <f>SUMPRODUCT((CA!$B:$B="CB")*(CA!$O:$O="T+3Q"))</f>
        <v>0</v>
      </c>
      <c r="AK14" s="118">
        <f>SUMPRODUCT((CA!$B:$B="CC")*(CA!$O:$O="T+3Q"))</f>
        <v>0</v>
      </c>
      <c r="AL14" s="118">
        <f>SUMPRODUCT((CA!$B:$B="A")*(CA!$O:$O="T+4Q"))</f>
        <v>0</v>
      </c>
      <c r="AM14" s="118">
        <f>SUMPRODUCT((CA!$B:$B="B")*(CA!$O:$O="T+4Q"))</f>
        <v>0</v>
      </c>
      <c r="AN14" s="118">
        <f>SUMPRODUCT((CA!$B:$B="C")*(CA!$O:$O="T+4Q"))</f>
        <v>0</v>
      </c>
      <c r="AO14" s="118">
        <f>SUMPRODUCT((CA!$B:$B="CA")*(CA!$O:$O="T+4Q"))</f>
        <v>0</v>
      </c>
      <c r="AP14" s="118">
        <f>SUMPRODUCT((CA!$B:$B="CB")*(CA!$O:$O="T+4Q"))</f>
        <v>0</v>
      </c>
      <c r="AQ14" s="118">
        <f>SUMPRODUCT((CA!$B:$B="CC")*(CA!$O:$O="T+4Q"))</f>
        <v>0</v>
      </c>
    </row>
    <row r="15" spans="1:43" s="76" customFormat="1" ht="15.6" x14ac:dyDescent="0.25">
      <c r="A15" s="119" t="s">
        <v>669</v>
      </c>
      <c r="B15" s="82" t="s">
        <v>670</v>
      </c>
      <c r="C15" s="82"/>
      <c r="D15" s="19">
        <f>COUNTIF(CB!$B:$B,"A")</f>
        <v>0</v>
      </c>
      <c r="E15" s="19">
        <f>COUNTIF(CB!$B:$B,"B")</f>
        <v>0</v>
      </c>
      <c r="F15" s="19">
        <f>COUNTIF(CB!$B:$B,"C")</f>
        <v>0</v>
      </c>
      <c r="G15" s="19">
        <f>COUNTIF(CB!$B:$B,"CA")</f>
        <v>0</v>
      </c>
      <c r="H15" s="19">
        <f>COUNTIF(CB!$B:$B,"CB")</f>
        <v>2</v>
      </c>
      <c r="I15" s="19">
        <f>COUNTIF(CB!$B:$B,"CC")</f>
        <v>0</v>
      </c>
      <c r="J15" s="19">
        <f t="shared" si="0"/>
        <v>2</v>
      </c>
      <c r="K15" s="118">
        <f>SUMPRODUCT((CB!$B:$B="CA")*(CB!$O:$O="NA"))</f>
        <v>0</v>
      </c>
      <c r="L15" s="118">
        <f>SUMPRODUCT((CB!$B:$B="CB")*(CB!$O:$O="NA"))</f>
        <v>0</v>
      </c>
      <c r="M15" s="118">
        <f>SUMPRODUCT((CB!$B:$B="CC")*(CB!$O:$O="NA"))</f>
        <v>0</v>
      </c>
      <c r="N15" s="118">
        <f>SUMPRODUCT((CB!$B:$B="A")*(CB!$O:$O="T"))</f>
        <v>0</v>
      </c>
      <c r="O15" s="118">
        <f>SUMPRODUCT((CB!$B:$B="B")*(CB!$O:$O="T"))</f>
        <v>0</v>
      </c>
      <c r="P15" s="118">
        <f>SUMPRODUCT((CB!$B:$B="C")*(CB!$O:$O="T"))</f>
        <v>0</v>
      </c>
      <c r="Q15" s="118">
        <f>SUMPRODUCT((CB!$B:$B="CA")*(CB!$O:$O="T"))</f>
        <v>0</v>
      </c>
      <c r="R15" s="118">
        <f>SUMPRODUCT((CB!$B:$B="CB")*(CB!$O:$O="T"))</f>
        <v>1</v>
      </c>
      <c r="S15" s="118">
        <f>SUMPRODUCT((CB!$B:$B="CC")*(CB!$O:$O="T"))</f>
        <v>0</v>
      </c>
      <c r="T15" s="118">
        <f>SUMPRODUCT((CB!$B:$B="A")*(CB!$O:$O="T+1Q"))</f>
        <v>0</v>
      </c>
      <c r="U15" s="118">
        <f>SUMPRODUCT((CB!$B:$B="B")*(CB!$O:$O="T+1Q"))</f>
        <v>0</v>
      </c>
      <c r="V15" s="118">
        <f>SUMPRODUCT((CB!$B:$B="C")*(CB!$O:$O="T+1Q"))</f>
        <v>0</v>
      </c>
      <c r="W15" s="118">
        <f>SUMPRODUCT((CB!$B:$B="CA")*(CB!$O:$O="T+1Q"))</f>
        <v>0</v>
      </c>
      <c r="X15" s="118">
        <f>SUMPRODUCT((CB!$B:$B="CB")*(CB!$O:$O="T+1Q"))</f>
        <v>0</v>
      </c>
      <c r="Y15" s="118">
        <f>SUMPRODUCT((CB!$B:$B="CC")*(CB!$O:$O="T+1Q"))</f>
        <v>0</v>
      </c>
      <c r="Z15" s="118">
        <f>SUMPRODUCT((CB!$B:$B="A")*(CB!$O:$O="T+2Q"))</f>
        <v>0</v>
      </c>
      <c r="AA15" s="118">
        <f>SUMPRODUCT((CB!$B:$B="B")*(CB!$O:$O="T+2Q"))</f>
        <v>0</v>
      </c>
      <c r="AB15" s="118">
        <f>SUMPRODUCT((CB!$B:$B="C")*(CB!$O:$O="T+2Q"))</f>
        <v>0</v>
      </c>
      <c r="AC15" s="118">
        <f>SUMPRODUCT((CB!$B:$B="CA")*(CB!$O:$O="T+2Q"))</f>
        <v>0</v>
      </c>
      <c r="AD15" s="118">
        <f>SUMPRODUCT((CB!$B:$B="CB")*(CB!$O:$O="T+2Q"))</f>
        <v>0</v>
      </c>
      <c r="AE15" s="118">
        <f>SUMPRODUCT((CB!$B:$B="CC")*(CB!$O:$O="T+2Q"))</f>
        <v>0</v>
      </c>
      <c r="AF15" s="118">
        <f>SUMPRODUCT((CB!$B:$B="A")*(CB!$O:$O="T+3Q"))</f>
        <v>0</v>
      </c>
      <c r="AG15" s="118">
        <f>SUMPRODUCT((CB!$B:$B="B")*(CB!$O:$O="T+3Q"))</f>
        <v>0</v>
      </c>
      <c r="AH15" s="118">
        <f>SUMPRODUCT((CB!$B:$B="C")*(CB!$O:$O="T+3Q"))</f>
        <v>0</v>
      </c>
      <c r="AI15" s="118">
        <f>SUMPRODUCT((CB!$B:$B="CA")*(CB!$O:$O="T+3Q"))</f>
        <v>0</v>
      </c>
      <c r="AJ15" s="118">
        <f>SUMPRODUCT((CB!$B:$B="CB")*(CB!$O:$O="T+3Q"))</f>
        <v>0</v>
      </c>
      <c r="AK15" s="118">
        <f>SUMPRODUCT((CB!$B:$B="CC")*(CB!$O:$O="T+3Q"))</f>
        <v>0</v>
      </c>
      <c r="AL15" s="118">
        <f>SUMPRODUCT((CB!$B:$B="A")*(CB!$O:$O="T+4Q"))</f>
        <v>0</v>
      </c>
      <c r="AM15" s="118">
        <f>SUMPRODUCT((CB!$B:$B="B")*(CB!$O:$O="T+4Q"))</f>
        <v>0</v>
      </c>
      <c r="AN15" s="118">
        <f>SUMPRODUCT((CB!$B:$B="C")*(CB!$O:$O="T+4Q"))</f>
        <v>0</v>
      </c>
      <c r="AO15" s="118">
        <f>SUMPRODUCT((CB!$B:$B="CA")*(CB!$O:$O="T+4Q"))</f>
        <v>0</v>
      </c>
      <c r="AP15" s="118">
        <f>SUMPRODUCT((CB!$B:$B="CB")*(CB!$O:$O="T+4Q"))</f>
        <v>0</v>
      </c>
      <c r="AQ15" s="118">
        <f>SUMPRODUCT((CB!$B:$B="CC")*(CB!$O:$O="T+4Q"))</f>
        <v>0</v>
      </c>
    </row>
    <row r="16" spans="1:43" s="76" customFormat="1" ht="15.6" x14ac:dyDescent="0.25">
      <c r="A16" s="119" t="s">
        <v>671</v>
      </c>
      <c r="B16" s="82" t="s">
        <v>672</v>
      </c>
      <c r="C16" s="82"/>
      <c r="D16" s="19">
        <f>COUNTIF(CC!$B:$B,"A")</f>
        <v>0</v>
      </c>
      <c r="E16" s="19">
        <f>COUNTIF(CC!$B:$B,"B")</f>
        <v>0</v>
      </c>
      <c r="F16" s="19">
        <f>COUNTIF(CC!$B:$B,"C")</f>
        <v>0</v>
      </c>
      <c r="G16" s="19">
        <f>COUNTIF(CC!$B:$B,"CA")</f>
        <v>0</v>
      </c>
      <c r="H16" s="19">
        <f>COUNTIF(CC!$B:$B,"CB")</f>
        <v>16</v>
      </c>
      <c r="I16" s="19">
        <f>COUNTIF(CC!$B:$B,"CC")</f>
        <v>2</v>
      </c>
      <c r="J16" s="19">
        <f t="shared" si="0"/>
        <v>18</v>
      </c>
      <c r="K16" s="118">
        <f>SUMPRODUCT((CC!$B:$B="CA")*(CC!$O:$O="NA"))</f>
        <v>0</v>
      </c>
      <c r="L16" s="118">
        <f>SUMPRODUCT((CC!$B:$B="CB")*(CC!$O:$O="NA"))</f>
        <v>0</v>
      </c>
      <c r="M16" s="118">
        <f>SUMPRODUCT((CC!$B:$B="CC")*(CC!$O:$O="NA"))</f>
        <v>0</v>
      </c>
      <c r="N16" s="118">
        <f>SUMPRODUCT((CC!$B:$B="A")*(CC!$O:$O="T"))</f>
        <v>0</v>
      </c>
      <c r="O16" s="118">
        <f>SUMPRODUCT((CC!$B:$B="B")*(CC!$O:$O="T"))</f>
        <v>0</v>
      </c>
      <c r="P16" s="118">
        <f>SUMPRODUCT((CC!$B:$B="C")*(CC!$O:$O="T"))</f>
        <v>0</v>
      </c>
      <c r="Q16" s="118">
        <f>SUMPRODUCT((CC!$B:$B="CA")*(CC!$O:$O="T"))</f>
        <v>0</v>
      </c>
      <c r="R16" s="118">
        <f>SUMPRODUCT((CC!$B:$B="CB")*(CC!$O:$O="T"))</f>
        <v>1</v>
      </c>
      <c r="S16" s="118">
        <f>SUMPRODUCT((CC!$B:$B="CC")*(CC!$O:$O="T"))</f>
        <v>0</v>
      </c>
      <c r="T16" s="118">
        <f>SUMPRODUCT((CC!$B:$B="A")*(CC!$O:$O="T+1Q"))</f>
        <v>0</v>
      </c>
      <c r="U16" s="118">
        <f>SUMPRODUCT((CC!$B:$B="B")*(CC!$O:$O="T+1Q"))</f>
        <v>0</v>
      </c>
      <c r="V16" s="118">
        <f>SUMPRODUCT((CC!$B:$B="C")*(CC!$O:$O="T+1Q"))</f>
        <v>0</v>
      </c>
      <c r="W16" s="118">
        <f>SUMPRODUCT((CC!$B:$B="CA")*(CC!$O:$O="T+1Q"))</f>
        <v>0</v>
      </c>
      <c r="X16" s="118">
        <f>SUMPRODUCT((CC!$B:$B="CB")*(CC!$O:$O="T+1Q"))</f>
        <v>0</v>
      </c>
      <c r="Y16" s="118">
        <f>SUMPRODUCT((CC!$B:$B="CC")*(CC!$O:$O="T+1Q"))</f>
        <v>0</v>
      </c>
      <c r="Z16" s="118">
        <f>SUMPRODUCT((CC!$B:$B="A")*(CC!$O:$O="T+2Q"))</f>
        <v>0</v>
      </c>
      <c r="AA16" s="118">
        <f>SUMPRODUCT((CC!$B:$B="B")*(CC!$O:$O="T+2Q"))</f>
        <v>0</v>
      </c>
      <c r="AB16" s="118">
        <f>SUMPRODUCT((CC!$B:$B="C")*(CC!$O:$O="T+2Q"))</f>
        <v>0</v>
      </c>
      <c r="AC16" s="118">
        <f>SUMPRODUCT((CC!$B:$B="CA")*(CC!$O:$O="T+2Q"))</f>
        <v>0</v>
      </c>
      <c r="AD16" s="118">
        <f>SUMPRODUCT((CC!$B:$B="CB")*(CC!$O:$O="T+2Q"))</f>
        <v>0</v>
      </c>
      <c r="AE16" s="118">
        <f>SUMPRODUCT((CC!$B:$B="CC")*(CC!$O:$O="T+2Q"))</f>
        <v>0</v>
      </c>
      <c r="AF16" s="118">
        <f>SUMPRODUCT((CC!$B:$B="A")*(CC!$O:$O="T+3Q"))</f>
        <v>0</v>
      </c>
      <c r="AG16" s="118">
        <f>SUMPRODUCT((CC!$B:$B="B")*(CC!$O:$O="T+3Q"))</f>
        <v>0</v>
      </c>
      <c r="AH16" s="118">
        <f>SUMPRODUCT((CC!$B:$B="C")*(CC!$O:$O="T+3Q"))</f>
        <v>0</v>
      </c>
      <c r="AI16" s="118">
        <f>SUMPRODUCT((CC!$B:$B="CA")*(CC!$O:$O="T+3Q"))</f>
        <v>0</v>
      </c>
      <c r="AJ16" s="118">
        <f>SUMPRODUCT((CC!$B:$B="CB")*(CC!$O:$O="T+3Q"))</f>
        <v>0</v>
      </c>
      <c r="AK16" s="118">
        <f>SUMPRODUCT((CC!$B:$B="CC")*(CC!$O:$O="T+3Q"))</f>
        <v>0</v>
      </c>
      <c r="AL16" s="118">
        <f>SUMPRODUCT((CC!$B:$B="A")*(CC!$O:$O="T+4Q"))</f>
        <v>0</v>
      </c>
      <c r="AM16" s="118">
        <f>SUMPRODUCT((CC!$B:$B="B")*(CC!$O:$O="T+4Q"))</f>
        <v>0</v>
      </c>
      <c r="AN16" s="118">
        <f>SUMPRODUCT((CC!$B:$B="C")*(CC!$O:$O="T+4Q"))</f>
        <v>0</v>
      </c>
      <c r="AO16" s="118">
        <f>SUMPRODUCT((CC!$B:$B="CA")*(CC!$O:$O="T+4Q"))</f>
        <v>0</v>
      </c>
      <c r="AP16" s="118">
        <f>SUMPRODUCT((CC!$B:$B="CB")*(CC!$O:$O="T+4Q"))</f>
        <v>0</v>
      </c>
      <c r="AQ16" s="118">
        <f>SUMPRODUCT((CC!$B:$B="CC")*(CC!$O:$O="T+4Q"))</f>
        <v>0</v>
      </c>
    </row>
    <row r="17" spans="1:43" s="76" customFormat="1" ht="15.6" x14ac:dyDescent="0.15">
      <c r="A17" s="120" t="s">
        <v>673</v>
      </c>
      <c r="B17" s="50" t="s">
        <v>674</v>
      </c>
      <c r="C17" s="82"/>
      <c r="D17" s="19">
        <f>COUNTIF(CD!$B:$B,"A")</f>
        <v>0</v>
      </c>
      <c r="E17" s="19">
        <f>COUNTIF(CD!$B:$B,"B")</f>
        <v>0</v>
      </c>
      <c r="F17" s="19">
        <f>COUNTIF(CD!$B:$B,"C")</f>
        <v>0</v>
      </c>
      <c r="G17" s="19">
        <f>COUNTIF(CD!$B:$B,"CA")</f>
        <v>0</v>
      </c>
      <c r="H17" s="19">
        <f>COUNTIF(CD!$B:$B,"CB")</f>
        <v>2</v>
      </c>
      <c r="I17" s="19">
        <f>COUNTIF(CD!$B:$B,"CC")</f>
        <v>0</v>
      </c>
      <c r="J17" s="19">
        <f t="shared" si="0"/>
        <v>2</v>
      </c>
      <c r="K17" s="118">
        <f>SUMPRODUCT((CD!$B:$B="CA")*(CD!$O:$O="NA"))</f>
        <v>0</v>
      </c>
      <c r="L17" s="118">
        <f>SUMPRODUCT((CD!$B:$B="CB")*(CD!$O:$O="NA"))</f>
        <v>0</v>
      </c>
      <c r="M17" s="118">
        <f>SUMPRODUCT((CD!$B:$B="CC")*(CD!$O:$O="NA"))</f>
        <v>0</v>
      </c>
      <c r="N17" s="118">
        <f>SUMPRODUCT((CD!$B:$B="A")*(CD!$O:$O="T"))</f>
        <v>0</v>
      </c>
      <c r="O17" s="118">
        <f>SUMPRODUCT((CD!$B:$B="B")*(CD!$O:$O="T"))</f>
        <v>0</v>
      </c>
      <c r="P17" s="118">
        <f>SUMPRODUCT((CD!$B:$B="C")*(CD!$O:$O="T"))</f>
        <v>0</v>
      </c>
      <c r="Q17" s="118">
        <f>SUMPRODUCT((CD!$B:$B="CA")*(CD!$O:$O="T"))</f>
        <v>0</v>
      </c>
      <c r="R17" s="118">
        <f>SUMPRODUCT((CD!$B:$B="CB")*(CD!$O:$O="T"))</f>
        <v>1</v>
      </c>
      <c r="S17" s="118">
        <f>SUMPRODUCT((CD!$B:$B="CC")*(CD!$O:$O="T"))</f>
        <v>0</v>
      </c>
      <c r="T17" s="118">
        <f>SUMPRODUCT((CD!$B:$B="A")*(CD!$O:$O="T+1Q"))</f>
        <v>0</v>
      </c>
      <c r="U17" s="118">
        <f>SUMPRODUCT((CD!$B:$B="B")*(CD!$O:$O="T+1Q"))</f>
        <v>0</v>
      </c>
      <c r="V17" s="118">
        <f>SUMPRODUCT((CD!$B:$B="C")*(CD!$O:$O="T+1Q"))</f>
        <v>0</v>
      </c>
      <c r="W17" s="118">
        <f>SUMPRODUCT((CD!$B:$B="CA")*(CD!$O:$O="T+1Q"))</f>
        <v>0</v>
      </c>
      <c r="X17" s="118">
        <f>SUMPRODUCT((CD!$B:$B="CB")*(CD!$O:$O="T+1Q"))</f>
        <v>0</v>
      </c>
      <c r="Y17" s="118">
        <f>SUMPRODUCT((CD!$B:$B="CC")*(CD!$O:$O="T+1Q"))</f>
        <v>0</v>
      </c>
      <c r="Z17" s="118">
        <f>SUMPRODUCT((CD!$B:$B="A")*(CD!$O:$O="T+2Q"))</f>
        <v>0</v>
      </c>
      <c r="AA17" s="118">
        <f>SUMPRODUCT((CD!$B:$B="B")*(CD!$O:$O="T+2Q"))</f>
        <v>0</v>
      </c>
      <c r="AB17" s="118">
        <f>SUMPRODUCT((CD!$B:$B="C")*(CD!$O:$O="T+2Q"))</f>
        <v>0</v>
      </c>
      <c r="AC17" s="118">
        <f>SUMPRODUCT((CD!$B:$B="CA")*(CD!$O:$O="T+2Q"))</f>
        <v>0</v>
      </c>
      <c r="AD17" s="118">
        <f>SUMPRODUCT((CD!$B:$B="CB")*(CD!$O:$O="T+2Q"))</f>
        <v>0</v>
      </c>
      <c r="AE17" s="118">
        <f>SUMPRODUCT((CD!$B:$B="CC")*(CD!$O:$O="T+2Q"))</f>
        <v>0</v>
      </c>
      <c r="AF17" s="118">
        <f>SUMPRODUCT((CD!$B:$B="A")*(CD!$O:$O="T+3Q"))</f>
        <v>0</v>
      </c>
      <c r="AG17" s="118">
        <f>SUMPRODUCT((CD!$B:$B="B")*(CD!$O:$O="T+3Q"))</f>
        <v>0</v>
      </c>
      <c r="AH17" s="118">
        <f>SUMPRODUCT((CD!$B:$B="C")*(CD!$O:$O="T+3Q"))</f>
        <v>0</v>
      </c>
      <c r="AI17" s="118">
        <f>SUMPRODUCT((CD!$B:$B="CA")*(CD!$O:$O="T+3Q"))</f>
        <v>0</v>
      </c>
      <c r="AJ17" s="118">
        <f>SUMPRODUCT((CD!$B:$B="CB")*(CD!$O:$O="T+3Q"))</f>
        <v>0</v>
      </c>
      <c r="AK17" s="118">
        <f>SUMPRODUCT((CD!$B:$B="CC")*(CD!$O:$O="T+3Q"))</f>
        <v>0</v>
      </c>
      <c r="AL17" s="118">
        <f>SUMPRODUCT((CD!$B:$B="A")*(CD!$O:$O="T+4Q"))</f>
        <v>0</v>
      </c>
      <c r="AM17" s="118">
        <f>SUMPRODUCT((CD!$B:$B="B")*(CD!$O:$O="T+4Q"))</f>
        <v>0</v>
      </c>
      <c r="AN17" s="118">
        <f>SUMPRODUCT((CD!$B:$B="C")*(CD!$O:$O="T+4Q"))</f>
        <v>0</v>
      </c>
      <c r="AO17" s="118">
        <f>SUMPRODUCT((CD!$B:$B="CA")*(CD!$O:$O="T+4Q"))</f>
        <v>0</v>
      </c>
      <c r="AP17" s="118">
        <f>SUMPRODUCT((CD!$B:$B="CB")*(CD!$O:$O="T+4Q"))</f>
        <v>0</v>
      </c>
      <c r="AQ17" s="118">
        <f>SUMPRODUCT((CD!$B:$B="CC")*(CD!$O:$O="T+4Q"))</f>
        <v>0</v>
      </c>
    </row>
    <row r="18" spans="1:43" s="76" customFormat="1" ht="15.6" x14ac:dyDescent="0.15">
      <c r="A18" s="120" t="s">
        <v>687</v>
      </c>
      <c r="B18" s="82" t="s">
        <v>688</v>
      </c>
      <c r="C18" s="82"/>
      <c r="D18" s="19">
        <f>COUNTIF(CE!$B:$B,"A")</f>
        <v>0</v>
      </c>
      <c r="E18" s="19">
        <f>COUNTIF(CE!$B:$B,"B")</f>
        <v>0</v>
      </c>
      <c r="F18" s="19">
        <f>COUNTIF(CE!$B:$B,"C")</f>
        <v>0</v>
      </c>
      <c r="G18" s="19">
        <f>COUNTIF(CE!$B:$B,"CA")</f>
        <v>0</v>
      </c>
      <c r="H18" s="19">
        <f>COUNTIF(CE!$B:$B,"CB")</f>
        <v>2</v>
      </c>
      <c r="I18" s="19">
        <f>COUNTIF(CE!$B:$B,"CC")</f>
        <v>0</v>
      </c>
      <c r="J18" s="19">
        <f t="shared" si="0"/>
        <v>2</v>
      </c>
      <c r="K18" s="118">
        <f>SUMPRODUCT((CE!$B:$B="CA")*(CE!$O:$O="NA"))</f>
        <v>0</v>
      </c>
      <c r="L18" s="118">
        <f>SUMPRODUCT((CE!$B:$B="CB")*(CE!$O:$O="NA"))</f>
        <v>0</v>
      </c>
      <c r="M18" s="118">
        <f>SUMPRODUCT((CE!$B:$B="CC")*(CE!$O:$O="NA"))</f>
        <v>0</v>
      </c>
      <c r="N18" s="118">
        <f>SUMPRODUCT((CE!$B:$B="A")*(CE!$O:$O="T"))</f>
        <v>0</v>
      </c>
      <c r="O18" s="118">
        <f>SUMPRODUCT((CE!$B:$B="B")*(CE!$O:$O="T"))</f>
        <v>0</v>
      </c>
      <c r="P18" s="118">
        <f>SUMPRODUCT((CE!$B:$B="C")*(CE!$O:$O="T"))</f>
        <v>0</v>
      </c>
      <c r="Q18" s="118">
        <f>SUMPRODUCT((CE!$B:$B="CA")*(CE!$O:$O="T"))</f>
        <v>0</v>
      </c>
      <c r="R18" s="118">
        <f>SUMPRODUCT((CE!$B:$B="CB")*(CE!$O:$O="T"))</f>
        <v>1</v>
      </c>
      <c r="S18" s="118">
        <f>SUMPRODUCT((CE!$B:$B="CC")*(CE!$O:$O="T"))</f>
        <v>0</v>
      </c>
      <c r="T18" s="118">
        <f>SUMPRODUCT((CE!$B:$B="A")*(CE!$O:$O="T+1Q"))</f>
        <v>0</v>
      </c>
      <c r="U18" s="118">
        <f>SUMPRODUCT((CE!$B:$B="B")*(CE!$O:$O="T+1Q"))</f>
        <v>0</v>
      </c>
      <c r="V18" s="118">
        <f>SUMPRODUCT((CE!$B:$B="C")*(CE!$O:$O="T+1Q"))</f>
        <v>0</v>
      </c>
      <c r="W18" s="118">
        <f>SUMPRODUCT((CE!$B:$B="CA")*(CE!$O:$O="T+1Q"))</f>
        <v>0</v>
      </c>
      <c r="X18" s="118">
        <f>SUMPRODUCT((CE!$B:$B="CB")*(CE!$O:$O="T+1Q"))</f>
        <v>0</v>
      </c>
      <c r="Y18" s="118">
        <f>SUMPRODUCT((CE!$B:$B="CC")*(CE!$O:$O="T+1Q"))</f>
        <v>0</v>
      </c>
      <c r="Z18" s="118">
        <f>SUMPRODUCT((CE!$B:$B="A")*(CE!$O:$O="T+2Q"))</f>
        <v>0</v>
      </c>
      <c r="AA18" s="118">
        <f>SUMPRODUCT((CE!$B:$B="B")*(CE!$O:$O="T+2Q"))</f>
        <v>0</v>
      </c>
      <c r="AB18" s="118">
        <f>SUMPRODUCT((CE!$B:$B="C")*(CE!$O:$O="T+2Q"))</f>
        <v>0</v>
      </c>
      <c r="AC18" s="118">
        <f>SUMPRODUCT((CE!$B:$B="CA")*(CE!$O:$O="T+2Q"))</f>
        <v>0</v>
      </c>
      <c r="AD18" s="118">
        <f>SUMPRODUCT((CE!$B:$B="CB")*(CE!$O:$O="T+2Q"))</f>
        <v>0</v>
      </c>
      <c r="AE18" s="118">
        <f>SUMPRODUCT((CE!$B:$B="CC")*(CE!$O:$O="T+2Q"))</f>
        <v>0</v>
      </c>
      <c r="AF18" s="118">
        <f>SUMPRODUCT((CE!$B:$B="A")*(CE!$O:$O="T+3Q"))</f>
        <v>0</v>
      </c>
      <c r="AG18" s="118">
        <f>SUMPRODUCT((CE!$B:$B="B")*(CE!$O:$O="T+3Q"))</f>
        <v>0</v>
      </c>
      <c r="AH18" s="118">
        <f>SUMPRODUCT((CE!$B:$B="C")*(CE!$O:$O="T+3Q"))</f>
        <v>0</v>
      </c>
      <c r="AI18" s="118">
        <f>SUMPRODUCT((CE!$B:$B="CA")*(CE!$O:$O="T+3Q"))</f>
        <v>0</v>
      </c>
      <c r="AJ18" s="118">
        <f>SUMPRODUCT((CE!$B:$B="CB")*(CE!$O:$O="T+3Q"))</f>
        <v>0</v>
      </c>
      <c r="AK18" s="118">
        <f>SUMPRODUCT((CE!$B:$B="CC")*(CE!$O:$O="T+3Q"))</f>
        <v>0</v>
      </c>
      <c r="AL18" s="118">
        <f>SUMPRODUCT((CE!$B:$B="A")*(CE!$O:$O="T+4Q"))</f>
        <v>0</v>
      </c>
      <c r="AM18" s="118">
        <f>SUMPRODUCT((CE!$B:$B="B")*(CE!$O:$O="T+4Q"))</f>
        <v>0</v>
      </c>
      <c r="AN18" s="118">
        <f>SUMPRODUCT((CE!$B:$B="C")*(CE!$O:$O="T+4Q"))</f>
        <v>0</v>
      </c>
      <c r="AO18" s="118">
        <f>SUMPRODUCT((CE!$B:$B="CA")*(CE!$O:$O="T+4Q"))</f>
        <v>0</v>
      </c>
      <c r="AP18" s="118">
        <f>SUMPRODUCT((CE!$B:$B="CB")*(CE!$O:$O="T+4Q"))</f>
        <v>0</v>
      </c>
      <c r="AQ18" s="118">
        <f>SUMPRODUCT((CE!$B:$B="CC")*(CE!$O:$O="T+4Q"))</f>
        <v>0</v>
      </c>
    </row>
    <row r="19" spans="1:43" x14ac:dyDescent="0.15">
      <c r="A19" s="51"/>
      <c r="B19" s="51" t="s">
        <v>1</v>
      </c>
      <c r="C19" s="51"/>
      <c r="D19" s="51">
        <f t="shared" ref="D19:J19" si="1">SUM(D2:D18)</f>
        <v>2</v>
      </c>
      <c r="E19" s="51">
        <f t="shared" si="1"/>
        <v>89</v>
      </c>
      <c r="F19" s="51">
        <f t="shared" si="1"/>
        <v>23</v>
      </c>
      <c r="G19" s="51">
        <f t="shared" si="1"/>
        <v>0</v>
      </c>
      <c r="H19" s="51">
        <f t="shared" si="1"/>
        <v>22</v>
      </c>
      <c r="I19" s="51">
        <f t="shared" si="1"/>
        <v>11</v>
      </c>
      <c r="J19" s="51">
        <f t="shared" si="1"/>
        <v>147</v>
      </c>
      <c r="K19" s="115">
        <f t="shared" ref="K19:AQ19" si="2">SUM(K2:K18)</f>
        <v>0</v>
      </c>
      <c r="L19" s="115">
        <f t="shared" si="2"/>
        <v>0</v>
      </c>
      <c r="M19" s="115">
        <f t="shared" si="2"/>
        <v>0</v>
      </c>
      <c r="N19" s="116">
        <f t="shared" si="2"/>
        <v>1</v>
      </c>
      <c r="O19" s="116">
        <f t="shared" si="2"/>
        <v>10</v>
      </c>
      <c r="P19" s="116">
        <f t="shared" si="2"/>
        <v>0</v>
      </c>
      <c r="Q19" s="116">
        <f t="shared" si="2"/>
        <v>0</v>
      </c>
      <c r="R19" s="116">
        <f t="shared" si="2"/>
        <v>4</v>
      </c>
      <c r="S19" s="116">
        <f t="shared" si="2"/>
        <v>2</v>
      </c>
      <c r="T19" s="115">
        <f t="shared" si="2"/>
        <v>0</v>
      </c>
      <c r="U19" s="115">
        <f t="shared" si="2"/>
        <v>0</v>
      </c>
      <c r="V19" s="115">
        <f t="shared" si="2"/>
        <v>0</v>
      </c>
      <c r="W19" s="115">
        <f t="shared" si="2"/>
        <v>0</v>
      </c>
      <c r="X19" s="115">
        <f t="shared" si="2"/>
        <v>0</v>
      </c>
      <c r="Y19" s="115">
        <f t="shared" si="2"/>
        <v>0</v>
      </c>
      <c r="Z19" s="116">
        <f t="shared" si="2"/>
        <v>0</v>
      </c>
      <c r="AA19" s="116">
        <f t="shared" si="2"/>
        <v>0</v>
      </c>
      <c r="AB19" s="116">
        <f t="shared" si="2"/>
        <v>0</v>
      </c>
      <c r="AC19" s="116">
        <f t="shared" si="2"/>
        <v>0</v>
      </c>
      <c r="AD19" s="116">
        <f t="shared" si="2"/>
        <v>0</v>
      </c>
      <c r="AE19" s="116">
        <f t="shared" si="2"/>
        <v>0</v>
      </c>
      <c r="AF19" s="115">
        <f t="shared" si="2"/>
        <v>0</v>
      </c>
      <c r="AG19" s="115">
        <f t="shared" si="2"/>
        <v>0</v>
      </c>
      <c r="AH19" s="115">
        <f t="shared" si="2"/>
        <v>0</v>
      </c>
      <c r="AI19" s="115">
        <f t="shared" si="2"/>
        <v>0</v>
      </c>
      <c r="AJ19" s="115">
        <f t="shared" si="2"/>
        <v>0</v>
      </c>
      <c r="AK19" s="115">
        <f t="shared" si="2"/>
        <v>0</v>
      </c>
      <c r="AL19" s="116">
        <f t="shared" si="2"/>
        <v>0</v>
      </c>
      <c r="AM19" s="116">
        <f t="shared" si="2"/>
        <v>0</v>
      </c>
      <c r="AN19" s="116">
        <f t="shared" si="2"/>
        <v>0</v>
      </c>
      <c r="AO19" s="116">
        <f t="shared" si="2"/>
        <v>0</v>
      </c>
      <c r="AP19" s="116">
        <f t="shared" si="2"/>
        <v>0</v>
      </c>
      <c r="AQ19" s="116">
        <f t="shared" si="2"/>
        <v>0</v>
      </c>
    </row>
  </sheetData>
  <phoneticPr fontId="2" type="noConversion"/>
  <dataValidations count="3">
    <dataValidation type="whole" allowBlank="1" showInputMessage="1" showErrorMessage="1" sqref="C16:C18">
      <formula1>0</formula1>
      <formula2>2147483647</formula2>
    </dataValidation>
    <dataValidation type="textLength" operator="lessThanOrEqual" allowBlank="1" showInputMessage="1" showErrorMessage="1" sqref="B15">
      <formula1>64</formula1>
    </dataValidation>
    <dataValidation type="textLength" operator="lessThanOrEqual" allowBlank="1" showInputMessage="1" showErrorMessage="1" sqref="B16:B19 B2:B14">
      <formula1>128</formula1>
    </dataValidation>
  </dataValidations>
  <pageMargins left="0.75" right="0.75" top="1" bottom="1" header="0.5" footer="0.5"/>
  <pageSetup paperSize="9" orientation="portrait" r:id="rId1"/>
  <headerFooter alignWithMargins="0">
    <oddHeader>&amp;L&amp;G&amp;C中国移动IMS域运行质量指标（IMS_MGCF）-性能&amp;R内部公开</oddHeader>
    <oddFooter>&amp;L&amp;D&amp;C华为机密，未经许可不得扩散&amp;R第&amp;P页，共&amp;N页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O1" sqref="O1:O1048576"/>
    </sheetView>
  </sheetViews>
  <sheetFormatPr defaultColWidth="9" defaultRowHeight="15.6" x14ac:dyDescent="0.25"/>
  <cols>
    <col min="1" max="2" width="9" style="77"/>
    <col min="3" max="3" width="16.59765625" style="77" customWidth="1"/>
    <col min="4" max="4" width="27.5" style="77" customWidth="1"/>
    <col min="5" max="5" width="23.09765625" style="77" customWidth="1"/>
    <col min="6" max="6" width="15.19921875" style="77" customWidth="1"/>
    <col min="7" max="8" width="9" style="74"/>
    <col min="9" max="9" width="9" style="77"/>
    <col min="10" max="10" width="13.19921875" style="112" customWidth="1"/>
    <col min="11" max="14" width="9" style="77"/>
    <col min="15" max="15" width="10.796875" style="148" customWidth="1"/>
    <col min="16" max="16384" width="9" style="77"/>
  </cols>
  <sheetData>
    <row r="1" spans="1:15" s="62" customFormat="1" ht="35.25" customHeight="1" x14ac:dyDescent="0.25">
      <c r="A1" s="60" t="s">
        <v>551</v>
      </c>
      <c r="B1" s="60" t="s">
        <v>552</v>
      </c>
      <c r="C1" s="93" t="s">
        <v>719</v>
      </c>
      <c r="D1" s="93" t="s">
        <v>717</v>
      </c>
      <c r="E1" s="93" t="s">
        <v>721</v>
      </c>
      <c r="F1" s="93" t="s">
        <v>722</v>
      </c>
      <c r="G1" s="60" t="s">
        <v>554</v>
      </c>
      <c r="H1" s="83" t="s">
        <v>682</v>
      </c>
      <c r="I1" s="60" t="s">
        <v>553</v>
      </c>
      <c r="J1" s="110" t="s">
        <v>723</v>
      </c>
      <c r="K1" s="93" t="s">
        <v>725</v>
      </c>
      <c r="L1" s="93" t="s">
        <v>727</v>
      </c>
      <c r="M1" s="104" t="s">
        <v>739</v>
      </c>
      <c r="N1" s="60" t="s">
        <v>555</v>
      </c>
      <c r="O1" s="145" t="s">
        <v>841</v>
      </c>
    </row>
    <row r="2" spans="1:15" s="76" customFormat="1" ht="48" x14ac:dyDescent="0.25">
      <c r="A2" s="67" t="s">
        <v>556</v>
      </c>
      <c r="B2" s="67" t="s">
        <v>669</v>
      </c>
      <c r="C2" s="65" t="s">
        <v>558</v>
      </c>
      <c r="D2" s="65" t="s">
        <v>557</v>
      </c>
      <c r="E2" s="65" t="s">
        <v>560</v>
      </c>
      <c r="F2" s="102" t="s">
        <v>738</v>
      </c>
      <c r="G2" s="64" t="s">
        <v>536</v>
      </c>
      <c r="H2" s="88" t="s">
        <v>685</v>
      </c>
      <c r="I2" s="75" t="s">
        <v>559</v>
      </c>
      <c r="J2" s="111" t="s">
        <v>537</v>
      </c>
      <c r="K2" s="71" t="s">
        <v>550</v>
      </c>
      <c r="L2" s="71" t="s">
        <v>550</v>
      </c>
      <c r="M2" s="71"/>
      <c r="N2" s="67" t="s">
        <v>538</v>
      </c>
      <c r="O2" s="123" t="s">
        <v>834</v>
      </c>
    </row>
    <row r="3" spans="1:15" s="76" customFormat="1" ht="48" x14ac:dyDescent="0.25">
      <c r="A3" s="67" t="s">
        <v>765</v>
      </c>
      <c r="B3" s="67" t="s">
        <v>669</v>
      </c>
      <c r="C3" s="65" t="s">
        <v>562</v>
      </c>
      <c r="D3" s="65" t="s">
        <v>561</v>
      </c>
      <c r="E3" s="65" t="s">
        <v>563</v>
      </c>
      <c r="F3" s="102" t="s">
        <v>738</v>
      </c>
      <c r="G3" s="64" t="s">
        <v>536</v>
      </c>
      <c r="H3" s="88" t="s">
        <v>685</v>
      </c>
      <c r="I3" s="75" t="s">
        <v>559</v>
      </c>
      <c r="J3" s="111" t="s">
        <v>537</v>
      </c>
      <c r="K3" s="71" t="s">
        <v>550</v>
      </c>
      <c r="L3" s="71" t="s">
        <v>550</v>
      </c>
      <c r="M3" s="71"/>
      <c r="N3" s="67" t="s">
        <v>538</v>
      </c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3">
    <dataValidation type="list" allowBlank="1" showInputMessage="1" showErrorMessage="1" sqref="N2:N3">
      <formula1>"应用层,表示层,会话层,传输层,网络层,数据链路层,物理层"</formula1>
    </dataValidation>
    <dataValidation type="textLength" operator="lessThanOrEqual" allowBlank="1" showInputMessage="1" showErrorMessage="1" sqref="D2:D3">
      <formula1>128</formula1>
    </dataValidation>
    <dataValidation type="list" allowBlank="1" showInputMessage="1" showErrorMessage="1" sqref="O2:O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3"/>
  <sheetViews>
    <sheetView zoomScale="90" zoomScaleNormal="90" workbookViewId="0">
      <selection activeCell="B10" sqref="B10"/>
    </sheetView>
  </sheetViews>
  <sheetFormatPr defaultColWidth="9" defaultRowHeight="13.2" x14ac:dyDescent="0.25"/>
  <cols>
    <col min="1" max="1" width="12.09765625" style="9" customWidth="1"/>
    <col min="2" max="2" width="13.59765625" style="9" customWidth="1"/>
    <col min="3" max="3" width="58.09765625" style="9" customWidth="1"/>
    <col min="4" max="4" width="13.59765625" style="9" customWidth="1"/>
    <col min="5" max="5" width="54.3984375" style="9" customWidth="1"/>
    <col min="6" max="16384" width="9" style="9"/>
  </cols>
  <sheetData>
    <row r="1" spans="1:5" s="2" customFormat="1" ht="19.5" customHeight="1" x14ac:dyDescent="0.25">
      <c r="A1" s="1" t="s">
        <v>476</v>
      </c>
      <c r="B1" s="1" t="s">
        <v>477</v>
      </c>
      <c r="C1" s="1" t="s">
        <v>478</v>
      </c>
      <c r="D1" s="1" t="s">
        <v>479</v>
      </c>
      <c r="E1" s="58" t="s">
        <v>524</v>
      </c>
    </row>
    <row r="2" spans="1:5" s="7" customFormat="1" ht="26.4" x14ac:dyDescent="0.25">
      <c r="A2" s="3" t="s">
        <v>480</v>
      </c>
      <c r="B2" s="4">
        <v>40017</v>
      </c>
      <c r="C2" s="5" t="s">
        <v>481</v>
      </c>
      <c r="D2" s="6"/>
      <c r="E2" s="6"/>
    </row>
    <row r="3" spans="1:5" s="7" customFormat="1" ht="133.19999999999999" customHeight="1" x14ac:dyDescent="0.25">
      <c r="A3" s="3" t="s">
        <v>511</v>
      </c>
      <c r="B3" s="4">
        <v>40052</v>
      </c>
      <c r="C3" s="57" t="s">
        <v>521</v>
      </c>
      <c r="D3" s="54" t="s">
        <v>520</v>
      </c>
      <c r="E3" s="56" t="s">
        <v>519</v>
      </c>
    </row>
    <row r="4" spans="1:5" s="7" customFormat="1" ht="177.6" customHeight="1" x14ac:dyDescent="0.25">
      <c r="A4" s="3" t="s">
        <v>680</v>
      </c>
      <c r="B4" s="4">
        <v>40382</v>
      </c>
      <c r="C4" s="57" t="s">
        <v>523</v>
      </c>
      <c r="D4" s="54" t="s">
        <v>520</v>
      </c>
      <c r="E4" s="56" t="s">
        <v>519</v>
      </c>
    </row>
    <row r="5" spans="1:5" s="7" customFormat="1" ht="114" customHeight="1" x14ac:dyDescent="0.25">
      <c r="A5" s="3" t="s">
        <v>522</v>
      </c>
      <c r="B5" s="4">
        <v>41387</v>
      </c>
      <c r="C5" s="54" t="s">
        <v>526</v>
      </c>
      <c r="D5" s="54" t="s">
        <v>520</v>
      </c>
      <c r="E5" s="59" t="s">
        <v>525</v>
      </c>
    </row>
    <row r="6" spans="1:5" s="7" customFormat="1" ht="21" customHeight="1" x14ac:dyDescent="0.25">
      <c r="A6" s="3" t="s">
        <v>681</v>
      </c>
      <c r="B6" s="4">
        <v>41758</v>
      </c>
      <c r="C6" s="96" t="s">
        <v>730</v>
      </c>
      <c r="D6" s="54"/>
      <c r="E6" s="59"/>
    </row>
    <row r="7" spans="1:5" s="7" customFormat="1" ht="38.25" customHeight="1" x14ac:dyDescent="0.25">
      <c r="A7" s="3" t="s">
        <v>731</v>
      </c>
      <c r="B7" s="4">
        <v>41838</v>
      </c>
      <c r="C7" s="97" t="s">
        <v>733</v>
      </c>
      <c r="D7" s="54"/>
      <c r="E7" s="59"/>
    </row>
    <row r="8" spans="1:5" s="7" customFormat="1" ht="38.25" customHeight="1" x14ac:dyDescent="0.25">
      <c r="A8" s="3" t="s">
        <v>740</v>
      </c>
      <c r="B8" s="106">
        <v>41841</v>
      </c>
      <c r="C8" s="97" t="s">
        <v>742</v>
      </c>
      <c r="D8" s="54"/>
      <c r="E8" s="59"/>
    </row>
    <row r="9" spans="1:5" s="7" customFormat="1" ht="75.75" customHeight="1" x14ac:dyDescent="0.25">
      <c r="A9" s="3" t="s">
        <v>743</v>
      </c>
      <c r="B9" s="106">
        <v>42363</v>
      </c>
      <c r="C9" s="96" t="s">
        <v>745</v>
      </c>
      <c r="D9" s="54"/>
      <c r="E9" s="59"/>
    </row>
    <row r="10" spans="1:5" s="7" customFormat="1" ht="25.5" customHeight="1" x14ac:dyDescent="0.25">
      <c r="A10" s="3" t="s">
        <v>766</v>
      </c>
      <c r="B10" s="106">
        <v>42587</v>
      </c>
      <c r="C10" s="96" t="s">
        <v>767</v>
      </c>
      <c r="D10" s="54"/>
      <c r="E10" s="59"/>
    </row>
    <row r="11" spans="1:5" ht="21" customHeight="1" x14ac:dyDescent="0.25">
      <c r="A11" s="8" t="s">
        <v>482</v>
      </c>
    </row>
    <row r="12" spans="1:5" ht="21.75" customHeight="1" x14ac:dyDescent="0.25">
      <c r="A12" s="9" t="s">
        <v>483</v>
      </c>
    </row>
    <row r="13" spans="1:5" x14ac:dyDescent="0.25">
      <c r="A13" s="9" t="s">
        <v>484</v>
      </c>
    </row>
    <row r="15" spans="1:5" x14ac:dyDescent="0.25">
      <c r="A15" s="10" t="s">
        <v>485</v>
      </c>
    </row>
    <row r="16" spans="1:5" x14ac:dyDescent="0.25">
      <c r="A16" s="11" t="s">
        <v>465</v>
      </c>
    </row>
    <row r="17" spans="1:1" x14ac:dyDescent="0.25">
      <c r="A17" s="12" t="s">
        <v>486</v>
      </c>
    </row>
    <row r="18" spans="1:1" x14ac:dyDescent="0.25">
      <c r="A18" s="12" t="s">
        <v>487</v>
      </c>
    </row>
    <row r="19" spans="1:1" x14ac:dyDescent="0.25">
      <c r="A19" s="12" t="s">
        <v>488</v>
      </c>
    </row>
    <row r="20" spans="1:1" x14ac:dyDescent="0.25">
      <c r="A20" s="13" t="s">
        <v>489</v>
      </c>
    </row>
    <row r="21" spans="1:1" x14ac:dyDescent="0.25">
      <c r="A21" s="13" t="s">
        <v>490</v>
      </c>
    </row>
    <row r="22" spans="1:1" x14ac:dyDescent="0.25">
      <c r="A22" s="13" t="s">
        <v>491</v>
      </c>
    </row>
    <row r="23" spans="1:1" x14ac:dyDescent="0.25">
      <c r="A23" s="12" t="s">
        <v>492</v>
      </c>
    </row>
    <row r="24" spans="1:1" x14ac:dyDescent="0.25">
      <c r="A24" s="12" t="s">
        <v>493</v>
      </c>
    </row>
    <row r="25" spans="1:1" x14ac:dyDescent="0.25">
      <c r="A25" s="12" t="s">
        <v>494</v>
      </c>
    </row>
    <row r="26" spans="1:1" x14ac:dyDescent="0.25">
      <c r="A26" s="12" t="s">
        <v>495</v>
      </c>
    </row>
    <row r="27" spans="1:1" x14ac:dyDescent="0.25">
      <c r="A27" s="12" t="s">
        <v>496</v>
      </c>
    </row>
    <row r="28" spans="1:1" x14ac:dyDescent="0.25">
      <c r="A28" s="12" t="s">
        <v>497</v>
      </c>
    </row>
    <row r="29" spans="1:1" x14ac:dyDescent="0.25">
      <c r="A29" s="9" t="s">
        <v>249</v>
      </c>
    </row>
    <row r="35" spans="1:3" x14ac:dyDescent="0.25">
      <c r="A35" s="8" t="s">
        <v>498</v>
      </c>
    </row>
    <row r="36" spans="1:3" ht="26.4" x14ac:dyDescent="0.25">
      <c r="A36" s="14" t="s">
        <v>499</v>
      </c>
      <c r="B36" s="15" t="s">
        <v>500</v>
      </c>
      <c r="C36" s="14"/>
    </row>
    <row r="37" spans="1:3" x14ac:dyDescent="0.25">
      <c r="A37" s="14" t="s">
        <v>501</v>
      </c>
      <c r="B37" s="15" t="s">
        <v>502</v>
      </c>
      <c r="C37" s="14"/>
    </row>
    <row r="39" spans="1:3" x14ac:dyDescent="0.25">
      <c r="A39" s="9" t="s">
        <v>503</v>
      </c>
    </row>
    <row r="40" spans="1:3" x14ac:dyDescent="0.25">
      <c r="A40" s="9" t="s">
        <v>504</v>
      </c>
    </row>
    <row r="41" spans="1:3" x14ac:dyDescent="0.25">
      <c r="A41" s="9" t="s">
        <v>505</v>
      </c>
    </row>
    <row r="45" spans="1:3" x14ac:dyDescent="0.25">
      <c r="A45" s="16" t="s">
        <v>506</v>
      </c>
    </row>
    <row r="46" spans="1:3" x14ac:dyDescent="0.15">
      <c r="A46" s="17" t="s">
        <v>466</v>
      </c>
    </row>
    <row r="47" spans="1:3" x14ac:dyDescent="0.25">
      <c r="A47" s="17" t="s">
        <v>507</v>
      </c>
    </row>
    <row r="48" spans="1:3" x14ac:dyDescent="0.15">
      <c r="A48" s="17" t="s">
        <v>467</v>
      </c>
    </row>
    <row r="49" spans="1:1" x14ac:dyDescent="0.25">
      <c r="A49" s="16"/>
    </row>
    <row r="50" spans="1:1" x14ac:dyDescent="0.25">
      <c r="A50" s="16" t="s">
        <v>508</v>
      </c>
    </row>
    <row r="51" spans="1:1" x14ac:dyDescent="0.15">
      <c r="A51" s="17" t="s">
        <v>468</v>
      </c>
    </row>
    <row r="52" spans="1:1" x14ac:dyDescent="0.15">
      <c r="A52" s="17" t="s">
        <v>469</v>
      </c>
    </row>
    <row r="53" spans="1:1" x14ac:dyDescent="0.25">
      <c r="A53" s="16"/>
    </row>
    <row r="54" spans="1:1" x14ac:dyDescent="0.25">
      <c r="A54" s="16" t="s">
        <v>321</v>
      </c>
    </row>
    <row r="55" spans="1:1" x14ac:dyDescent="0.15">
      <c r="A55" s="17" t="s">
        <v>470</v>
      </c>
    </row>
    <row r="56" spans="1:1" x14ac:dyDescent="0.25">
      <c r="A56" s="17" t="s">
        <v>509</v>
      </c>
    </row>
    <row r="57" spans="1:1" x14ac:dyDescent="0.15">
      <c r="A57" s="17" t="s">
        <v>471</v>
      </c>
    </row>
    <row r="58" spans="1:1" x14ac:dyDescent="0.15">
      <c r="A58" s="17" t="s">
        <v>472</v>
      </c>
    </row>
    <row r="59" spans="1:1" x14ac:dyDescent="0.25">
      <c r="A59" s="16"/>
    </row>
    <row r="60" spans="1:1" x14ac:dyDescent="0.25">
      <c r="A60" s="16" t="s">
        <v>510</v>
      </c>
    </row>
    <row r="61" spans="1:1" x14ac:dyDescent="0.15">
      <c r="A61" s="17" t="s">
        <v>473</v>
      </c>
    </row>
    <row r="62" spans="1:1" x14ac:dyDescent="0.15">
      <c r="A62" s="17" t="s">
        <v>474</v>
      </c>
    </row>
    <row r="63" spans="1:1" x14ac:dyDescent="0.15">
      <c r="A63" s="17" t="s">
        <v>475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29"/>
    <col min="2" max="2" width="6.69921875" style="29" bestFit="1" customWidth="1"/>
    <col min="3" max="3" width="18.69921875" style="29" customWidth="1"/>
    <col min="4" max="4" width="20.69921875" style="29" customWidth="1"/>
    <col min="5" max="5" width="21" style="29" customWidth="1"/>
    <col min="6" max="6" width="19.19921875" style="29" customWidth="1"/>
    <col min="7" max="8" width="9" style="29"/>
    <col min="9" max="9" width="8.59765625" style="29" customWidth="1"/>
    <col min="10" max="11" width="9" style="29"/>
    <col min="12" max="12" width="17.69921875" style="29" customWidth="1"/>
    <col min="13" max="13" width="12.3984375" style="29" customWidth="1"/>
    <col min="14" max="14" width="9" style="29"/>
    <col min="15" max="15" width="10.796875" style="148" customWidth="1"/>
    <col min="16" max="16384" width="9" style="29"/>
  </cols>
  <sheetData>
    <row r="1" spans="1:15" s="23" customFormat="1" ht="13.2" x14ac:dyDescent="0.25">
      <c r="A1" s="22" t="s">
        <v>87</v>
      </c>
      <c r="B1" s="22" t="s">
        <v>88</v>
      </c>
      <c r="C1" s="95" t="s">
        <v>720</v>
      </c>
      <c r="D1" s="95" t="s">
        <v>718</v>
      </c>
      <c r="E1" s="95" t="s">
        <v>721</v>
      </c>
      <c r="F1" s="95" t="s">
        <v>722</v>
      </c>
      <c r="G1" s="22" t="s">
        <v>90</v>
      </c>
      <c r="H1" s="22" t="s">
        <v>682</v>
      </c>
      <c r="I1" s="22" t="s">
        <v>89</v>
      </c>
      <c r="J1" s="95" t="s">
        <v>723</v>
      </c>
      <c r="K1" s="95" t="s">
        <v>728</v>
      </c>
      <c r="L1" s="95" t="s">
        <v>729</v>
      </c>
      <c r="M1" s="105" t="s">
        <v>739</v>
      </c>
      <c r="N1" s="22" t="s">
        <v>91</v>
      </c>
      <c r="O1" s="145" t="s">
        <v>833</v>
      </c>
    </row>
    <row r="2" spans="1:15" s="31" customFormat="1" ht="24" x14ac:dyDescent="0.25">
      <c r="A2" s="27" t="s">
        <v>57</v>
      </c>
      <c r="B2" s="27" t="s">
        <v>3</v>
      </c>
      <c r="C2" s="27" t="s">
        <v>6</v>
      </c>
      <c r="D2" s="30" t="s">
        <v>0</v>
      </c>
      <c r="E2" s="30" t="s">
        <v>26</v>
      </c>
      <c r="F2" s="27" t="s">
        <v>27</v>
      </c>
      <c r="G2" s="27" t="s">
        <v>59</v>
      </c>
      <c r="H2" s="85" t="s">
        <v>683</v>
      </c>
      <c r="I2" s="27" t="s">
        <v>28</v>
      </c>
      <c r="J2" s="27" t="s">
        <v>675</v>
      </c>
      <c r="K2" s="27" t="s">
        <v>174</v>
      </c>
      <c r="L2" s="27" t="s">
        <v>515</v>
      </c>
      <c r="M2" s="27"/>
      <c r="N2" s="20"/>
      <c r="O2" s="123" t="s">
        <v>834</v>
      </c>
    </row>
    <row r="3" spans="1:15" ht="24" x14ac:dyDescent="0.25">
      <c r="A3" s="27" t="s">
        <v>395</v>
      </c>
      <c r="B3" s="27" t="s">
        <v>3</v>
      </c>
      <c r="C3" s="27" t="s">
        <v>7</v>
      </c>
      <c r="D3" s="30" t="s">
        <v>29</v>
      </c>
      <c r="E3" s="30" t="s">
        <v>29</v>
      </c>
      <c r="F3" s="27" t="s">
        <v>30</v>
      </c>
      <c r="G3" s="27" t="s">
        <v>59</v>
      </c>
      <c r="H3" s="85" t="s">
        <v>683</v>
      </c>
      <c r="I3" s="27" t="s">
        <v>28</v>
      </c>
      <c r="J3" s="27" t="s">
        <v>675</v>
      </c>
      <c r="K3" s="27" t="s">
        <v>174</v>
      </c>
      <c r="L3" s="27" t="s">
        <v>515</v>
      </c>
      <c r="M3" s="27"/>
      <c r="N3" s="20"/>
      <c r="O3" s="146"/>
    </row>
    <row r="4" spans="1:15" s="31" customFormat="1" ht="24" x14ac:dyDescent="0.25">
      <c r="A4" s="27" t="s">
        <v>396</v>
      </c>
      <c r="B4" s="27" t="s">
        <v>3</v>
      </c>
      <c r="C4" s="27" t="s">
        <v>8</v>
      </c>
      <c r="D4" s="30" t="s">
        <v>31</v>
      </c>
      <c r="E4" s="30" t="s">
        <v>31</v>
      </c>
      <c r="F4" s="27" t="s">
        <v>32</v>
      </c>
      <c r="G4" s="27" t="s">
        <v>59</v>
      </c>
      <c r="H4" s="85" t="s">
        <v>683</v>
      </c>
      <c r="I4" s="27" t="s">
        <v>28</v>
      </c>
      <c r="J4" s="27" t="s">
        <v>675</v>
      </c>
      <c r="K4" s="27" t="s">
        <v>174</v>
      </c>
      <c r="L4" s="27" t="s">
        <v>515</v>
      </c>
      <c r="M4" s="27"/>
      <c r="N4" s="20"/>
      <c r="O4" s="146"/>
    </row>
    <row r="5" spans="1:15" s="31" customFormat="1" ht="24" x14ac:dyDescent="0.25">
      <c r="A5" s="27" t="s">
        <v>397</v>
      </c>
      <c r="B5" s="27" t="s">
        <v>3</v>
      </c>
      <c r="C5" s="27" t="s">
        <v>9</v>
      </c>
      <c r="D5" s="30" t="s">
        <v>33</v>
      </c>
      <c r="E5" s="30" t="s">
        <v>33</v>
      </c>
      <c r="F5" s="27" t="s">
        <v>34</v>
      </c>
      <c r="G5" s="27" t="s">
        <v>59</v>
      </c>
      <c r="H5" s="85" t="s">
        <v>683</v>
      </c>
      <c r="I5" s="27" t="s">
        <v>28</v>
      </c>
      <c r="J5" s="27" t="s">
        <v>675</v>
      </c>
      <c r="K5" s="27" t="s">
        <v>174</v>
      </c>
      <c r="L5" s="27" t="s">
        <v>515</v>
      </c>
      <c r="M5" s="27"/>
      <c r="N5" s="20"/>
      <c r="O5" s="146"/>
    </row>
    <row r="6" spans="1:15" s="31" customFormat="1" ht="24" x14ac:dyDescent="0.25">
      <c r="A6" s="27" t="s">
        <v>398</v>
      </c>
      <c r="B6" s="27" t="s">
        <v>58</v>
      </c>
      <c r="C6" s="27" t="s">
        <v>10</v>
      </c>
      <c r="D6" s="30" t="s">
        <v>35</v>
      </c>
      <c r="E6" s="30" t="s">
        <v>35</v>
      </c>
      <c r="F6" s="27" t="s">
        <v>36</v>
      </c>
      <c r="G6" s="27" t="s">
        <v>59</v>
      </c>
      <c r="H6" s="85" t="s">
        <v>683</v>
      </c>
      <c r="I6" s="27" t="s">
        <v>28</v>
      </c>
      <c r="J6" s="27" t="s">
        <v>675</v>
      </c>
      <c r="K6" s="27" t="s">
        <v>174</v>
      </c>
      <c r="L6" s="27" t="s">
        <v>515</v>
      </c>
      <c r="M6" s="27"/>
      <c r="N6" s="20"/>
      <c r="O6" s="146"/>
    </row>
    <row r="7" spans="1:15" s="31" customFormat="1" ht="24" x14ac:dyDescent="0.25">
      <c r="A7" s="27" t="s">
        <v>399</v>
      </c>
      <c r="B7" s="27" t="s">
        <v>58</v>
      </c>
      <c r="C7" s="27" t="s">
        <v>11</v>
      </c>
      <c r="D7" s="30" t="s">
        <v>37</v>
      </c>
      <c r="E7" s="30" t="s">
        <v>37</v>
      </c>
      <c r="F7" s="27" t="s">
        <v>38</v>
      </c>
      <c r="G7" s="27" t="s">
        <v>59</v>
      </c>
      <c r="H7" s="85" t="s">
        <v>683</v>
      </c>
      <c r="I7" s="27" t="s">
        <v>28</v>
      </c>
      <c r="J7" s="27" t="s">
        <v>675</v>
      </c>
      <c r="K7" s="27" t="s">
        <v>174</v>
      </c>
      <c r="L7" s="27" t="s">
        <v>515</v>
      </c>
      <c r="M7" s="27"/>
      <c r="N7" s="20"/>
      <c r="O7" s="146"/>
    </row>
    <row r="8" spans="1:15" s="31" customFormat="1" ht="24" x14ac:dyDescent="0.25">
      <c r="A8" s="27" t="s">
        <v>400</v>
      </c>
      <c r="B8" s="27" t="s">
        <v>3</v>
      </c>
      <c r="C8" s="27" t="s">
        <v>12</v>
      </c>
      <c r="D8" s="30" t="s">
        <v>39</v>
      </c>
      <c r="E8" s="30" t="s">
        <v>39</v>
      </c>
      <c r="F8" s="27" t="s">
        <v>40</v>
      </c>
      <c r="G8" s="27" t="s">
        <v>59</v>
      </c>
      <c r="H8" s="85" t="s">
        <v>683</v>
      </c>
      <c r="I8" s="27" t="s">
        <v>28</v>
      </c>
      <c r="J8" s="27" t="s">
        <v>675</v>
      </c>
      <c r="K8" s="27" t="s">
        <v>174</v>
      </c>
      <c r="L8" s="27" t="s">
        <v>515</v>
      </c>
      <c r="M8" s="27"/>
      <c r="N8" s="20"/>
      <c r="O8" s="146"/>
    </row>
    <row r="9" spans="1:15" s="31" customFormat="1" ht="24" x14ac:dyDescent="0.25">
      <c r="A9" s="27" t="s">
        <v>401</v>
      </c>
      <c r="B9" s="27" t="s">
        <v>3</v>
      </c>
      <c r="C9" s="27" t="s">
        <v>13</v>
      </c>
      <c r="D9" s="30" t="s">
        <v>41</v>
      </c>
      <c r="E9" s="30" t="s">
        <v>41</v>
      </c>
      <c r="F9" s="27" t="s">
        <v>42</v>
      </c>
      <c r="G9" s="27" t="s">
        <v>59</v>
      </c>
      <c r="H9" s="85" t="s">
        <v>683</v>
      </c>
      <c r="I9" s="27" t="s">
        <v>28</v>
      </c>
      <c r="J9" s="27" t="s">
        <v>675</v>
      </c>
      <c r="K9" s="27" t="s">
        <v>174</v>
      </c>
      <c r="L9" s="27" t="s">
        <v>515</v>
      </c>
      <c r="M9" s="27"/>
      <c r="N9" s="20"/>
      <c r="O9" s="146"/>
    </row>
    <row r="10" spans="1:15" s="31" customFormat="1" ht="24" x14ac:dyDescent="0.25">
      <c r="A10" s="27" t="s">
        <v>402</v>
      </c>
      <c r="B10" s="27" t="s">
        <v>3</v>
      </c>
      <c r="C10" s="27" t="s">
        <v>14</v>
      </c>
      <c r="D10" s="30" t="s">
        <v>43</v>
      </c>
      <c r="E10" s="30" t="s">
        <v>43</v>
      </c>
      <c r="F10" s="27" t="s">
        <v>44</v>
      </c>
      <c r="G10" s="27" t="s">
        <v>59</v>
      </c>
      <c r="H10" s="85" t="s">
        <v>683</v>
      </c>
      <c r="I10" s="27" t="s">
        <v>28</v>
      </c>
      <c r="J10" s="27" t="s">
        <v>675</v>
      </c>
      <c r="K10" s="27" t="s">
        <v>174</v>
      </c>
      <c r="L10" s="27" t="s">
        <v>515</v>
      </c>
      <c r="M10" s="27"/>
      <c r="N10" s="20"/>
      <c r="O10" s="146"/>
    </row>
    <row r="11" spans="1:15" s="31" customFormat="1" ht="24" x14ac:dyDescent="0.25">
      <c r="A11" s="27" t="s">
        <v>403</v>
      </c>
      <c r="B11" s="27" t="s">
        <v>3</v>
      </c>
      <c r="C11" s="27" t="s">
        <v>15</v>
      </c>
      <c r="D11" s="30" t="s">
        <v>45</v>
      </c>
      <c r="E11" s="30" t="s">
        <v>45</v>
      </c>
      <c r="F11" s="27" t="s">
        <v>46</v>
      </c>
      <c r="G11" s="27" t="s">
        <v>59</v>
      </c>
      <c r="H11" s="85" t="s">
        <v>683</v>
      </c>
      <c r="I11" s="27" t="s">
        <v>28</v>
      </c>
      <c r="J11" s="27" t="s">
        <v>675</v>
      </c>
      <c r="K11" s="27" t="s">
        <v>174</v>
      </c>
      <c r="L11" s="27" t="s">
        <v>515</v>
      </c>
      <c r="M11" s="27"/>
      <c r="N11" s="20"/>
      <c r="O11" s="146"/>
    </row>
    <row r="12" spans="1:15" s="31" customFormat="1" ht="24" x14ac:dyDescent="0.25">
      <c r="A12" s="27" t="s">
        <v>404</v>
      </c>
      <c r="B12" s="27" t="s">
        <v>58</v>
      </c>
      <c r="C12" s="27" t="s">
        <v>16</v>
      </c>
      <c r="D12" s="30" t="s">
        <v>47</v>
      </c>
      <c r="E12" s="30" t="s">
        <v>47</v>
      </c>
      <c r="F12" s="27" t="s">
        <v>48</v>
      </c>
      <c r="G12" s="27" t="s">
        <v>59</v>
      </c>
      <c r="H12" s="85" t="s">
        <v>683</v>
      </c>
      <c r="I12" s="27" t="s">
        <v>28</v>
      </c>
      <c r="J12" s="27" t="s">
        <v>675</v>
      </c>
      <c r="K12" s="27" t="s">
        <v>174</v>
      </c>
      <c r="L12" s="27" t="s">
        <v>515</v>
      </c>
      <c r="M12" s="27"/>
      <c r="N12" s="20"/>
      <c r="O12" s="146"/>
    </row>
    <row r="13" spans="1:15" s="31" customFormat="1" ht="24" x14ac:dyDescent="0.25">
      <c r="A13" s="27" t="s">
        <v>405</v>
      </c>
      <c r="B13" s="27" t="s">
        <v>58</v>
      </c>
      <c r="C13" s="27" t="s">
        <v>17</v>
      </c>
      <c r="D13" s="30" t="s">
        <v>49</v>
      </c>
      <c r="E13" s="30" t="s">
        <v>49</v>
      </c>
      <c r="F13" s="27" t="s">
        <v>50</v>
      </c>
      <c r="G13" s="27" t="s">
        <v>59</v>
      </c>
      <c r="H13" s="85" t="s">
        <v>683</v>
      </c>
      <c r="I13" s="27" t="s">
        <v>28</v>
      </c>
      <c r="J13" s="27" t="s">
        <v>675</v>
      </c>
      <c r="K13" s="27" t="s">
        <v>174</v>
      </c>
      <c r="L13" s="27" t="s">
        <v>515</v>
      </c>
      <c r="M13" s="27"/>
      <c r="N13" s="20"/>
      <c r="O13" s="146"/>
    </row>
    <row r="14" spans="1:15" s="31" customFormat="1" ht="24" x14ac:dyDescent="0.25">
      <c r="A14" s="27" t="s">
        <v>406</v>
      </c>
      <c r="B14" s="27" t="s">
        <v>3</v>
      </c>
      <c r="C14" s="27" t="s">
        <v>18</v>
      </c>
      <c r="D14" s="30" t="s">
        <v>51</v>
      </c>
      <c r="E14" s="30" t="s">
        <v>51</v>
      </c>
      <c r="F14" s="27" t="s">
        <v>52</v>
      </c>
      <c r="G14" s="27" t="s">
        <v>59</v>
      </c>
      <c r="H14" s="85" t="s">
        <v>683</v>
      </c>
      <c r="I14" s="27" t="s">
        <v>28</v>
      </c>
      <c r="J14" s="27" t="s">
        <v>675</v>
      </c>
      <c r="K14" s="27" t="s">
        <v>174</v>
      </c>
      <c r="L14" s="27" t="s">
        <v>515</v>
      </c>
      <c r="M14" s="27"/>
      <c r="N14" s="20"/>
      <c r="O14" s="146"/>
    </row>
    <row r="15" spans="1:15" s="31" customFormat="1" ht="24" x14ac:dyDescent="0.25">
      <c r="A15" s="27" t="s">
        <v>407</v>
      </c>
      <c r="B15" s="27" t="s">
        <v>3</v>
      </c>
      <c r="C15" s="27" t="s">
        <v>19</v>
      </c>
      <c r="D15" s="30" t="s">
        <v>53</v>
      </c>
      <c r="E15" s="30" t="s">
        <v>53</v>
      </c>
      <c r="F15" s="27" t="s">
        <v>54</v>
      </c>
      <c r="G15" s="27" t="s">
        <v>59</v>
      </c>
      <c r="H15" s="85" t="s">
        <v>683</v>
      </c>
      <c r="I15" s="27" t="s">
        <v>28</v>
      </c>
      <c r="J15" s="27" t="s">
        <v>675</v>
      </c>
      <c r="K15" s="27" t="s">
        <v>174</v>
      </c>
      <c r="L15" s="27" t="s">
        <v>515</v>
      </c>
      <c r="M15" s="27"/>
      <c r="N15" s="20"/>
      <c r="O15" s="147"/>
    </row>
    <row r="16" spans="1:15" s="31" customFormat="1" ht="24" x14ac:dyDescent="0.25">
      <c r="A16" s="27" t="s">
        <v>408</v>
      </c>
      <c r="B16" s="27" t="s">
        <v>58</v>
      </c>
      <c r="C16" s="27" t="s">
        <v>20</v>
      </c>
      <c r="D16" s="30" t="s">
        <v>60</v>
      </c>
      <c r="E16" s="30" t="s">
        <v>60</v>
      </c>
      <c r="F16" s="27" t="s">
        <v>61</v>
      </c>
      <c r="G16" s="27" t="s">
        <v>59</v>
      </c>
      <c r="H16" s="85" t="s">
        <v>683</v>
      </c>
      <c r="I16" s="27" t="s">
        <v>28</v>
      </c>
      <c r="J16" s="27" t="s">
        <v>675</v>
      </c>
      <c r="K16" s="27" t="s">
        <v>174</v>
      </c>
      <c r="L16" s="27" t="s">
        <v>515</v>
      </c>
      <c r="M16" s="27"/>
      <c r="N16" s="20"/>
      <c r="O16" s="147"/>
    </row>
    <row r="17" spans="1:15" s="31" customFormat="1" ht="24" x14ac:dyDescent="0.25">
      <c r="A17" s="27" t="s">
        <v>409</v>
      </c>
      <c r="B17" s="27" t="s">
        <v>58</v>
      </c>
      <c r="C17" s="27" t="s">
        <v>21</v>
      </c>
      <c r="D17" s="30" t="s">
        <v>62</v>
      </c>
      <c r="E17" s="30" t="s">
        <v>62</v>
      </c>
      <c r="F17" s="27" t="s">
        <v>63</v>
      </c>
      <c r="G17" s="27" t="s">
        <v>59</v>
      </c>
      <c r="H17" s="85" t="s">
        <v>683</v>
      </c>
      <c r="I17" s="27" t="s">
        <v>28</v>
      </c>
      <c r="J17" s="27" t="s">
        <v>675</v>
      </c>
      <c r="K17" s="27" t="s">
        <v>174</v>
      </c>
      <c r="L17" s="27" t="s">
        <v>515</v>
      </c>
      <c r="M17" s="27"/>
      <c r="N17" s="20"/>
      <c r="O17" s="147"/>
    </row>
    <row r="18" spans="1:15" s="31" customFormat="1" ht="24" x14ac:dyDescent="0.25">
      <c r="A18" s="27" t="s">
        <v>410</v>
      </c>
      <c r="B18" s="27" t="s">
        <v>3</v>
      </c>
      <c r="C18" s="27" t="s">
        <v>22</v>
      </c>
      <c r="D18" s="30" t="s">
        <v>64</v>
      </c>
      <c r="E18" s="30" t="s">
        <v>64</v>
      </c>
      <c r="F18" s="27" t="s">
        <v>65</v>
      </c>
      <c r="G18" s="27" t="s">
        <v>59</v>
      </c>
      <c r="H18" s="85" t="s">
        <v>683</v>
      </c>
      <c r="I18" s="27" t="s">
        <v>28</v>
      </c>
      <c r="J18" s="27" t="s">
        <v>675</v>
      </c>
      <c r="K18" s="27" t="s">
        <v>174</v>
      </c>
      <c r="L18" s="27" t="s">
        <v>515</v>
      </c>
      <c r="M18" s="27"/>
      <c r="N18" s="20"/>
      <c r="O18" s="147"/>
    </row>
    <row r="19" spans="1:15" s="31" customFormat="1" ht="24" x14ac:dyDescent="0.25">
      <c r="A19" s="27" t="s">
        <v>411</v>
      </c>
      <c r="B19" s="27" t="s">
        <v>3</v>
      </c>
      <c r="C19" s="27" t="s">
        <v>23</v>
      </c>
      <c r="D19" s="30" t="s">
        <v>66</v>
      </c>
      <c r="E19" s="30" t="s">
        <v>66</v>
      </c>
      <c r="F19" s="27" t="s">
        <v>67</v>
      </c>
      <c r="G19" s="27" t="s">
        <v>59</v>
      </c>
      <c r="H19" s="85" t="s">
        <v>683</v>
      </c>
      <c r="I19" s="27" t="s">
        <v>28</v>
      </c>
      <c r="J19" s="27" t="s">
        <v>675</v>
      </c>
      <c r="K19" s="27" t="s">
        <v>174</v>
      </c>
      <c r="L19" s="27" t="s">
        <v>515</v>
      </c>
      <c r="M19" s="27"/>
      <c r="N19" s="20"/>
      <c r="O19" s="147"/>
    </row>
    <row r="20" spans="1:15" s="31" customFormat="1" ht="48" x14ac:dyDescent="0.25">
      <c r="A20" s="27" t="s">
        <v>412</v>
      </c>
      <c r="B20" s="27" t="s">
        <v>58</v>
      </c>
      <c r="C20" s="27" t="s">
        <v>24</v>
      </c>
      <c r="D20" s="27" t="s">
        <v>68</v>
      </c>
      <c r="E20" s="27" t="s">
        <v>68</v>
      </c>
      <c r="F20" s="27" t="s">
        <v>69</v>
      </c>
      <c r="G20" s="27" t="s">
        <v>59</v>
      </c>
      <c r="H20" s="85" t="s">
        <v>683</v>
      </c>
      <c r="I20" s="27" t="s">
        <v>28</v>
      </c>
      <c r="J20" s="27" t="s">
        <v>675</v>
      </c>
      <c r="K20" s="27" t="s">
        <v>174</v>
      </c>
      <c r="L20" s="27" t="s">
        <v>515</v>
      </c>
      <c r="M20" s="27"/>
      <c r="N20" s="20"/>
      <c r="O20" s="147"/>
    </row>
    <row r="21" spans="1:15" s="31" customFormat="1" ht="24" x14ac:dyDescent="0.25">
      <c r="A21" s="27" t="s">
        <v>413</v>
      </c>
      <c r="B21" s="27" t="s">
        <v>3</v>
      </c>
      <c r="C21" s="27" t="s">
        <v>25</v>
      </c>
      <c r="D21" s="27" t="s">
        <v>70</v>
      </c>
      <c r="E21" s="27" t="s">
        <v>71</v>
      </c>
      <c r="F21" s="27" t="s">
        <v>72</v>
      </c>
      <c r="G21" s="27" t="s">
        <v>59</v>
      </c>
      <c r="H21" s="85" t="s">
        <v>683</v>
      </c>
      <c r="I21" s="27" t="s">
        <v>28</v>
      </c>
      <c r="J21" s="27" t="s">
        <v>675</v>
      </c>
      <c r="K21" s="27" t="s">
        <v>174</v>
      </c>
      <c r="L21" s="27" t="s">
        <v>515</v>
      </c>
      <c r="M21" s="27"/>
      <c r="N21" s="20"/>
      <c r="O21" s="148"/>
    </row>
    <row r="22" spans="1:15" s="31" customFormat="1" x14ac:dyDescent="0.25">
      <c r="O22" s="148"/>
    </row>
    <row r="23" spans="1:15" s="31" customFormat="1" x14ac:dyDescent="0.25">
      <c r="O23" s="148"/>
    </row>
    <row r="24" spans="1:15" s="31" customFormat="1" x14ac:dyDescent="0.25">
      <c r="O24" s="148"/>
    </row>
    <row r="25" spans="1:15" s="31" customFormat="1" x14ac:dyDescent="0.25">
      <c r="O25" s="149"/>
    </row>
    <row r="26" spans="1:15" s="31" customFormat="1" x14ac:dyDescent="0.25">
      <c r="O26" s="147"/>
    </row>
    <row r="27" spans="1:15" s="31" customFormat="1" x14ac:dyDescent="0.25">
      <c r="O27" s="147"/>
    </row>
    <row r="28" spans="1:15" s="31" customFormat="1" x14ac:dyDescent="0.25">
      <c r="O28" s="147"/>
    </row>
    <row r="29" spans="1:15" s="31" customFormat="1" x14ac:dyDescent="0.25">
      <c r="O29" s="147"/>
    </row>
    <row r="30" spans="1:15" s="31" customFormat="1" x14ac:dyDescent="0.25">
      <c r="O30" s="147"/>
    </row>
    <row r="31" spans="1:15" s="31" customFormat="1" ht="12" x14ac:dyDescent="0.25">
      <c r="O31" s="146"/>
    </row>
    <row r="32" spans="1:15" s="31" customFormat="1" ht="12" x14ac:dyDescent="0.25">
      <c r="O32" s="146"/>
    </row>
    <row r="33" spans="15:15" s="31" customFormat="1" ht="12" x14ac:dyDescent="0.25">
      <c r="O33" s="146"/>
    </row>
    <row r="34" spans="15:15" s="31" customFormat="1" ht="12" x14ac:dyDescent="0.25">
      <c r="O34" s="146"/>
    </row>
    <row r="35" spans="15:15" s="31" customFormat="1" ht="12" x14ac:dyDescent="0.25">
      <c r="O35" s="146"/>
    </row>
    <row r="36" spans="15:15" s="31" customFormat="1" ht="12" x14ac:dyDescent="0.25">
      <c r="O36" s="146"/>
    </row>
    <row r="37" spans="15:15" s="31" customFormat="1" ht="12" x14ac:dyDescent="0.25">
      <c r="O37" s="146"/>
    </row>
    <row r="38" spans="15:15" s="31" customFormat="1" ht="12" x14ac:dyDescent="0.25">
      <c r="O38" s="146"/>
    </row>
    <row r="39" spans="15:15" s="31" customFormat="1" ht="12" x14ac:dyDescent="0.25">
      <c r="O39" s="146"/>
    </row>
    <row r="40" spans="15:15" s="31" customFormat="1" ht="12" x14ac:dyDescent="0.25">
      <c r="O40" s="146"/>
    </row>
    <row r="41" spans="15:15" s="31" customFormat="1" ht="12" x14ac:dyDescent="0.25">
      <c r="O41" s="146"/>
    </row>
    <row r="42" spans="15:15" s="31" customFormat="1" ht="12" x14ac:dyDescent="0.25">
      <c r="O42" s="146"/>
    </row>
    <row r="43" spans="15:15" s="31" customFormat="1" x14ac:dyDescent="0.25">
      <c r="O43" s="147"/>
    </row>
    <row r="44" spans="15:15" s="31" customFormat="1" x14ac:dyDescent="0.25">
      <c r="O44" s="148"/>
    </row>
    <row r="45" spans="15:15" s="31" customFormat="1" x14ac:dyDescent="0.25">
      <c r="O45" s="148"/>
    </row>
    <row r="46" spans="15:15" s="31" customFormat="1" x14ac:dyDescent="0.25">
      <c r="O46" s="148"/>
    </row>
    <row r="47" spans="15:15" s="31" customFormat="1" x14ac:dyDescent="0.25">
      <c r="O47" s="148"/>
    </row>
    <row r="48" spans="15:15" s="31" customFormat="1" ht="12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2"/>
  <sheetViews>
    <sheetView topLeftCell="H1" workbookViewId="0">
      <selection activeCell="O1" sqref="O1:O1048576"/>
    </sheetView>
  </sheetViews>
  <sheetFormatPr defaultColWidth="9" defaultRowHeight="15.6" x14ac:dyDescent="0.25"/>
  <cols>
    <col min="1" max="1" width="9" style="24"/>
    <col min="2" max="2" width="6.69921875" style="24" bestFit="1" customWidth="1"/>
    <col min="3" max="3" width="15.59765625" style="24" customWidth="1"/>
    <col min="4" max="4" width="22.09765625" style="24" customWidth="1"/>
    <col min="5" max="5" width="28.59765625" style="24" customWidth="1"/>
    <col min="6" max="6" width="7.59765625" style="24" customWidth="1"/>
    <col min="7" max="8" width="9" style="24"/>
    <col min="9" max="9" width="20.59765625" style="24" customWidth="1"/>
    <col min="10" max="10" width="12.59765625" style="24" customWidth="1"/>
    <col min="11" max="11" width="9" style="24"/>
    <col min="12" max="12" width="12.59765625" style="24" customWidth="1"/>
    <col min="13" max="13" width="12.3984375" style="24" customWidth="1"/>
    <col min="14" max="14" width="9" style="24"/>
    <col min="15" max="15" width="10.796875" style="148" customWidth="1"/>
    <col min="16" max="16384" width="9" style="24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833</v>
      </c>
    </row>
    <row r="2" spans="1:15" ht="24" x14ac:dyDescent="0.25">
      <c r="A2" s="25" t="s">
        <v>414</v>
      </c>
      <c r="B2" s="32" t="s">
        <v>3</v>
      </c>
      <c r="C2" s="26" t="s">
        <v>746</v>
      </c>
      <c r="D2" s="27" t="s">
        <v>74</v>
      </c>
      <c r="E2" s="27" t="s">
        <v>75</v>
      </c>
      <c r="F2" s="27" t="s">
        <v>172</v>
      </c>
      <c r="G2" s="27" t="s">
        <v>59</v>
      </c>
      <c r="H2" s="85" t="s">
        <v>684</v>
      </c>
      <c r="I2" s="25" t="s">
        <v>76</v>
      </c>
      <c r="J2" s="25" t="s">
        <v>86</v>
      </c>
      <c r="K2" s="25" t="s">
        <v>174</v>
      </c>
      <c r="L2" s="28" t="s">
        <v>515</v>
      </c>
      <c r="M2" s="28"/>
      <c r="N2" s="20"/>
      <c r="O2" s="123" t="s">
        <v>834</v>
      </c>
    </row>
    <row r="3" spans="1:15" ht="24" x14ac:dyDescent="0.25">
      <c r="A3" s="25" t="s">
        <v>415</v>
      </c>
      <c r="B3" s="32" t="s">
        <v>3</v>
      </c>
      <c r="C3" s="26" t="s">
        <v>747</v>
      </c>
      <c r="D3" s="27" t="s">
        <v>77</v>
      </c>
      <c r="E3" s="27" t="s">
        <v>78</v>
      </c>
      <c r="F3" s="27" t="s">
        <v>172</v>
      </c>
      <c r="G3" s="27" t="s">
        <v>59</v>
      </c>
      <c r="H3" s="85" t="s">
        <v>684</v>
      </c>
      <c r="I3" s="25" t="s">
        <v>79</v>
      </c>
      <c r="J3" s="25" t="s">
        <v>86</v>
      </c>
      <c r="K3" s="25" t="s">
        <v>174</v>
      </c>
      <c r="L3" s="28" t="s">
        <v>515</v>
      </c>
      <c r="M3" s="28"/>
      <c r="N3" s="20"/>
      <c r="O3" s="146"/>
    </row>
    <row r="4" spans="1:15" x14ac:dyDescent="0.25">
      <c r="O4" s="146"/>
    </row>
    <row r="5" spans="1:15" x14ac:dyDescent="0.25">
      <c r="O5" s="146"/>
    </row>
    <row r="6" spans="1:15" x14ac:dyDescent="0.25"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33"/>
    <col min="2" max="2" width="6.69921875" style="33" bestFit="1" customWidth="1"/>
    <col min="3" max="3" width="22.59765625" style="33" customWidth="1"/>
    <col min="4" max="4" width="23.5" style="33" customWidth="1"/>
    <col min="5" max="5" width="30.19921875" style="33" customWidth="1"/>
    <col min="6" max="6" width="18" style="33" customWidth="1"/>
    <col min="7" max="8" width="9" style="33"/>
    <col min="9" max="9" width="9.69921875" style="33" customWidth="1"/>
    <col min="10" max="11" width="9" style="33"/>
    <col min="12" max="12" width="11" style="33" customWidth="1"/>
    <col min="13" max="13" width="12.3984375" style="33" customWidth="1"/>
    <col min="14" max="14" width="9" style="33"/>
    <col min="15" max="15" width="10.796875" style="148" customWidth="1"/>
    <col min="16" max="16384" width="9" style="33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835</v>
      </c>
    </row>
    <row r="2" spans="1:15" s="31" customFormat="1" ht="16.5" customHeight="1" x14ac:dyDescent="0.25">
      <c r="A2" s="27" t="s">
        <v>416</v>
      </c>
      <c r="B2" s="27" t="s">
        <v>3</v>
      </c>
      <c r="C2" s="34" t="s">
        <v>80</v>
      </c>
      <c r="D2" s="27" t="s">
        <v>209</v>
      </c>
      <c r="E2" s="27" t="s">
        <v>210</v>
      </c>
      <c r="F2" s="27" t="s">
        <v>211</v>
      </c>
      <c r="G2" s="27" t="s">
        <v>59</v>
      </c>
      <c r="H2" s="85" t="s">
        <v>684</v>
      </c>
      <c r="I2" s="27" t="s">
        <v>28</v>
      </c>
      <c r="J2" s="27" t="s">
        <v>676</v>
      </c>
      <c r="K2" s="27" t="s">
        <v>174</v>
      </c>
      <c r="L2" s="27" t="s">
        <v>515</v>
      </c>
      <c r="M2" s="27"/>
      <c r="N2" s="20"/>
      <c r="O2" s="123" t="s">
        <v>834</v>
      </c>
    </row>
    <row r="3" spans="1:15" s="31" customFormat="1" ht="24" x14ac:dyDescent="0.25">
      <c r="A3" s="27" t="s">
        <v>417</v>
      </c>
      <c r="B3" s="27" t="s">
        <v>3</v>
      </c>
      <c r="C3" s="34" t="s">
        <v>81</v>
      </c>
      <c r="D3" s="27" t="s">
        <v>212</v>
      </c>
      <c r="E3" s="27" t="s">
        <v>213</v>
      </c>
      <c r="F3" s="27" t="s">
        <v>214</v>
      </c>
      <c r="G3" s="27" t="s">
        <v>59</v>
      </c>
      <c r="H3" s="85" t="s">
        <v>684</v>
      </c>
      <c r="I3" s="27" t="s">
        <v>28</v>
      </c>
      <c r="J3" s="27" t="s">
        <v>676</v>
      </c>
      <c r="K3" s="27" t="s">
        <v>174</v>
      </c>
      <c r="L3" s="27" t="s">
        <v>515</v>
      </c>
      <c r="M3" s="27"/>
      <c r="N3" s="20"/>
      <c r="O3" s="146"/>
    </row>
    <row r="4" spans="1:15" ht="24" x14ac:dyDescent="0.25">
      <c r="A4" s="138" t="s">
        <v>55</v>
      </c>
      <c r="B4" s="35" t="s">
        <v>3</v>
      </c>
      <c r="C4" s="36" t="s">
        <v>748</v>
      </c>
      <c r="D4" s="37" t="s">
        <v>215</v>
      </c>
      <c r="E4" s="37" t="s">
        <v>215</v>
      </c>
      <c r="F4" s="37" t="s">
        <v>215</v>
      </c>
      <c r="G4" s="37" t="s">
        <v>59</v>
      </c>
      <c r="H4" s="85" t="s">
        <v>684</v>
      </c>
      <c r="I4" s="35" t="s">
        <v>28</v>
      </c>
      <c r="J4" s="27" t="s">
        <v>676</v>
      </c>
      <c r="K4" s="35" t="s">
        <v>174</v>
      </c>
      <c r="L4" s="38" t="s">
        <v>515</v>
      </c>
      <c r="M4" s="38"/>
      <c r="N4" s="20"/>
      <c r="O4" s="146"/>
    </row>
    <row r="5" spans="1:15" ht="24" x14ac:dyDescent="0.25">
      <c r="A5" s="139"/>
      <c r="B5" s="25" t="s">
        <v>58</v>
      </c>
      <c r="C5" s="26" t="s">
        <v>749</v>
      </c>
      <c r="D5" s="27" t="s">
        <v>82</v>
      </c>
      <c r="E5" s="27" t="s">
        <v>216</v>
      </c>
      <c r="F5" s="27" t="s">
        <v>217</v>
      </c>
      <c r="G5" s="27" t="s">
        <v>59</v>
      </c>
      <c r="H5" s="85" t="s">
        <v>684</v>
      </c>
      <c r="I5" s="25" t="s">
        <v>28</v>
      </c>
      <c r="J5" s="27" t="s">
        <v>676</v>
      </c>
      <c r="K5" s="25" t="s">
        <v>174</v>
      </c>
      <c r="L5" s="28" t="s">
        <v>515</v>
      </c>
      <c r="M5" s="28"/>
      <c r="N5" s="20"/>
      <c r="O5" s="146"/>
    </row>
    <row r="6" spans="1:15" ht="24" x14ac:dyDescent="0.25">
      <c r="A6" s="139"/>
      <c r="B6" s="25" t="s">
        <v>58</v>
      </c>
      <c r="C6" s="26" t="s">
        <v>750</v>
      </c>
      <c r="D6" s="27" t="s">
        <v>83</v>
      </c>
      <c r="E6" s="27" t="s">
        <v>218</v>
      </c>
      <c r="F6" s="27" t="s">
        <v>219</v>
      </c>
      <c r="G6" s="27" t="s">
        <v>59</v>
      </c>
      <c r="H6" s="85" t="s">
        <v>684</v>
      </c>
      <c r="I6" s="25" t="s">
        <v>28</v>
      </c>
      <c r="J6" s="27" t="s">
        <v>676</v>
      </c>
      <c r="K6" s="25" t="s">
        <v>174</v>
      </c>
      <c r="L6" s="28" t="s">
        <v>515</v>
      </c>
      <c r="M6" s="28"/>
      <c r="N6" s="20"/>
      <c r="O6" s="146"/>
    </row>
    <row r="7" spans="1:15" ht="24" x14ac:dyDescent="0.25">
      <c r="A7" s="139"/>
      <c r="B7" s="25" t="s">
        <v>58</v>
      </c>
      <c r="C7" s="26" t="s">
        <v>751</v>
      </c>
      <c r="D7" s="27" t="s">
        <v>84</v>
      </c>
      <c r="E7" s="27" t="s">
        <v>220</v>
      </c>
      <c r="F7" s="27" t="s">
        <v>221</v>
      </c>
      <c r="G7" s="27" t="s">
        <v>59</v>
      </c>
      <c r="H7" s="85" t="s">
        <v>684</v>
      </c>
      <c r="I7" s="25" t="s">
        <v>28</v>
      </c>
      <c r="J7" s="27" t="s">
        <v>676</v>
      </c>
      <c r="K7" s="25" t="s">
        <v>174</v>
      </c>
      <c r="L7" s="28" t="s">
        <v>515</v>
      </c>
      <c r="M7" s="28"/>
      <c r="N7" s="20"/>
      <c r="O7" s="146"/>
    </row>
    <row r="8" spans="1:15" ht="24" x14ac:dyDescent="0.25">
      <c r="A8" s="139"/>
      <c r="B8" s="25" t="s">
        <v>58</v>
      </c>
      <c r="C8" s="26" t="s">
        <v>752</v>
      </c>
      <c r="D8" s="27" t="s">
        <v>203</v>
      </c>
      <c r="E8" s="27" t="s">
        <v>222</v>
      </c>
      <c r="F8" s="27" t="s">
        <v>223</v>
      </c>
      <c r="G8" s="27" t="s">
        <v>59</v>
      </c>
      <c r="H8" s="85" t="s">
        <v>684</v>
      </c>
      <c r="I8" s="25" t="s">
        <v>28</v>
      </c>
      <c r="J8" s="27" t="s">
        <v>676</v>
      </c>
      <c r="K8" s="25" t="s">
        <v>174</v>
      </c>
      <c r="L8" s="28" t="s">
        <v>515</v>
      </c>
      <c r="M8" s="28"/>
      <c r="N8" s="20"/>
      <c r="O8" s="146"/>
    </row>
    <row r="9" spans="1:15" ht="24" x14ac:dyDescent="0.25">
      <c r="A9" s="139"/>
      <c r="B9" s="25" t="s">
        <v>58</v>
      </c>
      <c r="C9" s="26" t="s">
        <v>753</v>
      </c>
      <c r="D9" s="27" t="s">
        <v>204</v>
      </c>
      <c r="E9" s="27" t="s">
        <v>224</v>
      </c>
      <c r="F9" s="27" t="s">
        <v>225</v>
      </c>
      <c r="G9" s="27" t="s">
        <v>59</v>
      </c>
      <c r="H9" s="85" t="s">
        <v>684</v>
      </c>
      <c r="I9" s="25" t="s">
        <v>28</v>
      </c>
      <c r="J9" s="27" t="s">
        <v>676</v>
      </c>
      <c r="K9" s="25" t="s">
        <v>174</v>
      </c>
      <c r="L9" s="28" t="s">
        <v>515</v>
      </c>
      <c r="M9" s="28"/>
      <c r="N9" s="20"/>
      <c r="O9" s="146"/>
    </row>
    <row r="10" spans="1:15" ht="36" x14ac:dyDescent="0.25">
      <c r="A10" s="139"/>
      <c r="B10" s="25" t="s">
        <v>58</v>
      </c>
      <c r="C10" s="26" t="s">
        <v>754</v>
      </c>
      <c r="D10" s="27" t="s">
        <v>205</v>
      </c>
      <c r="E10" s="27" t="s">
        <v>226</v>
      </c>
      <c r="F10" s="27" t="s">
        <v>227</v>
      </c>
      <c r="G10" s="27" t="s">
        <v>59</v>
      </c>
      <c r="H10" s="85" t="s">
        <v>684</v>
      </c>
      <c r="I10" s="25" t="s">
        <v>28</v>
      </c>
      <c r="J10" s="27" t="s">
        <v>676</v>
      </c>
      <c r="K10" s="25" t="s">
        <v>174</v>
      </c>
      <c r="L10" s="28" t="s">
        <v>515</v>
      </c>
      <c r="M10" s="28"/>
      <c r="N10" s="20"/>
      <c r="O10" s="146"/>
    </row>
    <row r="11" spans="1:15" ht="24" x14ac:dyDescent="0.25">
      <c r="A11" s="140"/>
      <c r="B11" s="25" t="s">
        <v>58</v>
      </c>
      <c r="C11" s="26" t="s">
        <v>755</v>
      </c>
      <c r="D11" s="27" t="s">
        <v>206</v>
      </c>
      <c r="E11" s="27" t="s">
        <v>228</v>
      </c>
      <c r="F11" s="27" t="s">
        <v>229</v>
      </c>
      <c r="G11" s="27" t="s">
        <v>59</v>
      </c>
      <c r="H11" s="85" t="s">
        <v>684</v>
      </c>
      <c r="I11" s="25" t="s">
        <v>28</v>
      </c>
      <c r="J11" s="27" t="s">
        <v>676</v>
      </c>
      <c r="K11" s="25" t="s">
        <v>174</v>
      </c>
      <c r="L11" s="28" t="s">
        <v>515</v>
      </c>
      <c r="M11" s="28"/>
      <c r="N11" s="20"/>
      <c r="O11" s="146"/>
    </row>
    <row r="12" spans="1:15" ht="24" x14ac:dyDescent="0.25">
      <c r="A12" s="138" t="s">
        <v>418</v>
      </c>
      <c r="B12" s="25" t="s">
        <v>3</v>
      </c>
      <c r="C12" s="108" t="s">
        <v>207</v>
      </c>
      <c r="D12" s="27" t="s">
        <v>230</v>
      </c>
      <c r="E12" s="27" t="s">
        <v>230</v>
      </c>
      <c r="F12" s="27" t="s">
        <v>230</v>
      </c>
      <c r="G12" s="27" t="s">
        <v>59</v>
      </c>
      <c r="H12" s="85" t="s">
        <v>684</v>
      </c>
      <c r="I12" s="25" t="s">
        <v>28</v>
      </c>
      <c r="J12" s="27" t="s">
        <v>676</v>
      </c>
      <c r="K12" s="25" t="s">
        <v>174</v>
      </c>
      <c r="L12" s="28" t="s">
        <v>515</v>
      </c>
      <c r="M12" s="28"/>
      <c r="N12" s="20"/>
      <c r="O12" s="146"/>
    </row>
    <row r="13" spans="1:15" ht="24" x14ac:dyDescent="0.25">
      <c r="A13" s="141"/>
      <c r="B13" s="25" t="s">
        <v>58</v>
      </c>
      <c r="C13" s="26" t="s">
        <v>756</v>
      </c>
      <c r="D13" s="27" t="s">
        <v>231</v>
      </c>
      <c r="E13" s="27" t="s">
        <v>232</v>
      </c>
      <c r="F13" s="27" t="s">
        <v>233</v>
      </c>
      <c r="G13" s="27" t="s">
        <v>59</v>
      </c>
      <c r="H13" s="85" t="s">
        <v>684</v>
      </c>
      <c r="I13" s="25" t="s">
        <v>28</v>
      </c>
      <c r="J13" s="27" t="s">
        <v>676</v>
      </c>
      <c r="K13" s="25" t="s">
        <v>174</v>
      </c>
      <c r="L13" s="28" t="s">
        <v>515</v>
      </c>
      <c r="M13" s="28"/>
      <c r="N13" s="20"/>
      <c r="O13" s="146"/>
    </row>
    <row r="14" spans="1:15" ht="24" x14ac:dyDescent="0.25">
      <c r="A14" s="142"/>
      <c r="B14" s="25" t="s">
        <v>58</v>
      </c>
      <c r="C14" s="26" t="s">
        <v>757</v>
      </c>
      <c r="D14" s="27" t="s">
        <v>234</v>
      </c>
      <c r="E14" s="27" t="s">
        <v>235</v>
      </c>
      <c r="F14" s="27" t="s">
        <v>236</v>
      </c>
      <c r="G14" s="27" t="s">
        <v>59</v>
      </c>
      <c r="H14" s="85" t="s">
        <v>684</v>
      </c>
      <c r="I14" s="25" t="s">
        <v>28</v>
      </c>
      <c r="J14" s="27" t="s">
        <v>676</v>
      </c>
      <c r="K14" s="25" t="s">
        <v>174</v>
      </c>
      <c r="L14" s="28" t="s">
        <v>515</v>
      </c>
      <c r="M14" s="28"/>
      <c r="N14" s="20"/>
      <c r="O14" s="146"/>
    </row>
    <row r="15" spans="1:15" ht="24" x14ac:dyDescent="0.25">
      <c r="A15" s="138" t="s">
        <v>56</v>
      </c>
      <c r="B15" s="25" t="s">
        <v>3</v>
      </c>
      <c r="C15" s="26" t="s">
        <v>208</v>
      </c>
      <c r="D15" s="27" t="s">
        <v>237</v>
      </c>
      <c r="E15" s="39" t="s">
        <v>238</v>
      </c>
      <c r="F15" s="39" t="s">
        <v>237</v>
      </c>
      <c r="G15" s="27" t="s">
        <v>59</v>
      </c>
      <c r="H15" s="85" t="s">
        <v>684</v>
      </c>
      <c r="I15" s="25" t="s">
        <v>28</v>
      </c>
      <c r="J15" s="27" t="s">
        <v>676</v>
      </c>
      <c r="K15" s="25" t="s">
        <v>174</v>
      </c>
      <c r="L15" s="28" t="s">
        <v>515</v>
      </c>
      <c r="M15" s="28"/>
      <c r="N15" s="20"/>
      <c r="O15" s="147"/>
    </row>
    <row r="16" spans="1:15" ht="24" x14ac:dyDescent="0.25">
      <c r="A16" s="141"/>
      <c r="B16" s="25" t="s">
        <v>58</v>
      </c>
      <c r="C16" s="26" t="s">
        <v>758</v>
      </c>
      <c r="D16" s="27" t="s">
        <v>239</v>
      </c>
      <c r="E16" s="27" t="s">
        <v>240</v>
      </c>
      <c r="F16" s="27" t="s">
        <v>239</v>
      </c>
      <c r="G16" s="27" t="s">
        <v>59</v>
      </c>
      <c r="H16" s="85" t="s">
        <v>684</v>
      </c>
      <c r="I16" s="25" t="s">
        <v>28</v>
      </c>
      <c r="J16" s="27" t="s">
        <v>676</v>
      </c>
      <c r="K16" s="25"/>
      <c r="L16" s="28"/>
      <c r="M16" s="28"/>
      <c r="N16" s="20"/>
      <c r="O16" s="147"/>
    </row>
    <row r="17" spans="1:15" ht="24" x14ac:dyDescent="0.25">
      <c r="A17" s="141"/>
      <c r="B17" s="25" t="s">
        <v>58</v>
      </c>
      <c r="C17" s="26" t="s">
        <v>759</v>
      </c>
      <c r="D17" s="27" t="s">
        <v>241</v>
      </c>
      <c r="E17" s="27" t="s">
        <v>242</v>
      </c>
      <c r="F17" s="27" t="s">
        <v>241</v>
      </c>
      <c r="G17" s="27" t="s">
        <v>59</v>
      </c>
      <c r="H17" s="85" t="s">
        <v>684</v>
      </c>
      <c r="I17" s="25" t="s">
        <v>28</v>
      </c>
      <c r="J17" s="27" t="s">
        <v>676</v>
      </c>
      <c r="K17" s="25" t="s">
        <v>174</v>
      </c>
      <c r="L17" s="28" t="s">
        <v>515</v>
      </c>
      <c r="M17" s="28"/>
      <c r="N17" s="20"/>
      <c r="O17" s="147"/>
    </row>
    <row r="18" spans="1:15" ht="24" x14ac:dyDescent="0.25">
      <c r="A18" s="141"/>
      <c r="B18" s="25" t="s">
        <v>58</v>
      </c>
      <c r="C18" s="26" t="s">
        <v>760</v>
      </c>
      <c r="D18" s="27" t="s">
        <v>243</v>
      </c>
      <c r="E18" s="27" t="s">
        <v>244</v>
      </c>
      <c r="F18" s="27" t="s">
        <v>243</v>
      </c>
      <c r="G18" s="27" t="s">
        <v>59</v>
      </c>
      <c r="H18" s="85" t="s">
        <v>684</v>
      </c>
      <c r="I18" s="25" t="s">
        <v>28</v>
      </c>
      <c r="J18" s="27" t="s">
        <v>676</v>
      </c>
      <c r="K18" s="25" t="s">
        <v>174</v>
      </c>
      <c r="L18" s="28" t="s">
        <v>515</v>
      </c>
      <c r="M18" s="28"/>
      <c r="N18" s="20"/>
      <c r="O18" s="147"/>
    </row>
    <row r="19" spans="1:15" ht="24" x14ac:dyDescent="0.25">
      <c r="A19" s="141"/>
      <c r="B19" s="25" t="s">
        <v>58</v>
      </c>
      <c r="C19" s="26" t="s">
        <v>761</v>
      </c>
      <c r="D19" s="27" t="s">
        <v>245</v>
      </c>
      <c r="E19" s="27" t="s">
        <v>246</v>
      </c>
      <c r="F19" s="27" t="s">
        <v>245</v>
      </c>
      <c r="G19" s="27" t="s">
        <v>59</v>
      </c>
      <c r="H19" s="85" t="s">
        <v>684</v>
      </c>
      <c r="I19" s="25" t="s">
        <v>28</v>
      </c>
      <c r="J19" s="27" t="s">
        <v>676</v>
      </c>
      <c r="K19" s="25" t="s">
        <v>174</v>
      </c>
      <c r="L19" s="28" t="s">
        <v>515</v>
      </c>
      <c r="M19" s="28"/>
      <c r="N19" s="20"/>
      <c r="O19" s="147"/>
    </row>
    <row r="20" spans="1:15" ht="24" x14ac:dyDescent="0.25">
      <c r="A20" s="141"/>
      <c r="B20" s="25" t="s">
        <v>58</v>
      </c>
      <c r="C20" s="26" t="s">
        <v>762</v>
      </c>
      <c r="D20" s="27" t="s">
        <v>247</v>
      </c>
      <c r="E20" s="27" t="s">
        <v>248</v>
      </c>
      <c r="F20" s="27" t="s">
        <v>247</v>
      </c>
      <c r="G20" s="27" t="s">
        <v>59</v>
      </c>
      <c r="H20" s="85" t="s">
        <v>684</v>
      </c>
      <c r="I20" s="25" t="s">
        <v>28</v>
      </c>
      <c r="J20" s="27" t="s">
        <v>676</v>
      </c>
      <c r="K20" s="25" t="s">
        <v>174</v>
      </c>
      <c r="L20" s="28" t="s">
        <v>515</v>
      </c>
      <c r="M20" s="28"/>
      <c r="N20" s="20"/>
      <c r="O20" s="147"/>
    </row>
    <row r="21" spans="1:15" ht="24" x14ac:dyDescent="0.25">
      <c r="A21" s="141"/>
      <c r="B21" s="25" t="s">
        <v>58</v>
      </c>
      <c r="C21" s="26" t="s">
        <v>763</v>
      </c>
      <c r="D21" s="27" t="s">
        <v>250</v>
      </c>
      <c r="E21" s="27" t="s">
        <v>251</v>
      </c>
      <c r="F21" s="27" t="s">
        <v>250</v>
      </c>
      <c r="G21" s="27" t="s">
        <v>59</v>
      </c>
      <c r="H21" s="85" t="s">
        <v>684</v>
      </c>
      <c r="I21" s="25" t="s">
        <v>28</v>
      </c>
      <c r="J21" s="27" t="s">
        <v>676</v>
      </c>
      <c r="K21" s="25" t="s">
        <v>174</v>
      </c>
      <c r="L21" s="28" t="s">
        <v>515</v>
      </c>
      <c r="M21" s="28"/>
      <c r="N21" s="20"/>
    </row>
    <row r="22" spans="1:15" ht="24" x14ac:dyDescent="0.25">
      <c r="A22" s="142"/>
      <c r="B22" s="25" t="s">
        <v>58</v>
      </c>
      <c r="C22" s="26" t="s">
        <v>764</v>
      </c>
      <c r="D22" s="27" t="s">
        <v>252</v>
      </c>
      <c r="E22" s="27" t="s">
        <v>253</v>
      </c>
      <c r="F22" s="27" t="s">
        <v>252</v>
      </c>
      <c r="G22" s="27" t="s">
        <v>59</v>
      </c>
      <c r="H22" s="85" t="s">
        <v>684</v>
      </c>
      <c r="I22" s="25" t="s">
        <v>28</v>
      </c>
      <c r="J22" s="27" t="s">
        <v>676</v>
      </c>
      <c r="K22" s="25" t="s">
        <v>174</v>
      </c>
      <c r="L22" s="28" t="s">
        <v>515</v>
      </c>
      <c r="M22" s="28"/>
      <c r="N22" s="20"/>
    </row>
    <row r="25" spans="1:15" x14ac:dyDescent="0.25">
      <c r="O25" s="149"/>
    </row>
    <row r="26" spans="1:15" x14ac:dyDescent="0.25">
      <c r="O26" s="147"/>
    </row>
    <row r="27" spans="1:15" x14ac:dyDescent="0.25">
      <c r="O27" s="147"/>
    </row>
    <row r="28" spans="1:15" x14ac:dyDescent="0.25">
      <c r="O28" s="147"/>
    </row>
    <row r="29" spans="1:15" x14ac:dyDescent="0.25">
      <c r="O29" s="147"/>
    </row>
    <row r="30" spans="1:15" x14ac:dyDescent="0.25">
      <c r="O30" s="147"/>
    </row>
    <row r="31" spans="1:15" x14ac:dyDescent="0.25">
      <c r="O31" s="146"/>
    </row>
    <row r="32" spans="1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mergeCells count="3">
    <mergeCell ref="A4:A11"/>
    <mergeCell ref="A12:A14"/>
    <mergeCell ref="A15:A22"/>
  </mergeCells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62"/>
  <sheetViews>
    <sheetView topLeftCell="E1" workbookViewId="0">
      <selection activeCell="O1" sqref="O1:O1048576"/>
    </sheetView>
  </sheetViews>
  <sheetFormatPr defaultColWidth="9" defaultRowHeight="15.6" x14ac:dyDescent="0.25"/>
  <cols>
    <col min="1" max="1" width="9" style="33"/>
    <col min="2" max="2" width="6.69921875" style="33" bestFit="1" customWidth="1"/>
    <col min="3" max="3" width="15.59765625" style="33" customWidth="1"/>
    <col min="4" max="4" width="33.8984375" style="33" bestFit="1" customWidth="1"/>
    <col min="5" max="5" width="27.5" style="33" customWidth="1"/>
    <col min="6" max="6" width="7.59765625" style="33" customWidth="1"/>
    <col min="7" max="8" width="9" style="33"/>
    <col min="9" max="9" width="10.69921875" style="33" customWidth="1"/>
    <col min="10" max="11" width="9" style="33"/>
    <col min="12" max="12" width="11" style="33" customWidth="1"/>
    <col min="13" max="13" width="12.3984375" style="33" customWidth="1"/>
    <col min="14" max="14" width="9" style="33"/>
    <col min="15" max="15" width="10.796875" style="148" customWidth="1"/>
    <col min="16" max="16384" width="9" style="33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836</v>
      </c>
    </row>
    <row r="2" spans="1:15" ht="24" x14ac:dyDescent="0.25">
      <c r="A2" s="25" t="s">
        <v>419</v>
      </c>
      <c r="B2" s="25" t="s">
        <v>256</v>
      </c>
      <c r="C2" s="40" t="s">
        <v>254</v>
      </c>
      <c r="D2" s="21" t="s">
        <v>257</v>
      </c>
      <c r="E2" s="21" t="s">
        <v>258</v>
      </c>
      <c r="F2" s="40" t="s">
        <v>513</v>
      </c>
      <c r="G2" s="27" t="s">
        <v>516</v>
      </c>
      <c r="H2" s="85" t="s">
        <v>684</v>
      </c>
      <c r="I2" s="25" t="s">
        <v>259</v>
      </c>
      <c r="J2" s="40" t="s">
        <v>677</v>
      </c>
      <c r="K2" s="28" t="s">
        <v>260</v>
      </c>
      <c r="L2" s="28" t="s">
        <v>515</v>
      </c>
      <c r="M2" s="28"/>
      <c r="N2" s="20"/>
      <c r="O2" s="123" t="s">
        <v>834</v>
      </c>
    </row>
    <row r="3" spans="1:15" ht="24" x14ac:dyDescent="0.25">
      <c r="A3" s="25" t="s">
        <v>420</v>
      </c>
      <c r="B3" s="25" t="s">
        <v>256</v>
      </c>
      <c r="C3" s="40" t="s">
        <v>255</v>
      </c>
      <c r="D3" s="21" t="s">
        <v>261</v>
      </c>
      <c r="E3" s="21" t="s">
        <v>262</v>
      </c>
      <c r="F3" s="40" t="s">
        <v>513</v>
      </c>
      <c r="G3" s="27" t="s">
        <v>263</v>
      </c>
      <c r="H3" s="85" t="s">
        <v>684</v>
      </c>
      <c r="I3" s="32" t="s">
        <v>264</v>
      </c>
      <c r="J3" s="40" t="s">
        <v>677</v>
      </c>
      <c r="K3" s="28" t="s">
        <v>260</v>
      </c>
      <c r="L3" s="28" t="s">
        <v>515</v>
      </c>
      <c r="M3" s="28"/>
      <c r="N3" s="20"/>
      <c r="O3" s="146"/>
    </row>
    <row r="4" spans="1:15" x14ac:dyDescent="0.25">
      <c r="O4" s="146"/>
    </row>
    <row r="5" spans="1:15" x14ac:dyDescent="0.25">
      <c r="B5" s="41"/>
      <c r="C5" s="42"/>
      <c r="D5" s="42"/>
      <c r="E5" s="43"/>
      <c r="F5" s="42"/>
      <c r="G5" s="42"/>
      <c r="H5" s="42"/>
      <c r="I5" s="42"/>
      <c r="L5" s="41"/>
      <c r="M5" s="41"/>
      <c r="O5" s="146"/>
    </row>
    <row r="6" spans="1:15" x14ac:dyDescent="0.25">
      <c r="B6" s="41"/>
      <c r="C6" s="43"/>
      <c r="D6" s="43"/>
      <c r="E6" s="43"/>
      <c r="F6" s="42"/>
      <c r="G6" s="42"/>
      <c r="H6" s="42"/>
      <c r="I6" s="42"/>
      <c r="L6" s="41"/>
      <c r="M6" s="41"/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62"/>
  <sheetViews>
    <sheetView topLeftCell="H1" workbookViewId="0">
      <selection activeCell="O1" sqref="O1:O1048576"/>
    </sheetView>
  </sheetViews>
  <sheetFormatPr defaultColWidth="9" defaultRowHeight="15.6" x14ac:dyDescent="0.25"/>
  <cols>
    <col min="1" max="1" width="9" style="24"/>
    <col min="2" max="2" width="6.69921875" style="24" bestFit="1" customWidth="1"/>
    <col min="3" max="3" width="15.59765625" style="24" customWidth="1"/>
    <col min="4" max="4" width="20.59765625" style="24" customWidth="1"/>
    <col min="5" max="5" width="34.59765625" style="24" customWidth="1"/>
    <col min="6" max="6" width="7.59765625" style="24" customWidth="1"/>
    <col min="7" max="8" width="9" style="24"/>
    <col min="9" max="9" width="6.69921875" style="24" customWidth="1"/>
    <col min="10" max="11" width="9" style="24"/>
    <col min="12" max="12" width="11" style="24" customWidth="1"/>
    <col min="13" max="13" width="12.3984375" style="24" customWidth="1"/>
    <col min="14" max="14" width="9" style="24"/>
    <col min="15" max="15" width="10.796875" style="148" customWidth="1"/>
    <col min="16" max="16384" width="9" style="24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836</v>
      </c>
    </row>
    <row r="2" spans="1:15" s="33" customFormat="1" ht="24" x14ac:dyDescent="0.25">
      <c r="A2" s="25" t="s">
        <v>421</v>
      </c>
      <c r="B2" s="25" t="s">
        <v>267</v>
      </c>
      <c r="C2" s="40" t="s">
        <v>265</v>
      </c>
      <c r="D2" s="40" t="s">
        <v>268</v>
      </c>
      <c r="E2" s="40" t="s">
        <v>268</v>
      </c>
      <c r="F2" s="40" t="s">
        <v>513</v>
      </c>
      <c r="G2" s="27" t="s">
        <v>269</v>
      </c>
      <c r="H2" s="85" t="s">
        <v>684</v>
      </c>
      <c r="I2" s="25" t="s">
        <v>270</v>
      </c>
      <c r="J2" s="25" t="s">
        <v>678</v>
      </c>
      <c r="K2" s="25" t="s">
        <v>271</v>
      </c>
      <c r="L2" s="28" t="s">
        <v>515</v>
      </c>
      <c r="M2" s="28"/>
      <c r="N2" s="20"/>
      <c r="O2" s="123" t="s">
        <v>834</v>
      </c>
    </row>
    <row r="3" spans="1:15" s="33" customFormat="1" ht="24" x14ac:dyDescent="0.25">
      <c r="A3" s="25" t="s">
        <v>422</v>
      </c>
      <c r="B3" s="25" t="s">
        <v>267</v>
      </c>
      <c r="C3" s="40" t="s">
        <v>266</v>
      </c>
      <c r="D3" s="40" t="s">
        <v>272</v>
      </c>
      <c r="E3" s="40" t="s">
        <v>272</v>
      </c>
      <c r="F3" s="40" t="s">
        <v>513</v>
      </c>
      <c r="G3" s="27" t="s">
        <v>273</v>
      </c>
      <c r="H3" s="85" t="s">
        <v>684</v>
      </c>
      <c r="I3" s="25" t="s">
        <v>274</v>
      </c>
      <c r="J3" s="25" t="s">
        <v>678</v>
      </c>
      <c r="K3" s="25" t="s">
        <v>271</v>
      </c>
      <c r="L3" s="28" t="s">
        <v>515</v>
      </c>
      <c r="M3" s="28"/>
      <c r="N3" s="20"/>
      <c r="O3" s="146"/>
    </row>
    <row r="4" spans="1:15" x14ac:dyDescent="0.25">
      <c r="O4" s="146"/>
    </row>
    <row r="5" spans="1:15" x14ac:dyDescent="0.25">
      <c r="B5" s="41"/>
      <c r="C5" s="42"/>
      <c r="D5" s="42"/>
      <c r="E5" s="43"/>
      <c r="F5" s="42"/>
      <c r="G5" s="42"/>
      <c r="H5" s="42"/>
      <c r="I5" s="42"/>
      <c r="L5" s="41"/>
      <c r="M5" s="41"/>
      <c r="O5" s="146"/>
    </row>
    <row r="6" spans="1:15" x14ac:dyDescent="0.25">
      <c r="B6" s="41"/>
      <c r="C6" s="43"/>
      <c r="D6" s="43"/>
      <c r="E6" s="43"/>
      <c r="F6" s="42"/>
      <c r="G6" s="42"/>
      <c r="H6" s="42"/>
      <c r="I6" s="42"/>
      <c r="L6" s="41"/>
      <c r="M6" s="41"/>
      <c r="O6" s="146"/>
    </row>
    <row r="7" spans="1:15" x14ac:dyDescent="0.25">
      <c r="O7" s="146"/>
    </row>
    <row r="8" spans="1:15" x14ac:dyDescent="0.25">
      <c r="O8" s="146"/>
    </row>
    <row r="9" spans="1:15" x14ac:dyDescent="0.25">
      <c r="O9" s="146"/>
    </row>
    <row r="10" spans="1:15" x14ac:dyDescent="0.25">
      <c r="O10" s="146"/>
    </row>
    <row r="11" spans="1:15" x14ac:dyDescent="0.25">
      <c r="O11" s="146"/>
    </row>
    <row r="12" spans="1:15" x14ac:dyDescent="0.25">
      <c r="O12" s="146"/>
    </row>
    <row r="13" spans="1:15" x14ac:dyDescent="0.25">
      <c r="O13" s="146"/>
    </row>
    <row r="14" spans="1:15" x14ac:dyDescent="0.25">
      <c r="O14" s="146"/>
    </row>
    <row r="15" spans="1:15" x14ac:dyDescent="0.25">
      <c r="O15" s="147"/>
    </row>
    <row r="16" spans="1:15" x14ac:dyDescent="0.25">
      <c r="O16" s="147"/>
    </row>
    <row r="17" spans="15:15" x14ac:dyDescent="0.25">
      <c r="O17" s="147"/>
    </row>
    <row r="18" spans="15:15" x14ac:dyDescent="0.25">
      <c r="O18" s="147"/>
    </row>
    <row r="19" spans="15:15" x14ac:dyDescent="0.25">
      <c r="O19" s="147"/>
    </row>
    <row r="20" spans="15:15" x14ac:dyDescent="0.25">
      <c r="O20" s="147"/>
    </row>
    <row r="25" spans="15:15" x14ac:dyDescent="0.25">
      <c r="O25" s="149"/>
    </row>
    <row r="26" spans="15:15" x14ac:dyDescent="0.25">
      <c r="O26" s="147"/>
    </row>
    <row r="27" spans="15:15" x14ac:dyDescent="0.25">
      <c r="O27" s="147"/>
    </row>
    <row r="28" spans="15:15" x14ac:dyDescent="0.25">
      <c r="O28" s="147"/>
    </row>
    <row r="29" spans="15:15" x14ac:dyDescent="0.25">
      <c r="O29" s="147"/>
    </row>
    <row r="30" spans="15:15" x14ac:dyDescent="0.25">
      <c r="O30" s="147"/>
    </row>
    <row r="31" spans="15:15" x14ac:dyDescent="0.25">
      <c r="O31" s="146"/>
    </row>
    <row r="32" spans="15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62"/>
  <sheetViews>
    <sheetView topLeftCell="D1" workbookViewId="0">
      <selection activeCell="O1" sqref="O1:O1048576"/>
    </sheetView>
  </sheetViews>
  <sheetFormatPr defaultColWidth="9" defaultRowHeight="15.6" x14ac:dyDescent="0.25"/>
  <cols>
    <col min="1" max="1" width="9" style="29"/>
    <col min="2" max="2" width="6.69921875" style="29" bestFit="1" customWidth="1"/>
    <col min="3" max="3" width="15.59765625" style="29" customWidth="1"/>
    <col min="4" max="4" width="20.09765625" style="29" customWidth="1"/>
    <col min="5" max="5" width="16.09765625" style="29" customWidth="1"/>
    <col min="6" max="6" width="14.19921875" style="29" customWidth="1"/>
    <col min="7" max="8" width="9" style="29"/>
    <col min="9" max="9" width="11" style="29" customWidth="1"/>
    <col min="10" max="11" width="9" style="29"/>
    <col min="12" max="12" width="11" style="29" customWidth="1"/>
    <col min="13" max="13" width="12.3984375" style="29" customWidth="1"/>
    <col min="14" max="14" width="9" style="29"/>
    <col min="15" max="15" width="10.796875" style="148" customWidth="1"/>
    <col min="16" max="16384" width="9" style="29"/>
  </cols>
  <sheetData>
    <row r="1" spans="1:15" s="23" customFormat="1" ht="13.2" x14ac:dyDescent="0.25">
      <c r="A1" s="22" t="s">
        <v>87</v>
      </c>
      <c r="B1" s="22" t="s">
        <v>88</v>
      </c>
      <c r="C1" s="95" t="s">
        <v>719</v>
      </c>
      <c r="D1" s="95" t="s">
        <v>718</v>
      </c>
      <c r="E1" s="95" t="s">
        <v>721</v>
      </c>
      <c r="F1" s="95" t="s">
        <v>722</v>
      </c>
      <c r="G1" s="22" t="s">
        <v>90</v>
      </c>
      <c r="H1" s="84" t="s">
        <v>682</v>
      </c>
      <c r="I1" s="22" t="s">
        <v>89</v>
      </c>
      <c r="J1" s="95" t="s">
        <v>723</v>
      </c>
      <c r="K1" s="95" t="s">
        <v>725</v>
      </c>
      <c r="L1" s="95" t="s">
        <v>727</v>
      </c>
      <c r="M1" s="105" t="s">
        <v>739</v>
      </c>
      <c r="N1" s="22" t="s">
        <v>91</v>
      </c>
      <c r="O1" s="145" t="s">
        <v>837</v>
      </c>
    </row>
    <row r="2" spans="1:15" ht="24" x14ac:dyDescent="0.25">
      <c r="A2" s="25" t="s">
        <v>423</v>
      </c>
      <c r="B2" s="25" t="s">
        <v>267</v>
      </c>
      <c r="C2" s="27" t="s">
        <v>285</v>
      </c>
      <c r="D2" s="27" t="s">
        <v>286</v>
      </c>
      <c r="E2" s="27" t="s">
        <v>286</v>
      </c>
      <c r="F2" s="27" t="s">
        <v>287</v>
      </c>
      <c r="G2" s="27" t="s">
        <v>269</v>
      </c>
      <c r="H2" s="85" t="s">
        <v>684</v>
      </c>
      <c r="I2" s="25" t="s">
        <v>270</v>
      </c>
      <c r="J2" s="98" t="s">
        <v>741</v>
      </c>
      <c r="K2" s="25" t="s">
        <v>271</v>
      </c>
      <c r="L2" s="28" t="s">
        <v>515</v>
      </c>
      <c r="M2" s="28"/>
      <c r="N2" s="20"/>
      <c r="O2" s="123" t="s">
        <v>834</v>
      </c>
    </row>
    <row r="3" spans="1:15" ht="36" x14ac:dyDescent="0.25">
      <c r="A3" s="25" t="s">
        <v>424</v>
      </c>
      <c r="B3" s="25" t="s">
        <v>267</v>
      </c>
      <c r="C3" s="27" t="s">
        <v>288</v>
      </c>
      <c r="D3" s="27" t="s">
        <v>289</v>
      </c>
      <c r="E3" s="27" t="s">
        <v>290</v>
      </c>
      <c r="F3" s="27" t="s">
        <v>287</v>
      </c>
      <c r="G3" s="27" t="s">
        <v>2</v>
      </c>
      <c r="H3" s="85" t="s">
        <v>684</v>
      </c>
      <c r="I3" s="25" t="s">
        <v>274</v>
      </c>
      <c r="J3" s="98" t="s">
        <v>741</v>
      </c>
      <c r="K3" s="25" t="s">
        <v>271</v>
      </c>
      <c r="L3" s="28" t="s">
        <v>515</v>
      </c>
      <c r="M3" s="28"/>
      <c r="N3" s="20"/>
      <c r="O3" s="146"/>
    </row>
    <row r="4" spans="1:15" x14ac:dyDescent="0.25">
      <c r="A4" s="41"/>
      <c r="B4" s="41"/>
      <c r="C4" s="31"/>
      <c r="E4" s="31"/>
      <c r="F4" s="31"/>
      <c r="G4" s="41"/>
      <c r="H4" s="41"/>
      <c r="I4" s="31"/>
      <c r="K4" s="44"/>
      <c r="L4" s="41"/>
      <c r="M4" s="41"/>
      <c r="O4" s="146"/>
    </row>
    <row r="5" spans="1:15" x14ac:dyDescent="0.25">
      <c r="A5" s="41"/>
      <c r="B5" s="41"/>
      <c r="C5" s="31"/>
      <c r="D5" s="31"/>
      <c r="E5" s="31"/>
      <c r="F5" s="31"/>
      <c r="G5" s="41"/>
      <c r="H5" s="41"/>
      <c r="I5" s="31"/>
      <c r="K5" s="44"/>
      <c r="L5" s="41"/>
      <c r="M5" s="41"/>
      <c r="O5" s="146"/>
    </row>
    <row r="6" spans="1:15" x14ac:dyDescent="0.25">
      <c r="A6" s="41"/>
      <c r="B6" s="41"/>
      <c r="C6" s="31"/>
      <c r="D6" s="31"/>
      <c r="E6" s="31"/>
      <c r="F6" s="31"/>
      <c r="G6" s="41"/>
      <c r="H6" s="41"/>
      <c r="I6" s="31"/>
      <c r="K6" s="44"/>
      <c r="L6" s="41"/>
      <c r="M6" s="41"/>
      <c r="O6" s="146"/>
    </row>
    <row r="7" spans="1:15" x14ac:dyDescent="0.25">
      <c r="A7" s="41"/>
      <c r="B7" s="41"/>
      <c r="C7" s="31"/>
      <c r="D7" s="31"/>
      <c r="E7" s="31"/>
      <c r="F7" s="31"/>
      <c r="G7" s="41"/>
      <c r="H7" s="41"/>
      <c r="I7" s="31"/>
      <c r="K7" s="44"/>
      <c r="L7" s="41"/>
      <c r="M7" s="41"/>
      <c r="O7" s="146"/>
    </row>
    <row r="8" spans="1:15" x14ac:dyDescent="0.25">
      <c r="A8" s="41"/>
      <c r="B8" s="41"/>
      <c r="C8" s="31"/>
      <c r="D8" s="31"/>
      <c r="E8" s="31"/>
      <c r="F8" s="31"/>
      <c r="G8" s="41"/>
      <c r="H8" s="41"/>
      <c r="I8" s="31"/>
      <c r="K8" s="44"/>
      <c r="L8" s="41"/>
      <c r="M8" s="41"/>
      <c r="O8" s="146"/>
    </row>
    <row r="9" spans="1:15" x14ac:dyDescent="0.25">
      <c r="A9" s="41"/>
      <c r="B9" s="41"/>
      <c r="C9" s="46"/>
      <c r="D9" s="45"/>
      <c r="E9" s="46"/>
      <c r="F9" s="46"/>
      <c r="G9" s="41"/>
      <c r="H9" s="41"/>
      <c r="I9" s="46"/>
      <c r="K9" s="44"/>
      <c r="O9" s="146"/>
    </row>
    <row r="10" spans="1:15" x14ac:dyDescent="0.25">
      <c r="A10" s="41"/>
      <c r="B10" s="41"/>
      <c r="C10" s="46"/>
      <c r="D10" s="45"/>
      <c r="E10" s="46"/>
      <c r="F10" s="46"/>
      <c r="G10" s="41"/>
      <c r="H10" s="41"/>
      <c r="I10" s="46"/>
      <c r="K10" s="44"/>
      <c r="O10" s="146"/>
    </row>
    <row r="11" spans="1:15" x14ac:dyDescent="0.25">
      <c r="A11" s="41"/>
      <c r="B11" s="41"/>
      <c r="C11" s="46"/>
      <c r="D11" s="45"/>
      <c r="E11" s="46"/>
      <c r="F11" s="46"/>
      <c r="G11" s="41"/>
      <c r="H11" s="41"/>
      <c r="I11" s="46"/>
      <c r="K11" s="44"/>
      <c r="O11" s="146"/>
    </row>
    <row r="12" spans="1:15" x14ac:dyDescent="0.25">
      <c r="A12" s="41"/>
      <c r="B12" s="41"/>
      <c r="C12" s="46"/>
      <c r="D12" s="45"/>
      <c r="E12" s="46"/>
      <c r="F12" s="46"/>
      <c r="G12" s="41"/>
      <c r="H12" s="41"/>
      <c r="I12" s="46"/>
      <c r="K12" s="44"/>
      <c r="O12" s="146"/>
    </row>
    <row r="13" spans="1:15" x14ac:dyDescent="0.25">
      <c r="A13" s="41"/>
      <c r="B13" s="41"/>
      <c r="C13" s="46"/>
      <c r="D13" s="46"/>
      <c r="E13" s="46"/>
      <c r="F13" s="46"/>
      <c r="I13" s="46"/>
      <c r="K13" s="44"/>
      <c r="O13" s="146"/>
    </row>
    <row r="14" spans="1:15" x14ac:dyDescent="0.25">
      <c r="A14" s="41"/>
      <c r="B14" s="41"/>
      <c r="C14" s="46"/>
      <c r="D14" s="46"/>
      <c r="E14" s="46"/>
      <c r="F14" s="46"/>
      <c r="I14" s="46"/>
      <c r="K14" s="44"/>
      <c r="O14" s="146"/>
    </row>
    <row r="15" spans="1:15" x14ac:dyDescent="0.25">
      <c r="A15" s="41"/>
      <c r="B15" s="41"/>
      <c r="C15" s="46"/>
      <c r="D15" s="46"/>
      <c r="E15" s="46"/>
      <c r="F15" s="46"/>
      <c r="I15" s="46"/>
      <c r="K15" s="44"/>
      <c r="O15" s="147"/>
    </row>
    <row r="16" spans="1:15" x14ac:dyDescent="0.25">
      <c r="A16" s="41"/>
      <c r="B16" s="41"/>
      <c r="C16" s="46"/>
      <c r="D16" s="46"/>
      <c r="E16" s="46"/>
      <c r="F16" s="46"/>
      <c r="G16" s="41"/>
      <c r="H16" s="41"/>
      <c r="I16" s="46"/>
      <c r="K16" s="44"/>
      <c r="O16" s="147"/>
    </row>
    <row r="17" spans="1:15" x14ac:dyDescent="0.25">
      <c r="A17" s="41"/>
      <c r="B17" s="41"/>
      <c r="C17" s="46"/>
      <c r="D17" s="46"/>
      <c r="E17" s="46"/>
      <c r="F17" s="46"/>
      <c r="G17" s="41"/>
      <c r="H17" s="41"/>
      <c r="I17" s="46"/>
      <c r="K17" s="44"/>
      <c r="O17" s="147"/>
    </row>
    <row r="18" spans="1:15" x14ac:dyDescent="0.25">
      <c r="A18" s="41"/>
      <c r="B18" s="41"/>
      <c r="C18" s="46"/>
      <c r="D18" s="46"/>
      <c r="E18" s="46"/>
      <c r="F18" s="46"/>
      <c r="G18" s="41"/>
      <c r="H18" s="41"/>
      <c r="I18" s="46"/>
      <c r="K18" s="44"/>
      <c r="O18" s="147"/>
    </row>
    <row r="19" spans="1:15" x14ac:dyDescent="0.25">
      <c r="A19" s="41"/>
      <c r="B19" s="41"/>
      <c r="C19" s="46"/>
      <c r="D19" s="46"/>
      <c r="E19" s="46"/>
      <c r="F19" s="46"/>
      <c r="G19" s="41"/>
      <c r="H19" s="41"/>
      <c r="I19" s="46"/>
      <c r="K19" s="44"/>
      <c r="O19" s="147"/>
    </row>
    <row r="20" spans="1:15" x14ac:dyDescent="0.25">
      <c r="A20" s="41"/>
      <c r="B20" s="41"/>
      <c r="C20" s="46"/>
      <c r="D20" s="46"/>
      <c r="E20" s="46"/>
      <c r="F20" s="46"/>
      <c r="G20" s="41"/>
      <c r="H20" s="41"/>
      <c r="I20" s="46"/>
      <c r="K20" s="44"/>
      <c r="O20" s="147"/>
    </row>
    <row r="21" spans="1:15" x14ac:dyDescent="0.25">
      <c r="A21" s="41"/>
      <c r="B21" s="41"/>
      <c r="C21" s="46"/>
      <c r="D21" s="46"/>
      <c r="E21" s="46"/>
      <c r="F21" s="46"/>
      <c r="G21" s="41"/>
      <c r="H21" s="41"/>
      <c r="I21" s="46"/>
      <c r="K21" s="44"/>
    </row>
    <row r="22" spans="1:15" x14ac:dyDescent="0.25">
      <c r="A22" s="41"/>
      <c r="B22" s="41"/>
      <c r="C22" s="46"/>
      <c r="D22" s="46"/>
      <c r="E22" s="46"/>
      <c r="F22" s="46"/>
      <c r="I22" s="46"/>
      <c r="K22" s="44"/>
    </row>
    <row r="23" spans="1:15" x14ac:dyDescent="0.25">
      <c r="A23" s="41"/>
      <c r="B23" s="41"/>
      <c r="C23" s="46"/>
      <c r="D23" s="46"/>
      <c r="E23" s="46"/>
      <c r="F23" s="46"/>
      <c r="G23" s="41"/>
      <c r="H23" s="41"/>
      <c r="I23" s="46"/>
      <c r="K23" s="44"/>
    </row>
    <row r="25" spans="1:15" x14ac:dyDescent="0.25">
      <c r="B25" s="41"/>
      <c r="C25" s="42"/>
      <c r="D25" s="42"/>
      <c r="E25" s="43"/>
      <c r="F25" s="42"/>
      <c r="G25" s="42"/>
      <c r="H25" s="42"/>
      <c r="I25" s="42"/>
      <c r="L25" s="41"/>
      <c r="M25" s="41"/>
      <c r="O25" s="149"/>
    </row>
    <row r="26" spans="1:15" x14ac:dyDescent="0.25">
      <c r="B26" s="41"/>
      <c r="C26" s="43"/>
      <c r="D26" s="43"/>
      <c r="E26" s="43"/>
      <c r="F26" s="42"/>
      <c r="G26" s="42"/>
      <c r="H26" s="42"/>
      <c r="I26" s="42"/>
      <c r="L26" s="41"/>
      <c r="M26" s="41"/>
      <c r="O26" s="147"/>
    </row>
    <row r="27" spans="1:15" x14ac:dyDescent="0.25">
      <c r="O27" s="147"/>
    </row>
    <row r="28" spans="1:15" x14ac:dyDescent="0.25">
      <c r="O28" s="147"/>
    </row>
    <row r="29" spans="1:15" x14ac:dyDescent="0.25">
      <c r="O29" s="147"/>
    </row>
    <row r="30" spans="1:15" x14ac:dyDescent="0.25">
      <c r="O30" s="147"/>
    </row>
    <row r="31" spans="1:15" x14ac:dyDescent="0.25">
      <c r="O31" s="146"/>
    </row>
    <row r="32" spans="1:15" x14ac:dyDescent="0.25">
      <c r="O32" s="146"/>
    </row>
    <row r="33" spans="15:15" x14ac:dyDescent="0.25">
      <c r="O33" s="146"/>
    </row>
    <row r="34" spans="15:15" x14ac:dyDescent="0.25">
      <c r="O34" s="146"/>
    </row>
    <row r="35" spans="15:15" x14ac:dyDescent="0.25">
      <c r="O35" s="146"/>
    </row>
    <row r="36" spans="15:15" x14ac:dyDescent="0.25">
      <c r="O36" s="146"/>
    </row>
    <row r="37" spans="15:15" x14ac:dyDescent="0.25">
      <c r="O37" s="146"/>
    </row>
    <row r="38" spans="15:15" x14ac:dyDescent="0.25">
      <c r="O38" s="146"/>
    </row>
    <row r="39" spans="15:15" x14ac:dyDescent="0.25">
      <c r="O39" s="146"/>
    </row>
    <row r="40" spans="15:15" x14ac:dyDescent="0.25">
      <c r="O40" s="146"/>
    </row>
    <row r="41" spans="15:15" x14ac:dyDescent="0.25">
      <c r="O41" s="146"/>
    </row>
    <row r="42" spans="15:15" x14ac:dyDescent="0.25">
      <c r="O42" s="146"/>
    </row>
    <row r="43" spans="15:15" x14ac:dyDescent="0.25">
      <c r="O43" s="147"/>
    </row>
    <row r="48" spans="15:15" x14ac:dyDescent="0.25">
      <c r="O48" s="150"/>
    </row>
    <row r="49" spans="15:15" x14ac:dyDescent="0.25">
      <c r="O49" s="150"/>
    </row>
    <row r="50" spans="15:15" x14ac:dyDescent="0.25">
      <c r="O50" s="150"/>
    </row>
    <row r="51" spans="15:15" x14ac:dyDescent="0.25">
      <c r="O51" s="150"/>
    </row>
    <row r="52" spans="15:15" x14ac:dyDescent="0.25">
      <c r="O52" s="150"/>
    </row>
    <row r="53" spans="15:15" x14ac:dyDescent="0.25">
      <c r="O53" s="150"/>
    </row>
    <row r="54" spans="15:15" x14ac:dyDescent="0.25">
      <c r="O54" s="150"/>
    </row>
    <row r="55" spans="15:15" x14ac:dyDescent="0.25">
      <c r="O55" s="150"/>
    </row>
    <row r="56" spans="15:15" x14ac:dyDescent="0.25">
      <c r="O56" s="150"/>
    </row>
    <row r="57" spans="15:15" x14ac:dyDescent="0.25">
      <c r="O57" s="150"/>
    </row>
    <row r="58" spans="15:15" x14ac:dyDescent="0.25">
      <c r="O58" s="150"/>
    </row>
    <row r="59" spans="15:15" x14ac:dyDescent="0.25">
      <c r="O59" s="150"/>
    </row>
    <row r="60" spans="15:15" x14ac:dyDescent="0.25">
      <c r="O60" s="150"/>
    </row>
    <row r="61" spans="15:15" x14ac:dyDescent="0.25">
      <c r="O61" s="150"/>
    </row>
    <row r="62" spans="15:15" x14ac:dyDescent="0.25">
      <c r="O62" s="150"/>
    </row>
  </sheetData>
  <phoneticPr fontId="2" type="noConversion"/>
  <dataValidations count="1">
    <dataValidation type="list" allowBlank="1" showInputMessage="1" showErrorMessage="1" sqref="O2:O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</vt:i4>
      </vt:variant>
    </vt:vector>
  </HeadingPairs>
  <TitlesOfParts>
    <vt:vector size="21" baseType="lpstr">
      <vt:lpstr>应答统计</vt:lpstr>
      <vt:lpstr>Index</vt:lpstr>
      <vt:lpstr>说明</vt:lpstr>
      <vt:lpstr>IB</vt:lpstr>
      <vt:lpstr>IC</vt:lpstr>
      <vt:lpstr>ID</vt:lpstr>
      <vt:lpstr>IE</vt:lpstr>
      <vt:lpstr>IF</vt:lpstr>
      <vt:lpstr>IG</vt:lpstr>
      <vt:lpstr>IH</vt:lpstr>
      <vt:lpstr>II</vt:lpstr>
      <vt:lpstr>IJ</vt:lpstr>
      <vt:lpstr>IK</vt:lpstr>
      <vt:lpstr>IL</vt:lpstr>
      <vt:lpstr>IN</vt:lpstr>
      <vt:lpstr>CA</vt:lpstr>
      <vt:lpstr>CB</vt:lpstr>
      <vt:lpstr>CC</vt:lpstr>
      <vt:lpstr>CD</vt:lpstr>
      <vt:lpstr>CE</vt:lpstr>
      <vt:lpstr>IC!_Toc107139905</vt:lpstr>
    </vt:vector>
  </TitlesOfParts>
  <Company>stone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XJ</cp:lastModifiedBy>
  <dcterms:created xsi:type="dcterms:W3CDTF">2009-08-27T08:15:50Z</dcterms:created>
  <dcterms:modified xsi:type="dcterms:W3CDTF">2018-03-14T01:35:58Z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(2)Mvtvfv1PAle9CiVuckU+bHfLczHzGTpKsBSoH4cYZl9q+yQ5+26kcIRcl0CDu8wu7HQQLv3Z_x000d_
z0NztuMS4pW5VoMo6FAftvCsYEqoGU9G1PnNriIijP9njW+JI7uzz8KVVN1o3h6ILKN4Ds0i_x000d_
5122F3pXC2/1FHZt4wi+jyjgrU2TTDTXZ17BWO4UEMYbEWvTpkeb3qf6ixEoQa1h0cly1fNU_x000d_
1gkB14stcxMI7E/UF/</vt:lpwstr>
  </property>
  <property fmtid="{D5CDD505-2E9C-101B-9397-08002B2CF9AE}" pid="3" name="_ms_pID_725343_00">
    <vt:lpwstr>_ms_pID_725343</vt:lpwstr>
  </property>
  <property fmtid="{D5CDD505-2E9C-101B-9397-08002B2CF9AE}" pid="4" name="_ms_pID_7253431">
    <vt:lpwstr>2bwQ8PVqS3LPiYJdSfc/XGecNVh2Hpx4Sxh6fn2iXGrXODYIx6G073_x000d_
gxyexiR7UQ6pkQ4hXCXFmA7Yu4IxcJddmmHjE+95EymwJN49vXUw2A==</vt:lpwstr>
  </property>
  <property fmtid="{D5CDD505-2E9C-101B-9397-08002B2CF9AE}" pid="5" name="_ms_pID_7253431_00">
    <vt:lpwstr>_ms_pID_7253431</vt:lpwstr>
  </property>
  <property fmtid="{D5CDD505-2E9C-101B-9397-08002B2CF9AE}" pid="6" name="sflag">
    <vt:lpwstr>1399171102</vt:lpwstr>
  </property>
</Properties>
</file>