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J\项目\LTE指标准确性研究\2017\DQA+\完整性核查\应答模板\fromchengnan\"/>
    </mc:Choice>
  </mc:AlternateContent>
  <bookViews>
    <workbookView xWindow="-12" yWindow="-12" windowWidth="19260" windowHeight="6120" tabRatio="835"/>
  </bookViews>
  <sheets>
    <sheet name="应答统计" sheetId="29" r:id="rId1"/>
    <sheet name="Index" sheetId="28" r:id="rId2"/>
    <sheet name="修订历史" sheetId="1" r:id="rId3"/>
    <sheet name="AA" sheetId="3" r:id="rId4"/>
    <sheet name="AB" sheetId="4" r:id="rId5"/>
    <sheet name="AC" sheetId="5" r:id="rId6"/>
    <sheet name="AD" sheetId="6" r:id="rId7"/>
    <sheet name="AE" sheetId="7" r:id="rId8"/>
    <sheet name="AF" sheetId="8" r:id="rId9"/>
    <sheet name="AG" sheetId="9" r:id="rId10"/>
    <sheet name="AH" sheetId="10" r:id="rId11"/>
    <sheet name="AI" sheetId="11" r:id="rId12"/>
    <sheet name="AJ" sheetId="12" r:id="rId13"/>
    <sheet name="AK" sheetId="13" r:id="rId14"/>
    <sheet name="AL" sheetId="14" r:id="rId15"/>
    <sheet name="AM" sheetId="15" r:id="rId16"/>
    <sheet name="AN" sheetId="16" r:id="rId17"/>
    <sheet name="AO" sheetId="17" r:id="rId18"/>
    <sheet name="AP" sheetId="18" r:id="rId19"/>
    <sheet name="AQ" sheetId="19" r:id="rId20"/>
    <sheet name="AR" sheetId="20" r:id="rId21"/>
    <sheet name="AS" sheetId="21" r:id="rId22"/>
    <sheet name="AT" sheetId="22" r:id="rId23"/>
    <sheet name="AU" sheetId="23" r:id="rId24"/>
    <sheet name="AV" sheetId="24" r:id="rId25"/>
    <sheet name="AW" sheetId="25" r:id="rId26"/>
    <sheet name="AX" sheetId="26" r:id="rId27"/>
    <sheet name="附录" sheetId="27" r:id="rId28"/>
  </sheets>
  <calcPr calcId="152511" calcMode="manual"/>
  <customWorkbookViews>
    <customWorkbookView name="胡亚希 - 个人视图" guid="{178BA1C3-DC89-4992-B3E3-F2F34649A5B2}" mergeInterval="0" personalView="1" maximized="1" windowWidth="1276" windowHeight="602" tabRatio="754" activeSheetId="4"/>
    <customWorkbookView name="yanziling - 个人视图" guid="{9C2B4596-A1F5-47ED-8258-B05DD39C70F8}" mergeInterval="0" personalView="1" maximized="1" windowWidth="1020" windowHeight="596" tabRatio="754" activeSheetId="2"/>
    <customWorkbookView name="微软用户 - 个人视图" guid="{03103C82-F87D-486D-BBA5-E555EDC2AD85}" mergeInterval="0" personalView="1" maximized="1" xWindow="1" yWindow="1" windowWidth="1280" windowHeight="532" tabRatio="754" activeSheetId="24"/>
    <customWorkbookView name="hw - 个人视图" guid="{3A0AD917-8B70-480E-8DF3-28A384F5F564}" mergeInterval="0" personalView="1" maximized="1" windowWidth="1020" windowHeight="596" tabRatio="754" activeSheetId="26"/>
  </customWorkbookViews>
</workbook>
</file>

<file path=xl/calcChain.xml><?xml version="1.0" encoding="utf-8"?>
<calcChain xmlns="http://schemas.openxmlformats.org/spreadsheetml/2006/main">
  <c r="AR25" i="28" l="1"/>
  <c r="AQ25" i="28"/>
  <c r="AP25" i="28"/>
  <c r="AO25" i="28"/>
  <c r="AN25" i="28"/>
  <c r="AM25" i="28"/>
  <c r="AL25" i="28"/>
  <c r="AK25" i="28"/>
  <c r="AJ25" i="28"/>
  <c r="AI25" i="28"/>
  <c r="AH25" i="28"/>
  <c r="AG25" i="28"/>
  <c r="AF25" i="28"/>
  <c r="AE25" i="28"/>
  <c r="AD25" i="28"/>
  <c r="AC25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J25" i="28"/>
  <c r="I25" i="28"/>
  <c r="H25" i="28"/>
  <c r="G25" i="28"/>
  <c r="F25" i="28"/>
  <c r="E25" i="28"/>
  <c r="AR24" i="28"/>
  <c r="AQ24" i="28"/>
  <c r="AP24" i="28"/>
  <c r="AO24" i="28"/>
  <c r="AN24" i="28"/>
  <c r="AM24" i="28"/>
  <c r="AL24" i="28"/>
  <c r="AK24" i="28"/>
  <c r="AJ24" i="28"/>
  <c r="AI24" i="28"/>
  <c r="AH24" i="28"/>
  <c r="AG24" i="28"/>
  <c r="AF24" i="28"/>
  <c r="AE24" i="28"/>
  <c r="AD24" i="28"/>
  <c r="AC24" i="28"/>
  <c r="AB24" i="28"/>
  <c r="AA24" i="28"/>
  <c r="Z24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L24" i="28"/>
  <c r="J24" i="28"/>
  <c r="I24" i="28"/>
  <c r="H24" i="28"/>
  <c r="G24" i="28"/>
  <c r="F24" i="28"/>
  <c r="E24" i="28"/>
  <c r="AR23" i="28"/>
  <c r="AQ23" i="28"/>
  <c r="AP23" i="28"/>
  <c r="AO23" i="28"/>
  <c r="AN23" i="28"/>
  <c r="AM23" i="28"/>
  <c r="AL23" i="28"/>
  <c r="AK23" i="28"/>
  <c r="AJ23" i="28"/>
  <c r="AI23" i="28"/>
  <c r="AH23" i="28"/>
  <c r="AG23" i="28"/>
  <c r="AF23" i="28"/>
  <c r="AE23" i="28"/>
  <c r="AD23" i="28"/>
  <c r="AC23" i="28"/>
  <c r="AB23" i="28"/>
  <c r="AA23" i="28"/>
  <c r="Z23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J23" i="28"/>
  <c r="I23" i="28"/>
  <c r="H23" i="28"/>
  <c r="G23" i="28"/>
  <c r="F23" i="28"/>
  <c r="E23" i="28"/>
  <c r="AR22" i="28"/>
  <c r="AQ22" i="28"/>
  <c r="AP22" i="28"/>
  <c r="AO22" i="28"/>
  <c r="AN22" i="28"/>
  <c r="AM22" i="28"/>
  <c r="AL22" i="28"/>
  <c r="AK22" i="28"/>
  <c r="AJ22" i="28"/>
  <c r="AI22" i="28"/>
  <c r="AH22" i="28"/>
  <c r="AG22" i="28"/>
  <c r="AF22" i="28"/>
  <c r="AE22" i="28"/>
  <c r="AD22" i="28"/>
  <c r="AC22" i="28"/>
  <c r="AB22" i="28"/>
  <c r="AA22" i="28"/>
  <c r="Z22" i="28"/>
  <c r="Y22" i="28"/>
  <c r="X22" i="28"/>
  <c r="W22" i="28"/>
  <c r="V22" i="28"/>
  <c r="U22" i="28"/>
  <c r="T22" i="28"/>
  <c r="S22" i="28"/>
  <c r="R22" i="28"/>
  <c r="Q22" i="28"/>
  <c r="P22" i="28"/>
  <c r="O22" i="28"/>
  <c r="N22" i="28"/>
  <c r="M22" i="28"/>
  <c r="L22" i="28"/>
  <c r="J22" i="28"/>
  <c r="I22" i="28"/>
  <c r="H22" i="28"/>
  <c r="G22" i="28"/>
  <c r="F22" i="28"/>
  <c r="E22" i="28"/>
  <c r="AR21" i="28"/>
  <c r="AQ21" i="28"/>
  <c r="AP21" i="28"/>
  <c r="AO21" i="28"/>
  <c r="AN21" i="28"/>
  <c r="AM21" i="28"/>
  <c r="AL21" i="28"/>
  <c r="AK21" i="28"/>
  <c r="AJ21" i="28"/>
  <c r="AI21" i="28"/>
  <c r="AH21" i="28"/>
  <c r="AG21" i="28"/>
  <c r="AF21" i="28"/>
  <c r="AE21" i="28"/>
  <c r="AD21" i="28"/>
  <c r="AC21" i="28"/>
  <c r="AB21" i="28"/>
  <c r="AA21" i="28"/>
  <c r="Z21" i="28"/>
  <c r="Y21" i="28"/>
  <c r="X21" i="28"/>
  <c r="W21" i="28"/>
  <c r="V21" i="28"/>
  <c r="U21" i="28"/>
  <c r="T21" i="28"/>
  <c r="S21" i="28"/>
  <c r="R21" i="28"/>
  <c r="Q21" i="28"/>
  <c r="P21" i="28"/>
  <c r="O21" i="28"/>
  <c r="N21" i="28"/>
  <c r="M21" i="28"/>
  <c r="L21" i="28"/>
  <c r="J21" i="28"/>
  <c r="I21" i="28"/>
  <c r="H21" i="28"/>
  <c r="G21" i="28"/>
  <c r="F21" i="28"/>
  <c r="E21" i="28"/>
  <c r="AR20" i="28"/>
  <c r="AQ20" i="28"/>
  <c r="AP20" i="28"/>
  <c r="AO20" i="28"/>
  <c r="AN20" i="28"/>
  <c r="AM20" i="28"/>
  <c r="AL20" i="28"/>
  <c r="AK20" i="28"/>
  <c r="AJ20" i="28"/>
  <c r="AI20" i="28"/>
  <c r="AH20" i="28"/>
  <c r="AG20" i="28"/>
  <c r="AF20" i="28"/>
  <c r="AE20" i="28"/>
  <c r="AD20" i="28"/>
  <c r="AC20" i="28"/>
  <c r="AB20" i="28"/>
  <c r="AA20" i="28"/>
  <c r="Z20" i="28"/>
  <c r="Y20" i="28"/>
  <c r="X20" i="28"/>
  <c r="W20" i="28"/>
  <c r="V20" i="28"/>
  <c r="U20" i="28"/>
  <c r="T20" i="28"/>
  <c r="S20" i="28"/>
  <c r="R20" i="28"/>
  <c r="Q20" i="28"/>
  <c r="P20" i="28"/>
  <c r="O20" i="28"/>
  <c r="N20" i="28"/>
  <c r="M20" i="28"/>
  <c r="L20" i="28"/>
  <c r="J20" i="28"/>
  <c r="I20" i="28"/>
  <c r="H20" i="28"/>
  <c r="G20" i="28"/>
  <c r="F20" i="28"/>
  <c r="E20" i="28"/>
  <c r="K20" i="28" s="1"/>
  <c r="AR19" i="28"/>
  <c r="AQ19" i="28"/>
  <c r="AP19" i="28"/>
  <c r="AO19" i="28"/>
  <c r="AN19" i="28"/>
  <c r="AM19" i="28"/>
  <c r="AL19" i="28"/>
  <c r="AK19" i="28"/>
  <c r="AJ19" i="28"/>
  <c r="AI19" i="28"/>
  <c r="AH19" i="28"/>
  <c r="AG19" i="28"/>
  <c r="AF19" i="28"/>
  <c r="AE19" i="28"/>
  <c r="AD19" i="28"/>
  <c r="AC19" i="28"/>
  <c r="AB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L19" i="28"/>
  <c r="J19" i="28"/>
  <c r="I19" i="28"/>
  <c r="H19" i="28"/>
  <c r="G19" i="28"/>
  <c r="F19" i="28"/>
  <c r="E19" i="28"/>
  <c r="AR18" i="28"/>
  <c r="AQ18" i="28"/>
  <c r="AP18" i="28"/>
  <c r="AO18" i="28"/>
  <c r="AN18" i="28"/>
  <c r="AM18" i="28"/>
  <c r="AL18" i="28"/>
  <c r="AK18" i="28"/>
  <c r="AJ18" i="28"/>
  <c r="AI18" i="28"/>
  <c r="AH18" i="28"/>
  <c r="AG18" i="28"/>
  <c r="AF18" i="28"/>
  <c r="AE18" i="28"/>
  <c r="AD18" i="28"/>
  <c r="AC18" i="28"/>
  <c r="AB18" i="28"/>
  <c r="AA18" i="28"/>
  <c r="Z18" i="28"/>
  <c r="Y18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L18" i="28"/>
  <c r="J18" i="28"/>
  <c r="I18" i="28"/>
  <c r="H18" i="28"/>
  <c r="G18" i="28"/>
  <c r="F18" i="28"/>
  <c r="E18" i="28"/>
  <c r="AR17" i="28"/>
  <c r="AQ17" i="28"/>
  <c r="AP17" i="28"/>
  <c r="AO17" i="28"/>
  <c r="AN17" i="28"/>
  <c r="AM17" i="28"/>
  <c r="AL17" i="28"/>
  <c r="AK17" i="28"/>
  <c r="AJ17" i="28"/>
  <c r="AI17" i="28"/>
  <c r="AH17" i="28"/>
  <c r="AG17" i="28"/>
  <c r="AF17" i="28"/>
  <c r="AE17" i="28"/>
  <c r="AD17" i="28"/>
  <c r="AC17" i="28"/>
  <c r="AB17" i="28"/>
  <c r="AA17" i="28"/>
  <c r="Z17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J17" i="28"/>
  <c r="I17" i="28"/>
  <c r="H17" i="28"/>
  <c r="G17" i="28"/>
  <c r="F17" i="28"/>
  <c r="E17" i="28"/>
  <c r="AR16" i="28"/>
  <c r="AQ16" i="28"/>
  <c r="AP16" i="28"/>
  <c r="AO16" i="28"/>
  <c r="AN16" i="28"/>
  <c r="AM16" i="28"/>
  <c r="AL16" i="28"/>
  <c r="AK16" i="28"/>
  <c r="AJ16" i="28"/>
  <c r="AI16" i="28"/>
  <c r="AH16" i="28"/>
  <c r="AG16" i="28"/>
  <c r="AF16" i="28"/>
  <c r="AE16" i="28"/>
  <c r="AD16" i="28"/>
  <c r="AC16" i="28"/>
  <c r="AB16" i="28"/>
  <c r="AA16" i="28"/>
  <c r="Z16" i="28"/>
  <c r="Y16" i="28"/>
  <c r="X16" i="28"/>
  <c r="W16" i="28"/>
  <c r="V16" i="28"/>
  <c r="U16" i="28"/>
  <c r="T16" i="28"/>
  <c r="S16" i="28"/>
  <c r="R16" i="28"/>
  <c r="Q16" i="28"/>
  <c r="P16" i="28"/>
  <c r="O16" i="28"/>
  <c r="N16" i="28"/>
  <c r="M16" i="28"/>
  <c r="L16" i="28"/>
  <c r="J16" i="28"/>
  <c r="I16" i="28"/>
  <c r="H16" i="28"/>
  <c r="G16" i="28"/>
  <c r="F16" i="28"/>
  <c r="E16" i="28"/>
  <c r="AR15" i="28"/>
  <c r="AQ15" i="28"/>
  <c r="AP15" i="28"/>
  <c r="AO15" i="28"/>
  <c r="AN15" i="28"/>
  <c r="AM15" i="28"/>
  <c r="AL15" i="28"/>
  <c r="AK15" i="28"/>
  <c r="AJ15" i="28"/>
  <c r="AI15" i="28"/>
  <c r="AH15" i="28"/>
  <c r="AG15" i="28"/>
  <c r="AF15" i="28"/>
  <c r="AE15" i="28"/>
  <c r="AD15" i="28"/>
  <c r="AC15" i="28"/>
  <c r="AB15" i="28"/>
  <c r="AA15" i="28"/>
  <c r="Z15" i="28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J15" i="28"/>
  <c r="I15" i="28"/>
  <c r="H15" i="28"/>
  <c r="G15" i="28"/>
  <c r="F15" i="28"/>
  <c r="E15" i="28"/>
  <c r="AR14" i="28"/>
  <c r="AQ14" i="28"/>
  <c r="AP14" i="28"/>
  <c r="AO14" i="28"/>
  <c r="AN14" i="28"/>
  <c r="AM14" i="28"/>
  <c r="AL14" i="28"/>
  <c r="AK14" i="28"/>
  <c r="AJ14" i="28"/>
  <c r="AI14" i="28"/>
  <c r="AH14" i="28"/>
  <c r="AG14" i="28"/>
  <c r="AF14" i="28"/>
  <c r="AE14" i="28"/>
  <c r="AD14" i="28"/>
  <c r="AC14" i="28"/>
  <c r="AB14" i="28"/>
  <c r="AA14" i="28"/>
  <c r="Z14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J14" i="28"/>
  <c r="I14" i="28"/>
  <c r="H14" i="28"/>
  <c r="G14" i="28"/>
  <c r="F14" i="28"/>
  <c r="E14" i="28"/>
  <c r="AR13" i="28"/>
  <c r="AQ13" i="28"/>
  <c r="AP13" i="28"/>
  <c r="AO13" i="28"/>
  <c r="AN13" i="28"/>
  <c r="AM13" i="28"/>
  <c r="AL13" i="28"/>
  <c r="AK13" i="28"/>
  <c r="AJ13" i="28"/>
  <c r="AI13" i="28"/>
  <c r="AH13" i="28"/>
  <c r="AG13" i="28"/>
  <c r="AF13" i="28"/>
  <c r="AE13" i="28"/>
  <c r="AD13" i="28"/>
  <c r="AC13" i="28"/>
  <c r="AB13" i="28"/>
  <c r="AA13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J13" i="28"/>
  <c r="I13" i="28"/>
  <c r="H13" i="28"/>
  <c r="G13" i="28"/>
  <c r="F13" i="28"/>
  <c r="E13" i="28"/>
  <c r="AR12" i="28"/>
  <c r="AQ12" i="28"/>
  <c r="AP12" i="28"/>
  <c r="AO12" i="28"/>
  <c r="AN12" i="28"/>
  <c r="AM12" i="28"/>
  <c r="AL12" i="28"/>
  <c r="AK12" i="28"/>
  <c r="AJ12" i="28"/>
  <c r="AI12" i="28"/>
  <c r="AH12" i="28"/>
  <c r="AG12" i="28"/>
  <c r="AF12" i="28"/>
  <c r="AE12" i="28"/>
  <c r="AD12" i="28"/>
  <c r="AC12" i="28"/>
  <c r="AB12" i="28"/>
  <c r="AA12" i="28"/>
  <c r="Z12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J12" i="28"/>
  <c r="I12" i="28"/>
  <c r="H12" i="28"/>
  <c r="G12" i="28"/>
  <c r="F12" i="28"/>
  <c r="E12" i="28"/>
  <c r="AR11" i="28"/>
  <c r="AQ11" i="28"/>
  <c r="AP11" i="28"/>
  <c r="AO11" i="28"/>
  <c r="AN11" i="28"/>
  <c r="AM11" i="28"/>
  <c r="AL11" i="28"/>
  <c r="AK11" i="28"/>
  <c r="AJ11" i="28"/>
  <c r="AI11" i="28"/>
  <c r="AH11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J11" i="28"/>
  <c r="I11" i="28"/>
  <c r="H11" i="28"/>
  <c r="G11" i="28"/>
  <c r="F11" i="28"/>
  <c r="E11" i="28"/>
  <c r="AR10" i="28"/>
  <c r="AQ10" i="28"/>
  <c r="AP10" i="28"/>
  <c r="AO10" i="28"/>
  <c r="AN10" i="28"/>
  <c r="AM10" i="28"/>
  <c r="AL10" i="28"/>
  <c r="AK10" i="28"/>
  <c r="AJ10" i="28"/>
  <c r="AI10" i="28"/>
  <c r="AH10" i="28"/>
  <c r="AG10" i="28"/>
  <c r="AF10" i="28"/>
  <c r="AE10" i="28"/>
  <c r="AD10" i="28"/>
  <c r="AC10" i="28"/>
  <c r="AB10" i="28"/>
  <c r="AA10" i="28"/>
  <c r="Z10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J10" i="28"/>
  <c r="I10" i="28"/>
  <c r="H10" i="28"/>
  <c r="G10" i="28"/>
  <c r="F10" i="28"/>
  <c r="E10" i="28"/>
  <c r="AR9" i="28"/>
  <c r="AQ9" i="28"/>
  <c r="AP9" i="28"/>
  <c r="AO9" i="28"/>
  <c r="AN9" i="28"/>
  <c r="AM9" i="28"/>
  <c r="AL9" i="28"/>
  <c r="AK9" i="28"/>
  <c r="AJ9" i="28"/>
  <c r="AI9" i="28"/>
  <c r="AH9" i="28"/>
  <c r="AG9" i="28"/>
  <c r="AF9" i="28"/>
  <c r="AE9" i="28"/>
  <c r="AD9" i="28"/>
  <c r="AC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J9" i="28"/>
  <c r="I9" i="28"/>
  <c r="H9" i="28"/>
  <c r="G9" i="28"/>
  <c r="F9" i="28"/>
  <c r="E9" i="28"/>
  <c r="AR8" i="28"/>
  <c r="AQ8" i="28"/>
  <c r="AP8" i="28"/>
  <c r="AO8" i="28"/>
  <c r="AN8" i="28"/>
  <c r="AM8" i="28"/>
  <c r="AL8" i="28"/>
  <c r="AK8" i="28"/>
  <c r="AJ8" i="28"/>
  <c r="AI8" i="28"/>
  <c r="AH8" i="28"/>
  <c r="AG8" i="28"/>
  <c r="AF8" i="28"/>
  <c r="AE8" i="28"/>
  <c r="AD8" i="28"/>
  <c r="AC8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J8" i="28"/>
  <c r="I8" i="28"/>
  <c r="H8" i="28"/>
  <c r="G8" i="28"/>
  <c r="F8" i="28"/>
  <c r="E8" i="28"/>
  <c r="AR7" i="28"/>
  <c r="AQ7" i="28"/>
  <c r="AP7" i="28"/>
  <c r="AO7" i="28"/>
  <c r="AN7" i="28"/>
  <c r="AM7" i="28"/>
  <c r="AL7" i="28"/>
  <c r="AK7" i="28"/>
  <c r="AJ7" i="28"/>
  <c r="AI7" i="28"/>
  <c r="AH7" i="28"/>
  <c r="AG7" i="28"/>
  <c r="AF7" i="28"/>
  <c r="AE7" i="28"/>
  <c r="AD7" i="28"/>
  <c r="AC7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J7" i="28"/>
  <c r="I7" i="28"/>
  <c r="H7" i="28"/>
  <c r="G7" i="28"/>
  <c r="F7" i="28"/>
  <c r="E7" i="28"/>
  <c r="AR6" i="28"/>
  <c r="AQ6" i="28"/>
  <c r="AP6" i="28"/>
  <c r="AO6" i="28"/>
  <c r="AN6" i="28"/>
  <c r="AM6" i="28"/>
  <c r="AL6" i="28"/>
  <c r="AK6" i="28"/>
  <c r="AJ6" i="28"/>
  <c r="AI6" i="28"/>
  <c r="AH6" i="28"/>
  <c r="AG6" i="28"/>
  <c r="AF6" i="28"/>
  <c r="AE6" i="28"/>
  <c r="AD6" i="28"/>
  <c r="AC6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J6" i="28"/>
  <c r="I6" i="28"/>
  <c r="H6" i="28"/>
  <c r="G6" i="28"/>
  <c r="F6" i="28"/>
  <c r="E6" i="28"/>
  <c r="K6" i="28" s="1"/>
  <c r="AR5" i="28"/>
  <c r="AQ5" i="28"/>
  <c r="AP5" i="28"/>
  <c r="AO5" i="28"/>
  <c r="AN5" i="28"/>
  <c r="AM5" i="28"/>
  <c r="AL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J5" i="28"/>
  <c r="I5" i="28"/>
  <c r="H5" i="28"/>
  <c r="G5" i="28"/>
  <c r="F5" i="28"/>
  <c r="E5" i="28"/>
  <c r="AR4" i="28"/>
  <c r="AQ4" i="28"/>
  <c r="AP4" i="28"/>
  <c r="AO4" i="28"/>
  <c r="AN4" i="28"/>
  <c r="AM4" i="28"/>
  <c r="AL4" i="28"/>
  <c r="AK4" i="28"/>
  <c r="AJ4" i="28"/>
  <c r="AI4" i="28"/>
  <c r="AH4" i="28"/>
  <c r="AG4" i="28"/>
  <c r="AF4" i="28"/>
  <c r="AE4" i="28"/>
  <c r="AD4" i="28"/>
  <c r="AC4" i="28"/>
  <c r="AB4" i="28"/>
  <c r="AA4" i="28"/>
  <c r="Z4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J4" i="28"/>
  <c r="I4" i="28"/>
  <c r="H4" i="28"/>
  <c r="G4" i="28"/>
  <c r="F4" i="28"/>
  <c r="E4" i="28"/>
  <c r="AR3" i="28"/>
  <c r="AQ3" i="28"/>
  <c r="AP3" i="28"/>
  <c r="AO3" i="28"/>
  <c r="AN3" i="28"/>
  <c r="AM3" i="28"/>
  <c r="AL3" i="28"/>
  <c r="AK3" i="28"/>
  <c r="AJ3" i="28"/>
  <c r="AI3" i="28"/>
  <c r="AH3" i="28"/>
  <c r="AG3" i="28"/>
  <c r="AF3" i="28"/>
  <c r="AE3" i="28"/>
  <c r="AD3" i="28"/>
  <c r="AC3" i="28"/>
  <c r="AB3" i="28"/>
  <c r="AA3" i="28"/>
  <c r="Z3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J3" i="28"/>
  <c r="I3" i="28"/>
  <c r="H3" i="28"/>
  <c r="G3" i="28"/>
  <c r="F3" i="28"/>
  <c r="E3" i="28"/>
  <c r="AR2" i="28"/>
  <c r="AQ2" i="28"/>
  <c r="AP2" i="28"/>
  <c r="AO2" i="28"/>
  <c r="AN2" i="28"/>
  <c r="AM2" i="28"/>
  <c r="AL2" i="28"/>
  <c r="AK2" i="28"/>
  <c r="AJ2" i="28"/>
  <c r="AI2" i="28"/>
  <c r="AH2" i="28"/>
  <c r="AG2" i="28"/>
  <c r="AF2" i="28"/>
  <c r="AE2" i="28"/>
  <c r="AD2" i="28"/>
  <c r="AC2" i="28"/>
  <c r="AB2" i="28"/>
  <c r="AA2" i="28"/>
  <c r="Z2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J2" i="28"/>
  <c r="I2" i="28"/>
  <c r="H2" i="28"/>
  <c r="G2" i="28"/>
  <c r="F2" i="28"/>
  <c r="E2" i="28"/>
  <c r="E26" i="28" s="1"/>
  <c r="C8" i="29" s="1"/>
  <c r="V26" i="28" l="1"/>
  <c r="F9" i="29" s="1"/>
  <c r="AL26" i="28"/>
  <c r="H13" i="29" s="1"/>
  <c r="K10" i="28"/>
  <c r="K14" i="28"/>
  <c r="K18" i="28"/>
  <c r="K22" i="28"/>
  <c r="K5" i="28"/>
  <c r="K9" i="28"/>
  <c r="K13" i="28"/>
  <c r="K17" i="28"/>
  <c r="K21" i="28"/>
  <c r="K25" i="28"/>
  <c r="K4" i="28"/>
  <c r="K12" i="28"/>
  <c r="K16" i="28"/>
  <c r="K24" i="28"/>
  <c r="K8" i="28"/>
  <c r="K3" i="28"/>
  <c r="K7" i="28"/>
  <c r="K11" i="28"/>
  <c r="K15" i="28"/>
  <c r="K19" i="28"/>
  <c r="K23" i="28"/>
  <c r="K2" i="28"/>
  <c r="I26" i="28"/>
  <c r="C12" i="29" s="1"/>
  <c r="Z26" i="28"/>
  <c r="F13" i="29" s="1"/>
  <c r="AP26" i="28"/>
  <c r="I11" i="29" s="1"/>
  <c r="N26" i="28"/>
  <c r="D13" i="29" s="1"/>
  <c r="R26" i="28"/>
  <c r="E11" i="29" s="1"/>
  <c r="AD26" i="28"/>
  <c r="G11" i="29" s="1"/>
  <c r="AH26" i="28"/>
  <c r="H9" i="29" s="1"/>
  <c r="O26" i="28"/>
  <c r="E8" i="29" s="1"/>
  <c r="J8" i="29" s="1"/>
  <c r="W26" i="28"/>
  <c r="F10" i="29" s="1"/>
  <c r="AE26" i="28"/>
  <c r="G12" i="29" s="1"/>
  <c r="F26" i="28"/>
  <c r="C9" i="29" s="1"/>
  <c r="J26" i="28"/>
  <c r="C13" i="29" s="1"/>
  <c r="S26" i="28"/>
  <c r="E12" i="29" s="1"/>
  <c r="AA26" i="28"/>
  <c r="G8" i="29" s="1"/>
  <c r="AI26" i="28"/>
  <c r="H10" i="29" s="1"/>
  <c r="AM26" i="28"/>
  <c r="I8" i="29" s="1"/>
  <c r="AQ26" i="28"/>
  <c r="I12" i="29" s="1"/>
  <c r="G26" i="28"/>
  <c r="C10" i="29" s="1"/>
  <c r="P26" i="28"/>
  <c r="E9" i="29" s="1"/>
  <c r="J9" i="29" s="1"/>
  <c r="X26" i="28"/>
  <c r="F11" i="29" s="1"/>
  <c r="AF26" i="28"/>
  <c r="G13" i="29" s="1"/>
  <c r="AN26" i="28"/>
  <c r="I9" i="29" s="1"/>
  <c r="L26" i="28"/>
  <c r="D11" i="29" s="1"/>
  <c r="T26" i="28"/>
  <c r="E13" i="29" s="1"/>
  <c r="AB26" i="28"/>
  <c r="G9" i="29" s="1"/>
  <c r="AJ26" i="28"/>
  <c r="H11" i="29" s="1"/>
  <c r="AR26" i="28"/>
  <c r="I13" i="29" s="1"/>
  <c r="H26" i="28"/>
  <c r="C11" i="29" s="1"/>
  <c r="M26" i="28"/>
  <c r="D12" i="29" s="1"/>
  <c r="Q26" i="28"/>
  <c r="E10" i="29" s="1"/>
  <c r="U26" i="28"/>
  <c r="F8" i="29" s="1"/>
  <c r="Y26" i="28"/>
  <c r="F12" i="29" s="1"/>
  <c r="AC26" i="28"/>
  <c r="G10" i="29" s="1"/>
  <c r="AG26" i="28"/>
  <c r="H8" i="29" s="1"/>
  <c r="AK26" i="28"/>
  <c r="H12" i="29" s="1"/>
  <c r="AO26" i="28"/>
  <c r="I10" i="29" s="1"/>
  <c r="K26" i="28" l="1"/>
  <c r="K8" i="29"/>
  <c r="K9" i="29"/>
  <c r="L8" i="29"/>
  <c r="K10" i="29"/>
  <c r="L10" i="29"/>
  <c r="L9" i="29"/>
  <c r="J10" i="29"/>
</calcChain>
</file>

<file path=xl/sharedStrings.xml><?xml version="1.0" encoding="utf-8"?>
<sst xmlns="http://schemas.openxmlformats.org/spreadsheetml/2006/main" count="1688" uniqueCount="801">
  <si>
    <t>可以是信令终端点（SEP）、信令转接点（STP），合设（STEP）</t>
    <phoneticPr fontId="1" type="noConversion"/>
  </si>
  <si>
    <t>AdjPc</t>
    <phoneticPr fontId="1" type="noConversion"/>
  </si>
  <si>
    <t>相邻信令点编码</t>
    <phoneticPr fontId="1" type="noConversion"/>
  </si>
  <si>
    <t>属性编码</t>
    <phoneticPr fontId="1" type="noConversion"/>
  </si>
  <si>
    <t>重要度</t>
    <phoneticPr fontId="1" type="noConversion"/>
  </si>
  <si>
    <t>英文名称</t>
    <phoneticPr fontId="1" type="noConversion"/>
  </si>
  <si>
    <t>中文名称</t>
    <phoneticPr fontId="1" type="noConversion"/>
  </si>
  <si>
    <t>定义</t>
    <phoneticPr fontId="1" type="noConversion"/>
  </si>
  <si>
    <t>数据类型</t>
    <phoneticPr fontId="1" type="noConversion"/>
  </si>
  <si>
    <t>单位</t>
    <phoneticPr fontId="1" type="noConversion"/>
  </si>
  <si>
    <t>备注</t>
    <phoneticPr fontId="1" type="noConversion"/>
  </si>
  <si>
    <t>该对象在ManagedElement(网元)内的唯一标识</t>
    <phoneticPr fontId="1" type="noConversion"/>
  </si>
  <si>
    <t>字符串</t>
    <phoneticPr fontId="1" type="noConversion"/>
  </si>
  <si>
    <t>用户友好名</t>
    <phoneticPr fontId="1" type="noConversion"/>
  </si>
  <si>
    <t>由OMC厂商设定初始值，作为其内部的标识</t>
    <phoneticPr fontId="1" type="noConversion"/>
  </si>
  <si>
    <t>SignRoute标识符</t>
    <phoneticPr fontId="1" type="noConversion"/>
  </si>
  <si>
    <t>信令路由相关的链路集</t>
    <phoneticPr fontId="1" type="noConversion"/>
  </si>
  <si>
    <t>FixedPriority</t>
    <phoneticPr fontId="1" type="noConversion"/>
  </si>
  <si>
    <t>信令路由优先级</t>
    <phoneticPr fontId="1" type="noConversion"/>
  </si>
  <si>
    <t>MtpLinkSetTp标识符</t>
    <phoneticPr fontId="1" type="noConversion"/>
  </si>
  <si>
    <t>－</t>
  </si>
  <si>
    <t>中文名称</t>
    <phoneticPr fontId="1" type="noConversion"/>
  </si>
  <si>
    <t>单位</t>
    <phoneticPr fontId="1" type="noConversion"/>
  </si>
  <si>
    <t>定义</t>
    <phoneticPr fontId="1" type="noConversion"/>
  </si>
  <si>
    <t>资产序列号</t>
  </si>
  <si>
    <t>归属类型</t>
  </si>
  <si>
    <t>资产单元类型版本号</t>
  </si>
  <si>
    <t>供应商名称</t>
  </si>
  <si>
    <t>资产版本号</t>
  </si>
  <si>
    <t>生产日期</t>
  </si>
  <si>
    <t>最近服务日期</t>
  </si>
  <si>
    <t>位置</t>
  </si>
  <si>
    <t>特殊信息</t>
  </si>
  <si>
    <t>资产单元标识</t>
  </si>
  <si>
    <t>英文名称</t>
    <phoneticPr fontId="1" type="noConversion"/>
  </si>
  <si>
    <t>由供应商提供的便于记忆的资产单元的归属类型</t>
  </si>
  <si>
    <t>由供应商提供的可唯一识别资产单元类型及版本的号码</t>
  </si>
  <si>
    <t>厂家或设备商填写的特殊信息</t>
  </si>
  <si>
    <t>运行状态</t>
    <phoneticPr fontId="1" type="noConversion"/>
  </si>
  <si>
    <t>管理状态</t>
    <phoneticPr fontId="1" type="noConversion"/>
  </si>
  <si>
    <t>用户友好名</t>
    <phoneticPr fontId="1" type="noConversion"/>
  </si>
  <si>
    <t>由OMC厂商设定初始值，作为其内部的设备标识</t>
    <phoneticPr fontId="1" type="noConversion"/>
  </si>
  <si>
    <t>枚举</t>
    <phoneticPr fontId="1" type="noConversion"/>
  </si>
  <si>
    <t>字符串</t>
    <phoneticPr fontId="1" type="noConversion"/>
  </si>
  <si>
    <t>日期</t>
    <phoneticPr fontId="1" type="noConversion"/>
  </si>
  <si>
    <t>修订内容</t>
    <phoneticPr fontId="1" type="noConversion"/>
  </si>
  <si>
    <t>修订人</t>
    <phoneticPr fontId="1" type="noConversion"/>
  </si>
  <si>
    <t>备注</t>
    <phoneticPr fontId="1" type="noConversion"/>
  </si>
  <si>
    <t>创建正式版</t>
    <phoneticPr fontId="1" type="noConversion"/>
  </si>
  <si>
    <t>V1.0.0</t>
    <phoneticPr fontId="1" type="noConversion"/>
  </si>
  <si>
    <t>属性编码</t>
    <phoneticPr fontId="1" type="noConversion"/>
  </si>
  <si>
    <t>重要度</t>
    <phoneticPr fontId="1" type="noConversion"/>
  </si>
  <si>
    <t>数据类型</t>
    <phoneticPr fontId="1" type="noConversion"/>
  </si>
  <si>
    <t>B</t>
    <phoneticPr fontId="1" type="noConversion"/>
  </si>
  <si>
    <t>资产单元标识</t>
    <phoneticPr fontId="1" type="noConversion"/>
  </si>
  <si>
    <t>机架编号</t>
    <phoneticPr fontId="1" type="noConversion"/>
  </si>
  <si>
    <t>位置</t>
    <phoneticPr fontId="1" type="noConversion"/>
  </si>
  <si>
    <t>主机名称</t>
    <phoneticPr fontId="1" type="noConversion"/>
  </si>
  <si>
    <t>CPU数量</t>
    <phoneticPr fontId="1" type="noConversion"/>
  </si>
  <si>
    <t>主机配置的CPU数量</t>
    <phoneticPr fontId="1" type="noConversion"/>
  </si>
  <si>
    <t>内存容量</t>
    <phoneticPr fontId="1" type="noConversion"/>
  </si>
  <si>
    <t>硬盘容量</t>
    <phoneticPr fontId="1" type="noConversion"/>
  </si>
  <si>
    <t>机架编号</t>
  </si>
  <si>
    <t>字符串</t>
  </si>
  <si>
    <t>附属设备类型</t>
  </si>
  <si>
    <t>自定义，例如：内部交换机，路由器，磁盘阵列等，仅适用于ManagementNode和ManagedElement内部的附属设备。</t>
    <phoneticPr fontId="1" type="noConversion"/>
  </si>
  <si>
    <t>描述信息</t>
  </si>
  <si>
    <t>设备自身特有的属性描述</t>
  </si>
  <si>
    <t>属性编码</t>
    <phoneticPr fontId="1" type="noConversion"/>
  </si>
  <si>
    <t>重要度</t>
    <phoneticPr fontId="1" type="noConversion"/>
  </si>
  <si>
    <t>英文名称</t>
    <phoneticPr fontId="1" type="noConversion"/>
  </si>
  <si>
    <t>中文名称</t>
    <phoneticPr fontId="1" type="noConversion"/>
  </si>
  <si>
    <t>定义</t>
    <phoneticPr fontId="1" type="noConversion"/>
  </si>
  <si>
    <t>数据类型</t>
    <phoneticPr fontId="1" type="noConversion"/>
  </si>
  <si>
    <t>单位</t>
    <phoneticPr fontId="1" type="noConversion"/>
  </si>
  <si>
    <t>备注</t>
    <phoneticPr fontId="1" type="noConversion"/>
  </si>
  <si>
    <t>B</t>
    <phoneticPr fontId="1" type="noConversion"/>
  </si>
  <si>
    <t>最近服务的日期（最近一次恢复正常工作状态的时间）</t>
    <phoneticPr fontId="1" type="noConversion"/>
  </si>
  <si>
    <t>索引</t>
    <phoneticPr fontId="1" type="noConversion"/>
  </si>
  <si>
    <t>管理对象类</t>
    <phoneticPr fontId="1" type="noConversion"/>
  </si>
  <si>
    <t>属性编码</t>
    <phoneticPr fontId="1" type="noConversion"/>
  </si>
  <si>
    <t>重要度</t>
    <phoneticPr fontId="1" type="noConversion"/>
  </si>
  <si>
    <t>英文名称</t>
    <phoneticPr fontId="1" type="noConversion"/>
  </si>
  <si>
    <t>中文名称</t>
    <phoneticPr fontId="1" type="noConversion"/>
  </si>
  <si>
    <t>定义</t>
    <phoneticPr fontId="1" type="noConversion"/>
  </si>
  <si>
    <t>数据类型</t>
    <phoneticPr fontId="1" type="noConversion"/>
  </si>
  <si>
    <t>单位</t>
    <phoneticPr fontId="1" type="noConversion"/>
  </si>
  <si>
    <t>备注</t>
    <phoneticPr fontId="1" type="noConversion"/>
  </si>
  <si>
    <t>B</t>
    <phoneticPr fontId="1" type="noConversion"/>
  </si>
  <si>
    <t>版本</t>
    <phoneticPr fontId="1" type="noConversion"/>
  </si>
  <si>
    <t>小计</t>
    <phoneticPr fontId="1" type="noConversion"/>
  </si>
  <si>
    <r>
      <t>机架编号</t>
    </r>
    <r>
      <rPr>
        <sz val="10"/>
        <color indexed="10"/>
        <rFont val="宋体"/>
        <family val="3"/>
        <charset val="134"/>
      </rPr>
      <t>(命名属性)</t>
    </r>
    <phoneticPr fontId="1" type="noConversion"/>
  </si>
  <si>
    <t>VendorName</t>
    <phoneticPr fontId="1" type="noConversion"/>
  </si>
  <si>
    <t>UserLabel</t>
    <phoneticPr fontId="1" type="noConversion"/>
  </si>
  <si>
    <t>VendorUnitFamilyType</t>
    <phoneticPr fontId="1" type="noConversion"/>
  </si>
  <si>
    <t>VendorUnitTypeNumber</t>
    <phoneticPr fontId="1" type="noConversion"/>
  </si>
  <si>
    <t>SerialNumber</t>
    <phoneticPr fontId="1" type="noConversion"/>
  </si>
  <si>
    <t>VersionNumber</t>
    <phoneticPr fontId="1" type="noConversion"/>
  </si>
  <si>
    <t>DateOfManufacture</t>
    <phoneticPr fontId="1" type="noConversion"/>
  </si>
  <si>
    <t>DateOfLastService</t>
    <phoneticPr fontId="1" type="noConversion"/>
  </si>
  <si>
    <t>RackPosition</t>
    <phoneticPr fontId="1" type="noConversion"/>
  </si>
  <si>
    <t>ManufacturerData</t>
    <phoneticPr fontId="1" type="noConversion"/>
  </si>
  <si>
    <t>HostName</t>
    <phoneticPr fontId="1" type="noConversion"/>
  </si>
  <si>
    <t>NumberOfCpu</t>
    <phoneticPr fontId="1" type="noConversion"/>
  </si>
  <si>
    <t>MemSize</t>
    <phoneticPr fontId="1" type="noConversion"/>
  </si>
  <si>
    <t>HardDiskSize</t>
    <phoneticPr fontId="1" type="noConversion"/>
  </si>
  <si>
    <t>AccessoryType</t>
    <phoneticPr fontId="1" type="noConversion"/>
  </si>
  <si>
    <t>AddtionalInformation</t>
    <phoneticPr fontId="1" type="noConversion"/>
  </si>
  <si>
    <t>UserLabel</t>
    <phoneticPr fontId="1" type="noConversion"/>
  </si>
  <si>
    <t>DnPrefix</t>
    <phoneticPr fontId="1" type="noConversion"/>
  </si>
  <si>
    <t>VendorName</t>
    <phoneticPr fontId="1" type="noConversion"/>
  </si>
  <si>
    <t>Version</t>
    <phoneticPr fontId="1" type="noConversion"/>
  </si>
  <si>
    <t>LocationName</t>
    <phoneticPr fontId="1" type="noConversion"/>
  </si>
  <si>
    <t>ManagedElementType</t>
    <phoneticPr fontId="1" type="noConversion"/>
  </si>
  <si>
    <t>ManagedBy</t>
    <phoneticPr fontId="1" type="noConversion"/>
  </si>
  <si>
    <t>SwVersion</t>
    <phoneticPr fontId="1" type="noConversion"/>
  </si>
  <si>
    <t>UserDefinedState</t>
    <phoneticPr fontId="1" type="noConversion"/>
  </si>
  <si>
    <t>AdministrativeState</t>
    <phoneticPr fontId="1" type="noConversion"/>
  </si>
  <si>
    <t>OperationalState</t>
    <phoneticPr fontId="1" type="noConversion"/>
  </si>
  <si>
    <t>HardwarePlatform</t>
    <phoneticPr fontId="1" type="noConversion"/>
  </si>
  <si>
    <t>PatchInfo</t>
    <phoneticPr fontId="1" type="noConversion"/>
  </si>
  <si>
    <t>DN的前缀</t>
    <phoneticPr fontId="1" type="noConversion"/>
  </si>
  <si>
    <t>厂商名称</t>
    <phoneticPr fontId="1" type="noConversion"/>
  </si>
  <si>
    <t>设备版本号</t>
    <phoneticPr fontId="1" type="noConversion"/>
  </si>
  <si>
    <t>位置名称</t>
    <phoneticPr fontId="1" type="noConversion"/>
  </si>
  <si>
    <t>网元类型</t>
    <phoneticPr fontId="1" type="noConversion"/>
  </si>
  <si>
    <t>managementNode管理节点</t>
    <phoneticPr fontId="1" type="noConversion"/>
  </si>
  <si>
    <t>软件版本</t>
    <phoneticPr fontId="1" type="noConversion"/>
  </si>
  <si>
    <t>用户自定义状态</t>
    <phoneticPr fontId="1" type="noConversion"/>
  </si>
  <si>
    <t>网管接口IP地址列表</t>
    <phoneticPr fontId="1" type="noConversion"/>
  </si>
  <si>
    <t>硬件平台</t>
    <phoneticPr fontId="1" type="noConversion"/>
  </si>
  <si>
    <t>补丁信息</t>
    <phoneticPr fontId="1" type="noConversion"/>
  </si>
  <si>
    <t>只有该实例为本地MIB树的根节点时提供有效值，其他为空。</t>
    <phoneticPr fontId="1" type="noConversion"/>
  </si>
  <si>
    <t>设备版本号</t>
    <phoneticPr fontId="1" type="noConversion"/>
  </si>
  <si>
    <t>如指明该设备所处的具体房间</t>
    <phoneticPr fontId="1" type="noConversion"/>
  </si>
  <si>
    <t>管理ManagedElement的ManagementNode对象类的DN值</t>
    <phoneticPr fontId="1" type="noConversion"/>
  </si>
  <si>
    <t>管理系统的软件版本</t>
    <phoneticPr fontId="1" type="noConversion"/>
  </si>
  <si>
    <t>用户自定义的状态（具体的状态取值可协商）</t>
    <phoneticPr fontId="1" type="noConversion"/>
  </si>
  <si>
    <t>管理状态</t>
    <phoneticPr fontId="1" type="noConversion"/>
  </si>
  <si>
    <t>运行状态</t>
    <phoneticPr fontId="1" type="noConversion"/>
  </si>
  <si>
    <t>网管接口IP地址列表</t>
    <phoneticPr fontId="1" type="noConversion"/>
  </si>
  <si>
    <t>补丁信息</t>
    <phoneticPr fontId="1" type="noConversion"/>
  </si>
  <si>
    <t>字符串</t>
    <phoneticPr fontId="1" type="noConversion"/>
  </si>
  <si>
    <t>枚举</t>
    <phoneticPr fontId="1" type="noConversion"/>
  </si>
  <si>
    <t>字符串</t>
    <phoneticPr fontId="1" type="noConversion"/>
  </si>
  <si>
    <t>字符串</t>
    <phoneticPr fontId="1" type="noConversion"/>
  </si>
  <si>
    <t>A</t>
    <phoneticPr fontId="1" type="noConversion"/>
  </si>
  <si>
    <t>VendorUnitFamilyType</t>
    <phoneticPr fontId="1" type="noConversion"/>
  </si>
  <si>
    <t>VendorUnitTypeNumber</t>
    <phoneticPr fontId="1" type="noConversion"/>
  </si>
  <si>
    <t>SerialNumber</t>
    <phoneticPr fontId="1" type="noConversion"/>
  </si>
  <si>
    <t>VersionNumber</t>
    <phoneticPr fontId="1" type="noConversion"/>
  </si>
  <si>
    <t>DateOfManufacture</t>
    <phoneticPr fontId="1" type="noConversion"/>
  </si>
  <si>
    <t>DateOfLastService</t>
    <phoneticPr fontId="1" type="noConversion"/>
  </si>
  <si>
    <t>ManufacturerData</t>
    <phoneticPr fontId="1" type="noConversion"/>
  </si>
  <si>
    <t>归属类型</t>
    <phoneticPr fontId="1" type="noConversion"/>
  </si>
  <si>
    <t>资产单元类型版本号</t>
    <phoneticPr fontId="1" type="noConversion"/>
  </si>
  <si>
    <t>供应商名称</t>
    <phoneticPr fontId="1" type="noConversion"/>
  </si>
  <si>
    <t>资产序列号</t>
    <phoneticPr fontId="1" type="noConversion"/>
  </si>
  <si>
    <t>资产版本号</t>
    <phoneticPr fontId="1" type="noConversion"/>
  </si>
  <si>
    <t>生产日期</t>
    <phoneticPr fontId="1" type="noConversion"/>
  </si>
  <si>
    <t>最近服务日期</t>
    <phoneticPr fontId="1" type="noConversion"/>
  </si>
  <si>
    <t>特殊信息</t>
    <phoneticPr fontId="1" type="noConversion"/>
  </si>
  <si>
    <t>该对象在ManagedElement(网元)内的唯一标识</t>
    <phoneticPr fontId="1" type="noConversion"/>
  </si>
  <si>
    <t>由供应商提供的便于记忆的资产单元的归属类型</t>
    <phoneticPr fontId="1" type="noConversion"/>
  </si>
  <si>
    <t>由供应商提供的可唯一识别资产单元类型及版本的号码</t>
    <phoneticPr fontId="1" type="noConversion"/>
  </si>
  <si>
    <t>供应商名称</t>
    <phoneticPr fontId="1" type="noConversion"/>
  </si>
  <si>
    <t>最近服务的日期（最近一次恢复工作正常状态的时间）</t>
    <phoneticPr fontId="1" type="noConversion"/>
  </si>
  <si>
    <t>厂家或设备商填写的特殊信息</t>
    <phoneticPr fontId="1" type="noConversion"/>
  </si>
  <si>
    <t>SlotsInformation</t>
  </si>
  <si>
    <t>插槽信息</t>
  </si>
  <si>
    <t>ShelfPosition</t>
  </si>
  <si>
    <t>含机架编号及机架内部的机框编号</t>
    <phoneticPr fontId="1" type="noConversion"/>
  </si>
  <si>
    <t>PortsInformation</t>
  </si>
  <si>
    <t>端口信息</t>
  </si>
  <si>
    <t>PackPosition</t>
  </si>
  <si>
    <t>含机架编号及机架内部的机框编号及机框内的电路板编号</t>
    <phoneticPr fontId="1" type="noConversion"/>
  </si>
  <si>
    <t>DataRate</t>
    <phoneticPr fontId="1" type="noConversion"/>
  </si>
  <si>
    <t>TidList</t>
    <phoneticPr fontId="1" type="noConversion"/>
  </si>
  <si>
    <t>CircuitEndPointStatus</t>
    <phoneticPr fontId="1" type="noConversion"/>
  </si>
  <si>
    <t>RelatedPort</t>
    <phoneticPr fontId="1" type="noConversion"/>
  </si>
  <si>
    <t>AdministrativeState</t>
    <phoneticPr fontId="1" type="noConversion"/>
  </si>
  <si>
    <t>电路终端点标识符</t>
    <phoneticPr fontId="1" type="noConversion"/>
  </si>
  <si>
    <t>电路终端点类型</t>
    <phoneticPr fontId="1" type="noConversion"/>
  </si>
  <si>
    <t>Tid序列</t>
    <phoneticPr fontId="1" type="noConversion"/>
  </si>
  <si>
    <t>电路终端点状态</t>
    <phoneticPr fontId="1" type="noConversion"/>
  </si>
  <si>
    <t>电路终端点对应端口</t>
    <phoneticPr fontId="1" type="noConversion"/>
  </si>
  <si>
    <t>该对象在ManagedElement(网元)内的唯一标识。</t>
    <phoneticPr fontId="1" type="noConversion"/>
  </si>
  <si>
    <t>由OMC厂商设定初始值，作为其内部的标识</t>
    <phoneticPr fontId="1" type="noConversion"/>
  </si>
  <si>
    <t>对于独立的2M电路终端点、155M内部虚拟出的2M电路终端点和155M电路终端点都存在状态信息。_x000B__x000B_2M电路终端点有三种状态： _x000B_“配置未使用可用”是指物理电路终端点未关联到中继群，可以关联到中继群，“配置未使用但不可用”是指物理电路终端点不可以关联到中继群，“配置已使用”是指物理电路终端点关联到中继群。</t>
    <phoneticPr fontId="1" type="noConversion"/>
  </si>
  <si>
    <t>物理电路所在的端口的DN</t>
    <phoneticPr fontId="1" type="noConversion"/>
  </si>
  <si>
    <t>MaxNum64kLink</t>
    <phoneticPr fontId="1" type="noConversion"/>
  </si>
  <si>
    <t>MaxNum2mLink</t>
    <phoneticPr fontId="1" type="noConversion"/>
  </si>
  <si>
    <t>MGCF标识符</t>
    <phoneticPr fontId="1" type="noConversion"/>
  </si>
  <si>
    <t>MGCF最大64K信令链路数</t>
    <phoneticPr fontId="1" type="noConversion"/>
  </si>
  <si>
    <t>MGCF最大2M信令链路数</t>
    <phoneticPr fontId="1" type="noConversion"/>
  </si>
  <si>
    <t>该对象在ManagedElement（网元）内的唯一标识。</t>
    <phoneticPr fontId="1" type="noConversion"/>
  </si>
  <si>
    <t>MGCF当前版本，当前软硬件条件下所允许带最大64K信令链路数目，用于M2UA /M3UA的信令路由</t>
    <phoneticPr fontId="1" type="noConversion"/>
  </si>
  <si>
    <t>MGCF当前版本，当前软硬件条件下所允许带最大2M信令链路数目，用于M2UA /M3UA的信令路由</t>
    <phoneticPr fontId="1" type="noConversion"/>
  </si>
  <si>
    <t>CircuitDirectionality</t>
    <phoneticPr fontId="1" type="noConversion"/>
  </si>
  <si>
    <t>SignallingInfoOfFarEnd</t>
    <phoneticPr fontId="1" type="noConversion"/>
  </si>
  <si>
    <t>SignalType</t>
    <phoneticPr fontId="1" type="noConversion"/>
  </si>
  <si>
    <t>中继群标识符</t>
    <phoneticPr fontId="1" type="noConversion"/>
  </si>
  <si>
    <t>电路方向</t>
    <phoneticPr fontId="1" type="noConversion"/>
  </si>
  <si>
    <t>该中继群的远端的信令点信息</t>
    <phoneticPr fontId="1" type="noConversion"/>
  </si>
  <si>
    <t>相关的信令类型</t>
    <phoneticPr fontId="1" type="noConversion"/>
  </si>
  <si>
    <t>信令类型包括：NO1，TUP，ISUP，其它。</t>
    <phoneticPr fontId="1" type="noConversion"/>
  </si>
  <si>
    <t>被观测目的地标识符</t>
    <phoneticPr fontId="1" type="noConversion"/>
  </si>
  <si>
    <t>该对象在ManagedElement(网元)内的唯一标识。</t>
    <phoneticPr fontId="1" type="noConversion"/>
  </si>
  <si>
    <t>字符串</t>
    <phoneticPr fontId="1" type="noConversion"/>
  </si>
  <si>
    <t>DestinationCode</t>
    <phoneticPr fontId="1" type="noConversion"/>
  </si>
  <si>
    <t>目的码</t>
    <phoneticPr fontId="1" type="noConversion"/>
  </si>
  <si>
    <t>DestinationType</t>
    <phoneticPr fontId="1" type="noConversion"/>
  </si>
  <si>
    <t>目的地类型</t>
    <phoneticPr fontId="1" type="noConversion"/>
  </si>
  <si>
    <t>DestinationLabel</t>
    <phoneticPr fontId="1" type="noConversion"/>
  </si>
  <si>
    <t>目的地标识名</t>
    <phoneticPr fontId="1" type="noConversion"/>
  </si>
  <si>
    <t>　</t>
    <phoneticPr fontId="1" type="noConversion"/>
  </si>
  <si>
    <t>网络指示有四种可能，分别为：国际主用(international)，国际备用(spare)，国内主用(national)，国内备用(nationalSpare)</t>
    <phoneticPr fontId="1" type="noConversion"/>
  </si>
  <si>
    <t>表示该中继群中中继电路的方向。（分为：单向出onewayOut,单向进onewayIn, 双向twoway）</t>
    <phoneticPr fontId="1" type="noConversion"/>
  </si>
  <si>
    <t>如果该对端信令点与中继群配置对象在一个OMC管理下，则给出对端信令点信息，包括：（信令点长度：singallingPointLength信令点编码：signallingPointCode，网络指示：networkIndicator）其中网络指示可为：国际主用(international)，国际备用(spare)，国内主用(national)，国内备用(reservedNationalUse)如果该对端信令点与中继群配置对象不在一个OMC管理下，则给出对端信令点DN。</t>
    <phoneticPr fontId="1" type="noConversion"/>
  </si>
  <si>
    <t>属性编码</t>
    <phoneticPr fontId="1" type="noConversion"/>
  </si>
  <si>
    <t>重要度</t>
    <phoneticPr fontId="1" type="noConversion"/>
  </si>
  <si>
    <t>英文名称</t>
    <phoneticPr fontId="1" type="noConversion"/>
  </si>
  <si>
    <t>中文名称</t>
    <phoneticPr fontId="1" type="noConversion"/>
  </si>
  <si>
    <t>定义</t>
    <phoneticPr fontId="1" type="noConversion"/>
  </si>
  <si>
    <t>数据类型</t>
    <phoneticPr fontId="1" type="noConversion"/>
  </si>
  <si>
    <t>单位</t>
    <phoneticPr fontId="1" type="noConversion"/>
  </si>
  <si>
    <t>备注</t>
    <phoneticPr fontId="1" type="noConversion"/>
  </si>
  <si>
    <t>B</t>
    <phoneticPr fontId="1" type="noConversion"/>
  </si>
  <si>
    <t>话务路由组标识符</t>
    <phoneticPr fontId="1" type="noConversion"/>
  </si>
  <si>
    <t>该对象在ManagedElement(网元)内的唯一标识。</t>
    <phoneticPr fontId="1" type="noConversion"/>
  </si>
  <si>
    <t>字符串</t>
    <phoneticPr fontId="1" type="noConversion"/>
  </si>
  <si>
    <t>UserLabel</t>
    <phoneticPr fontId="1" type="noConversion"/>
  </si>
  <si>
    <t>用户友好名</t>
    <phoneticPr fontId="1" type="noConversion"/>
  </si>
  <si>
    <t>由OMC厂商设定初始值，作为其内部的标识</t>
    <phoneticPr fontId="1" type="noConversion"/>
  </si>
  <si>
    <t>RelatedTrunkGroup</t>
    <phoneticPr fontId="1" type="noConversion"/>
  </si>
  <si>
    <t>路由相关的中继群标识</t>
    <phoneticPr fontId="1" type="noConversion"/>
  </si>
  <si>
    <t>指明该路由的关联的中继群的DN</t>
    <phoneticPr fontId="1" type="noConversion"/>
  </si>
  <si>
    <t>TkgSelectStype</t>
    <phoneticPr fontId="1" type="noConversion"/>
  </si>
  <si>
    <t>中继群选择方式</t>
    <phoneticPr fontId="1" type="noConversion"/>
  </si>
  <si>
    <t>B</t>
    <phoneticPr fontId="1" type="noConversion"/>
  </si>
  <si>
    <t>路由信息标识符</t>
    <phoneticPr fontId="1" type="noConversion"/>
  </si>
  <si>
    <t>该对象在ManagedElement(网元)内的唯一标识。</t>
    <phoneticPr fontId="1" type="noConversion"/>
  </si>
  <si>
    <t>SubRouteChoiceType</t>
    <phoneticPr fontId="1" type="noConversion"/>
  </si>
  <si>
    <t>路由选择方式</t>
    <phoneticPr fontId="1" type="noConversion"/>
  </si>
  <si>
    <t>路由选择方式包括：顺序选择（orderChoice），百分比选择（percentChoice）</t>
    <phoneticPr fontId="1" type="noConversion"/>
  </si>
  <si>
    <t>Related_TrafficRouteList</t>
    <phoneticPr fontId="1" type="noConversion"/>
  </si>
  <si>
    <t>关联的TrafficRoute对象</t>
    <phoneticPr fontId="1" type="noConversion"/>
  </si>
  <si>
    <t>端口标识符</t>
    <phoneticPr fontId="1" type="noConversion"/>
  </si>
  <si>
    <t>以太网端口在ManagedElement(网元)内的唯一标识</t>
    <phoneticPr fontId="1" type="noConversion"/>
  </si>
  <si>
    <t>端口速率</t>
    <phoneticPr fontId="1" type="noConversion"/>
  </si>
  <si>
    <t>B</t>
    <phoneticPr fontId="1" type="noConversion"/>
  </si>
  <si>
    <t>管理状态</t>
    <phoneticPr fontId="1" type="noConversion"/>
  </si>
  <si>
    <t>运行状态</t>
    <phoneticPr fontId="1" type="noConversion"/>
  </si>
  <si>
    <t>－</t>
    <phoneticPr fontId="1" type="noConversion"/>
  </si>
  <si>
    <t>端口位置</t>
    <phoneticPr fontId="1" type="noConversion"/>
  </si>
  <si>
    <t xml:space="preserve">端口在的机框，机架，机槽等详细位置 </t>
    <phoneticPr fontId="1" type="noConversion"/>
  </si>
  <si>
    <t>信号传送介质类型</t>
    <phoneticPr fontId="1" type="noConversion"/>
  </si>
  <si>
    <t>MAC地址</t>
    <phoneticPr fontId="1" type="noConversion"/>
  </si>
  <si>
    <t>ip地址序列</t>
    <phoneticPr fontId="1" type="noConversion"/>
  </si>
  <si>
    <t>网口对应的ip地址列表</t>
    <phoneticPr fontId="1" type="noConversion"/>
  </si>
  <si>
    <t>管理状态</t>
    <phoneticPr fontId="1" type="noConversion"/>
  </si>
  <si>
    <t>SignPoint标识符</t>
    <phoneticPr fontId="1" type="noConversion"/>
  </si>
  <si>
    <t>PointCode</t>
    <phoneticPr fontId="1" type="noConversion"/>
  </si>
  <si>
    <t>信令点编码</t>
    <phoneticPr fontId="1" type="noConversion"/>
  </si>
  <si>
    <t>NetworkIndicator</t>
    <phoneticPr fontId="1" type="noConversion"/>
  </si>
  <si>
    <t>网络指示符</t>
    <phoneticPr fontId="1" type="noConversion"/>
  </si>
  <si>
    <t>PointCodeLength</t>
    <phoneticPr fontId="1" type="noConversion"/>
  </si>
  <si>
    <t>信令点编码长度</t>
    <phoneticPr fontId="1" type="noConversion"/>
  </si>
  <si>
    <t>信令点编码长度（14位或24 位）</t>
    <phoneticPr fontId="1" type="noConversion"/>
  </si>
  <si>
    <t>SpType</t>
    <phoneticPr fontId="1" type="noConversion"/>
  </si>
  <si>
    <t>信令点类型</t>
    <phoneticPr fontId="1" type="noConversion"/>
  </si>
  <si>
    <t>RelatedFunctions</t>
    <phoneticPr fontId="1" type="noConversion"/>
  </si>
  <si>
    <t>相关功能对象列表</t>
    <phoneticPr fontId="1" type="noConversion"/>
  </si>
  <si>
    <t>相关的xxxFunction功能对象列表</t>
    <phoneticPr fontId="1" type="noConversion"/>
  </si>
  <si>
    <t>M3uaEntityType</t>
    <phoneticPr fontId="1" type="noConversion"/>
  </si>
  <si>
    <t>M3UA实体类型</t>
    <phoneticPr fontId="1" type="noConversion"/>
  </si>
  <si>
    <t>属性编码</t>
    <phoneticPr fontId="1" type="noConversion"/>
  </si>
  <si>
    <t>重要度</t>
    <phoneticPr fontId="1" type="noConversion"/>
  </si>
  <si>
    <t>英文名称</t>
    <phoneticPr fontId="1" type="noConversion"/>
  </si>
  <si>
    <t>中文名称</t>
    <phoneticPr fontId="1" type="noConversion"/>
  </si>
  <si>
    <t>定义</t>
    <phoneticPr fontId="1" type="noConversion"/>
  </si>
  <si>
    <t>数据类型</t>
    <phoneticPr fontId="1" type="noConversion"/>
  </si>
  <si>
    <t>单位</t>
    <phoneticPr fontId="1" type="noConversion"/>
  </si>
  <si>
    <t>备注</t>
    <phoneticPr fontId="1" type="noConversion"/>
  </si>
  <si>
    <t>B</t>
    <phoneticPr fontId="1" type="noConversion"/>
  </si>
  <si>
    <t>MtpLinkTp标识符</t>
    <phoneticPr fontId="1" type="noConversion"/>
  </si>
  <si>
    <t>该对象在ManagedElement(网元)内的唯一标识</t>
    <phoneticPr fontId="1" type="noConversion"/>
  </si>
  <si>
    <t>AdministrativeState</t>
    <phoneticPr fontId="1" type="noConversion"/>
  </si>
  <si>
    <t>UserLabel</t>
    <phoneticPr fontId="1" type="noConversion"/>
  </si>
  <si>
    <t>用户友好名</t>
    <phoneticPr fontId="1" type="noConversion"/>
  </si>
  <si>
    <t>由OMC厂商设定初始值，作为其内部的标识</t>
    <phoneticPr fontId="1" type="noConversion"/>
  </si>
  <si>
    <t>MaxCapacitySL</t>
    <phoneticPr fontId="1" type="noConversion"/>
  </si>
  <si>
    <t>信令链路最大容量</t>
    <phoneticPr fontId="1" type="noConversion"/>
  </si>
  <si>
    <t>信令链路最大容量为信令链路所能承载的最大负荷。单位bit/s。</t>
    <phoneticPr fontId="1" type="noConversion"/>
  </si>
  <si>
    <t>SlCode</t>
    <phoneticPr fontId="1" type="noConversion"/>
  </si>
  <si>
    <t>信令链路编码</t>
    <phoneticPr fontId="1" type="noConversion"/>
  </si>
  <si>
    <t>用于区分信令链路组中信令链路的信令链路编码（SLC）</t>
    <phoneticPr fontId="1" type="noConversion"/>
  </si>
  <si>
    <t>整数</t>
    <phoneticPr fontId="1" type="noConversion"/>
  </si>
  <si>
    <t>TimeSlot</t>
    <phoneticPr fontId="1" type="noConversion"/>
  </si>
  <si>
    <t>时隙标识</t>
    <phoneticPr fontId="1" type="noConversion"/>
  </si>
  <si>
    <t>MtpLinkTpStatus</t>
    <phoneticPr fontId="1" type="noConversion"/>
  </si>
  <si>
    <t>信令链路状态</t>
    <phoneticPr fontId="1" type="noConversion"/>
  </si>
  <si>
    <t>MtpLinkType</t>
    <phoneticPr fontId="1" type="noConversion"/>
  </si>
  <si>
    <t>信令链路类型</t>
    <phoneticPr fontId="1" type="noConversion"/>
  </si>
  <si>
    <t>RelatedCircuitEndPoint</t>
    <phoneticPr fontId="1" type="noConversion"/>
  </si>
  <si>
    <t>关联的CircuitEndPoint对象</t>
    <phoneticPr fontId="1" type="noConversion"/>
  </si>
  <si>
    <t>与本MtpLinkTp相关联的CircuitEndPoint对象</t>
    <phoneticPr fontId="1" type="noConversion"/>
  </si>
  <si>
    <t>属性编码</t>
    <phoneticPr fontId="1" type="noConversion"/>
  </si>
  <si>
    <t>重要度</t>
    <phoneticPr fontId="1" type="noConversion"/>
  </si>
  <si>
    <t>英文名称</t>
    <phoneticPr fontId="1" type="noConversion"/>
  </si>
  <si>
    <t>中文名称</t>
    <phoneticPr fontId="1" type="noConversion"/>
  </si>
  <si>
    <t>定义</t>
    <phoneticPr fontId="1" type="noConversion"/>
  </si>
  <si>
    <t>数据类型</t>
    <phoneticPr fontId="1" type="noConversion"/>
  </si>
  <si>
    <t>单位</t>
    <phoneticPr fontId="1" type="noConversion"/>
  </si>
  <si>
    <t>备注</t>
    <phoneticPr fontId="1" type="noConversion"/>
  </si>
  <si>
    <t>B</t>
    <phoneticPr fontId="1" type="noConversion"/>
  </si>
  <si>
    <t>SignRouteSet标识符</t>
    <phoneticPr fontId="1" type="noConversion"/>
  </si>
  <si>
    <t>该对象在ManagedElement(网元)内的唯一标识</t>
    <phoneticPr fontId="1" type="noConversion"/>
  </si>
  <si>
    <t>字符串</t>
    <phoneticPr fontId="1" type="noConversion"/>
  </si>
  <si>
    <t>UserLabel</t>
    <phoneticPr fontId="1" type="noConversion"/>
  </si>
  <si>
    <t>用户友好名</t>
    <phoneticPr fontId="1" type="noConversion"/>
  </si>
  <si>
    <t>由OMC厂商设定初始值，作为其内部的标识</t>
    <phoneticPr fontId="1" type="noConversion"/>
  </si>
  <si>
    <t>DestinationPc</t>
    <phoneticPr fontId="1" type="noConversion"/>
  </si>
  <si>
    <t>目的信令点编码</t>
    <phoneticPr fontId="1" type="noConversion"/>
  </si>
  <si>
    <t>整数</t>
    <phoneticPr fontId="1" type="noConversion"/>
  </si>
  <si>
    <t>MtpLinkSetTp 的 DN 或者M3uaLinkSetTp 的 DN</t>
    <phoneticPr fontId="1" type="noConversion"/>
  </si>
  <si>
    <t>M3uaLinkTpSet标识符</t>
    <phoneticPr fontId="1" type="noConversion"/>
  </si>
  <si>
    <t>AdjPc</t>
    <phoneticPr fontId="1" type="noConversion"/>
  </si>
  <si>
    <t>相邻信令点编码</t>
    <phoneticPr fontId="1" type="noConversion"/>
  </si>
  <si>
    <t>TrafficMode</t>
    <phoneticPr fontId="1" type="noConversion"/>
  </si>
  <si>
    <t>业务模式</t>
    <phoneticPr fontId="1" type="noConversion"/>
  </si>
  <si>
    <t>NumOfLink</t>
    <phoneticPr fontId="1" type="noConversion"/>
  </si>
  <si>
    <t>链路数目</t>
    <phoneticPr fontId="1" type="noConversion"/>
  </si>
  <si>
    <t>链路集中包含的链路条数</t>
    <phoneticPr fontId="1" type="noConversion"/>
  </si>
  <si>
    <t>M3uaLinkTp标识</t>
    <phoneticPr fontId="1" type="noConversion"/>
  </si>
  <si>
    <t>RelatedSctpAssoc</t>
    <phoneticPr fontId="1" type="noConversion"/>
  </si>
  <si>
    <t>关联的SCTP偶联对象</t>
    <phoneticPr fontId="1" type="noConversion"/>
  </si>
  <si>
    <t>M3ua链路所使用的SCTP偶联</t>
    <phoneticPr fontId="1" type="noConversion"/>
  </si>
  <si>
    <t>M3UA链路优先级</t>
    <phoneticPr fontId="1" type="noConversion"/>
  </si>
  <si>
    <t>M3uaLinkState</t>
    <phoneticPr fontId="1" type="noConversion"/>
  </si>
  <si>
    <t>M3UALink状态</t>
    <phoneticPr fontId="1" type="noConversion"/>
  </si>
  <si>
    <t>sctp偶联标识</t>
    <phoneticPr fontId="1" type="noConversion"/>
  </si>
  <si>
    <t>SctpAssocLocalAddr</t>
    <phoneticPr fontId="1" type="noConversion"/>
  </si>
  <si>
    <t>SCTP偶联本端地址</t>
    <phoneticPr fontId="1" type="noConversion"/>
  </si>
  <si>
    <t>SctpAssocRemoteAddr</t>
    <phoneticPr fontId="1" type="noConversion"/>
  </si>
  <si>
    <t>SCTP偶联对端地址</t>
    <phoneticPr fontId="1" type="noConversion"/>
  </si>
  <si>
    <t>NcLINK标识符</t>
    <phoneticPr fontId="1" type="noConversion"/>
  </si>
  <si>
    <t>SignallingInfoOfAdjMss</t>
    <phoneticPr fontId="1" type="noConversion"/>
  </si>
  <si>
    <t>邻接局的信令点信息</t>
    <phoneticPr fontId="1" type="noConversion"/>
  </si>
  <si>
    <t>BiccCicList</t>
    <phoneticPr fontId="1" type="noConversion"/>
  </si>
  <si>
    <t>BICC局向中继列表</t>
    <phoneticPr fontId="1" type="noConversion"/>
  </si>
  <si>
    <t>BICC中继群使用的逻辑时隙(BiccCic)列表</t>
    <phoneticPr fontId="1" type="noConversion"/>
  </si>
  <si>
    <t>局向类型</t>
    <phoneticPr fontId="1" type="noConversion"/>
  </si>
  <si>
    <t>SignalType</t>
    <phoneticPr fontId="1" type="noConversion"/>
  </si>
  <si>
    <t>相关的信令类型</t>
    <phoneticPr fontId="1" type="noConversion"/>
  </si>
  <si>
    <t>信令类型包括：BICC，OTHER。</t>
    <phoneticPr fontId="1" type="noConversion"/>
  </si>
  <si>
    <t>ConnectedMss</t>
    <phoneticPr fontId="1" type="noConversion"/>
  </si>
  <si>
    <t>其他邻接MSS</t>
    <phoneticPr fontId="1" type="noConversion"/>
  </si>
  <si>
    <t>其他邻接MSS（包括VMSCServer/GMSCServer/TMSCServer）的信令点编码</t>
    <phoneticPr fontId="1" type="noConversion"/>
  </si>
  <si>
    <t>合计</t>
    <phoneticPr fontId="1" type="noConversion"/>
  </si>
  <si>
    <t>MGCFAA01</t>
    <phoneticPr fontId="1" type="noConversion"/>
  </si>
  <si>
    <t>AA</t>
    <phoneticPr fontId="1" type="noConversion"/>
  </si>
  <si>
    <t>MGCFAB01</t>
    <phoneticPr fontId="1" type="noConversion"/>
  </si>
  <si>
    <t>AB</t>
    <phoneticPr fontId="1" type="noConversion"/>
  </si>
  <si>
    <t>MGCFAC02</t>
    <phoneticPr fontId="1" type="noConversion"/>
  </si>
  <si>
    <t>MGCFAC03</t>
    <phoneticPr fontId="1" type="noConversion"/>
  </si>
  <si>
    <t>AC</t>
    <phoneticPr fontId="1" type="noConversion"/>
  </si>
  <si>
    <t>MGCFAD02</t>
    <phoneticPr fontId="1" type="noConversion"/>
  </si>
  <si>
    <t>MGCFAD03</t>
    <phoneticPr fontId="1" type="noConversion"/>
  </si>
  <si>
    <t>MGCFAD04</t>
    <phoneticPr fontId="1" type="noConversion"/>
  </si>
  <si>
    <t>AD</t>
    <phoneticPr fontId="1" type="noConversion"/>
  </si>
  <si>
    <t>MGCFAE01</t>
    <phoneticPr fontId="1" type="noConversion"/>
  </si>
  <si>
    <t>MGCFAE02</t>
    <phoneticPr fontId="1" type="noConversion"/>
  </si>
  <si>
    <t>MGCFAE03</t>
    <phoneticPr fontId="1" type="noConversion"/>
  </si>
  <si>
    <t>MGCFAE04</t>
    <phoneticPr fontId="1" type="noConversion"/>
  </si>
  <si>
    <t>MGCFAE05</t>
    <phoneticPr fontId="1" type="noConversion"/>
  </si>
  <si>
    <t>AE</t>
    <phoneticPr fontId="1" type="noConversion"/>
  </si>
  <si>
    <t>MGCFAF01</t>
    <phoneticPr fontId="1" type="noConversion"/>
  </si>
  <si>
    <t>MGCFAF02</t>
    <phoneticPr fontId="1" type="noConversion"/>
  </si>
  <si>
    <t>MGCFAF03</t>
    <phoneticPr fontId="1" type="noConversion"/>
  </si>
  <si>
    <t>MGCFAF04</t>
    <phoneticPr fontId="1" type="noConversion"/>
  </si>
  <si>
    <t>AF</t>
    <phoneticPr fontId="1" type="noConversion"/>
  </si>
  <si>
    <t>MGCFAG01</t>
    <phoneticPr fontId="1" type="noConversion"/>
  </si>
  <si>
    <t>MGCFAG02</t>
    <phoneticPr fontId="1" type="noConversion"/>
  </si>
  <si>
    <t>MGCFAG03</t>
    <phoneticPr fontId="1" type="noConversion"/>
  </si>
  <si>
    <t>MGCFAG04</t>
    <phoneticPr fontId="1" type="noConversion"/>
  </si>
  <si>
    <t>MGCFAG05</t>
    <phoneticPr fontId="1" type="noConversion"/>
  </si>
  <si>
    <t>MGCFAG06</t>
    <phoneticPr fontId="1" type="noConversion"/>
  </si>
  <si>
    <t>MGCFAG07</t>
    <phoneticPr fontId="1" type="noConversion"/>
  </si>
  <si>
    <t>MGCFAG08</t>
    <phoneticPr fontId="1" type="noConversion"/>
  </si>
  <si>
    <t>MGCFAG09</t>
    <phoneticPr fontId="1" type="noConversion"/>
  </si>
  <si>
    <t>MGCFAG10</t>
    <phoneticPr fontId="1" type="noConversion"/>
  </si>
  <si>
    <t>AG</t>
    <phoneticPr fontId="1" type="noConversion"/>
  </si>
  <si>
    <t>MGCFAH01</t>
    <phoneticPr fontId="1" type="noConversion"/>
  </si>
  <si>
    <t>MGCFAH02</t>
    <phoneticPr fontId="1" type="noConversion"/>
  </si>
  <si>
    <t>MGCFAH03</t>
    <phoneticPr fontId="1" type="noConversion"/>
  </si>
  <si>
    <t>MGCFAH04</t>
    <phoneticPr fontId="1" type="noConversion"/>
  </si>
  <si>
    <t>MGCFAH05</t>
    <phoneticPr fontId="1" type="noConversion"/>
  </si>
  <si>
    <t>MGCFAH06</t>
    <phoneticPr fontId="1" type="noConversion"/>
  </si>
  <si>
    <t>MGCFAH07</t>
    <phoneticPr fontId="1" type="noConversion"/>
  </si>
  <si>
    <t>MGCFAH08</t>
    <phoneticPr fontId="1" type="noConversion"/>
  </si>
  <si>
    <t>MGCFAH09</t>
    <phoneticPr fontId="1" type="noConversion"/>
  </si>
  <si>
    <t>MGCFAH10</t>
    <phoneticPr fontId="1" type="noConversion"/>
  </si>
  <si>
    <t>MGCFAH11</t>
    <phoneticPr fontId="1" type="noConversion"/>
  </si>
  <si>
    <t>AH</t>
    <phoneticPr fontId="1" type="noConversion"/>
  </si>
  <si>
    <t>MGCFAI01</t>
    <phoneticPr fontId="1" type="noConversion"/>
  </si>
  <si>
    <t>MGCFAI02</t>
    <phoneticPr fontId="1" type="noConversion"/>
  </si>
  <si>
    <t>MGCFAI03</t>
    <phoneticPr fontId="1" type="noConversion"/>
  </si>
  <si>
    <t>MGCFAI04</t>
    <phoneticPr fontId="1" type="noConversion"/>
  </si>
  <si>
    <t>MGCFAI05</t>
    <phoneticPr fontId="1" type="noConversion"/>
  </si>
  <si>
    <t>MGCFAI06</t>
    <phoneticPr fontId="1" type="noConversion"/>
  </si>
  <si>
    <t>MGCFAI07</t>
    <phoneticPr fontId="1" type="noConversion"/>
  </si>
  <si>
    <t>MGCFAI08</t>
    <phoneticPr fontId="1" type="noConversion"/>
  </si>
  <si>
    <t>MGCFAI09</t>
    <phoneticPr fontId="1" type="noConversion"/>
  </si>
  <si>
    <t>MGCFAI10</t>
    <phoneticPr fontId="1" type="noConversion"/>
  </si>
  <si>
    <t>MGCFAI11</t>
    <phoneticPr fontId="1" type="noConversion"/>
  </si>
  <si>
    <t>AI</t>
    <phoneticPr fontId="1" type="noConversion"/>
  </si>
  <si>
    <t>MGCFAJ01</t>
    <phoneticPr fontId="1" type="noConversion"/>
  </si>
  <si>
    <t>MGCFAJ02</t>
    <phoneticPr fontId="1" type="noConversion"/>
  </si>
  <si>
    <t>MGCFAJ03</t>
    <phoneticPr fontId="1" type="noConversion"/>
  </si>
  <si>
    <t>MGCFAJ04</t>
    <phoneticPr fontId="1" type="noConversion"/>
  </si>
  <si>
    <t>MGCFAJ05</t>
    <phoneticPr fontId="1" type="noConversion"/>
  </si>
  <si>
    <t>MGCFAJ06</t>
    <phoneticPr fontId="1" type="noConversion"/>
  </si>
  <si>
    <t>MGCFAJ07</t>
    <phoneticPr fontId="1" type="noConversion"/>
  </si>
  <si>
    <t>MGCFAJ08</t>
    <phoneticPr fontId="1" type="noConversion"/>
  </si>
  <si>
    <t>MGCFAJ09</t>
    <phoneticPr fontId="1" type="noConversion"/>
  </si>
  <si>
    <t>MGCFAJ10</t>
    <phoneticPr fontId="1" type="noConversion"/>
  </si>
  <si>
    <t>MGCFAJ11</t>
    <phoneticPr fontId="1" type="noConversion"/>
  </si>
  <si>
    <t>MGCFAJ12</t>
    <phoneticPr fontId="1" type="noConversion"/>
  </si>
  <si>
    <t>MGCFAJ13</t>
    <phoneticPr fontId="1" type="noConversion"/>
  </si>
  <si>
    <t>MGCFAJ14</t>
    <phoneticPr fontId="1" type="noConversion"/>
  </si>
  <si>
    <t>AJ</t>
    <phoneticPr fontId="1" type="noConversion"/>
  </si>
  <si>
    <t>MGCFAK01</t>
    <phoneticPr fontId="1" type="noConversion"/>
  </si>
  <si>
    <t>MGCFAK02</t>
    <phoneticPr fontId="1" type="noConversion"/>
  </si>
  <si>
    <t>MGCFAK03</t>
    <phoneticPr fontId="1" type="noConversion"/>
  </si>
  <si>
    <t>MGCFAK04</t>
    <phoneticPr fontId="1" type="noConversion"/>
  </si>
  <si>
    <t>MGCFAK05</t>
    <phoneticPr fontId="1" type="noConversion"/>
  </si>
  <si>
    <t>MGCFAK06</t>
    <phoneticPr fontId="1" type="noConversion"/>
  </si>
  <si>
    <t>MGCFAK07</t>
    <phoneticPr fontId="1" type="noConversion"/>
  </si>
  <si>
    <t>MGCFAK08</t>
    <phoneticPr fontId="1" type="noConversion"/>
  </si>
  <si>
    <t>MGCFAK09</t>
    <phoneticPr fontId="1" type="noConversion"/>
  </si>
  <si>
    <t>MGCFAK10</t>
    <phoneticPr fontId="1" type="noConversion"/>
  </si>
  <si>
    <t>MGCFAK11</t>
    <phoneticPr fontId="1" type="noConversion"/>
  </si>
  <si>
    <t>MGCFAK12</t>
    <phoneticPr fontId="1" type="noConversion"/>
  </si>
  <si>
    <t>AK</t>
    <phoneticPr fontId="1" type="noConversion"/>
  </si>
  <si>
    <t>MGCFAL01</t>
    <phoneticPr fontId="1" type="noConversion"/>
  </si>
  <si>
    <t>MGCFAL02</t>
    <phoneticPr fontId="1" type="noConversion"/>
  </si>
  <si>
    <t>MGCFAL03</t>
    <phoneticPr fontId="1" type="noConversion"/>
  </si>
  <si>
    <t>MGCFAL04</t>
    <phoneticPr fontId="1" type="noConversion"/>
  </si>
  <si>
    <t>MGCFAL05</t>
    <phoneticPr fontId="1" type="noConversion"/>
  </si>
  <si>
    <t>MGCFAL06</t>
    <phoneticPr fontId="1" type="noConversion"/>
  </si>
  <si>
    <t>MGCFAL07</t>
    <phoneticPr fontId="1" type="noConversion"/>
  </si>
  <si>
    <t>MGCFAL08</t>
    <phoneticPr fontId="1" type="noConversion"/>
  </si>
  <si>
    <t>MGCFAL09</t>
    <phoneticPr fontId="1" type="noConversion"/>
  </si>
  <si>
    <t>AL</t>
    <phoneticPr fontId="1" type="noConversion"/>
  </si>
  <si>
    <t>MGCFAM01</t>
    <phoneticPr fontId="1" type="noConversion"/>
  </si>
  <si>
    <t>MGCFAM02</t>
    <phoneticPr fontId="1" type="noConversion"/>
  </si>
  <si>
    <t>MGCFAM03</t>
    <phoneticPr fontId="1" type="noConversion"/>
  </si>
  <si>
    <t>MGCFAM04</t>
    <phoneticPr fontId="1" type="noConversion"/>
  </si>
  <si>
    <t>MGCFAM05</t>
    <phoneticPr fontId="1" type="noConversion"/>
  </si>
  <si>
    <t>MGCFAM06</t>
    <phoneticPr fontId="1" type="noConversion"/>
  </si>
  <si>
    <t>MGCFAM07</t>
    <phoneticPr fontId="1" type="noConversion"/>
  </si>
  <si>
    <t>MGCFAM08</t>
    <phoneticPr fontId="1" type="noConversion"/>
  </si>
  <si>
    <t>AM</t>
    <phoneticPr fontId="1" type="noConversion"/>
  </si>
  <si>
    <t>MGCFAN01</t>
    <phoneticPr fontId="1" type="noConversion"/>
  </si>
  <si>
    <t>MGCFAN02</t>
    <phoneticPr fontId="1" type="noConversion"/>
  </si>
  <si>
    <t>MGCFAN03</t>
    <phoneticPr fontId="1" type="noConversion"/>
  </si>
  <si>
    <t>MGCFAN05</t>
    <phoneticPr fontId="1" type="noConversion"/>
  </si>
  <si>
    <t>MGCFAN06</t>
    <phoneticPr fontId="1" type="noConversion"/>
  </si>
  <si>
    <t>MGCFAN07</t>
    <phoneticPr fontId="1" type="noConversion"/>
  </si>
  <si>
    <t>MGCFAN08</t>
    <phoneticPr fontId="1" type="noConversion"/>
  </si>
  <si>
    <t>AN</t>
    <phoneticPr fontId="1" type="noConversion"/>
  </si>
  <si>
    <t>MGCFAO01</t>
    <phoneticPr fontId="1" type="noConversion"/>
  </si>
  <si>
    <t>MGCFAO02</t>
    <phoneticPr fontId="1" type="noConversion"/>
  </si>
  <si>
    <t>MGCFAO03</t>
    <phoneticPr fontId="1" type="noConversion"/>
  </si>
  <si>
    <t>AO</t>
    <phoneticPr fontId="1" type="noConversion"/>
  </si>
  <si>
    <t>MGCFAP01</t>
    <phoneticPr fontId="1" type="noConversion"/>
  </si>
  <si>
    <t>MGCFAP02</t>
    <phoneticPr fontId="1" type="noConversion"/>
  </si>
  <si>
    <t>MGCFAP03</t>
    <phoneticPr fontId="1" type="noConversion"/>
  </si>
  <si>
    <t>MGCFAP04</t>
    <phoneticPr fontId="1" type="noConversion"/>
  </si>
  <si>
    <t>MGCFAP05</t>
    <phoneticPr fontId="1" type="noConversion"/>
  </si>
  <si>
    <t>MGCFAP06</t>
    <phoneticPr fontId="1" type="noConversion"/>
  </si>
  <si>
    <t>MGCFAP07</t>
    <phoneticPr fontId="1" type="noConversion"/>
  </si>
  <si>
    <t>MGCFAP08</t>
    <phoneticPr fontId="1" type="noConversion"/>
  </si>
  <si>
    <t>MGCFAP09</t>
    <phoneticPr fontId="1" type="noConversion"/>
  </si>
  <si>
    <t>AP</t>
    <phoneticPr fontId="1" type="noConversion"/>
  </si>
  <si>
    <t>MGCFAQ01</t>
    <phoneticPr fontId="1" type="noConversion"/>
  </si>
  <si>
    <t>MGCFAQ02</t>
    <phoneticPr fontId="1" type="noConversion"/>
  </si>
  <si>
    <t>MGCFAQ03</t>
    <phoneticPr fontId="1" type="noConversion"/>
  </si>
  <si>
    <t>MGCFAR01</t>
    <phoneticPr fontId="1" type="noConversion"/>
  </si>
  <si>
    <t>MGCFAR02</t>
    <phoneticPr fontId="1" type="noConversion"/>
  </si>
  <si>
    <t>MGCFAR03</t>
    <phoneticPr fontId="1" type="noConversion"/>
  </si>
  <si>
    <t>MGCFAR04</t>
    <phoneticPr fontId="1" type="noConversion"/>
  </si>
  <si>
    <t>AR</t>
    <phoneticPr fontId="1" type="noConversion"/>
  </si>
  <si>
    <t>MGCFAS01</t>
    <phoneticPr fontId="1" type="noConversion"/>
  </si>
  <si>
    <t>MGCFAS02</t>
    <phoneticPr fontId="1" type="noConversion"/>
  </si>
  <si>
    <t>MGCFAS03</t>
    <phoneticPr fontId="1" type="noConversion"/>
  </si>
  <si>
    <t>MGCFAS04</t>
    <phoneticPr fontId="1" type="noConversion"/>
  </si>
  <si>
    <t>MGCFAS05</t>
    <phoneticPr fontId="1" type="noConversion"/>
  </si>
  <si>
    <t>AS</t>
    <phoneticPr fontId="1" type="noConversion"/>
  </si>
  <si>
    <t>MGCFAT01</t>
    <phoneticPr fontId="1" type="noConversion"/>
  </si>
  <si>
    <t>MGCFAT02</t>
    <phoneticPr fontId="1" type="noConversion"/>
  </si>
  <si>
    <t>MGCFAT03</t>
    <phoneticPr fontId="1" type="noConversion"/>
  </si>
  <si>
    <t>MGCFAT04</t>
    <phoneticPr fontId="1" type="noConversion"/>
  </si>
  <si>
    <t>MGCFAT05</t>
    <phoneticPr fontId="1" type="noConversion"/>
  </si>
  <si>
    <t>AT</t>
    <phoneticPr fontId="1" type="noConversion"/>
  </si>
  <si>
    <t>MGCFAU01</t>
    <phoneticPr fontId="1" type="noConversion"/>
  </si>
  <si>
    <t>MGCFAU02</t>
    <phoneticPr fontId="1" type="noConversion"/>
  </si>
  <si>
    <t>MGCFAU03</t>
    <phoneticPr fontId="1" type="noConversion"/>
  </si>
  <si>
    <t>MGCFAU04</t>
    <phoneticPr fontId="1" type="noConversion"/>
  </si>
  <si>
    <t>MGCFAU05</t>
    <phoneticPr fontId="1" type="noConversion"/>
  </si>
  <si>
    <t>MGCFAU06</t>
    <phoneticPr fontId="1" type="noConversion"/>
  </si>
  <si>
    <t>AU</t>
    <phoneticPr fontId="1" type="noConversion"/>
  </si>
  <si>
    <t>MGCFAV01</t>
    <phoneticPr fontId="1" type="noConversion"/>
  </si>
  <si>
    <t>MGCFAV02</t>
    <phoneticPr fontId="1" type="noConversion"/>
  </si>
  <si>
    <t>MGCFAV03</t>
    <phoneticPr fontId="1" type="noConversion"/>
  </si>
  <si>
    <t>AV</t>
    <phoneticPr fontId="1" type="noConversion"/>
  </si>
  <si>
    <t>MGCFAW01</t>
    <phoneticPr fontId="1" type="noConversion"/>
  </si>
  <si>
    <t>MGCFAW02</t>
    <phoneticPr fontId="1" type="noConversion"/>
  </si>
  <si>
    <t>MGCFAW03</t>
    <phoneticPr fontId="1" type="noConversion"/>
  </si>
  <si>
    <t>MGCFAW04</t>
    <phoneticPr fontId="1" type="noConversion"/>
  </si>
  <si>
    <t>MGCFAW05</t>
    <phoneticPr fontId="1" type="noConversion"/>
  </si>
  <si>
    <t>MGCFAW06</t>
    <phoneticPr fontId="1" type="noConversion"/>
  </si>
  <si>
    <t>MGCFAW07</t>
    <phoneticPr fontId="1" type="noConversion"/>
  </si>
  <si>
    <t>AW</t>
    <phoneticPr fontId="1" type="noConversion"/>
  </si>
  <si>
    <t>MGCFAN04</t>
    <phoneticPr fontId="1" type="noConversion"/>
  </si>
  <si>
    <t>字符串</t>
    <phoneticPr fontId="1" type="noConversion"/>
  </si>
  <si>
    <t>字符串列表</t>
    <phoneticPr fontId="1" type="noConversion"/>
  </si>
  <si>
    <t>字符串</t>
    <phoneticPr fontId="1" type="noConversion"/>
  </si>
  <si>
    <t>最大会话处理能力</t>
  </si>
  <si>
    <t>整数</t>
  </si>
  <si>
    <t>IpAddrList</t>
  </si>
  <si>
    <t>字符串列表</t>
  </si>
  <si>
    <t>MRFC忙时会话处理能力(BHSA).</t>
  </si>
  <si>
    <t>关联的ImsMgw对象列表</t>
  </si>
  <si>
    <t>与本MGCF相关联的ImsMgw标识符列表</t>
  </si>
  <si>
    <t>Mgcf的IP地址列表</t>
  </si>
  <si>
    <t>该对象的IP地址列表</t>
  </si>
  <si>
    <t>MGCFAB02</t>
  </si>
  <si>
    <t>MGCFAB03</t>
  </si>
  <si>
    <t>MGCFAB04</t>
  </si>
  <si>
    <t>MGCFAB05</t>
  </si>
  <si>
    <t>MGCFAB06</t>
  </si>
  <si>
    <t>MGCFAB07</t>
  </si>
  <si>
    <t>MnLinkMgcf标识</t>
  </si>
  <si>
    <t>该对象在ManagedElement(网元)内的唯一标识。（命名属性）</t>
  </si>
  <si>
    <t>ConnectedIMMgw</t>
  </si>
  <si>
    <t>关联的IM-Mgw对象</t>
  </si>
  <si>
    <t>与本MnLink相关联的ImMgw的信令点编码</t>
  </si>
  <si>
    <r>
      <t>该对象在</t>
    </r>
    <r>
      <rPr>
        <sz val="10"/>
        <rFont val="Times New Roman"/>
        <family val="1"/>
      </rPr>
      <t>ManagedElement(</t>
    </r>
    <r>
      <rPr>
        <sz val="10"/>
        <rFont val="宋体"/>
        <family val="3"/>
        <charset val="134"/>
      </rPr>
      <t>网元</t>
    </r>
    <r>
      <rPr>
        <sz val="10"/>
        <rFont val="Times New Roman"/>
        <family val="1"/>
      </rPr>
      <t>)</t>
    </r>
    <r>
      <rPr>
        <sz val="10"/>
        <rFont val="宋体"/>
        <family val="3"/>
        <charset val="134"/>
      </rPr>
      <t>内的唯一标识。（命名属性）</t>
    </r>
  </si>
  <si>
    <t>AX</t>
    <phoneticPr fontId="1" type="noConversion"/>
  </si>
  <si>
    <t>UserLabel</t>
  </si>
  <si>
    <t>用户友好名</t>
  </si>
  <si>
    <t>关联的IM-MGW的IP地址列表</t>
  </si>
  <si>
    <t>与本MnLink相关联的IM-MGW的IP地址列表</t>
  </si>
  <si>
    <t>MGCFAV04</t>
  </si>
  <si>
    <t>MGCFAB08</t>
  </si>
  <si>
    <t>ConnectedMgwIpAddrList</t>
    <phoneticPr fontId="1" type="noConversion"/>
  </si>
  <si>
    <t>Uri</t>
    <phoneticPr fontId="1" type="noConversion"/>
  </si>
  <si>
    <t>MGCF的URI</t>
    <phoneticPr fontId="1" type="noConversion"/>
  </si>
  <si>
    <t>MGCF在网络中的标识(参考3GPP TS 23.228)</t>
    <phoneticPr fontId="1" type="noConversion"/>
  </si>
  <si>
    <t>MGCFAC01</t>
    <phoneticPr fontId="1" type="noConversion"/>
  </si>
  <si>
    <t>MGCFAD01</t>
    <phoneticPr fontId="1" type="noConversion"/>
  </si>
  <si>
    <t>删除AB页的HomeDN，将sipUri改为Uri并修改相关中文名称和定义；
修改MGCFAC01和MGCFAD01的中文名称</t>
    <phoneticPr fontId="1" type="noConversion"/>
  </si>
  <si>
    <t>McLinkMssId</t>
    <phoneticPr fontId="1" type="noConversion"/>
  </si>
  <si>
    <t>归属的MGW</t>
    <phoneticPr fontId="1" type="noConversion"/>
  </si>
  <si>
    <t>该中继群归属的MGW</t>
    <phoneticPr fontId="1" type="noConversion"/>
  </si>
  <si>
    <t>MGCFAE06</t>
    <phoneticPr fontId="1" type="noConversion"/>
  </si>
  <si>
    <t>TrunkGroupType</t>
    <phoneticPr fontId="1" type="noConversion"/>
  </si>
  <si>
    <t>中继群类型</t>
    <phoneticPr fontId="1" type="noConversion"/>
  </si>
  <si>
    <t>中继群的类型具体包括：toInternationalToll(1), toNationalToll(2), toLocalTandem(3), toLocalEnd(4), toWCDMAFirstTransit(7), toWCDMASecondTransit(8), toWCDMAMSC(9), toRNC(10),  toGsm(11),toVoiceMailbox(12), toColorRing(13)toCustomerCentor(14)toOthers(15)</t>
    <phoneticPr fontId="1" type="noConversion"/>
  </si>
  <si>
    <t>MGCFAE07</t>
    <phoneticPr fontId="1" type="noConversion"/>
  </si>
  <si>
    <t>MGCFAE08</t>
    <phoneticPr fontId="1" type="noConversion"/>
  </si>
  <si>
    <t>MGCFAE09</t>
    <phoneticPr fontId="1" type="noConversion"/>
  </si>
  <si>
    <t>MGCFAE10</t>
    <phoneticPr fontId="1" type="noConversion"/>
  </si>
  <si>
    <t>ManagedElement</t>
    <phoneticPr fontId="1" type="noConversion"/>
  </si>
  <si>
    <t>MgcfFunction</t>
    <phoneticPr fontId="1" type="noConversion"/>
  </si>
  <si>
    <t>InventoryUnitHost</t>
    <phoneticPr fontId="1" type="noConversion"/>
  </si>
  <si>
    <t>InventoryUnitAccessory</t>
    <phoneticPr fontId="1" type="noConversion"/>
  </si>
  <si>
    <t>CircuitEndPoint</t>
    <phoneticPr fontId="1" type="noConversion"/>
  </si>
  <si>
    <t>SignPoint</t>
    <phoneticPr fontId="1" type="noConversion"/>
  </si>
  <si>
    <t>MtpLinkSetTp</t>
    <phoneticPr fontId="1" type="noConversion"/>
  </si>
  <si>
    <t>SignRouteSet</t>
    <phoneticPr fontId="1" type="noConversion"/>
  </si>
  <si>
    <t>SignRoute</t>
    <phoneticPr fontId="1" type="noConversion"/>
  </si>
  <si>
    <t>M3uaLinkSetTp</t>
    <phoneticPr fontId="1" type="noConversion"/>
  </si>
  <si>
    <t>M3uaLinkTp</t>
    <phoneticPr fontId="1" type="noConversion"/>
  </si>
  <si>
    <t>SctpAssoc</t>
    <phoneticPr fontId="1" type="noConversion"/>
  </si>
  <si>
    <t>MnLinkMgcf</t>
    <phoneticPr fontId="1" type="noConversion"/>
  </si>
  <si>
    <t>NcLinkMgcf</t>
    <phoneticPr fontId="1" type="noConversion"/>
  </si>
  <si>
    <t>ObservedDestination</t>
    <phoneticPr fontId="1" type="noConversion"/>
  </si>
  <si>
    <t>TrafficRoute</t>
    <phoneticPr fontId="1" type="noConversion"/>
  </si>
  <si>
    <t>TrafficRouteSet</t>
    <phoneticPr fontId="1" type="noConversion"/>
  </si>
  <si>
    <t>TrunkGroup</t>
    <phoneticPr fontId="1" type="noConversion"/>
  </si>
  <si>
    <t>一、IOC包含关系图</t>
    <phoneticPr fontId="1" type="noConversion"/>
  </si>
  <si>
    <t>Id</t>
    <phoneticPr fontId="1" type="noConversion"/>
  </si>
  <si>
    <t>Id</t>
    <phoneticPr fontId="1" type="noConversion"/>
  </si>
  <si>
    <t>Id</t>
    <phoneticPr fontId="7" type="noConversion"/>
  </si>
  <si>
    <t>Id</t>
    <phoneticPr fontId="7" type="noConversion"/>
  </si>
  <si>
    <t>B</t>
    <phoneticPr fontId="1" type="noConversion"/>
  </si>
  <si>
    <t>Id</t>
    <phoneticPr fontId="1" type="noConversion"/>
  </si>
  <si>
    <t>设备标识</t>
  </si>
  <si>
    <t xml:space="preserve">命名属性 </t>
  </si>
  <si>
    <t>字符串</t>
    <phoneticPr fontId="1" type="noConversion"/>
  </si>
  <si>
    <t>MGCFAA02</t>
  </si>
  <si>
    <t>MGCFAA03</t>
  </si>
  <si>
    <t>MGCFAA04</t>
  </si>
  <si>
    <t>MGCFAA05</t>
  </si>
  <si>
    <t>MGCFAA06</t>
  </si>
  <si>
    <t>MGCFAA07</t>
  </si>
  <si>
    <t>MGCFAA08</t>
  </si>
  <si>
    <t>MGCFAA09</t>
  </si>
  <si>
    <t>MGCFAA10</t>
  </si>
  <si>
    <t>MGCFAA11</t>
  </si>
  <si>
    <t>MGCFAA12</t>
  </si>
  <si>
    <t>MGCFAA13</t>
  </si>
  <si>
    <t>MGCFAA14</t>
  </si>
  <si>
    <t>MGCFAA15</t>
  </si>
  <si>
    <t>Id</t>
  </si>
  <si>
    <t>标识符</t>
  </si>
  <si>
    <t>用户友好名，由EMS厂商自己指定，做为其内部标识，并可被NMS修改。</t>
  </si>
  <si>
    <t>LocIpAddrList</t>
  </si>
  <si>
    <t>本端IP地址列表</t>
    <phoneticPr fontId="1" type="noConversion"/>
  </si>
  <si>
    <t>参考点所关联的本端网元的IP地址列表（Ipv4或Ipv6的地址格式）。</t>
    <phoneticPr fontId="1" type="noConversion"/>
  </si>
  <si>
    <t>FarIpSubnetworkList</t>
  </si>
  <si>
    <t>远端IP子网列表</t>
  </si>
  <si>
    <t xml:space="preserve">参考点所关联的远端IP子网列表，List of Struct{
  Subnetwork：string，
  Mask:string }
若子网仅包含一个IP地址，则Subnetwork为该IP地址，Mask为255.255.255.255。
若子网地址为0.0.0.0，Mask可为任意值（通常也取0.0.0.0），代表所有局向。
</t>
    <phoneticPr fontId="1" type="noConversion"/>
  </si>
  <si>
    <t>结构列表</t>
    <phoneticPr fontId="1" type="noConversion"/>
  </si>
  <si>
    <t>MGCFAX01</t>
    <phoneticPr fontId="1" type="noConversion"/>
  </si>
  <si>
    <t>MGCFAX02</t>
  </si>
  <si>
    <t>MGCFAX03</t>
  </si>
  <si>
    <t>MGCFAX04</t>
  </si>
  <si>
    <t>EpRpDynRfMgcf</t>
    <phoneticPr fontId="1" type="noConversion"/>
  </si>
  <si>
    <t>V2.0.0</t>
    <phoneticPr fontId="1" type="noConversion"/>
  </si>
  <si>
    <t>表示该ME下面所包含的功能实体的集合；
其子域的合法取值为：
a) 从ManagedFunction继承(derive)或扩展(subclass)的对象类名；
b) 直接包含在ManagedElement对象下，但是对象名中不含“Function”的对象类名。
当ManagedElement包含某个功能对象的多个实例时，网元类型的不包含重复值。
该属性大小写无关。</t>
    <phoneticPr fontId="1" type="noConversion"/>
  </si>
  <si>
    <t xml:space="preserve">字符串
</t>
    <phoneticPr fontId="1" type="noConversion"/>
  </si>
  <si>
    <t>实数</t>
    <phoneticPr fontId="1" type="noConversion"/>
  </si>
  <si>
    <t>主机配置的内存容量（单位：G）</t>
    <phoneticPr fontId="1" type="noConversion"/>
  </si>
  <si>
    <t>主机配置的硬盘容量（单位：G）</t>
    <phoneticPr fontId="1" type="noConversion"/>
  </si>
  <si>
    <t>与本trafficRouteSet相关联的TrafficRoute对象及路由选择权重._x000D_结构体列表。结构{_x000D_路由标识TrafficRoute：DN；_x000D_权重Weight：整型_x000D_}_x000D_（权重取值说明：当路由选择方式是顺序选择（orderChoice），则权重值为1~255,数值越小，优先级越高；_x000D_当路由选择方式是百分比选择（percentChoice）各路由权重之和=100）。List of {
路由标识TrafficRoute：DN；
权重Weight：整型
}</t>
    <phoneticPr fontId="1" type="noConversion"/>
  </si>
  <si>
    <t>中继群选择方式：循环、最小、最大、随机；{循环（0），最小（1），最大（2），随机（3）}</t>
    <phoneticPr fontId="1" type="noConversion"/>
  </si>
  <si>
    <t>枚举</t>
    <phoneticPr fontId="1" type="noConversion"/>
  </si>
  <si>
    <t>管理状态{Locked，Unloked，ShuttingDown}</t>
    <phoneticPr fontId="1" type="noConversion"/>
  </si>
  <si>
    <t>用于MGW和MSS的TDM资源关联。CIC在MSS上关联到局向，TID关联到MGW的E1 Port端口位置。{CIC，TID}；</t>
    <phoneticPr fontId="1" type="noConversion"/>
  </si>
  <si>
    <t>运行状态{Enabled，Disabled}</t>
    <phoneticPr fontId="1" type="noConversion"/>
  </si>
  <si>
    <t>结构</t>
    <phoneticPr fontId="1" type="noConversion"/>
  </si>
  <si>
    <t>该属性指明了该目的地的目的码。目的码表示国家码、地区码、交换机码，或其它该对象所指向的位置的号码。（见ITU_x001F_-T建议 E.410）（每个字符串由0～9的数字和'A', 'B', 'C', 'D', 'E', 'F', '*', '#'组成）</t>
    <phoneticPr fontId="1" type="noConversion"/>
  </si>
  <si>
    <t>目的地的类型有两种表示方式：其可以是根据ITU-T建议Q.763描述的由7比特组成的自然地址，或目的地类型的枚举列表中的某个值（包括：国际，国内，本地，其它）选择类型{ natureOfAddress 7比特串，destType 枚举(international, national, provincial, local, other) }</t>
    <phoneticPr fontId="1" type="noConversion"/>
  </si>
  <si>
    <t>框内所有插槽、描述及状态；{槽位号（字符串），描述(字符串)，占用状态（占用used、未占用unused）枚举}--描述信息由厂家自行决定</t>
    <phoneticPr fontId="1" type="noConversion"/>
  </si>
  <si>
    <t>单板包含的所有端口、描述及状态；{端口号（字符串），描述(字符串)，占用状态（占用used、未占用unused）枚举}--描述信息由厂家自行决定</t>
    <phoneticPr fontId="1" type="noConversion"/>
  </si>
  <si>
    <t>端口速率；单位：Kbps</t>
    <phoneticPr fontId="1" type="noConversion"/>
  </si>
  <si>
    <t>管理状态；{Locked，Unloked，ShuttingDown}</t>
    <phoneticPr fontId="1" type="noConversion"/>
  </si>
  <si>
    <t>运行状态；{Enabled，Disabled}</t>
    <phoneticPr fontId="1" type="noConversion"/>
  </si>
  <si>
    <t>指明该电路终端点的类型 2M,155M</t>
    <phoneticPr fontId="1" type="noConversion"/>
  </si>
  <si>
    <t>当CircuitEndPoint为MGW的电路时，用于表示MGW上的资源；List of  Tid{Cic 整型，Tid 整型 }；</t>
    <phoneticPr fontId="1" type="noConversion"/>
  </si>
  <si>
    <t>表示M3UA实体的类型，当此信令点不含M3UA时取特殊的枚举值，{NULL,M3UA_AS, SG,IPSP}NULL指此信令点不包含M3UA类型的链路</t>
    <phoneticPr fontId="1" type="noConversion"/>
  </si>
  <si>
    <t xml:space="preserve">用于指明信令链路占用的物理电路中的哪些时隙。时隙编号(整型)序列 </t>
    <phoneticPr fontId="1" type="noConversion"/>
  </si>
  <si>
    <t>指明该信令链路的类型；TDM-64K, TDM-2M,ATM</t>
    <phoneticPr fontId="1" type="noConversion"/>
  </si>
  <si>
    <t>整数列表</t>
    <phoneticPr fontId="1" type="noConversion"/>
  </si>
  <si>
    <t>信令链路状态。参见ITU-T Q.751.1、Q.704。 取值可以为available(0),localBlocked(1),remoteBlocked(2),localInhibited(4),remoteInhibited(8),failed(16),deactivated(32)</t>
    <phoneticPr fontId="1" type="noConversion"/>
  </si>
  <si>
    <t>该信令路由的优先级(0..255)</t>
    <phoneticPr fontId="1" type="noConversion"/>
  </si>
  <si>
    <t>指明M3UA链路集中选择M3UA链路的业务模式{主备用，负荷分担}</t>
    <phoneticPr fontId="1" type="noConversion"/>
  </si>
  <si>
    <t>该M3UA链路的优先级(0..255)</t>
    <phoneticPr fontId="1" type="noConversion"/>
  </si>
  <si>
    <t>M3UALink状态范围：INTEGER {UNESTABLISH(0)：M3UA链路对应的SCTP偶联还未建立,ESTABLISHED(1)：M3UA链路对应的SCTP偶联已建立,INACTIVE(2)：ASP处于 ASP-INACTIVE状态,ACTIVE(3)：ASP处于 ASP-ACTIVE状态}</t>
    <phoneticPr fontId="1" type="noConversion"/>
  </si>
  <si>
    <t>该SCTP偶联的本端端口号和对应的IP地址列表（RFC3873）；PortNum 端口号（端口号，整型）；List of {AddrType 地址类型（Ipv4，Ipv6）,Addr  IP地址（字符串）}</t>
    <phoneticPr fontId="1" type="noConversion"/>
  </si>
  <si>
    <t>结构</t>
    <phoneticPr fontId="1" type="noConversion"/>
  </si>
  <si>
    <t>该SCTP偶联的对端端口和IP地址（RFC3873）；PortNum 端口号（端口号，整型）；List of {AddrType 地址类型（Ipv4，Ipv6）,Addr  IP地址（字符串）}</t>
    <phoneticPr fontId="1" type="noConversion"/>
  </si>
  <si>
    <t>字符串列表</t>
    <phoneticPr fontId="1" type="noConversion"/>
  </si>
  <si>
    <t>整数</t>
    <phoneticPr fontId="1" type="noConversion"/>
  </si>
  <si>
    <t>A类属性数</t>
    <phoneticPr fontId="1" type="noConversion"/>
  </si>
  <si>
    <t>B类属性数</t>
    <phoneticPr fontId="1" type="noConversion"/>
  </si>
  <si>
    <t>C类属性数</t>
    <phoneticPr fontId="1" type="noConversion"/>
  </si>
  <si>
    <t>CA类属性数</t>
    <phoneticPr fontId="1" type="noConversion"/>
  </si>
  <si>
    <t>CB类属性数</t>
    <phoneticPr fontId="1" type="noConversion"/>
  </si>
  <si>
    <t>CC类属性数</t>
    <phoneticPr fontId="1" type="noConversion"/>
  </si>
  <si>
    <t>VOLTE规范修订</t>
    <phoneticPr fontId="1" type="noConversion"/>
  </si>
  <si>
    <t>修改拼写错误，AA页面ManagementIpAdress改为ManagementIpAddress；AJ页面SignTransMeida改为SignTransMedia</t>
    <phoneticPr fontId="1" type="noConversion"/>
  </si>
  <si>
    <t>ManagementIpAddress</t>
    <phoneticPr fontId="1" type="noConversion"/>
  </si>
  <si>
    <t>光(Optic)/电(Electric)</t>
    <phoneticPr fontId="1" type="noConversion"/>
  </si>
  <si>
    <t>LinkPriority</t>
    <phoneticPr fontId="1" type="noConversion"/>
  </si>
  <si>
    <t>UserLabel</t>
    <phoneticPr fontId="1" type="noConversion"/>
  </si>
  <si>
    <t>MaxBHSA</t>
    <phoneticPr fontId="1" type="noConversion"/>
  </si>
  <si>
    <t>MgwList</t>
    <phoneticPr fontId="1" type="noConversion"/>
  </si>
  <si>
    <t>NcLinkType</t>
    <phoneticPr fontId="1" type="noConversion"/>
  </si>
  <si>
    <t>给出邻接MSS的信令点信息，包括：（信令点长度：singallingPointLength，信令点编码：signallingPointCode，网络指示：networkIndicator）其中信令点长度可为：24(BITS_24)和14(BITS_14)；网络指示可为：国际主用(International)，国际备用(Spare)，国内主用(National)，国内备用(NationalSpare)</t>
    <phoneticPr fontId="1" type="noConversion"/>
  </si>
  <si>
    <t>AT页面的LinkPriority和UserLabel修改为首字母大写；AB页面MaxBHSA和MgwList改为首字母大写</t>
    <phoneticPr fontId="1" type="noConversion"/>
  </si>
  <si>
    <t>V2.1.0</t>
    <phoneticPr fontId="1" type="noConversion"/>
  </si>
  <si>
    <t>V2.1.1</t>
    <phoneticPr fontId="1" type="noConversion"/>
  </si>
  <si>
    <t>V2.1.2</t>
    <phoneticPr fontId="1" type="noConversion"/>
  </si>
  <si>
    <t>局向的类型具体包括：VMSC_SERVER(0)/GMSC_SERVER(1)/TMSC_SERVER(2)</t>
    <phoneticPr fontId="1" type="noConversion"/>
  </si>
  <si>
    <t>RelatedLinkSetTp</t>
    <phoneticPr fontId="1" type="noConversion"/>
  </si>
  <si>
    <t>AW页面NcLinkType字段枚举值规范化；AR03指标名称统一改为RelatedLinkSetTp</t>
    <phoneticPr fontId="1" type="noConversion"/>
  </si>
  <si>
    <t>AM03数据类型修改为枚举。</t>
    <phoneticPr fontId="1" type="noConversion"/>
  </si>
  <si>
    <t>V2.1.3</t>
  </si>
  <si>
    <t>包含关系上级类</t>
  </si>
  <si>
    <t>SubNetwork</t>
    <phoneticPr fontId="1" type="noConversion"/>
  </si>
  <si>
    <t>InventoryUnitRack</t>
    <phoneticPr fontId="1" type="noConversion"/>
  </si>
  <si>
    <t>InventoryUnitShelf</t>
    <phoneticPr fontId="1" type="noConversion"/>
  </si>
  <si>
    <t>V2.1.4</t>
  </si>
  <si>
    <t>index中增加包含关系上级类</t>
    <phoneticPr fontId="1" type="noConversion"/>
  </si>
  <si>
    <t>V2.1.5</t>
  </si>
  <si>
    <t>将InventoryUnitHost、InventoryUnitAccessory对应的AJ/AK工作表修改为条件可选。</t>
    <phoneticPr fontId="14" type="noConversion"/>
  </si>
  <si>
    <t>CC</t>
    <phoneticPr fontId="1" type="noConversion"/>
  </si>
  <si>
    <t>V2.1.6</t>
  </si>
  <si>
    <t>B</t>
    <phoneticPr fontId="1" type="noConversion"/>
  </si>
  <si>
    <t>UserLabel</t>
    <phoneticPr fontId="1" type="noConversion"/>
  </si>
  <si>
    <t>用户友好名</t>
    <phoneticPr fontId="1" type="noConversion"/>
  </si>
  <si>
    <t>由OMC厂商设定初始值，作为其内部的设备标识</t>
    <phoneticPr fontId="1" type="noConversion"/>
  </si>
  <si>
    <t>字符串</t>
    <phoneticPr fontId="1" type="noConversion"/>
  </si>
  <si>
    <t>MGCFAG11</t>
  </si>
  <si>
    <t>MGCFAH12</t>
  </si>
  <si>
    <t>MGCFAI12</t>
  </si>
  <si>
    <t>MGCFAK13</t>
  </si>
  <si>
    <t>MGCFAJ15</t>
  </si>
  <si>
    <t>以下类增加UserLabel：
InventoryUnitRack
InventoryUnitShelf
InventoryUnitPack
InventoryUnitHost
InventoryUnitAccessory</t>
    <phoneticPr fontId="14" type="noConversion"/>
  </si>
  <si>
    <r>
      <t>该对象在ManagedElement(网元)内的唯一标识</t>
    </r>
    <r>
      <rPr>
        <sz val="10"/>
        <color indexed="10"/>
        <rFont val="宋体"/>
        <family val="3"/>
        <charset val="134"/>
        <scheme val="minor"/>
      </rPr>
      <t>（不作为此类对象的命名属性）</t>
    </r>
    <phoneticPr fontId="1" type="noConversion"/>
  </si>
  <si>
    <r>
      <t>主机的名称</t>
    </r>
    <r>
      <rPr>
        <sz val="10"/>
        <color indexed="10"/>
        <rFont val="宋体"/>
        <family val="3"/>
        <charset val="134"/>
        <scheme val="minor"/>
      </rPr>
      <t>(命名属性)</t>
    </r>
    <phoneticPr fontId="1" type="noConversion"/>
  </si>
  <si>
    <t>PortRate</t>
  </si>
  <si>
    <t>AdministrativeState</t>
  </si>
  <si>
    <t>OperationalState</t>
  </si>
  <si>
    <t>PortLocation</t>
  </si>
  <si>
    <t>SignTransMedia</t>
  </si>
  <si>
    <t>MacAddress</t>
  </si>
  <si>
    <t>IpAddressList</t>
  </si>
  <si>
    <t>CA类
不适用数</t>
  </si>
  <si>
    <t>CB类
不适用数</t>
  </si>
  <si>
    <t>CC类
不适用数</t>
  </si>
  <si>
    <t>当前A类
支持数</t>
  </si>
  <si>
    <t>当前B类
支持数</t>
  </si>
  <si>
    <t>当前C类
支持数</t>
  </si>
  <si>
    <t>当前CA类
支持数</t>
  </si>
  <si>
    <t>当前CB类
支持数</t>
  </si>
  <si>
    <t>当前CC类
支持数</t>
  </si>
  <si>
    <t>(当前+1Q)
A类支持数</t>
  </si>
  <si>
    <t>(当前+1Q)
B类支持数</t>
  </si>
  <si>
    <t>(当前+1Q)
C类支持数</t>
  </si>
  <si>
    <t>(当前+1Q)
CA类支持数</t>
  </si>
  <si>
    <t>(当前+1Q)
CB类支持数</t>
  </si>
  <si>
    <t>(当前+1Q)
CC类支持数</t>
  </si>
  <si>
    <t>(当前+2Q)
A类支持数</t>
  </si>
  <si>
    <t>(当前+2Q)
B类支持数</t>
  </si>
  <si>
    <t>(当前+2Q)
C类支持数</t>
  </si>
  <si>
    <t>(当前+2Q)
CA类支持数</t>
  </si>
  <si>
    <t>(当前+2Q)
CB类支持数</t>
  </si>
  <si>
    <t>(当前+2Q)
CC类支持数</t>
  </si>
  <si>
    <t>(当前+3Q)
A类支持数</t>
  </si>
  <si>
    <t>(当前+3Q)
B类支持数</t>
  </si>
  <si>
    <t>(当前+3Q)
C类支持数</t>
  </si>
  <si>
    <t>(当前+3Q)
CA类支持数</t>
  </si>
  <si>
    <t>(当前+3Q)
CB类支持数</t>
  </si>
  <si>
    <t>(当前+3Q)
CC类支持数</t>
  </si>
  <si>
    <t>(当前+4Q)
A类支持数</t>
  </si>
  <si>
    <t>(当前+4Q)
B类支持数</t>
  </si>
  <si>
    <t>(当前+4Q)
C类支持数</t>
  </si>
  <si>
    <t>(当前+4Q)
CA类支持数</t>
  </si>
  <si>
    <t>(当前+4Q)
CB类支持数</t>
  </si>
  <si>
    <t>(当前+4Q)
CC类支持数</t>
  </si>
  <si>
    <t>AQ</t>
    <phoneticPr fontId="1" type="noConversion"/>
  </si>
  <si>
    <t>设备厂家名称</t>
  </si>
  <si>
    <t>应答日期(T)</t>
  </si>
  <si>
    <t>本应答文档适用的设备版本（及补丁）</t>
  </si>
  <si>
    <t>对OMC的版本（及补丁）要求</t>
  </si>
  <si>
    <t>内容</t>
  </si>
  <si>
    <t>规范定义数量</t>
  </si>
  <si>
    <t>不适用数量</t>
  </si>
  <si>
    <t>当前支持数量</t>
  </si>
  <si>
    <t>当前+1Q支持数量</t>
  </si>
  <si>
    <t>当前+2Q支持数量</t>
  </si>
  <si>
    <t>当前+3Q支持数量</t>
  </si>
  <si>
    <t>当前+4Q支持数量</t>
  </si>
  <si>
    <t>当前支持率</t>
  </si>
  <si>
    <t>综合支持率</t>
  </si>
  <si>
    <t>最终支持率</t>
  </si>
  <si>
    <t>网络资源模型IOC属性</t>
  </si>
  <si>
    <t>A类</t>
  </si>
  <si>
    <t>NA</t>
  </si>
  <si>
    <t/>
  </si>
  <si>
    <t>B类</t>
  </si>
  <si>
    <t>C类</t>
  </si>
  <si>
    <t>CA类</t>
  </si>
  <si>
    <t>CB类</t>
  </si>
  <si>
    <t>CC类</t>
  </si>
  <si>
    <t>应答说明：</t>
  </si>
  <si>
    <t>一、本页须填写蓝色字体部分，即公司名、应答日期、本应答适用的版本（及补丁）名、对OMC的版本（及补丁）要求。AA开始的各页仅须应答“支持时间”一列。其中，
  “T”：指当前(T)已经支持，所谓当前即应答日期。
  “T+1Q”：指当前(T)不支持，但（当前时间+91天）之前可以支持。
  “T+2Q”：指当前(T)不支持，但（当前时间+182天）之前可以支持
  “T+3Q”：指当前(T)不支持，但（当前时间+273天）之前可以支持
  “T+4Q”：指当前(T)不支持，但（当前时间+364天）之前可以支持
  “NS”: 若计划支持时间晚于T+4Q，或没有支持计划，必须应答“NS”
  “NA”：对应于CA、CB、CC类条件属性,条件成立时答上述支持时间，条件不成立时答“NA”，指示不适用。</t>
  </si>
  <si>
    <t>二、“Index”页以及“应答统计”页的统计结果均为公式自动生成，请勿直接改动。</t>
  </si>
  <si>
    <t>三、NRM中的对象属性是否支持的应答，以北向接口的NRM文件为准。当且仅当同时满足以下3项要求时才可以应答为具体的支持时间(T/T+xQ):
  1、NRM文件遵循《移动通信网网络管理技术规范 OMC北向接口 统一网络资源模型文件格式》的要求；
  2、对象的属性名、数据类型与相应网元的北向接口信息模型规范的约定完全一致；
  3、可以从NRM文件中取到属性值。</t>
  </si>
  <si>
    <t>四、注意将文件名中的“Company”、“Version”改为你公司名称以及应答适用的网元版本。</t>
  </si>
  <si>
    <t>五、若应答文档需要打印，除规范正文外请打印“Index”和“应答统计”页，请勿打印“修订历史”和“附录”页。</t>
  </si>
  <si>
    <r>
      <t>InventoryUnitShelf</t>
    </r>
    <r>
      <rPr>
        <sz val="10.5"/>
        <rFont val="Times New Roman"/>
        <family val="1"/>
      </rPr>
      <t/>
    </r>
    <phoneticPr fontId="1" type="noConversion"/>
  </si>
  <si>
    <r>
      <t>InventoryUnitPack</t>
    </r>
    <r>
      <rPr>
        <sz val="10.5"/>
        <rFont val="Times New Roman"/>
        <family val="1"/>
      </rPr>
      <t/>
    </r>
    <phoneticPr fontId="1" type="noConversion"/>
  </si>
  <si>
    <r>
      <t>InventoryUnitRack</t>
    </r>
    <r>
      <rPr>
        <sz val="10.5"/>
        <rFont val="Times New Roman"/>
        <family val="1"/>
      </rPr>
      <t/>
    </r>
    <phoneticPr fontId="1" type="noConversion"/>
  </si>
  <si>
    <t>EthernetPort</t>
    <phoneticPr fontId="1" type="noConversion"/>
  </si>
  <si>
    <t>MtpLinkTp</t>
    <phoneticPr fontId="1" type="noConversion"/>
  </si>
  <si>
    <t>MGCF-NRM(V2.1.6)应答情况汇总表</t>
    <phoneticPr fontId="1" type="noConversion"/>
  </si>
  <si>
    <t>本应答模板的更新日期：2018-03-02</t>
    <phoneticPr fontId="1" type="noConversion"/>
  </si>
  <si>
    <t>支持时间</t>
    <phoneticPr fontId="1" type="noConversion"/>
  </si>
  <si>
    <t>T</t>
  </si>
  <si>
    <t>支持时间</t>
    <phoneticPr fontId="1" type="noConversion"/>
  </si>
  <si>
    <t>支持时间</t>
    <phoneticPr fontId="1" type="noConversion"/>
  </si>
  <si>
    <t>支持时间</t>
    <phoneticPr fontId="1" type="noConversion"/>
  </si>
  <si>
    <t>支持时间</t>
    <phoneticPr fontId="1" type="noConversion"/>
  </si>
  <si>
    <t>支持时间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</si>
</sst>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8"/>
      <name val="宋体"/>
      <family val="3"/>
      <charset val="134"/>
    </font>
    <font>
      <sz val="10.5"/>
      <name val="Times New Roman"/>
      <family val="1"/>
    </font>
    <font>
      <sz val="10"/>
      <color indexed="10"/>
      <name val="宋体"/>
      <family val="3"/>
      <charset val="134"/>
    </font>
    <font>
      <sz val="12"/>
      <color indexed="10"/>
      <name val="Times New Roman"/>
      <family val="1"/>
    </font>
    <font>
      <sz val="10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2"/>
      <color indexed="48"/>
      <name val="宋体"/>
      <family val="3"/>
      <charset val="134"/>
      <scheme val="minor"/>
    </font>
    <font>
      <sz val="12"/>
      <color indexed="12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12"/>
      <color indexed="10"/>
      <name val="宋体"/>
      <family val="3"/>
      <charset val="134"/>
      <scheme val="minor"/>
    </font>
    <font>
      <sz val="10"/>
      <color indexed="12"/>
      <name val="宋体"/>
      <family val="3"/>
      <charset val="134"/>
      <scheme val="minor"/>
    </font>
    <font>
      <b/>
      <sz val="14"/>
      <name val="黑体"/>
      <family val="3"/>
      <charset val="134"/>
    </font>
    <font>
      <b/>
      <sz val="10"/>
      <name val="黑体"/>
      <family val="3"/>
      <charset val="134"/>
    </font>
    <font>
      <sz val="10"/>
      <color indexed="12"/>
      <name val="宋体"/>
      <family val="3"/>
      <charset val="134"/>
    </font>
    <font>
      <sz val="10"/>
      <color rgb="FFFF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E384"/>
      </patternFill>
    </fill>
    <fill>
      <patternFill patternType="solid">
        <fgColor rgb="FFB0E0E6"/>
      </patternFill>
    </fill>
    <fill>
      <patternFill patternType="solid">
        <fgColor indexed="9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9">
    <xf numFmtId="0" fontId="0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2" fillId="0" borderId="0"/>
    <xf numFmtId="0" fontId="6" fillId="0" borderId="0">
      <alignment vertical="center"/>
    </xf>
  </cellStyleXfs>
  <cellXfs count="153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0" xfId="1" applyFont="1" applyAlignment="1">
      <alignment horizontal="center"/>
    </xf>
    <xf numFmtId="0" fontId="6" fillId="0" borderId="0" xfId="3" applyFont="1"/>
    <xf numFmtId="0" fontId="2" fillId="0" borderId="1" xfId="3" applyFont="1" applyFill="1" applyBorder="1" applyAlignment="1">
      <alignment vertical="top"/>
    </xf>
    <xf numFmtId="0" fontId="2" fillId="0" borderId="1" xfId="3" applyFont="1" applyFill="1" applyBorder="1" applyAlignment="1">
      <alignment horizontal="justify" vertical="top" wrapText="1"/>
    </xf>
    <xf numFmtId="0" fontId="2" fillId="0" borderId="1" xfId="3" applyFont="1" applyFill="1" applyBorder="1" applyAlignment="1">
      <alignment horizontal="justify" vertical="center" wrapText="1"/>
    </xf>
    <xf numFmtId="0" fontId="2" fillId="0" borderId="1" xfId="3" applyFont="1" applyFill="1" applyBorder="1" applyAlignment="1">
      <alignment vertical="top" wrapText="1"/>
    </xf>
    <xf numFmtId="0" fontId="2" fillId="0" borderId="0" xfId="3" applyFont="1"/>
    <xf numFmtId="0" fontId="2" fillId="2" borderId="1" xfId="3" applyFont="1" applyFill="1" applyBorder="1" applyAlignment="1">
      <alignment horizontal="center" vertical="center" wrapText="1"/>
    </xf>
    <xf numFmtId="0" fontId="5" fillId="0" borderId="0" xfId="3" applyFont="1"/>
    <xf numFmtId="0" fontId="2" fillId="0" borderId="1" xfId="3" applyFont="1" applyBorder="1" applyAlignment="1">
      <alignment horizontal="justify" vertical="top" wrapText="1"/>
    </xf>
    <xf numFmtId="0" fontId="2" fillId="0" borderId="1" xfId="3" applyFont="1" applyBorder="1" applyAlignment="1">
      <alignment horizontal="justify" vertical="center" wrapText="1"/>
    </xf>
    <xf numFmtId="0" fontId="2" fillId="0" borderId="1" xfId="3" applyFont="1" applyBorder="1" applyAlignment="1">
      <alignment vertical="top" wrapText="1"/>
    </xf>
    <xf numFmtId="0" fontId="2" fillId="2" borderId="1" xfId="3" applyFont="1" applyFill="1" applyBorder="1" applyAlignment="1">
      <alignment horizontal="center" vertical="center"/>
    </xf>
    <xf numFmtId="0" fontId="2" fillId="2" borderId="1" xfId="3" applyFont="1" applyFill="1" applyBorder="1" applyAlignment="1">
      <alignment horizontal="justify" vertical="center" wrapText="1"/>
    </xf>
    <xf numFmtId="0" fontId="3" fillId="0" borderId="1" xfId="1" applyFont="1" applyBorder="1" applyAlignment="1">
      <alignment horizontal="justify"/>
    </xf>
    <xf numFmtId="0" fontId="2" fillId="0" borderId="1" xfId="3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justify"/>
    </xf>
    <xf numFmtId="0" fontId="2" fillId="2" borderId="1" xfId="1" applyFont="1" applyFill="1" applyBorder="1" applyAlignment="1">
      <alignment horizontal="justify"/>
    </xf>
    <xf numFmtId="0" fontId="4" fillId="0" borderId="1" xfId="4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0" fontId="10" fillId="0" borderId="0" xfId="3" applyFont="1"/>
    <xf numFmtId="0" fontId="3" fillId="0" borderId="1" xfId="5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/>
    <xf numFmtId="0" fontId="2" fillId="0" borderId="1" xfId="0" applyFont="1" applyFill="1" applyBorder="1" applyAlignment="1">
      <alignment wrapText="1"/>
    </xf>
    <xf numFmtId="0" fontId="3" fillId="0" borderId="1" xfId="5" applyFont="1" applyBorder="1" applyAlignment="1">
      <alignment horizontal="justify" vertical="top" wrapText="1"/>
    </xf>
    <xf numFmtId="0" fontId="11" fillId="0" borderId="0" xfId="0" applyFont="1" applyAlignment="1">
      <alignment wrapText="1"/>
    </xf>
    <xf numFmtId="0" fontId="2" fillId="0" borderId="1" xfId="0" applyFont="1" applyBorder="1"/>
    <xf numFmtId="0" fontId="2" fillId="0" borderId="1" xfId="1" applyFont="1" applyBorder="1" applyAlignment="1">
      <alignment wrapText="1"/>
    </xf>
    <xf numFmtId="0" fontId="6" fillId="0" borderId="0" xfId="2"/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justify" vertical="center" wrapText="1"/>
    </xf>
    <xf numFmtId="0" fontId="13" fillId="0" borderId="0" xfId="3" applyFont="1" applyAlignment="1">
      <alignment vertical="center" wrapText="1"/>
    </xf>
    <xf numFmtId="0" fontId="13" fillId="0" borderId="1" xfId="3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3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3" fillId="0" borderId="0" xfId="0" applyFont="1"/>
    <xf numFmtId="0" fontId="2" fillId="0" borderId="1" xfId="0" applyFont="1" applyBorder="1" applyAlignment="1">
      <alignment horizontal="left" vertical="top" wrapText="1"/>
    </xf>
    <xf numFmtId="0" fontId="2" fillId="0" borderId="1" xfId="1" applyFont="1" applyBorder="1" applyAlignment="1">
      <alignment horizontal="left"/>
    </xf>
    <xf numFmtId="0" fontId="13" fillId="0" borderId="1" xfId="1" applyFont="1" applyBorder="1" applyAlignment="1">
      <alignment horizontal="left" vertical="center"/>
    </xf>
    <xf numFmtId="0" fontId="12" fillId="2" borderId="1" xfId="3" applyFont="1" applyFill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justify" vertical="center" wrapText="1"/>
    </xf>
    <xf numFmtId="0" fontId="15" fillId="0" borderId="0" xfId="3" applyFont="1"/>
    <xf numFmtId="0" fontId="13" fillId="0" borderId="1" xfId="3" applyFont="1" applyFill="1" applyBorder="1" applyAlignment="1">
      <alignment vertical="top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justify" vertical="center"/>
    </xf>
    <xf numFmtId="0" fontId="16" fillId="0" borderId="1" xfId="0" applyFont="1" applyBorder="1" applyAlignment="1">
      <alignment horizontal="justify" vertical="top" wrapText="1"/>
    </xf>
    <xf numFmtId="0" fontId="13" fillId="0" borderId="1" xfId="0" applyFont="1" applyFill="1" applyBorder="1" applyAlignment="1">
      <alignment vertical="top" wrapText="1"/>
    </xf>
    <xf numFmtId="0" fontId="15" fillId="0" borderId="1" xfId="3" applyFont="1" applyFill="1" applyBorder="1"/>
    <xf numFmtId="0" fontId="13" fillId="0" borderId="1" xfId="3" applyFont="1" applyFill="1" applyBorder="1" applyAlignment="1">
      <alignment horizontal="center" vertical="center" wrapText="1"/>
    </xf>
    <xf numFmtId="0" fontId="13" fillId="0" borderId="3" xfId="3" applyFont="1" applyFill="1" applyBorder="1" applyAlignment="1">
      <alignment horizontal="justify" vertical="top" wrapText="1"/>
    </xf>
    <xf numFmtId="0" fontId="13" fillId="0" borderId="1" xfId="3" applyFont="1" applyFill="1" applyBorder="1" applyAlignment="1">
      <alignment horizontal="justify" vertical="center"/>
    </xf>
    <xf numFmtId="0" fontId="13" fillId="0" borderId="1" xfId="3" applyFont="1" applyFill="1" applyBorder="1" applyAlignment="1">
      <alignment horizontal="justify" vertical="top" wrapText="1"/>
    </xf>
    <xf numFmtId="0" fontId="13" fillId="0" borderId="1" xfId="3" applyFont="1" applyFill="1" applyBorder="1" applyAlignment="1">
      <alignment horizontal="justify" vertical="center" wrapText="1"/>
    </xf>
    <xf numFmtId="0" fontId="13" fillId="0" borderId="1" xfId="3" applyFont="1" applyFill="1" applyBorder="1" applyAlignment="1">
      <alignment vertical="top" wrapText="1"/>
    </xf>
    <xf numFmtId="0" fontId="13" fillId="0" borderId="1" xfId="3" applyFont="1" applyFill="1" applyBorder="1" applyAlignment="1">
      <alignment horizontal="left" vertical="center" wrapText="1"/>
    </xf>
    <xf numFmtId="0" fontId="16" fillId="0" borderId="1" xfId="3" applyFont="1" applyBorder="1" applyAlignment="1">
      <alignment horizontal="left" vertical="center"/>
    </xf>
    <xf numFmtId="0" fontId="13" fillId="0" borderId="1" xfId="3" applyFont="1" applyFill="1" applyBorder="1" applyAlignment="1">
      <alignment horizontal="left" vertical="center"/>
    </xf>
    <xf numFmtId="0" fontId="15" fillId="0" borderId="0" xfId="0" applyFont="1"/>
    <xf numFmtId="0" fontId="13" fillId="0" borderId="1" xfId="1" applyFont="1" applyBorder="1" applyAlignment="1">
      <alignment vertical="top" wrapText="1"/>
    </xf>
    <xf numFmtId="0" fontId="17" fillId="0" borderId="1" xfId="1" applyFont="1" applyFill="1" applyBorder="1" applyAlignment="1">
      <alignment horizontal="center" vertical="center" wrapText="1"/>
    </xf>
    <xf numFmtId="0" fontId="13" fillId="0" borderId="2" xfId="1" applyFont="1" applyBorder="1" applyAlignment="1">
      <alignment horizontal="justify" vertical="center"/>
    </xf>
    <xf numFmtId="0" fontId="13" fillId="0" borderId="2" xfId="1" applyFont="1" applyBorder="1" applyAlignment="1">
      <alignment vertical="top" wrapText="1"/>
    </xf>
    <xf numFmtId="0" fontId="13" fillId="0" borderId="2" xfId="1" applyFont="1" applyBorder="1" applyAlignment="1">
      <alignment horizontal="justify" vertical="center" wrapText="1"/>
    </xf>
    <xf numFmtId="0" fontId="13" fillId="0" borderId="1" xfId="5" applyFont="1" applyBorder="1" applyAlignment="1">
      <alignment vertical="top" wrapText="1"/>
    </xf>
    <xf numFmtId="0" fontId="15" fillId="0" borderId="1" xfId="0" applyFont="1" applyBorder="1"/>
    <xf numFmtId="0" fontId="13" fillId="0" borderId="1" xfId="5" applyFont="1" applyBorder="1" applyAlignment="1">
      <alignment horizontal="justify" vertical="center"/>
    </xf>
    <xf numFmtId="0" fontId="13" fillId="0" borderId="1" xfId="5" applyFont="1" applyBorder="1" applyAlignment="1">
      <alignment horizontal="justify" vertical="top" wrapText="1"/>
    </xf>
    <xf numFmtId="0" fontId="13" fillId="0" borderId="1" xfId="5" applyFont="1" applyBorder="1" applyAlignment="1">
      <alignment horizontal="justify" vertical="center" wrapText="1"/>
    </xf>
    <xf numFmtId="0" fontId="13" fillId="0" borderId="1" xfId="1" applyFont="1" applyBorder="1" applyAlignment="1">
      <alignment horizontal="justify" vertical="center"/>
    </xf>
    <xf numFmtId="0" fontId="13" fillId="0" borderId="1" xfId="1" applyFont="1" applyBorder="1" applyAlignment="1">
      <alignment horizontal="justify" vertical="center" wrapText="1"/>
    </xf>
    <xf numFmtId="0" fontId="15" fillId="0" borderId="2" xfId="0" applyFont="1" applyBorder="1"/>
    <xf numFmtId="0" fontId="13" fillId="0" borderId="1" xfId="0" applyFont="1" applyBorder="1" applyAlignment="1">
      <alignment horizontal="justify" vertical="top" wrapText="1"/>
    </xf>
    <xf numFmtId="0" fontId="13" fillId="0" borderId="1" xfId="0" applyFont="1" applyBorder="1" applyAlignment="1">
      <alignment horizontal="justify" wrapText="1"/>
    </xf>
    <xf numFmtId="0" fontId="18" fillId="0" borderId="1" xfId="0" applyFont="1" applyBorder="1" applyAlignment="1">
      <alignment horizontal="justify" vertical="top" wrapText="1"/>
    </xf>
    <xf numFmtId="0" fontId="13" fillId="2" borderId="1" xfId="3" applyFont="1" applyFill="1" applyBorder="1" applyAlignment="1">
      <alignment horizontal="center" vertical="center" wrapText="1"/>
    </xf>
    <xf numFmtId="0" fontId="13" fillId="2" borderId="1" xfId="3" applyFont="1" applyFill="1" applyBorder="1" applyAlignment="1">
      <alignment horizontal="justify" vertical="center" wrapText="1"/>
    </xf>
    <xf numFmtId="0" fontId="13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13" fillId="0" borderId="1" xfId="3" applyFont="1" applyBorder="1" applyAlignment="1">
      <alignment horizontal="justify" vertical="center"/>
    </xf>
    <xf numFmtId="0" fontId="13" fillId="2" borderId="1" xfId="3" applyFont="1" applyFill="1" applyBorder="1" applyAlignment="1">
      <alignment horizontal="center" vertical="center"/>
    </xf>
    <xf numFmtId="0" fontId="13" fillId="0" borderId="1" xfId="3" applyFont="1" applyBorder="1" applyAlignment="1">
      <alignment horizontal="justify" vertical="top" wrapText="1"/>
    </xf>
    <xf numFmtId="0" fontId="13" fillId="0" borderId="1" xfId="3" applyFont="1" applyBorder="1" applyAlignment="1">
      <alignment horizontal="justify" vertical="center" wrapText="1"/>
    </xf>
    <xf numFmtId="0" fontId="13" fillId="0" borderId="1" xfId="3" applyFont="1" applyBorder="1" applyAlignment="1">
      <alignment vertical="top" wrapText="1"/>
    </xf>
    <xf numFmtId="0" fontId="19" fillId="0" borderId="0" xfId="3" applyFont="1"/>
    <xf numFmtId="0" fontId="13" fillId="0" borderId="0" xfId="3" applyFont="1"/>
    <xf numFmtId="0" fontId="20" fillId="0" borderId="0" xfId="3" applyFont="1"/>
    <xf numFmtId="0" fontId="22" fillId="0" borderId="1" xfId="3" applyFont="1" applyBorder="1"/>
    <xf numFmtId="0" fontId="13" fillId="5" borderId="1" xfId="5" applyFont="1" applyFill="1" applyBorder="1" applyAlignment="1">
      <alignment horizontal="center" vertical="center" wrapText="1"/>
    </xf>
    <xf numFmtId="0" fontId="13" fillId="5" borderId="1" xfId="5" applyFont="1" applyFill="1" applyBorder="1" applyAlignment="1">
      <alignment horizontal="center" vertical="center"/>
    </xf>
    <xf numFmtId="0" fontId="13" fillId="5" borderId="1" xfId="5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wrapText="1"/>
    </xf>
    <xf numFmtId="0" fontId="13" fillId="0" borderId="4" xfId="5" applyFont="1" applyFill="1" applyBorder="1" applyAlignment="1">
      <alignment vertical="top"/>
    </xf>
    <xf numFmtId="0" fontId="13" fillId="0" borderId="4" xfId="5" applyFont="1" applyFill="1" applyBorder="1" applyAlignment="1">
      <alignment horizontal="center" vertical="center" wrapText="1"/>
    </xf>
    <xf numFmtId="0" fontId="13" fillId="0" borderId="4" xfId="5" applyFont="1" applyBorder="1" applyAlignment="1">
      <alignment horizontal="justify" vertical="center"/>
    </xf>
    <xf numFmtId="0" fontId="13" fillId="0" borderId="4" xfId="5" applyFont="1" applyBorder="1" applyAlignment="1">
      <alignment horizontal="justify" vertical="top" wrapText="1"/>
    </xf>
    <xf numFmtId="0" fontId="13" fillId="0" borderId="4" xfId="5" applyFont="1" applyBorder="1" applyAlignment="1">
      <alignment horizontal="justify" vertical="center" wrapText="1"/>
    </xf>
    <xf numFmtId="0" fontId="13" fillId="0" borderId="4" xfId="5" applyFont="1" applyBorder="1" applyAlignment="1">
      <alignment vertical="top" wrapText="1"/>
    </xf>
    <xf numFmtId="0" fontId="13" fillId="0" borderId="1" xfId="5" applyFont="1" applyFill="1" applyBorder="1" applyAlignment="1">
      <alignment vertical="top" wrapText="1"/>
    </xf>
    <xf numFmtId="0" fontId="13" fillId="0" borderId="1" xfId="5" applyFont="1" applyBorder="1" applyAlignment="1">
      <alignment horizontal="center" vertical="center"/>
    </xf>
    <xf numFmtId="0" fontId="13" fillId="0" borderId="1" xfId="0" applyFont="1" applyBorder="1" applyAlignment="1">
      <alignment horizontal="justify" vertical="center"/>
    </xf>
    <xf numFmtId="0" fontId="16" fillId="0" borderId="1" xfId="5" applyFont="1" applyBorder="1" applyAlignment="1">
      <alignment horizontal="justify" vertical="center"/>
    </xf>
    <xf numFmtId="0" fontId="13" fillId="0" borderId="1" xfId="0" applyFont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23" fillId="0" borderId="1" xfId="0" applyFont="1" applyBorder="1" applyAlignment="1">
      <alignment horizontal="justify" vertical="center"/>
    </xf>
    <xf numFmtId="0" fontId="2" fillId="2" borderId="1" xfId="6" applyFont="1" applyFill="1" applyBorder="1" applyAlignment="1">
      <alignment horizontal="justify"/>
    </xf>
    <xf numFmtId="0" fontId="2" fillId="2" borderId="1" xfId="6" applyFont="1" applyFill="1" applyBorder="1" applyAlignment="1">
      <alignment horizontal="center" vertical="center"/>
    </xf>
    <xf numFmtId="0" fontId="2" fillId="6" borderId="1" xfId="7" applyFont="1" applyFill="1" applyBorder="1" applyAlignment="1">
      <alignment horizontal="center" vertical="center" wrapText="1"/>
    </xf>
    <xf numFmtId="0" fontId="2" fillId="7" borderId="1" xfId="7" applyFont="1" applyFill="1" applyBorder="1" applyAlignment="1">
      <alignment horizontal="center" vertical="center" wrapText="1"/>
    </xf>
    <xf numFmtId="0" fontId="3" fillId="0" borderId="0" xfId="6" applyFont="1" applyAlignment="1">
      <alignment horizontal="center"/>
    </xf>
    <xf numFmtId="0" fontId="3" fillId="0" borderId="1" xfId="6" applyFont="1" applyBorder="1" applyAlignment="1">
      <alignment horizontal="justify" vertical="center" wrapText="1"/>
    </xf>
    <xf numFmtId="0" fontId="3" fillId="0" borderId="1" xfId="6" applyFont="1" applyBorder="1" applyAlignment="1">
      <alignment horizontal="center"/>
    </xf>
    <xf numFmtId="0" fontId="3" fillId="4" borderId="1" xfId="6" applyFont="1" applyFill="1" applyBorder="1" applyAlignment="1">
      <alignment horizontal="center"/>
    </xf>
    <xf numFmtId="0" fontId="2" fillId="8" borderId="1" xfId="7" applyFont="1" applyFill="1" applyBorder="1" applyAlignment="1">
      <alignment horizontal="center" vertical="center" wrapText="1"/>
    </xf>
    <xf numFmtId="0" fontId="3" fillId="0" borderId="1" xfId="6" applyFont="1" applyBorder="1" applyAlignment="1">
      <alignment horizontal="justify"/>
    </xf>
    <xf numFmtId="0" fontId="3" fillId="0" borderId="0" xfId="6" applyFont="1" applyAlignment="1">
      <alignment horizontal="justify"/>
    </xf>
    <xf numFmtId="0" fontId="2" fillId="0" borderId="1" xfId="6" applyFont="1" applyBorder="1" applyAlignment="1">
      <alignment horizontal="justify"/>
    </xf>
    <xf numFmtId="0" fontId="3" fillId="3" borderId="1" xfId="6" applyFont="1" applyFill="1" applyBorder="1" applyAlignment="1">
      <alignment horizontal="justify"/>
    </xf>
    <xf numFmtId="0" fontId="3" fillId="3" borderId="1" xfId="6" applyFont="1" applyFill="1" applyBorder="1" applyAlignment="1">
      <alignment horizontal="center"/>
    </xf>
    <xf numFmtId="0" fontId="2" fillId="0" borderId="0" xfId="7"/>
    <xf numFmtId="0" fontId="25" fillId="0" borderId="7" xfId="7" applyFont="1" applyBorder="1" applyAlignment="1">
      <alignment horizontal="center" vertical="center" wrapText="1"/>
    </xf>
    <xf numFmtId="0" fontId="2" fillId="8" borderId="7" xfId="7" applyFont="1" applyFill="1" applyBorder="1" applyAlignment="1">
      <alignment horizontal="center" vertical="center" wrapText="1"/>
    </xf>
    <xf numFmtId="10" fontId="2" fillId="8" borderId="7" xfId="7" applyNumberFormat="1" applyFont="1" applyFill="1" applyBorder="1" applyAlignment="1">
      <alignment horizontal="center" vertical="center" wrapText="1"/>
    </xf>
    <xf numFmtId="0" fontId="2" fillId="0" borderId="0" xfId="7" applyFont="1" applyBorder="1" applyAlignment="1">
      <alignment horizontal="left" vertical="top" wrapText="1"/>
    </xf>
    <xf numFmtId="0" fontId="2" fillId="0" borderId="0" xfId="7"/>
    <xf numFmtId="0" fontId="25" fillId="0" borderId="7" xfId="7" applyFont="1" applyBorder="1" applyAlignment="1">
      <alignment horizontal="center" vertical="center" wrapText="1"/>
    </xf>
    <xf numFmtId="0" fontId="2" fillId="0" borderId="5" xfId="7" applyNumberFormat="1" applyFont="1" applyFill="1" applyBorder="1"/>
    <xf numFmtId="0" fontId="2" fillId="0" borderId="6" xfId="7" applyNumberFormat="1" applyFont="1" applyFill="1" applyBorder="1"/>
    <xf numFmtId="0" fontId="26" fillId="8" borderId="7" xfId="7" applyFont="1" applyFill="1" applyBorder="1" applyAlignment="1">
      <alignment horizontal="center" vertical="center" wrapText="1"/>
    </xf>
    <xf numFmtId="0" fontId="25" fillId="0" borderId="8" xfId="7" applyNumberFormat="1" applyFont="1" applyFill="1" applyBorder="1" applyAlignment="1">
      <alignment horizontal="center" vertical="center" wrapText="1"/>
    </xf>
    <xf numFmtId="0" fontId="2" fillId="0" borderId="9" xfId="7" applyNumberFormat="1" applyFont="1" applyFill="1" applyBorder="1"/>
    <xf numFmtId="0" fontId="2" fillId="0" borderId="10" xfId="7" applyNumberFormat="1" applyFont="1" applyFill="1" applyBorder="1"/>
    <xf numFmtId="0" fontId="25" fillId="0" borderId="0" xfId="7" applyFont="1" applyBorder="1" applyAlignment="1">
      <alignment horizontal="left" vertical="top" wrapText="1"/>
    </xf>
    <xf numFmtId="0" fontId="24" fillId="0" borderId="0" xfId="7" applyFont="1" applyBorder="1" applyAlignment="1">
      <alignment horizontal="center" vertical="center" wrapText="1"/>
    </xf>
    <xf numFmtId="0" fontId="25" fillId="0" borderId="1" xfId="7" applyFont="1" applyBorder="1" applyAlignment="1">
      <alignment horizontal="center" vertical="center" wrapText="1"/>
    </xf>
    <xf numFmtId="31" fontId="26" fillId="8" borderId="7" xfId="7" applyNumberFormat="1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left" vertical="center" wrapText="1" shrinkToFit="1"/>
    </xf>
    <xf numFmtId="0" fontId="2" fillId="0" borderId="7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8" applyFont="1" applyFill="1" applyAlignment="1">
      <alignment horizontal="left" vertical="center"/>
    </xf>
    <xf numFmtId="0" fontId="6" fillId="10" borderId="0" xfId="0" applyFont="1" applyFill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</cellXfs>
  <cellStyles count="9">
    <cellStyle name="0,0_x000d_ NA_x000d_ " xfId="6"/>
    <cellStyle name="0,0_x000d__x000a_NA_x000d__x000a_" xfId="1"/>
    <cellStyle name="常规" xfId="0" builtinId="0"/>
    <cellStyle name="常规 2" xfId="2"/>
    <cellStyle name="常规 3" xfId="7"/>
    <cellStyle name="常规_NRM-Mgw(v3.0.0)_20081219r1-中兴答复r1" xfId="3"/>
    <cellStyle name="常规_sheet" xfId="8"/>
    <cellStyle name="常规_中国移动3G OMC北向接口配置资源模型ICS－BG分册" xfId="4"/>
    <cellStyle name="样式 1" xfId="5"/>
  </cellStyles>
  <dxfs count="2">
    <dxf>
      <font>
        <b/>
        <color indexed="10"/>
      </font>
    </dxf>
    <dxf>
      <font>
        <b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18</xdr:col>
      <xdr:colOff>342900</xdr:colOff>
      <xdr:row>40</xdr:row>
      <xdr:rowOff>142875</xdr:rowOff>
    </xdr:to>
    <xdr:pic>
      <xdr:nvPicPr>
        <xdr:cNvPr id="208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61950"/>
          <a:ext cx="12687300" cy="7019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2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5" Type="http://schemas.openxmlformats.org/officeDocument/2006/relationships/printerSettings" Target="../printerSettings/printerSettings27.bin"/><Relationship Id="rId4" Type="http://schemas.openxmlformats.org/officeDocument/2006/relationships/printerSettings" Target="../printerSettings/printerSettings2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Relationship Id="rId5" Type="http://schemas.openxmlformats.org/officeDocument/2006/relationships/printerSettings" Target="../printerSettings/printerSettings32.bin"/><Relationship Id="rId4" Type="http://schemas.openxmlformats.org/officeDocument/2006/relationships/printerSettings" Target="../printerSettings/printerSettings3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A23" sqref="A23:L23"/>
    </sheetView>
  </sheetViews>
  <sheetFormatPr defaultColWidth="9" defaultRowHeight="12" x14ac:dyDescent="0.15"/>
  <cols>
    <col min="1" max="12" width="8.69921875" style="130" customWidth="1"/>
    <col min="13" max="16384" width="9" style="130"/>
  </cols>
  <sheetData>
    <row r="1" spans="1:12" ht="15" customHeight="1" x14ac:dyDescent="0.15">
      <c r="A1" s="144" t="s">
        <v>792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</row>
    <row r="2" spans="1:12" x14ac:dyDescent="0.15">
      <c r="A2" s="145" t="s">
        <v>757</v>
      </c>
      <c r="B2" s="137"/>
      <c r="C2" s="137"/>
      <c r="D2" s="138"/>
      <c r="E2" s="139"/>
      <c r="F2" s="137"/>
      <c r="G2" s="137"/>
      <c r="H2" s="137"/>
      <c r="I2" s="137"/>
      <c r="J2" s="137"/>
      <c r="K2" s="137"/>
      <c r="L2" s="138"/>
    </row>
    <row r="3" spans="1:12" x14ac:dyDescent="0.15">
      <c r="A3" s="136" t="s">
        <v>758</v>
      </c>
      <c r="B3" s="137"/>
      <c r="C3" s="137"/>
      <c r="D3" s="138"/>
      <c r="E3" s="146"/>
      <c r="F3" s="137"/>
      <c r="G3" s="137"/>
      <c r="H3" s="137"/>
      <c r="I3" s="137"/>
      <c r="J3" s="137"/>
      <c r="K3" s="137"/>
      <c r="L3" s="138"/>
    </row>
    <row r="4" spans="1:12" x14ac:dyDescent="0.15">
      <c r="A4" s="136" t="s">
        <v>759</v>
      </c>
      <c r="B4" s="137"/>
      <c r="C4" s="137"/>
      <c r="D4" s="138"/>
      <c r="E4" s="139"/>
      <c r="F4" s="137"/>
      <c r="G4" s="137"/>
      <c r="H4" s="137"/>
      <c r="I4" s="137"/>
      <c r="J4" s="137"/>
      <c r="K4" s="137"/>
      <c r="L4" s="138"/>
    </row>
    <row r="5" spans="1:12" x14ac:dyDescent="0.15">
      <c r="A5" s="136" t="s">
        <v>760</v>
      </c>
      <c r="B5" s="137"/>
      <c r="C5" s="137"/>
      <c r="D5" s="138"/>
      <c r="E5" s="139"/>
      <c r="F5" s="137"/>
      <c r="G5" s="137"/>
      <c r="H5" s="137"/>
      <c r="I5" s="137"/>
      <c r="J5" s="137"/>
      <c r="K5" s="137"/>
      <c r="L5" s="138"/>
    </row>
    <row r="7" spans="1:12" ht="24" x14ac:dyDescent="0.15">
      <c r="A7" s="136" t="s">
        <v>761</v>
      </c>
      <c r="B7" s="138"/>
      <c r="C7" s="131" t="s">
        <v>762</v>
      </c>
      <c r="D7" s="131" t="s">
        <v>763</v>
      </c>
      <c r="E7" s="131" t="s">
        <v>764</v>
      </c>
      <c r="F7" s="131" t="s">
        <v>765</v>
      </c>
      <c r="G7" s="131" t="s">
        <v>766</v>
      </c>
      <c r="H7" s="131" t="s">
        <v>767</v>
      </c>
      <c r="I7" s="131" t="s">
        <v>768</v>
      </c>
      <c r="J7" s="131" t="s">
        <v>769</v>
      </c>
      <c r="K7" s="131" t="s">
        <v>770</v>
      </c>
      <c r="L7" s="131" t="s">
        <v>771</v>
      </c>
    </row>
    <row r="8" spans="1:12" x14ac:dyDescent="0.15">
      <c r="A8" s="140" t="s">
        <v>772</v>
      </c>
      <c r="B8" s="131" t="s">
        <v>773</v>
      </c>
      <c r="C8" s="131">
        <f>Index!E26</f>
        <v>1</v>
      </c>
      <c r="D8" s="132" t="s">
        <v>774</v>
      </c>
      <c r="E8" s="132">
        <f>Index!O26</f>
        <v>0</v>
      </c>
      <c r="F8" s="132">
        <f>Index!U26</f>
        <v>0</v>
      </c>
      <c r="G8" s="132">
        <f>Index!AA26</f>
        <v>0</v>
      </c>
      <c r="H8" s="132">
        <f>Index!AG26</f>
        <v>0</v>
      </c>
      <c r="I8" s="132">
        <f>Index!AM26</f>
        <v>0</v>
      </c>
      <c r="J8" s="133">
        <f>(E8+E11)/(C8+C11-D11)</f>
        <v>0</v>
      </c>
      <c r="K8" s="133">
        <f>( (E8+E11)+0.8*(F8+F11)+0.6*(G8+G11)+0.4*(H8+H11)+0.2*(I8+I11) )/(C8+C11-D11)</f>
        <v>0</v>
      </c>
      <c r="L8" s="133">
        <f>( (E8+E11)+(F8+F11)+(G8+G11)+(H8+H11)+(I8+I11) )/(C8+C11-D11)</f>
        <v>0</v>
      </c>
    </row>
    <row r="9" spans="1:12" x14ac:dyDescent="0.15">
      <c r="A9" s="136" t="s">
        <v>775</v>
      </c>
      <c r="B9" s="131" t="s">
        <v>776</v>
      </c>
      <c r="C9" s="131">
        <f>Index!F26</f>
        <v>153</v>
      </c>
      <c r="D9" s="132" t="s">
        <v>774</v>
      </c>
      <c r="E9" s="132">
        <f>Index!P26</f>
        <v>22</v>
      </c>
      <c r="F9" s="132">
        <f>Index!V26</f>
        <v>0</v>
      </c>
      <c r="G9" s="132">
        <f>Index!AB26</f>
        <v>0</v>
      </c>
      <c r="H9" s="132">
        <f>Index!AH26</f>
        <v>0</v>
      </c>
      <c r="I9" s="132">
        <f>Index!AN26</f>
        <v>0</v>
      </c>
      <c r="J9" s="133">
        <f>(E9+E12)/(C9+C12-D12)</f>
        <v>0.1437908496732026</v>
      </c>
      <c r="K9" s="133">
        <f>( (E9+E12)+0.8*(F9+F12)+0.6*(G9+G12)+0.4*(H9+H12)+0.2*(I9+I12) )/(C9+C12-D12)</f>
        <v>0.1437908496732026</v>
      </c>
      <c r="L9" s="133">
        <f>( (E9+E12)+(F9+F12)+(G9+G12)+(H9+H12)+(I9+I12) )/(C9+C12-D12)</f>
        <v>0.1437908496732026</v>
      </c>
    </row>
    <row r="10" spans="1:12" x14ac:dyDescent="0.15">
      <c r="A10" s="136"/>
      <c r="B10" s="131" t="s">
        <v>777</v>
      </c>
      <c r="C10" s="131">
        <f>Index!G26</f>
        <v>0</v>
      </c>
      <c r="D10" s="132" t="s">
        <v>774</v>
      </c>
      <c r="E10" s="132">
        <f>Index!Q26</f>
        <v>0</v>
      </c>
      <c r="F10" s="132">
        <f>Index!W26</f>
        <v>0</v>
      </c>
      <c r="G10" s="132">
        <f>Index!AC26</f>
        <v>0</v>
      </c>
      <c r="H10" s="132">
        <f>Index!AI26</f>
        <v>0</v>
      </c>
      <c r="I10" s="132">
        <f>Index!AO26</f>
        <v>0</v>
      </c>
      <c r="J10" s="133">
        <f>(E10+E13)/(C10+C13-D13)</f>
        <v>7.1428571428571425E-2</v>
      </c>
      <c r="K10" s="133">
        <f>( (E10+E13)+0.8*(F10+F13)+0.6*(G10+G13)+0.4*(H10+H13)+0.2*(I10+I13) )/(C10+C13-D13)</f>
        <v>7.1428571428571425E-2</v>
      </c>
      <c r="L10" s="133">
        <f>( (E10+E13)+(F10+F13)+(G10+G13)+(H10+H13)+(I10+I13) )/(C10+C13-D13)</f>
        <v>7.1428571428571425E-2</v>
      </c>
    </row>
    <row r="11" spans="1:12" x14ac:dyDescent="0.15">
      <c r="A11" s="135"/>
      <c r="B11" s="131" t="s">
        <v>778</v>
      </c>
      <c r="C11" s="131">
        <f>Index!H26</f>
        <v>0</v>
      </c>
      <c r="D11" s="132">
        <f>Index!L26</f>
        <v>0</v>
      </c>
      <c r="E11" s="132">
        <f>Index!R26</f>
        <v>0</v>
      </c>
      <c r="F11" s="132">
        <f>Index!X26</f>
        <v>0</v>
      </c>
      <c r="G11" s="132">
        <f>Index!AD26</f>
        <v>0</v>
      </c>
      <c r="H11" s="132">
        <f>Index!AJ26</f>
        <v>0</v>
      </c>
      <c r="I11" s="132">
        <f>Index!AP26</f>
        <v>0</v>
      </c>
      <c r="J11" s="136" t="s">
        <v>774</v>
      </c>
      <c r="K11" s="141"/>
      <c r="L11" s="142"/>
    </row>
    <row r="12" spans="1:12" x14ac:dyDescent="0.15">
      <c r="A12" s="135"/>
      <c r="B12" s="131" t="s">
        <v>779</v>
      </c>
      <c r="C12" s="131">
        <f>Index!I26</f>
        <v>0</v>
      </c>
      <c r="D12" s="132">
        <f>Index!M26</f>
        <v>0</v>
      </c>
      <c r="E12" s="132">
        <f>Index!S26</f>
        <v>0</v>
      </c>
      <c r="F12" s="132">
        <f>Index!Y26</f>
        <v>0</v>
      </c>
      <c r="G12" s="132">
        <f>Index!AE26</f>
        <v>0</v>
      </c>
      <c r="H12" s="132">
        <f>Index!AK26</f>
        <v>0</v>
      </c>
      <c r="I12" s="132">
        <f>Index!AQ26</f>
        <v>0</v>
      </c>
      <c r="J12" s="135"/>
      <c r="K12" s="135"/>
      <c r="L12" s="135"/>
    </row>
    <row r="13" spans="1:12" x14ac:dyDescent="0.15">
      <c r="A13" s="135"/>
      <c r="B13" s="131" t="s">
        <v>780</v>
      </c>
      <c r="C13" s="131">
        <f>Index!J26</f>
        <v>28</v>
      </c>
      <c r="D13" s="132">
        <f>Index!N26</f>
        <v>0</v>
      </c>
      <c r="E13" s="132">
        <f>Index!T26</f>
        <v>2</v>
      </c>
      <c r="F13" s="132">
        <f>Index!Z26</f>
        <v>0</v>
      </c>
      <c r="G13" s="132">
        <f>Index!AF26</f>
        <v>0</v>
      </c>
      <c r="H13" s="132">
        <f>Index!AL26</f>
        <v>0</v>
      </c>
      <c r="I13" s="132">
        <f>Index!AR26</f>
        <v>0</v>
      </c>
      <c r="J13" s="135"/>
      <c r="K13" s="135"/>
      <c r="L13" s="135"/>
    </row>
    <row r="17" spans="1:12" x14ac:dyDescent="0.15">
      <c r="A17" s="143" t="s">
        <v>781</v>
      </c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</row>
    <row r="18" spans="1:12" ht="110.1" customHeight="1" x14ac:dyDescent="0.15">
      <c r="A18" s="134" t="s">
        <v>782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</row>
    <row r="19" spans="1:12" x14ac:dyDescent="0.15">
      <c r="A19" s="134" t="s">
        <v>783</v>
      </c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</row>
    <row r="20" spans="1:12" ht="50.1" customHeight="1" x14ac:dyDescent="0.15">
      <c r="A20" s="134" t="s">
        <v>784</v>
      </c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</row>
    <row r="21" spans="1:12" x14ac:dyDescent="0.15">
      <c r="A21" s="134" t="s">
        <v>785</v>
      </c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</row>
    <row r="22" spans="1:12" x14ac:dyDescent="0.15">
      <c r="A22" s="134" t="s">
        <v>786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</row>
    <row r="23" spans="1:12" x14ac:dyDescent="0.15">
      <c r="A23" s="134" t="s">
        <v>793</v>
      </c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</row>
  </sheetData>
  <mergeCells count="19">
    <mergeCell ref="A4:D4"/>
    <mergeCell ref="E4:L4"/>
    <mergeCell ref="A1:L1"/>
    <mergeCell ref="A2:D2"/>
    <mergeCell ref="E2:L2"/>
    <mergeCell ref="A3:D3"/>
    <mergeCell ref="E3:L3"/>
    <mergeCell ref="A23:L23"/>
    <mergeCell ref="A5:D5"/>
    <mergeCell ref="E5:L5"/>
    <mergeCell ref="A7:B7"/>
    <mergeCell ref="A8:A13"/>
    <mergeCell ref="J11:L13"/>
    <mergeCell ref="A17:L17"/>
    <mergeCell ref="A18:L18"/>
    <mergeCell ref="A19:L19"/>
    <mergeCell ref="A20:L20"/>
    <mergeCell ref="A21:L21"/>
    <mergeCell ref="A22:L22"/>
  </mergeCells>
  <phoneticPr fontId="1" type="noConversion"/>
  <conditionalFormatting sqref="J8:L8">
    <cfRule type="cellIs" dxfId="1" priority="1" operator="lessThan">
      <formula>1</formula>
    </cfRule>
  </conditionalFormatting>
  <conditionalFormatting sqref="J9:L9">
    <cfRule type="cellIs" dxfId="0" priority="2" operator="lessThan">
      <formula>0.9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4" customWidth="1"/>
    <col min="2" max="2" width="8.5" style="4" customWidth="1"/>
    <col min="3" max="4" width="16.8984375" style="4" customWidth="1"/>
    <col min="5" max="5" width="19.5" style="4" customWidth="1"/>
    <col min="6" max="7" width="8.8984375" style="4" customWidth="1"/>
    <col min="8" max="8" width="10.09765625" style="9" customWidth="1"/>
    <col min="9" max="9" width="10.796875" style="150" customWidth="1"/>
    <col min="10" max="16384" width="9" style="4"/>
  </cols>
  <sheetData>
    <row r="1" spans="1:9" ht="42" customHeight="1" x14ac:dyDescent="0.25">
      <c r="A1" s="10" t="s">
        <v>68</v>
      </c>
      <c r="B1" s="10" t="s">
        <v>69</v>
      </c>
      <c r="C1" s="10" t="s">
        <v>70</v>
      </c>
      <c r="D1" s="15" t="s">
        <v>71</v>
      </c>
      <c r="E1" s="15" t="s">
        <v>72</v>
      </c>
      <c r="F1" s="16" t="s">
        <v>73</v>
      </c>
      <c r="G1" s="15" t="s">
        <v>74</v>
      </c>
      <c r="H1" s="10" t="s">
        <v>75</v>
      </c>
      <c r="I1" s="147" t="s">
        <v>797</v>
      </c>
    </row>
    <row r="2" spans="1:9" s="11" customFormat="1" ht="36" x14ac:dyDescent="0.3">
      <c r="A2" s="5" t="s">
        <v>382</v>
      </c>
      <c r="B2" s="18" t="s">
        <v>76</v>
      </c>
      <c r="C2" s="60" t="s">
        <v>596</v>
      </c>
      <c r="D2" s="6" t="s">
        <v>54</v>
      </c>
      <c r="E2" s="6" t="s">
        <v>162</v>
      </c>
      <c r="F2" s="7" t="s">
        <v>43</v>
      </c>
      <c r="G2" s="8" t="s">
        <v>20</v>
      </c>
      <c r="H2" s="5"/>
      <c r="I2" s="132" t="s">
        <v>795</v>
      </c>
    </row>
    <row r="3" spans="1:9" s="11" customFormat="1" ht="24" x14ac:dyDescent="0.3">
      <c r="A3" s="5" t="s">
        <v>383</v>
      </c>
      <c r="B3" s="18" t="s">
        <v>76</v>
      </c>
      <c r="C3" s="90" t="s">
        <v>147</v>
      </c>
      <c r="D3" s="12" t="s">
        <v>154</v>
      </c>
      <c r="E3" s="12" t="s">
        <v>163</v>
      </c>
      <c r="F3" s="13" t="s">
        <v>43</v>
      </c>
      <c r="G3" s="14" t="s">
        <v>20</v>
      </c>
      <c r="H3" s="5"/>
      <c r="I3" s="148"/>
    </row>
    <row r="4" spans="1:9" s="11" customFormat="1" ht="36" x14ac:dyDescent="0.3">
      <c r="A4" s="5" t="s">
        <v>384</v>
      </c>
      <c r="B4" s="18" t="s">
        <v>76</v>
      </c>
      <c r="C4" s="90" t="s">
        <v>148</v>
      </c>
      <c r="D4" s="12" t="s">
        <v>155</v>
      </c>
      <c r="E4" s="12" t="s">
        <v>164</v>
      </c>
      <c r="F4" s="13" t="s">
        <v>43</v>
      </c>
      <c r="G4" s="14" t="s">
        <v>20</v>
      </c>
      <c r="H4" s="5"/>
      <c r="I4" s="148"/>
    </row>
    <row r="5" spans="1:9" s="11" customFormat="1" x14ac:dyDescent="0.3">
      <c r="A5" s="5" t="s">
        <v>385</v>
      </c>
      <c r="B5" s="18" t="s">
        <v>76</v>
      </c>
      <c r="C5" s="90" t="s">
        <v>110</v>
      </c>
      <c r="D5" s="12" t="s">
        <v>156</v>
      </c>
      <c r="E5" s="12" t="s">
        <v>165</v>
      </c>
      <c r="F5" s="13" t="s">
        <v>43</v>
      </c>
      <c r="G5" s="14" t="s">
        <v>20</v>
      </c>
      <c r="H5" s="5"/>
      <c r="I5" s="148"/>
    </row>
    <row r="6" spans="1:9" s="11" customFormat="1" x14ac:dyDescent="0.3">
      <c r="A6" s="5" t="s">
        <v>386</v>
      </c>
      <c r="B6" s="18" t="s">
        <v>76</v>
      </c>
      <c r="C6" s="90" t="s">
        <v>149</v>
      </c>
      <c r="D6" s="12" t="s">
        <v>157</v>
      </c>
      <c r="E6" s="12" t="s">
        <v>157</v>
      </c>
      <c r="F6" s="13" t="s">
        <v>43</v>
      </c>
      <c r="G6" s="14" t="s">
        <v>20</v>
      </c>
      <c r="H6" s="5"/>
      <c r="I6" s="148"/>
    </row>
    <row r="7" spans="1:9" s="11" customFormat="1" x14ac:dyDescent="0.3">
      <c r="A7" s="5" t="s">
        <v>387</v>
      </c>
      <c r="B7" s="18" t="s">
        <v>76</v>
      </c>
      <c r="C7" s="90" t="s">
        <v>150</v>
      </c>
      <c r="D7" s="12" t="s">
        <v>158</v>
      </c>
      <c r="E7" s="12" t="s">
        <v>158</v>
      </c>
      <c r="F7" s="13" t="s">
        <v>43</v>
      </c>
      <c r="G7" s="14" t="s">
        <v>20</v>
      </c>
      <c r="H7" s="5"/>
      <c r="I7" s="148"/>
    </row>
    <row r="8" spans="1:9" s="11" customFormat="1" x14ac:dyDescent="0.3">
      <c r="A8" s="5" t="s">
        <v>388</v>
      </c>
      <c r="B8" s="18" t="s">
        <v>76</v>
      </c>
      <c r="C8" s="90" t="s">
        <v>151</v>
      </c>
      <c r="D8" s="12" t="s">
        <v>159</v>
      </c>
      <c r="E8" s="12" t="s">
        <v>159</v>
      </c>
      <c r="F8" s="13" t="s">
        <v>43</v>
      </c>
      <c r="G8" s="14" t="s">
        <v>20</v>
      </c>
      <c r="H8" s="5"/>
      <c r="I8" s="148"/>
    </row>
    <row r="9" spans="1:9" s="11" customFormat="1" ht="36" x14ac:dyDescent="0.3">
      <c r="A9" s="5" t="s">
        <v>389</v>
      </c>
      <c r="B9" s="18" t="s">
        <v>76</v>
      </c>
      <c r="C9" s="90" t="s">
        <v>152</v>
      </c>
      <c r="D9" s="12" t="s">
        <v>160</v>
      </c>
      <c r="E9" s="12" t="s">
        <v>166</v>
      </c>
      <c r="F9" s="13" t="s">
        <v>43</v>
      </c>
      <c r="G9" s="14" t="s">
        <v>20</v>
      </c>
      <c r="H9" s="5"/>
      <c r="I9" s="148"/>
    </row>
    <row r="10" spans="1:9" ht="24" x14ac:dyDescent="0.25">
      <c r="A10" s="5" t="s">
        <v>390</v>
      </c>
      <c r="B10" s="18" t="s">
        <v>76</v>
      </c>
      <c r="C10" s="90" t="s">
        <v>153</v>
      </c>
      <c r="D10" s="12" t="s">
        <v>161</v>
      </c>
      <c r="E10" s="12" t="s">
        <v>167</v>
      </c>
      <c r="F10" s="13" t="s">
        <v>43</v>
      </c>
      <c r="G10" s="14"/>
      <c r="H10" s="5"/>
      <c r="I10" s="148"/>
    </row>
    <row r="11" spans="1:9" s="23" customFormat="1" x14ac:dyDescent="0.3">
      <c r="A11" s="5" t="s">
        <v>391</v>
      </c>
      <c r="B11" s="18" t="s">
        <v>76</v>
      </c>
      <c r="C11" s="90" t="s">
        <v>100</v>
      </c>
      <c r="D11" s="12" t="s">
        <v>31</v>
      </c>
      <c r="E11" s="12" t="s">
        <v>91</v>
      </c>
      <c r="F11" s="13" t="s">
        <v>12</v>
      </c>
      <c r="G11" s="14" t="s">
        <v>20</v>
      </c>
      <c r="H11" s="5"/>
      <c r="I11" s="148"/>
    </row>
    <row r="12" spans="1:9" ht="24" x14ac:dyDescent="0.25">
      <c r="A12" s="5" t="s">
        <v>708</v>
      </c>
      <c r="B12" s="18" t="s">
        <v>703</v>
      </c>
      <c r="C12" s="60" t="s">
        <v>704</v>
      </c>
      <c r="D12" s="6" t="s">
        <v>705</v>
      </c>
      <c r="E12" s="6" t="s">
        <v>706</v>
      </c>
      <c r="F12" s="7" t="s">
        <v>707</v>
      </c>
      <c r="G12" s="14" t="s">
        <v>20</v>
      </c>
      <c r="H12" s="5"/>
      <c r="I12" s="148"/>
    </row>
    <row r="13" spans="1:9" x14ac:dyDescent="0.25">
      <c r="I13" s="148"/>
    </row>
    <row r="14" spans="1:9" x14ac:dyDescent="0.25">
      <c r="I14" s="148"/>
    </row>
    <row r="15" spans="1:9" x14ac:dyDescent="0.25">
      <c r="I15" s="149"/>
    </row>
    <row r="16" spans="1:9" x14ac:dyDescent="0.25">
      <c r="I16" s="149"/>
    </row>
    <row r="17" spans="9:9" x14ac:dyDescent="0.25">
      <c r="I17" s="149"/>
    </row>
    <row r="18" spans="9:9" x14ac:dyDescent="0.25">
      <c r="I18" s="149"/>
    </row>
    <row r="19" spans="9:9" x14ac:dyDescent="0.25">
      <c r="I19" s="149"/>
    </row>
    <row r="20" spans="9:9" x14ac:dyDescent="0.25">
      <c r="I20" s="149"/>
    </row>
    <row r="25" spans="9:9" x14ac:dyDescent="0.25">
      <c r="I25" s="151"/>
    </row>
    <row r="26" spans="9:9" x14ac:dyDescent="0.25">
      <c r="I26" s="149"/>
    </row>
    <row r="27" spans="9:9" x14ac:dyDescent="0.25">
      <c r="I27" s="149"/>
    </row>
    <row r="28" spans="9:9" x14ac:dyDescent="0.25">
      <c r="I28" s="149"/>
    </row>
    <row r="29" spans="9:9" x14ac:dyDescent="0.25">
      <c r="I29" s="149"/>
    </row>
    <row r="30" spans="9:9" x14ac:dyDescent="0.25">
      <c r="I30" s="149"/>
    </row>
    <row r="31" spans="9:9" x14ac:dyDescent="0.25">
      <c r="I31" s="148"/>
    </row>
    <row r="32" spans="9:9" x14ac:dyDescent="0.25">
      <c r="I32" s="148"/>
    </row>
    <row r="33" spans="9:9" x14ac:dyDescent="0.25">
      <c r="I33" s="148"/>
    </row>
    <row r="34" spans="9:9" x14ac:dyDescent="0.25">
      <c r="I34" s="148"/>
    </row>
    <row r="35" spans="9:9" x14ac:dyDescent="0.25">
      <c r="I35" s="148"/>
    </row>
    <row r="36" spans="9:9" x14ac:dyDescent="0.25">
      <c r="I36" s="148"/>
    </row>
    <row r="37" spans="9:9" x14ac:dyDescent="0.25">
      <c r="I37" s="148"/>
    </row>
    <row r="38" spans="9:9" x14ac:dyDescent="0.25">
      <c r="I38" s="148"/>
    </row>
    <row r="39" spans="9:9" x14ac:dyDescent="0.25">
      <c r="I39" s="148"/>
    </row>
    <row r="40" spans="9:9" x14ac:dyDescent="0.25">
      <c r="I40" s="148"/>
    </row>
    <row r="41" spans="9:9" x14ac:dyDescent="0.25">
      <c r="I41" s="148"/>
    </row>
    <row r="42" spans="9:9" x14ac:dyDescent="0.25">
      <c r="I42" s="148"/>
    </row>
    <row r="43" spans="9:9" x14ac:dyDescent="0.25">
      <c r="I43" s="149"/>
    </row>
    <row r="48" spans="9:9" x14ac:dyDescent="0.25">
      <c r="I48" s="152"/>
    </row>
    <row r="49" spans="9:9" x14ac:dyDescent="0.25">
      <c r="I49" s="152"/>
    </row>
    <row r="50" spans="9:9" x14ac:dyDescent="0.25">
      <c r="I50" s="152"/>
    </row>
    <row r="51" spans="9:9" x14ac:dyDescent="0.25">
      <c r="I51" s="152"/>
    </row>
    <row r="52" spans="9:9" x14ac:dyDescent="0.25">
      <c r="I52" s="152"/>
    </row>
    <row r="53" spans="9:9" x14ac:dyDescent="0.25">
      <c r="I53" s="152"/>
    </row>
    <row r="54" spans="9:9" x14ac:dyDescent="0.25">
      <c r="I54" s="152"/>
    </row>
    <row r="55" spans="9:9" x14ac:dyDescent="0.25">
      <c r="I55" s="152"/>
    </row>
    <row r="56" spans="9:9" x14ac:dyDescent="0.25">
      <c r="I56" s="152"/>
    </row>
    <row r="57" spans="9:9" x14ac:dyDescent="0.25">
      <c r="I57" s="152"/>
    </row>
    <row r="58" spans="9:9" x14ac:dyDescent="0.25">
      <c r="I58" s="152"/>
    </row>
    <row r="59" spans="9:9" x14ac:dyDescent="0.25">
      <c r="I59" s="152"/>
    </row>
    <row r="60" spans="9:9" x14ac:dyDescent="0.25">
      <c r="I60" s="152"/>
    </row>
    <row r="61" spans="9:9" x14ac:dyDescent="0.25">
      <c r="I61" s="152"/>
    </row>
    <row r="62" spans="9:9" x14ac:dyDescent="0.25">
      <c r="I62" s="152"/>
    </row>
  </sheetData>
  <customSheetViews>
    <customSheetView guid="{178BA1C3-DC89-4992-B3E3-F2F34649A5B2}" showRuler="0">
      <selection sqref="A1:I1"/>
      <pageMargins left="0.75" right="0.75" top="1" bottom="1" header="0.5" footer="0.5"/>
      <pageSetup paperSize="9" orientation="portrait" r:id="rId1"/>
      <headerFooter alignWithMargins="0"/>
    </customSheetView>
    <customSheetView guid="{9C2B4596-A1F5-47ED-8258-B05DD39C70F8}" showRuler="0">
      <selection sqref="A1:I1"/>
      <pageMargins left="0.75" right="0.75" top="1" bottom="1" header="0.5" footer="0.5"/>
      <pageSetup paperSize="9" orientation="portrait" r:id="rId2"/>
      <headerFooter alignWithMargins="0"/>
    </customSheetView>
    <customSheetView guid="{03103C82-F87D-486D-BBA5-E555EDC2AD85}">
      <selection sqref="A1:I1"/>
      <pageMargins left="0.75" right="0.75" top="1" bottom="1" header="0.5" footer="0.5"/>
      <pageSetup paperSize="9" orientation="portrait" r:id="rId3"/>
      <headerFooter alignWithMargins="0"/>
    </customSheetView>
    <customSheetView guid="{3A0AD917-8B70-480E-8DF3-28A384F5F564}" showRuler="0">
      <selection sqref="A1:I1"/>
      <pageMargins left="0.75" right="0.75" top="1" bottom="1" header="0.5" footer="0.5"/>
      <pageSetup paperSize="9" orientation="portrait" r:id="rId4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51" customWidth="1"/>
    <col min="2" max="2" width="8.5" style="51" customWidth="1"/>
    <col min="3" max="4" width="16.8984375" style="51" customWidth="1"/>
    <col min="5" max="5" width="19.5" style="51" customWidth="1"/>
    <col min="6" max="7" width="8.8984375" style="51" customWidth="1"/>
    <col min="8" max="8" width="11.19921875" style="96" customWidth="1"/>
    <col min="9" max="9" width="10.796875" style="150" customWidth="1"/>
    <col min="10" max="16384" width="9" style="51"/>
  </cols>
  <sheetData>
    <row r="1" spans="1:9" ht="42" customHeight="1" x14ac:dyDescent="0.25">
      <c r="A1" s="84" t="s">
        <v>50</v>
      </c>
      <c r="B1" s="84" t="s">
        <v>51</v>
      </c>
      <c r="C1" s="84" t="s">
        <v>34</v>
      </c>
      <c r="D1" s="91" t="s">
        <v>21</v>
      </c>
      <c r="E1" s="91" t="s">
        <v>23</v>
      </c>
      <c r="F1" s="85" t="s">
        <v>52</v>
      </c>
      <c r="G1" s="91" t="s">
        <v>22</v>
      </c>
      <c r="H1" s="84" t="s">
        <v>47</v>
      </c>
      <c r="I1" s="147" t="s">
        <v>798</v>
      </c>
    </row>
    <row r="2" spans="1:9" ht="36" x14ac:dyDescent="0.25">
      <c r="A2" s="52" t="s">
        <v>393</v>
      </c>
      <c r="B2" s="58" t="s">
        <v>76</v>
      </c>
      <c r="C2" s="60" t="s">
        <v>597</v>
      </c>
      <c r="D2" s="61" t="s">
        <v>54</v>
      </c>
      <c r="E2" s="61" t="s">
        <v>162</v>
      </c>
      <c r="F2" s="62" t="s">
        <v>43</v>
      </c>
      <c r="G2" s="63" t="s">
        <v>20</v>
      </c>
      <c r="H2" s="52"/>
      <c r="I2" s="132" t="s">
        <v>795</v>
      </c>
    </row>
    <row r="3" spans="1:9" ht="24" x14ac:dyDescent="0.25">
      <c r="A3" s="52" t="s">
        <v>394</v>
      </c>
      <c r="B3" s="58" t="s">
        <v>76</v>
      </c>
      <c r="C3" s="90" t="s">
        <v>147</v>
      </c>
      <c r="D3" s="92" t="s">
        <v>154</v>
      </c>
      <c r="E3" s="92" t="s">
        <v>163</v>
      </c>
      <c r="F3" s="93" t="s">
        <v>43</v>
      </c>
      <c r="G3" s="94" t="s">
        <v>20</v>
      </c>
      <c r="H3" s="52"/>
      <c r="I3" s="148"/>
    </row>
    <row r="4" spans="1:9" ht="36" x14ac:dyDescent="0.25">
      <c r="A4" s="52" t="s">
        <v>395</v>
      </c>
      <c r="B4" s="58" t="s">
        <v>76</v>
      </c>
      <c r="C4" s="90" t="s">
        <v>148</v>
      </c>
      <c r="D4" s="92" t="s">
        <v>155</v>
      </c>
      <c r="E4" s="92" t="s">
        <v>164</v>
      </c>
      <c r="F4" s="93" t="s">
        <v>43</v>
      </c>
      <c r="G4" s="94" t="s">
        <v>20</v>
      </c>
      <c r="H4" s="52"/>
      <c r="I4" s="148"/>
    </row>
    <row r="5" spans="1:9" x14ac:dyDescent="0.25">
      <c r="A5" s="52" t="s">
        <v>396</v>
      </c>
      <c r="B5" s="58" t="s">
        <v>76</v>
      </c>
      <c r="C5" s="90" t="s">
        <v>110</v>
      </c>
      <c r="D5" s="92" t="s">
        <v>156</v>
      </c>
      <c r="E5" s="92" t="s">
        <v>165</v>
      </c>
      <c r="F5" s="93" t="s">
        <v>43</v>
      </c>
      <c r="G5" s="94" t="s">
        <v>20</v>
      </c>
      <c r="H5" s="52"/>
      <c r="I5" s="148"/>
    </row>
    <row r="6" spans="1:9" x14ac:dyDescent="0.25">
      <c r="A6" s="52" t="s">
        <v>397</v>
      </c>
      <c r="B6" s="58" t="s">
        <v>76</v>
      </c>
      <c r="C6" s="90" t="s">
        <v>149</v>
      </c>
      <c r="D6" s="92" t="s">
        <v>157</v>
      </c>
      <c r="E6" s="92" t="s">
        <v>157</v>
      </c>
      <c r="F6" s="93" t="s">
        <v>43</v>
      </c>
      <c r="G6" s="94" t="s">
        <v>20</v>
      </c>
      <c r="H6" s="52"/>
      <c r="I6" s="148"/>
    </row>
    <row r="7" spans="1:9" x14ac:dyDescent="0.25">
      <c r="A7" s="52" t="s">
        <v>398</v>
      </c>
      <c r="B7" s="58" t="s">
        <v>76</v>
      </c>
      <c r="C7" s="90" t="s">
        <v>150</v>
      </c>
      <c r="D7" s="92" t="s">
        <v>158</v>
      </c>
      <c r="E7" s="92" t="s">
        <v>158</v>
      </c>
      <c r="F7" s="93" t="s">
        <v>43</v>
      </c>
      <c r="G7" s="94" t="s">
        <v>20</v>
      </c>
      <c r="H7" s="52"/>
      <c r="I7" s="148"/>
    </row>
    <row r="8" spans="1:9" x14ac:dyDescent="0.25">
      <c r="A8" s="52" t="s">
        <v>399</v>
      </c>
      <c r="B8" s="58" t="s">
        <v>76</v>
      </c>
      <c r="C8" s="90" t="s">
        <v>151</v>
      </c>
      <c r="D8" s="92" t="s">
        <v>159</v>
      </c>
      <c r="E8" s="92" t="s">
        <v>159</v>
      </c>
      <c r="F8" s="93" t="s">
        <v>43</v>
      </c>
      <c r="G8" s="94" t="s">
        <v>20</v>
      </c>
      <c r="H8" s="52"/>
      <c r="I8" s="148"/>
    </row>
    <row r="9" spans="1:9" ht="36" x14ac:dyDescent="0.25">
      <c r="A9" s="52" t="s">
        <v>400</v>
      </c>
      <c r="B9" s="58" t="s">
        <v>76</v>
      </c>
      <c r="C9" s="90" t="s">
        <v>152</v>
      </c>
      <c r="D9" s="92" t="s">
        <v>160</v>
      </c>
      <c r="E9" s="92" t="s">
        <v>166</v>
      </c>
      <c r="F9" s="93" t="s">
        <v>43</v>
      </c>
      <c r="G9" s="94" t="s">
        <v>20</v>
      </c>
      <c r="H9" s="52"/>
      <c r="I9" s="148"/>
    </row>
    <row r="10" spans="1:9" ht="24" x14ac:dyDescent="0.25">
      <c r="A10" s="52" t="s">
        <v>401</v>
      </c>
      <c r="B10" s="58" t="s">
        <v>76</v>
      </c>
      <c r="C10" s="90" t="s">
        <v>153</v>
      </c>
      <c r="D10" s="92" t="s">
        <v>161</v>
      </c>
      <c r="E10" s="92" t="s">
        <v>167</v>
      </c>
      <c r="F10" s="93" t="s">
        <v>43</v>
      </c>
      <c r="G10" s="94" t="s">
        <v>20</v>
      </c>
      <c r="H10" s="52"/>
      <c r="I10" s="148"/>
    </row>
    <row r="11" spans="1:9" s="95" customFormat="1" ht="72" x14ac:dyDescent="0.25">
      <c r="A11" s="52" t="s">
        <v>402</v>
      </c>
      <c r="B11" s="58" t="s">
        <v>53</v>
      </c>
      <c r="C11" s="90" t="s">
        <v>168</v>
      </c>
      <c r="D11" s="90" t="s">
        <v>169</v>
      </c>
      <c r="E11" s="92" t="s">
        <v>647</v>
      </c>
      <c r="F11" s="92" t="s">
        <v>626</v>
      </c>
      <c r="G11" s="94" t="s">
        <v>20</v>
      </c>
      <c r="H11" s="63"/>
      <c r="I11" s="148"/>
    </row>
    <row r="12" spans="1:9" ht="24" x14ac:dyDescent="0.25">
      <c r="A12" s="52" t="s">
        <v>403</v>
      </c>
      <c r="B12" s="58" t="s">
        <v>53</v>
      </c>
      <c r="C12" s="90" t="s">
        <v>170</v>
      </c>
      <c r="D12" s="90" t="s">
        <v>31</v>
      </c>
      <c r="E12" s="92" t="s">
        <v>171</v>
      </c>
      <c r="F12" s="92" t="s">
        <v>43</v>
      </c>
      <c r="G12" s="94" t="s">
        <v>20</v>
      </c>
      <c r="H12" s="52"/>
      <c r="I12" s="148"/>
    </row>
    <row r="13" spans="1:9" ht="24" x14ac:dyDescent="0.25">
      <c r="A13" s="52" t="s">
        <v>709</v>
      </c>
      <c r="B13" s="58" t="s">
        <v>703</v>
      </c>
      <c r="C13" s="60" t="s">
        <v>704</v>
      </c>
      <c r="D13" s="61" t="s">
        <v>705</v>
      </c>
      <c r="E13" s="61" t="s">
        <v>706</v>
      </c>
      <c r="F13" s="62" t="s">
        <v>707</v>
      </c>
      <c r="G13" s="94" t="s">
        <v>20</v>
      </c>
      <c r="H13" s="52"/>
      <c r="I13" s="148"/>
    </row>
    <row r="14" spans="1:9" x14ac:dyDescent="0.25">
      <c r="I14" s="148"/>
    </row>
    <row r="15" spans="1:9" x14ac:dyDescent="0.25">
      <c r="I15" s="149"/>
    </row>
    <row r="16" spans="1:9" x14ac:dyDescent="0.25">
      <c r="I16" s="149"/>
    </row>
    <row r="17" spans="9:9" x14ac:dyDescent="0.25">
      <c r="I17" s="149"/>
    </row>
    <row r="18" spans="9:9" x14ac:dyDescent="0.25">
      <c r="I18" s="149"/>
    </row>
    <row r="19" spans="9:9" x14ac:dyDescent="0.25">
      <c r="I19" s="149"/>
    </row>
    <row r="20" spans="9:9" x14ac:dyDescent="0.25">
      <c r="I20" s="149"/>
    </row>
    <row r="25" spans="9:9" x14ac:dyDescent="0.25">
      <c r="I25" s="151"/>
    </row>
    <row r="26" spans="9:9" x14ac:dyDescent="0.25">
      <c r="I26" s="149"/>
    </row>
    <row r="27" spans="9:9" x14ac:dyDescent="0.25">
      <c r="I27" s="149"/>
    </row>
    <row r="28" spans="9:9" x14ac:dyDescent="0.25">
      <c r="I28" s="149"/>
    </row>
    <row r="29" spans="9:9" x14ac:dyDescent="0.25">
      <c r="I29" s="149"/>
    </row>
    <row r="30" spans="9:9" x14ac:dyDescent="0.25">
      <c r="I30" s="149"/>
    </row>
    <row r="31" spans="9:9" x14ac:dyDescent="0.25">
      <c r="I31" s="148"/>
    </row>
    <row r="32" spans="9:9" x14ac:dyDescent="0.25">
      <c r="I32" s="148"/>
    </row>
    <row r="33" spans="9:9" x14ac:dyDescent="0.25">
      <c r="I33" s="148"/>
    </row>
    <row r="34" spans="9:9" x14ac:dyDescent="0.25">
      <c r="I34" s="148"/>
    </row>
    <row r="35" spans="9:9" x14ac:dyDescent="0.25">
      <c r="I35" s="148"/>
    </row>
    <row r="36" spans="9:9" x14ac:dyDescent="0.25">
      <c r="I36" s="148"/>
    </row>
    <row r="37" spans="9:9" x14ac:dyDescent="0.25">
      <c r="I37" s="148"/>
    </row>
    <row r="38" spans="9:9" x14ac:dyDescent="0.25">
      <c r="I38" s="148"/>
    </row>
    <row r="39" spans="9:9" x14ac:dyDescent="0.25">
      <c r="I39" s="148"/>
    </row>
    <row r="40" spans="9:9" x14ac:dyDescent="0.25">
      <c r="I40" s="148"/>
    </row>
    <row r="41" spans="9:9" x14ac:dyDescent="0.25">
      <c r="I41" s="148"/>
    </row>
    <row r="42" spans="9:9" x14ac:dyDescent="0.25">
      <c r="I42" s="148"/>
    </row>
    <row r="43" spans="9:9" x14ac:dyDescent="0.25">
      <c r="I43" s="149"/>
    </row>
    <row r="48" spans="9:9" x14ac:dyDescent="0.25">
      <c r="I48" s="152"/>
    </row>
    <row r="49" spans="9:9" x14ac:dyDescent="0.25">
      <c r="I49" s="152"/>
    </row>
    <row r="50" spans="9:9" x14ac:dyDescent="0.25">
      <c r="I50" s="152"/>
    </row>
    <row r="51" spans="9:9" x14ac:dyDescent="0.25">
      <c r="I51" s="152"/>
    </row>
    <row r="52" spans="9:9" x14ac:dyDescent="0.25">
      <c r="I52" s="152"/>
    </row>
    <row r="53" spans="9:9" x14ac:dyDescent="0.25">
      <c r="I53" s="152"/>
    </row>
    <row r="54" spans="9:9" x14ac:dyDescent="0.25">
      <c r="I54" s="152"/>
    </row>
    <row r="55" spans="9:9" x14ac:dyDescent="0.25">
      <c r="I55" s="152"/>
    </row>
    <row r="56" spans="9:9" x14ac:dyDescent="0.25">
      <c r="I56" s="152"/>
    </row>
    <row r="57" spans="9:9" x14ac:dyDescent="0.25">
      <c r="I57" s="152"/>
    </row>
    <row r="58" spans="9:9" x14ac:dyDescent="0.25">
      <c r="I58" s="152"/>
    </row>
    <row r="59" spans="9:9" x14ac:dyDescent="0.25">
      <c r="I59" s="152"/>
    </row>
    <row r="60" spans="9:9" x14ac:dyDescent="0.25">
      <c r="I60" s="152"/>
    </row>
    <row r="61" spans="9:9" x14ac:dyDescent="0.25">
      <c r="I61" s="152"/>
    </row>
    <row r="62" spans="9:9" x14ac:dyDescent="0.25">
      <c r="I62" s="152"/>
    </row>
  </sheetData>
  <customSheetViews>
    <customSheetView guid="{178BA1C3-DC89-4992-B3E3-F2F34649A5B2}" showRuler="0" topLeftCell="A5">
      <selection activeCell="B11" sqref="B11"/>
      <pageMargins left="0.75" right="0.75" top="1" bottom="1" header="0.5" footer="0.5"/>
      <pageSetup paperSize="9" orientation="portrait" r:id="rId1"/>
      <headerFooter alignWithMargins="0"/>
    </customSheetView>
    <customSheetView guid="{9C2B4596-A1F5-47ED-8258-B05DD39C70F8}" showRuler="0" topLeftCell="A5">
      <selection activeCell="B11" sqref="B11"/>
      <pageMargins left="0.75" right="0.75" top="1" bottom="1" header="0.5" footer="0.5"/>
      <pageSetup paperSize="9" orientation="portrait" r:id="rId2"/>
      <headerFooter alignWithMargins="0"/>
    </customSheetView>
    <customSheetView guid="{03103C82-F87D-486D-BBA5-E555EDC2AD85}" topLeftCell="A5">
      <selection activeCell="B11" sqref="B11"/>
      <pageMargins left="0.75" right="0.75" top="1" bottom="1" header="0.5" footer="0.5"/>
      <pageSetup paperSize="9" orientation="portrait" r:id="rId3"/>
      <headerFooter alignWithMargins="0"/>
    </customSheetView>
    <customSheetView guid="{3A0AD917-8B70-480E-8DF3-28A384F5F564}" showRuler="0" topLeftCell="A5">
      <selection activeCell="B11" sqref="B11"/>
      <pageMargins left="0.75" right="0.75" top="1" bottom="1" header="0.5" footer="0.5"/>
      <pageSetup paperSize="9" orientation="portrait" r:id="rId4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51" customWidth="1"/>
    <col min="2" max="2" width="8.5" style="51" customWidth="1"/>
    <col min="3" max="4" width="16.8984375" style="51" customWidth="1"/>
    <col min="5" max="5" width="19.5" style="51" customWidth="1"/>
    <col min="6" max="7" width="8.8984375" style="51" customWidth="1"/>
    <col min="8" max="8" width="12.19921875" style="96" customWidth="1"/>
    <col min="9" max="9" width="10.796875" style="150" customWidth="1"/>
    <col min="10" max="16384" width="9" style="51"/>
  </cols>
  <sheetData>
    <row r="1" spans="1:9" ht="42" customHeight="1" x14ac:dyDescent="0.25">
      <c r="A1" s="84" t="s">
        <v>50</v>
      </c>
      <c r="B1" s="84" t="s">
        <v>51</v>
      </c>
      <c r="C1" s="84" t="s">
        <v>34</v>
      </c>
      <c r="D1" s="91" t="s">
        <v>21</v>
      </c>
      <c r="E1" s="91" t="s">
        <v>23</v>
      </c>
      <c r="F1" s="85" t="s">
        <v>52</v>
      </c>
      <c r="G1" s="91" t="s">
        <v>22</v>
      </c>
      <c r="H1" s="84" t="s">
        <v>47</v>
      </c>
      <c r="I1" s="147" t="s">
        <v>796</v>
      </c>
    </row>
    <row r="2" spans="1:9" ht="36" x14ac:dyDescent="0.25">
      <c r="A2" s="52" t="s">
        <v>405</v>
      </c>
      <c r="B2" s="58" t="s">
        <v>53</v>
      </c>
      <c r="C2" s="60" t="s">
        <v>596</v>
      </c>
      <c r="D2" s="61" t="s">
        <v>54</v>
      </c>
      <c r="E2" s="61" t="s">
        <v>162</v>
      </c>
      <c r="F2" s="62" t="s">
        <v>43</v>
      </c>
      <c r="G2" s="63" t="s">
        <v>20</v>
      </c>
      <c r="H2" s="52"/>
      <c r="I2" s="132" t="s">
        <v>795</v>
      </c>
    </row>
    <row r="3" spans="1:9" ht="24" x14ac:dyDescent="0.25">
      <c r="A3" s="52" t="s">
        <v>406</v>
      </c>
      <c r="B3" s="58" t="s">
        <v>53</v>
      </c>
      <c r="C3" s="90" t="s">
        <v>147</v>
      </c>
      <c r="D3" s="92" t="s">
        <v>154</v>
      </c>
      <c r="E3" s="92" t="s">
        <v>163</v>
      </c>
      <c r="F3" s="93" t="s">
        <v>43</v>
      </c>
      <c r="G3" s="94" t="s">
        <v>20</v>
      </c>
      <c r="H3" s="52"/>
      <c r="I3" s="148"/>
    </row>
    <row r="4" spans="1:9" ht="36" x14ac:dyDescent="0.25">
      <c r="A4" s="52" t="s">
        <v>407</v>
      </c>
      <c r="B4" s="58" t="s">
        <v>53</v>
      </c>
      <c r="C4" s="90" t="s">
        <v>148</v>
      </c>
      <c r="D4" s="92" t="s">
        <v>155</v>
      </c>
      <c r="E4" s="92" t="s">
        <v>164</v>
      </c>
      <c r="F4" s="93" t="s">
        <v>43</v>
      </c>
      <c r="G4" s="94" t="s">
        <v>20</v>
      </c>
      <c r="H4" s="52"/>
      <c r="I4" s="148"/>
    </row>
    <row r="5" spans="1:9" x14ac:dyDescent="0.25">
      <c r="A5" s="52" t="s">
        <v>408</v>
      </c>
      <c r="B5" s="58" t="s">
        <v>53</v>
      </c>
      <c r="C5" s="90" t="s">
        <v>110</v>
      </c>
      <c r="D5" s="92" t="s">
        <v>156</v>
      </c>
      <c r="E5" s="92" t="s">
        <v>165</v>
      </c>
      <c r="F5" s="93" t="s">
        <v>43</v>
      </c>
      <c r="G5" s="94" t="s">
        <v>20</v>
      </c>
      <c r="H5" s="52"/>
      <c r="I5" s="148"/>
    </row>
    <row r="6" spans="1:9" x14ac:dyDescent="0.25">
      <c r="A6" s="52" t="s">
        <v>409</v>
      </c>
      <c r="B6" s="58" t="s">
        <v>53</v>
      </c>
      <c r="C6" s="90" t="s">
        <v>149</v>
      </c>
      <c r="D6" s="92" t="s">
        <v>157</v>
      </c>
      <c r="E6" s="92" t="s">
        <v>157</v>
      </c>
      <c r="F6" s="93" t="s">
        <v>43</v>
      </c>
      <c r="G6" s="94" t="s">
        <v>20</v>
      </c>
      <c r="H6" s="52"/>
      <c r="I6" s="148"/>
    </row>
    <row r="7" spans="1:9" x14ac:dyDescent="0.25">
      <c r="A7" s="52" t="s">
        <v>410</v>
      </c>
      <c r="B7" s="58" t="s">
        <v>53</v>
      </c>
      <c r="C7" s="90" t="s">
        <v>150</v>
      </c>
      <c r="D7" s="92" t="s">
        <v>158</v>
      </c>
      <c r="E7" s="92" t="s">
        <v>158</v>
      </c>
      <c r="F7" s="93" t="s">
        <v>43</v>
      </c>
      <c r="G7" s="94" t="s">
        <v>20</v>
      </c>
      <c r="H7" s="52"/>
      <c r="I7" s="148"/>
    </row>
    <row r="8" spans="1:9" x14ac:dyDescent="0.25">
      <c r="A8" s="52" t="s">
        <v>411</v>
      </c>
      <c r="B8" s="58" t="s">
        <v>53</v>
      </c>
      <c r="C8" s="90" t="s">
        <v>151</v>
      </c>
      <c r="D8" s="92" t="s">
        <v>159</v>
      </c>
      <c r="E8" s="92" t="s">
        <v>159</v>
      </c>
      <c r="F8" s="93" t="s">
        <v>43</v>
      </c>
      <c r="G8" s="94" t="s">
        <v>20</v>
      </c>
      <c r="H8" s="52"/>
      <c r="I8" s="148"/>
    </row>
    <row r="9" spans="1:9" ht="36" x14ac:dyDescent="0.25">
      <c r="A9" s="52" t="s">
        <v>412</v>
      </c>
      <c r="B9" s="58" t="s">
        <v>53</v>
      </c>
      <c r="C9" s="90" t="s">
        <v>152</v>
      </c>
      <c r="D9" s="92" t="s">
        <v>160</v>
      </c>
      <c r="E9" s="92" t="s">
        <v>166</v>
      </c>
      <c r="F9" s="93" t="s">
        <v>43</v>
      </c>
      <c r="G9" s="94" t="s">
        <v>20</v>
      </c>
      <c r="H9" s="52"/>
      <c r="I9" s="148"/>
    </row>
    <row r="10" spans="1:9" ht="24" x14ac:dyDescent="0.25">
      <c r="A10" s="52" t="s">
        <v>413</v>
      </c>
      <c r="B10" s="58" t="s">
        <v>53</v>
      </c>
      <c r="C10" s="90" t="s">
        <v>153</v>
      </c>
      <c r="D10" s="92" t="s">
        <v>161</v>
      </c>
      <c r="E10" s="92" t="s">
        <v>167</v>
      </c>
      <c r="F10" s="93" t="s">
        <v>43</v>
      </c>
      <c r="G10" s="94"/>
      <c r="H10" s="52"/>
      <c r="I10" s="148"/>
    </row>
    <row r="11" spans="1:9" s="97" customFormat="1" ht="72" x14ac:dyDescent="0.25">
      <c r="A11" s="52" t="s">
        <v>414</v>
      </c>
      <c r="B11" s="58" t="s">
        <v>53</v>
      </c>
      <c r="C11" s="90" t="s">
        <v>172</v>
      </c>
      <c r="D11" s="90" t="s">
        <v>173</v>
      </c>
      <c r="E11" s="92" t="s">
        <v>648</v>
      </c>
      <c r="F11" s="90" t="s">
        <v>626</v>
      </c>
      <c r="G11" s="94" t="s">
        <v>20</v>
      </c>
      <c r="H11" s="94"/>
      <c r="I11" s="148"/>
    </row>
    <row r="12" spans="1:9" ht="36" x14ac:dyDescent="0.25">
      <c r="A12" s="52" t="s">
        <v>415</v>
      </c>
      <c r="B12" s="58" t="s">
        <v>53</v>
      </c>
      <c r="C12" s="90" t="s">
        <v>174</v>
      </c>
      <c r="D12" s="90" t="s">
        <v>31</v>
      </c>
      <c r="E12" s="92" t="s">
        <v>175</v>
      </c>
      <c r="F12" s="90" t="s">
        <v>63</v>
      </c>
      <c r="G12" s="94" t="s">
        <v>20</v>
      </c>
      <c r="H12" s="52"/>
      <c r="I12" s="148"/>
    </row>
    <row r="13" spans="1:9" ht="24" x14ac:dyDescent="0.25">
      <c r="A13" s="52" t="s">
        <v>710</v>
      </c>
      <c r="B13" s="58" t="s">
        <v>703</v>
      </c>
      <c r="C13" s="60" t="s">
        <v>704</v>
      </c>
      <c r="D13" s="61" t="s">
        <v>705</v>
      </c>
      <c r="E13" s="61" t="s">
        <v>706</v>
      </c>
      <c r="F13" s="62" t="s">
        <v>707</v>
      </c>
      <c r="G13" s="94" t="s">
        <v>20</v>
      </c>
      <c r="H13" s="52"/>
      <c r="I13" s="148"/>
    </row>
    <row r="14" spans="1:9" x14ac:dyDescent="0.25">
      <c r="I14" s="148"/>
    </row>
    <row r="15" spans="1:9" x14ac:dyDescent="0.25">
      <c r="I15" s="149"/>
    </row>
    <row r="16" spans="1:9" x14ac:dyDescent="0.25">
      <c r="I16" s="149"/>
    </row>
    <row r="17" spans="9:9" x14ac:dyDescent="0.25">
      <c r="I17" s="149"/>
    </row>
    <row r="18" spans="9:9" x14ac:dyDescent="0.25">
      <c r="I18" s="149"/>
    </row>
    <row r="19" spans="9:9" x14ac:dyDescent="0.25">
      <c r="I19" s="149"/>
    </row>
    <row r="20" spans="9:9" x14ac:dyDescent="0.25">
      <c r="I20" s="149"/>
    </row>
    <row r="25" spans="9:9" x14ac:dyDescent="0.25">
      <c r="I25" s="151"/>
    </row>
    <row r="26" spans="9:9" x14ac:dyDescent="0.25">
      <c r="I26" s="149"/>
    </row>
    <row r="27" spans="9:9" x14ac:dyDescent="0.25">
      <c r="I27" s="149"/>
    </row>
    <row r="28" spans="9:9" x14ac:dyDescent="0.25">
      <c r="I28" s="149"/>
    </row>
    <row r="29" spans="9:9" x14ac:dyDescent="0.25">
      <c r="I29" s="149"/>
    </row>
    <row r="30" spans="9:9" x14ac:dyDescent="0.25">
      <c r="I30" s="149"/>
    </row>
    <row r="31" spans="9:9" x14ac:dyDescent="0.25">
      <c r="I31" s="148"/>
    </row>
    <row r="32" spans="9:9" x14ac:dyDescent="0.25">
      <c r="I32" s="148"/>
    </row>
    <row r="33" spans="9:9" x14ac:dyDescent="0.25">
      <c r="I33" s="148"/>
    </row>
    <row r="34" spans="9:9" x14ac:dyDescent="0.25">
      <c r="I34" s="148"/>
    </row>
    <row r="35" spans="9:9" x14ac:dyDescent="0.25">
      <c r="I35" s="148"/>
    </row>
    <row r="36" spans="9:9" x14ac:dyDescent="0.25">
      <c r="I36" s="148"/>
    </row>
    <row r="37" spans="9:9" x14ac:dyDescent="0.25">
      <c r="I37" s="148"/>
    </row>
    <row r="38" spans="9:9" x14ac:dyDescent="0.25">
      <c r="I38" s="148"/>
    </row>
    <row r="39" spans="9:9" x14ac:dyDescent="0.25">
      <c r="I39" s="148"/>
    </row>
    <row r="40" spans="9:9" x14ac:dyDescent="0.25">
      <c r="I40" s="148"/>
    </row>
    <row r="41" spans="9:9" x14ac:dyDescent="0.25">
      <c r="I41" s="148"/>
    </row>
    <row r="42" spans="9:9" x14ac:dyDescent="0.25">
      <c r="I42" s="148"/>
    </row>
    <row r="43" spans="9:9" x14ac:dyDescent="0.25">
      <c r="I43" s="149"/>
    </row>
    <row r="48" spans="9:9" x14ac:dyDescent="0.25">
      <c r="I48" s="152"/>
    </row>
    <row r="49" spans="9:9" x14ac:dyDescent="0.25">
      <c r="I49" s="152"/>
    </row>
    <row r="50" spans="9:9" x14ac:dyDescent="0.25">
      <c r="I50" s="152"/>
    </row>
    <row r="51" spans="9:9" x14ac:dyDescent="0.25">
      <c r="I51" s="152"/>
    </row>
    <row r="52" spans="9:9" x14ac:dyDescent="0.25">
      <c r="I52" s="152"/>
    </row>
    <row r="53" spans="9:9" x14ac:dyDescent="0.25">
      <c r="I53" s="152"/>
    </row>
    <row r="54" spans="9:9" x14ac:dyDescent="0.25">
      <c r="I54" s="152"/>
    </row>
    <row r="55" spans="9:9" x14ac:dyDescent="0.25">
      <c r="I55" s="152"/>
    </row>
    <row r="56" spans="9:9" x14ac:dyDescent="0.25">
      <c r="I56" s="152"/>
    </row>
    <row r="57" spans="9:9" x14ac:dyDescent="0.25">
      <c r="I57" s="152"/>
    </row>
    <row r="58" spans="9:9" x14ac:dyDescent="0.25">
      <c r="I58" s="152"/>
    </row>
    <row r="59" spans="9:9" x14ac:dyDescent="0.25">
      <c r="I59" s="152"/>
    </row>
    <row r="60" spans="9:9" x14ac:dyDescent="0.25">
      <c r="I60" s="152"/>
    </row>
    <row r="61" spans="9:9" x14ac:dyDescent="0.25">
      <c r="I61" s="152"/>
    </row>
    <row r="62" spans="9:9" x14ac:dyDescent="0.25">
      <c r="I62" s="152"/>
    </row>
  </sheetData>
  <customSheetViews>
    <customSheetView guid="{178BA1C3-DC89-4992-B3E3-F2F34649A5B2}" showRuler="0">
      <selection activeCell="H8" sqref="H8"/>
      <pageMargins left="0.75" right="0.75" top="1" bottom="1" header="0.5" footer="0.5"/>
      <headerFooter alignWithMargins="0"/>
    </customSheetView>
    <customSheetView guid="{9C2B4596-A1F5-47ED-8258-B05DD39C70F8}" showRuler="0">
      <selection activeCell="H8" sqref="H8"/>
      <pageMargins left="0.75" right="0.75" top="1" bottom="1" header="0.5" footer="0.5"/>
      <headerFooter alignWithMargins="0"/>
    </customSheetView>
    <customSheetView guid="{03103C82-F87D-486D-BBA5-E555EDC2AD85}">
      <selection activeCell="H8" sqref="H8"/>
      <pageMargins left="0.75" right="0.75" top="1" bottom="1" header="0.5" footer="0.5"/>
      <headerFooter alignWithMargins="0"/>
    </customSheetView>
    <customSheetView guid="{3A0AD917-8B70-480E-8DF3-28A384F5F564}" showRuler="0">
      <selection activeCell="H8" sqref="H8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51" customWidth="1"/>
    <col min="2" max="2" width="8.5" style="51" customWidth="1"/>
    <col min="3" max="4" width="16.8984375" style="51" customWidth="1"/>
    <col min="5" max="5" width="19.5" style="51" customWidth="1"/>
    <col min="6" max="7" width="8.8984375" style="51" customWidth="1"/>
    <col min="8" max="8" width="9" style="51"/>
    <col min="9" max="9" width="10.796875" style="150" customWidth="1"/>
    <col min="10" max="16384" width="9" style="51"/>
  </cols>
  <sheetData>
    <row r="1" spans="1:9" ht="42" customHeight="1" x14ac:dyDescent="0.25">
      <c r="A1" s="84" t="s">
        <v>50</v>
      </c>
      <c r="B1" s="84" t="s">
        <v>51</v>
      </c>
      <c r="C1" s="84" t="s">
        <v>34</v>
      </c>
      <c r="D1" s="91" t="s">
        <v>21</v>
      </c>
      <c r="E1" s="91" t="s">
        <v>23</v>
      </c>
      <c r="F1" s="85" t="s">
        <v>52</v>
      </c>
      <c r="G1" s="91" t="s">
        <v>22</v>
      </c>
      <c r="H1" s="84" t="s">
        <v>47</v>
      </c>
      <c r="I1" s="147" t="s">
        <v>799</v>
      </c>
    </row>
    <row r="2" spans="1:9" ht="48" x14ac:dyDescent="0.25">
      <c r="A2" s="52" t="s">
        <v>417</v>
      </c>
      <c r="B2" s="58" t="s">
        <v>701</v>
      </c>
      <c r="C2" s="60" t="s">
        <v>597</v>
      </c>
      <c r="D2" s="61" t="s">
        <v>33</v>
      </c>
      <c r="E2" s="61" t="s">
        <v>714</v>
      </c>
      <c r="F2" s="62" t="s">
        <v>43</v>
      </c>
      <c r="G2" s="63" t="s">
        <v>20</v>
      </c>
      <c r="H2" s="52"/>
      <c r="I2" s="132" t="s">
        <v>795</v>
      </c>
    </row>
    <row r="3" spans="1:9" ht="24" x14ac:dyDescent="0.25">
      <c r="A3" s="52" t="s">
        <v>418</v>
      </c>
      <c r="B3" s="58" t="s">
        <v>701</v>
      </c>
      <c r="C3" s="90" t="s">
        <v>94</v>
      </c>
      <c r="D3" s="92" t="s">
        <v>25</v>
      </c>
      <c r="E3" s="92" t="s">
        <v>35</v>
      </c>
      <c r="F3" s="93" t="s">
        <v>634</v>
      </c>
      <c r="G3" s="94" t="s">
        <v>20</v>
      </c>
      <c r="H3" s="52"/>
      <c r="I3" s="148"/>
    </row>
    <row r="4" spans="1:9" ht="36" x14ac:dyDescent="0.25">
      <c r="A4" s="52" t="s">
        <v>419</v>
      </c>
      <c r="B4" s="58" t="s">
        <v>701</v>
      </c>
      <c r="C4" s="90" t="s">
        <v>95</v>
      </c>
      <c r="D4" s="92" t="s">
        <v>26</v>
      </c>
      <c r="E4" s="92" t="s">
        <v>36</v>
      </c>
      <c r="F4" s="93" t="s">
        <v>634</v>
      </c>
      <c r="G4" s="94" t="s">
        <v>20</v>
      </c>
      <c r="H4" s="52"/>
      <c r="I4" s="148"/>
    </row>
    <row r="5" spans="1:9" ht="24" x14ac:dyDescent="0.25">
      <c r="A5" s="52" t="s">
        <v>420</v>
      </c>
      <c r="B5" s="58" t="s">
        <v>701</v>
      </c>
      <c r="C5" s="90" t="s">
        <v>92</v>
      </c>
      <c r="D5" s="92" t="s">
        <v>27</v>
      </c>
      <c r="E5" s="92" t="s">
        <v>27</v>
      </c>
      <c r="F5" s="93" t="s">
        <v>634</v>
      </c>
      <c r="G5" s="94" t="s">
        <v>20</v>
      </c>
      <c r="H5" s="52"/>
      <c r="I5" s="148"/>
    </row>
    <row r="6" spans="1:9" ht="24" x14ac:dyDescent="0.25">
      <c r="A6" s="52" t="s">
        <v>421</v>
      </c>
      <c r="B6" s="58" t="s">
        <v>701</v>
      </c>
      <c r="C6" s="90" t="s">
        <v>96</v>
      </c>
      <c r="D6" s="92" t="s">
        <v>24</v>
      </c>
      <c r="E6" s="92" t="s">
        <v>24</v>
      </c>
      <c r="F6" s="93" t="s">
        <v>634</v>
      </c>
      <c r="G6" s="94" t="s">
        <v>20</v>
      </c>
      <c r="H6" s="52"/>
      <c r="I6" s="148"/>
    </row>
    <row r="7" spans="1:9" ht="24" x14ac:dyDescent="0.25">
      <c r="A7" s="52" t="s">
        <v>422</v>
      </c>
      <c r="B7" s="58" t="s">
        <v>701</v>
      </c>
      <c r="C7" s="90" t="s">
        <v>97</v>
      </c>
      <c r="D7" s="92" t="s">
        <v>28</v>
      </c>
      <c r="E7" s="92" t="s">
        <v>28</v>
      </c>
      <c r="F7" s="93" t="s">
        <v>634</v>
      </c>
      <c r="G7" s="94" t="s">
        <v>20</v>
      </c>
      <c r="H7" s="52"/>
      <c r="I7" s="148"/>
    </row>
    <row r="8" spans="1:9" ht="24" x14ac:dyDescent="0.25">
      <c r="A8" s="52" t="s">
        <v>423</v>
      </c>
      <c r="B8" s="58" t="s">
        <v>701</v>
      </c>
      <c r="C8" s="90" t="s">
        <v>98</v>
      </c>
      <c r="D8" s="92" t="s">
        <v>29</v>
      </c>
      <c r="E8" s="92" t="s">
        <v>29</v>
      </c>
      <c r="F8" s="93" t="s">
        <v>634</v>
      </c>
      <c r="G8" s="94" t="s">
        <v>20</v>
      </c>
      <c r="H8" s="52"/>
      <c r="I8" s="148"/>
    </row>
    <row r="9" spans="1:9" ht="36" x14ac:dyDescent="0.25">
      <c r="A9" s="52" t="s">
        <v>424</v>
      </c>
      <c r="B9" s="58" t="s">
        <v>701</v>
      </c>
      <c r="C9" s="90" t="s">
        <v>99</v>
      </c>
      <c r="D9" s="92" t="s">
        <v>30</v>
      </c>
      <c r="E9" s="92" t="s">
        <v>77</v>
      </c>
      <c r="F9" s="93" t="s">
        <v>634</v>
      </c>
      <c r="G9" s="94" t="s">
        <v>20</v>
      </c>
      <c r="H9" s="52"/>
      <c r="I9" s="148"/>
    </row>
    <row r="10" spans="1:9" ht="24" x14ac:dyDescent="0.25">
      <c r="A10" s="52" t="s">
        <v>425</v>
      </c>
      <c r="B10" s="58" t="s">
        <v>701</v>
      </c>
      <c r="C10" s="90" t="s">
        <v>101</v>
      </c>
      <c r="D10" s="92" t="s">
        <v>32</v>
      </c>
      <c r="E10" s="92" t="s">
        <v>37</v>
      </c>
      <c r="F10" s="93" t="s">
        <v>634</v>
      </c>
      <c r="G10" s="94" t="s">
        <v>20</v>
      </c>
      <c r="H10" s="52"/>
      <c r="I10" s="148"/>
    </row>
    <row r="11" spans="1:9" x14ac:dyDescent="0.25">
      <c r="A11" s="52" t="s">
        <v>426</v>
      </c>
      <c r="B11" s="58" t="s">
        <v>701</v>
      </c>
      <c r="C11" s="90" t="s">
        <v>100</v>
      </c>
      <c r="D11" s="90" t="s">
        <v>56</v>
      </c>
      <c r="E11" s="90" t="s">
        <v>55</v>
      </c>
      <c r="F11" s="90" t="s">
        <v>43</v>
      </c>
      <c r="G11" s="94" t="s">
        <v>20</v>
      </c>
      <c r="H11" s="52"/>
      <c r="I11" s="148"/>
    </row>
    <row r="12" spans="1:9" x14ac:dyDescent="0.25">
      <c r="A12" s="52" t="s">
        <v>427</v>
      </c>
      <c r="B12" s="58" t="s">
        <v>701</v>
      </c>
      <c r="C12" s="90" t="s">
        <v>102</v>
      </c>
      <c r="D12" s="90" t="s">
        <v>57</v>
      </c>
      <c r="E12" s="90" t="s">
        <v>715</v>
      </c>
      <c r="F12" s="90" t="s">
        <v>43</v>
      </c>
      <c r="G12" s="94" t="s">
        <v>20</v>
      </c>
      <c r="H12" s="52"/>
      <c r="I12" s="148"/>
    </row>
    <row r="13" spans="1:9" x14ac:dyDescent="0.25">
      <c r="A13" s="52" t="s">
        <v>428</v>
      </c>
      <c r="B13" s="58" t="s">
        <v>701</v>
      </c>
      <c r="C13" s="90" t="s">
        <v>103</v>
      </c>
      <c r="D13" s="90" t="s">
        <v>58</v>
      </c>
      <c r="E13" s="90" t="s">
        <v>59</v>
      </c>
      <c r="F13" s="90" t="s">
        <v>667</v>
      </c>
      <c r="G13" s="94" t="s">
        <v>20</v>
      </c>
      <c r="H13" s="52"/>
      <c r="I13" s="148"/>
    </row>
    <row r="14" spans="1:9" ht="24" x14ac:dyDescent="0.25">
      <c r="A14" s="52" t="s">
        <v>429</v>
      </c>
      <c r="B14" s="58" t="s">
        <v>701</v>
      </c>
      <c r="C14" s="90" t="s">
        <v>104</v>
      </c>
      <c r="D14" s="90" t="s">
        <v>60</v>
      </c>
      <c r="E14" s="90" t="s">
        <v>636</v>
      </c>
      <c r="F14" s="90" t="s">
        <v>635</v>
      </c>
      <c r="G14" s="94" t="s">
        <v>20</v>
      </c>
      <c r="H14" s="52"/>
      <c r="I14" s="148"/>
    </row>
    <row r="15" spans="1:9" ht="24" x14ac:dyDescent="0.25">
      <c r="A15" s="52" t="s">
        <v>430</v>
      </c>
      <c r="B15" s="58" t="s">
        <v>701</v>
      </c>
      <c r="C15" s="90" t="s">
        <v>105</v>
      </c>
      <c r="D15" s="90" t="s">
        <v>61</v>
      </c>
      <c r="E15" s="90" t="s">
        <v>637</v>
      </c>
      <c r="F15" s="90" t="s">
        <v>635</v>
      </c>
      <c r="G15" s="94" t="s">
        <v>20</v>
      </c>
      <c r="H15" s="52"/>
      <c r="I15" s="149"/>
    </row>
    <row r="16" spans="1:9" ht="24" x14ac:dyDescent="0.25">
      <c r="A16" s="52" t="s">
        <v>712</v>
      </c>
      <c r="B16" s="58" t="s">
        <v>701</v>
      </c>
      <c r="C16" s="60" t="s">
        <v>704</v>
      </c>
      <c r="D16" s="61" t="s">
        <v>705</v>
      </c>
      <c r="E16" s="61" t="s">
        <v>706</v>
      </c>
      <c r="F16" s="62" t="s">
        <v>707</v>
      </c>
      <c r="G16" s="94" t="s">
        <v>20</v>
      </c>
      <c r="H16" s="52"/>
      <c r="I16" s="149"/>
    </row>
    <row r="17" spans="9:9" x14ac:dyDescent="0.25">
      <c r="I17" s="149"/>
    </row>
    <row r="18" spans="9:9" x14ac:dyDescent="0.25">
      <c r="I18" s="149"/>
    </row>
    <row r="19" spans="9:9" x14ac:dyDescent="0.25">
      <c r="I19" s="149"/>
    </row>
    <row r="20" spans="9:9" x14ac:dyDescent="0.25">
      <c r="I20" s="149"/>
    </row>
    <row r="25" spans="9:9" x14ac:dyDescent="0.25">
      <c r="I25" s="151"/>
    </row>
    <row r="26" spans="9:9" x14ac:dyDescent="0.25">
      <c r="I26" s="149"/>
    </row>
    <row r="27" spans="9:9" x14ac:dyDescent="0.25">
      <c r="I27" s="149"/>
    </row>
    <row r="28" spans="9:9" x14ac:dyDescent="0.25">
      <c r="I28" s="149"/>
    </row>
    <row r="29" spans="9:9" x14ac:dyDescent="0.25">
      <c r="I29" s="149"/>
    </row>
    <row r="30" spans="9:9" x14ac:dyDescent="0.25">
      <c r="I30" s="149"/>
    </row>
    <row r="31" spans="9:9" x14ac:dyDescent="0.25">
      <c r="I31" s="148"/>
    </row>
    <row r="32" spans="9:9" x14ac:dyDescent="0.25">
      <c r="I32" s="148"/>
    </row>
    <row r="33" spans="9:9" x14ac:dyDescent="0.25">
      <c r="I33" s="148"/>
    </row>
    <row r="34" spans="9:9" x14ac:dyDescent="0.25">
      <c r="I34" s="148"/>
    </row>
    <row r="35" spans="9:9" x14ac:dyDescent="0.25">
      <c r="I35" s="148"/>
    </row>
    <row r="36" spans="9:9" x14ac:dyDescent="0.25">
      <c r="I36" s="148"/>
    </row>
    <row r="37" spans="9:9" x14ac:dyDescent="0.25">
      <c r="I37" s="148"/>
    </row>
    <row r="38" spans="9:9" x14ac:dyDescent="0.25">
      <c r="I38" s="148"/>
    </row>
    <row r="39" spans="9:9" x14ac:dyDescent="0.25">
      <c r="I39" s="148"/>
    </row>
    <row r="40" spans="9:9" x14ac:dyDescent="0.25">
      <c r="I40" s="148"/>
    </row>
    <row r="41" spans="9:9" x14ac:dyDescent="0.25">
      <c r="I41" s="148"/>
    </row>
    <row r="42" spans="9:9" x14ac:dyDescent="0.25">
      <c r="I42" s="148"/>
    </row>
    <row r="43" spans="9:9" x14ac:dyDescent="0.25">
      <c r="I43" s="149"/>
    </row>
    <row r="48" spans="9:9" x14ac:dyDescent="0.25">
      <c r="I48" s="152"/>
    </row>
    <row r="49" spans="9:9" x14ac:dyDescent="0.25">
      <c r="I49" s="152"/>
    </row>
    <row r="50" spans="9:9" x14ac:dyDescent="0.25">
      <c r="I50" s="152"/>
    </row>
    <row r="51" spans="9:9" x14ac:dyDescent="0.25">
      <c r="I51" s="152"/>
    </row>
    <row r="52" spans="9:9" x14ac:dyDescent="0.25">
      <c r="I52" s="152"/>
    </row>
    <row r="53" spans="9:9" x14ac:dyDescent="0.25">
      <c r="I53" s="152"/>
    </row>
    <row r="54" spans="9:9" x14ac:dyDescent="0.25">
      <c r="I54" s="152"/>
    </row>
    <row r="55" spans="9:9" x14ac:dyDescent="0.25">
      <c r="I55" s="152"/>
    </row>
    <row r="56" spans="9:9" x14ac:dyDescent="0.25">
      <c r="I56" s="152"/>
    </row>
    <row r="57" spans="9:9" x14ac:dyDescent="0.25">
      <c r="I57" s="152"/>
    </row>
    <row r="58" spans="9:9" x14ac:dyDescent="0.25">
      <c r="I58" s="152"/>
    </row>
    <row r="59" spans="9:9" x14ac:dyDescent="0.25">
      <c r="I59" s="152"/>
    </row>
    <row r="60" spans="9:9" x14ac:dyDescent="0.25">
      <c r="I60" s="152"/>
    </row>
    <row r="61" spans="9:9" x14ac:dyDescent="0.25">
      <c r="I61" s="152"/>
    </row>
    <row r="62" spans="9:9" x14ac:dyDescent="0.25">
      <c r="I62" s="152"/>
    </row>
  </sheetData>
  <customSheetViews>
    <customSheetView guid="{178BA1C3-DC89-4992-B3E3-F2F34649A5B2}" showRuler="0">
      <selection activeCell="H2" sqref="H2"/>
      <pageMargins left="0.75" right="0.75" top="1" bottom="1" header="0.5" footer="0.5"/>
      <pageSetup paperSize="9" orientation="portrait" r:id="rId1"/>
      <headerFooter alignWithMargins="0"/>
    </customSheetView>
    <customSheetView guid="{9C2B4596-A1F5-47ED-8258-B05DD39C70F8}" showRuler="0">
      <selection activeCell="H2" sqref="H2"/>
      <pageMargins left="0.75" right="0.75" top="1" bottom="1" header="0.5" footer="0.5"/>
      <pageSetup paperSize="9" orientation="portrait" r:id="rId2"/>
      <headerFooter alignWithMargins="0"/>
    </customSheetView>
    <customSheetView guid="{03103C82-F87D-486D-BBA5-E555EDC2AD85}">
      <selection activeCell="H2" sqref="H2"/>
      <pageMargins left="0.75" right="0.75" top="1" bottom="1" header="0.5" footer="0.5"/>
      <pageSetup paperSize="9" orientation="portrait" r:id="rId3"/>
      <headerFooter alignWithMargins="0"/>
    </customSheetView>
    <customSheetView guid="{3A0AD917-8B70-480E-8DF3-28A384F5F564}" showRuler="0">
      <selection activeCell="H2" sqref="H2"/>
      <pageMargins left="0.75" right="0.75" top="1" bottom="1" header="0.5" footer="0.5"/>
      <pageSetup paperSize="9" orientation="portrait" r:id="rId4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51" customWidth="1"/>
    <col min="2" max="2" width="8.5" style="51" customWidth="1"/>
    <col min="3" max="4" width="16.8984375" style="51" customWidth="1"/>
    <col min="5" max="5" width="19.5" style="51" customWidth="1"/>
    <col min="6" max="7" width="8.8984375" style="51" customWidth="1"/>
    <col min="8" max="8" width="10.69921875" style="51" customWidth="1"/>
    <col min="9" max="9" width="10.796875" style="150" customWidth="1"/>
    <col min="10" max="16384" width="9" style="51"/>
  </cols>
  <sheetData>
    <row r="1" spans="1:9" ht="42" customHeight="1" x14ac:dyDescent="0.25">
      <c r="A1" s="84" t="s">
        <v>50</v>
      </c>
      <c r="B1" s="84" t="s">
        <v>51</v>
      </c>
      <c r="C1" s="84" t="s">
        <v>34</v>
      </c>
      <c r="D1" s="91" t="s">
        <v>21</v>
      </c>
      <c r="E1" s="91" t="s">
        <v>23</v>
      </c>
      <c r="F1" s="85" t="s">
        <v>52</v>
      </c>
      <c r="G1" s="91" t="s">
        <v>22</v>
      </c>
      <c r="H1" s="84" t="s">
        <v>47</v>
      </c>
      <c r="I1" s="147" t="s">
        <v>796</v>
      </c>
    </row>
    <row r="2" spans="1:9" ht="36" x14ac:dyDescent="0.25">
      <c r="A2" s="52" t="s">
        <v>432</v>
      </c>
      <c r="B2" s="58" t="s">
        <v>701</v>
      </c>
      <c r="C2" s="60" t="s">
        <v>596</v>
      </c>
      <c r="D2" s="61" t="s">
        <v>54</v>
      </c>
      <c r="E2" s="61" t="s">
        <v>162</v>
      </c>
      <c r="F2" s="62" t="s">
        <v>43</v>
      </c>
      <c r="G2" s="63" t="s">
        <v>20</v>
      </c>
      <c r="H2" s="98"/>
      <c r="I2" s="132" t="s">
        <v>795</v>
      </c>
    </row>
    <row r="3" spans="1:9" ht="24" x14ac:dyDescent="0.25">
      <c r="A3" s="52" t="s">
        <v>433</v>
      </c>
      <c r="B3" s="58" t="s">
        <v>701</v>
      </c>
      <c r="C3" s="90" t="s">
        <v>147</v>
      </c>
      <c r="D3" s="92" t="s">
        <v>154</v>
      </c>
      <c r="E3" s="92" t="s">
        <v>163</v>
      </c>
      <c r="F3" s="93" t="s">
        <v>43</v>
      </c>
      <c r="G3" s="94" t="s">
        <v>20</v>
      </c>
      <c r="H3" s="98"/>
      <c r="I3" s="148"/>
    </row>
    <row r="4" spans="1:9" ht="36" x14ac:dyDescent="0.25">
      <c r="A4" s="52" t="s">
        <v>434</v>
      </c>
      <c r="B4" s="58" t="s">
        <v>701</v>
      </c>
      <c r="C4" s="90" t="s">
        <v>148</v>
      </c>
      <c r="D4" s="92" t="s">
        <v>155</v>
      </c>
      <c r="E4" s="92" t="s">
        <v>164</v>
      </c>
      <c r="F4" s="93" t="s">
        <v>43</v>
      </c>
      <c r="G4" s="94" t="s">
        <v>20</v>
      </c>
      <c r="H4" s="52"/>
      <c r="I4" s="148"/>
    </row>
    <row r="5" spans="1:9" x14ac:dyDescent="0.25">
      <c r="A5" s="52" t="s">
        <v>435</v>
      </c>
      <c r="B5" s="58" t="s">
        <v>701</v>
      </c>
      <c r="C5" s="90" t="s">
        <v>110</v>
      </c>
      <c r="D5" s="92" t="s">
        <v>156</v>
      </c>
      <c r="E5" s="92" t="s">
        <v>165</v>
      </c>
      <c r="F5" s="93" t="s">
        <v>43</v>
      </c>
      <c r="G5" s="94" t="s">
        <v>20</v>
      </c>
      <c r="H5" s="52"/>
      <c r="I5" s="148"/>
    </row>
    <row r="6" spans="1:9" x14ac:dyDescent="0.25">
      <c r="A6" s="52" t="s">
        <v>436</v>
      </c>
      <c r="B6" s="58" t="s">
        <v>701</v>
      </c>
      <c r="C6" s="90" t="s">
        <v>149</v>
      </c>
      <c r="D6" s="92" t="s">
        <v>157</v>
      </c>
      <c r="E6" s="92" t="s">
        <v>157</v>
      </c>
      <c r="F6" s="93" t="s">
        <v>43</v>
      </c>
      <c r="G6" s="94" t="s">
        <v>20</v>
      </c>
      <c r="H6" s="52"/>
      <c r="I6" s="148"/>
    </row>
    <row r="7" spans="1:9" x14ac:dyDescent="0.25">
      <c r="A7" s="52" t="s">
        <v>437</v>
      </c>
      <c r="B7" s="58" t="s">
        <v>701</v>
      </c>
      <c r="C7" s="90" t="s">
        <v>150</v>
      </c>
      <c r="D7" s="92" t="s">
        <v>158</v>
      </c>
      <c r="E7" s="92" t="s">
        <v>158</v>
      </c>
      <c r="F7" s="93" t="s">
        <v>43</v>
      </c>
      <c r="G7" s="94" t="s">
        <v>20</v>
      </c>
      <c r="H7" s="52"/>
      <c r="I7" s="148"/>
    </row>
    <row r="8" spans="1:9" x14ac:dyDescent="0.25">
      <c r="A8" s="52" t="s">
        <v>438</v>
      </c>
      <c r="B8" s="58" t="s">
        <v>701</v>
      </c>
      <c r="C8" s="90" t="s">
        <v>151</v>
      </c>
      <c r="D8" s="92" t="s">
        <v>159</v>
      </c>
      <c r="E8" s="92" t="s">
        <v>159</v>
      </c>
      <c r="F8" s="93" t="s">
        <v>43</v>
      </c>
      <c r="G8" s="94" t="s">
        <v>20</v>
      </c>
      <c r="H8" s="52"/>
      <c r="I8" s="148"/>
    </row>
    <row r="9" spans="1:9" ht="36" x14ac:dyDescent="0.25">
      <c r="A9" s="52" t="s">
        <v>439</v>
      </c>
      <c r="B9" s="58" t="s">
        <v>701</v>
      </c>
      <c r="C9" s="90" t="s">
        <v>152</v>
      </c>
      <c r="D9" s="92" t="s">
        <v>160</v>
      </c>
      <c r="E9" s="92" t="s">
        <v>166</v>
      </c>
      <c r="F9" s="93" t="s">
        <v>43</v>
      </c>
      <c r="G9" s="94" t="s">
        <v>20</v>
      </c>
      <c r="H9" s="52"/>
      <c r="I9" s="148"/>
    </row>
    <row r="10" spans="1:9" ht="24" x14ac:dyDescent="0.25">
      <c r="A10" s="52" t="s">
        <v>440</v>
      </c>
      <c r="B10" s="58" t="s">
        <v>701</v>
      </c>
      <c r="C10" s="90" t="s">
        <v>153</v>
      </c>
      <c r="D10" s="92" t="s">
        <v>161</v>
      </c>
      <c r="E10" s="92" t="s">
        <v>167</v>
      </c>
      <c r="F10" s="93" t="s">
        <v>43</v>
      </c>
      <c r="G10" s="94"/>
      <c r="H10" s="52"/>
      <c r="I10" s="148"/>
    </row>
    <row r="11" spans="1:9" x14ac:dyDescent="0.25">
      <c r="A11" s="52" t="s">
        <v>441</v>
      </c>
      <c r="B11" s="58" t="s">
        <v>701</v>
      </c>
      <c r="C11" s="94" t="s">
        <v>100</v>
      </c>
      <c r="D11" s="94" t="s">
        <v>31</v>
      </c>
      <c r="E11" s="94" t="s">
        <v>62</v>
      </c>
      <c r="F11" s="94" t="s">
        <v>63</v>
      </c>
      <c r="G11" s="94" t="s">
        <v>20</v>
      </c>
      <c r="H11" s="52"/>
      <c r="I11" s="148"/>
    </row>
    <row r="12" spans="1:9" ht="72" x14ac:dyDescent="0.25">
      <c r="A12" s="52" t="s">
        <v>442</v>
      </c>
      <c r="B12" s="58" t="s">
        <v>701</v>
      </c>
      <c r="C12" s="94" t="s">
        <v>106</v>
      </c>
      <c r="D12" s="94" t="s">
        <v>64</v>
      </c>
      <c r="E12" s="94" t="s">
        <v>65</v>
      </c>
      <c r="F12" s="94" t="s">
        <v>63</v>
      </c>
      <c r="G12" s="94" t="s">
        <v>20</v>
      </c>
      <c r="H12" s="52"/>
      <c r="I12" s="148"/>
    </row>
    <row r="13" spans="1:9" ht="24" x14ac:dyDescent="0.25">
      <c r="A13" s="52" t="s">
        <v>443</v>
      </c>
      <c r="B13" s="58" t="s">
        <v>701</v>
      </c>
      <c r="C13" s="94" t="s">
        <v>107</v>
      </c>
      <c r="D13" s="94" t="s">
        <v>66</v>
      </c>
      <c r="E13" s="94" t="s">
        <v>67</v>
      </c>
      <c r="F13" s="94" t="s">
        <v>63</v>
      </c>
      <c r="G13" s="94" t="s">
        <v>20</v>
      </c>
      <c r="H13" s="52"/>
      <c r="I13" s="148"/>
    </row>
    <row r="14" spans="1:9" ht="24" x14ac:dyDescent="0.25">
      <c r="A14" s="52" t="s">
        <v>711</v>
      </c>
      <c r="B14" s="58" t="s">
        <v>701</v>
      </c>
      <c r="C14" s="60" t="s">
        <v>704</v>
      </c>
      <c r="D14" s="61" t="s">
        <v>705</v>
      </c>
      <c r="E14" s="61" t="s">
        <v>706</v>
      </c>
      <c r="F14" s="62" t="s">
        <v>707</v>
      </c>
      <c r="G14" s="94" t="s">
        <v>20</v>
      </c>
      <c r="H14" s="52"/>
      <c r="I14" s="148"/>
    </row>
    <row r="15" spans="1:9" x14ac:dyDescent="0.25">
      <c r="I15" s="149"/>
    </row>
    <row r="16" spans="1:9" x14ac:dyDescent="0.25">
      <c r="I16" s="149"/>
    </row>
    <row r="17" spans="9:9" x14ac:dyDescent="0.25">
      <c r="I17" s="149"/>
    </row>
    <row r="18" spans="9:9" x14ac:dyDescent="0.25">
      <c r="I18" s="149"/>
    </row>
    <row r="19" spans="9:9" x14ac:dyDescent="0.25">
      <c r="I19" s="149"/>
    </row>
    <row r="20" spans="9:9" x14ac:dyDescent="0.25">
      <c r="I20" s="149"/>
    </row>
    <row r="25" spans="9:9" x14ac:dyDescent="0.25">
      <c r="I25" s="151"/>
    </row>
    <row r="26" spans="9:9" x14ac:dyDescent="0.25">
      <c r="I26" s="149"/>
    </row>
    <row r="27" spans="9:9" x14ac:dyDescent="0.25">
      <c r="I27" s="149"/>
    </row>
    <row r="28" spans="9:9" x14ac:dyDescent="0.25">
      <c r="I28" s="149"/>
    </row>
    <row r="29" spans="9:9" x14ac:dyDescent="0.25">
      <c r="I29" s="149"/>
    </row>
    <row r="30" spans="9:9" x14ac:dyDescent="0.25">
      <c r="I30" s="149"/>
    </row>
    <row r="31" spans="9:9" x14ac:dyDescent="0.25">
      <c r="I31" s="148"/>
    </row>
    <row r="32" spans="9:9" x14ac:dyDescent="0.25">
      <c r="I32" s="148"/>
    </row>
    <row r="33" spans="9:9" x14ac:dyDescent="0.25">
      <c r="I33" s="148"/>
    </row>
    <row r="34" spans="9:9" x14ac:dyDescent="0.25">
      <c r="I34" s="148"/>
    </row>
    <row r="35" spans="9:9" x14ac:dyDescent="0.25">
      <c r="I35" s="148"/>
    </row>
    <row r="36" spans="9:9" x14ac:dyDescent="0.25">
      <c r="I36" s="148"/>
    </row>
    <row r="37" spans="9:9" x14ac:dyDescent="0.25">
      <c r="I37" s="148"/>
    </row>
    <row r="38" spans="9:9" x14ac:dyDescent="0.25">
      <c r="I38" s="148"/>
    </row>
    <row r="39" spans="9:9" x14ac:dyDescent="0.25">
      <c r="I39" s="148"/>
    </row>
    <row r="40" spans="9:9" x14ac:dyDescent="0.25">
      <c r="I40" s="148"/>
    </row>
    <row r="41" spans="9:9" x14ac:dyDescent="0.25">
      <c r="I41" s="148"/>
    </row>
    <row r="42" spans="9:9" x14ac:dyDescent="0.25">
      <c r="I42" s="148"/>
    </row>
    <row r="43" spans="9:9" x14ac:dyDescent="0.25">
      <c r="I43" s="149"/>
    </row>
    <row r="48" spans="9:9" x14ac:dyDescent="0.25">
      <c r="I48" s="152"/>
    </row>
    <row r="49" spans="9:9" x14ac:dyDescent="0.25">
      <c r="I49" s="152"/>
    </row>
    <row r="50" spans="9:9" x14ac:dyDescent="0.25">
      <c r="I50" s="152"/>
    </row>
    <row r="51" spans="9:9" x14ac:dyDescent="0.25">
      <c r="I51" s="152"/>
    </row>
    <row r="52" spans="9:9" x14ac:dyDescent="0.25">
      <c r="I52" s="152"/>
    </row>
    <row r="53" spans="9:9" x14ac:dyDescent="0.25">
      <c r="I53" s="152"/>
    </row>
    <row r="54" spans="9:9" x14ac:dyDescent="0.25">
      <c r="I54" s="152"/>
    </row>
    <row r="55" spans="9:9" x14ac:dyDescent="0.25">
      <c r="I55" s="152"/>
    </row>
    <row r="56" spans="9:9" x14ac:dyDescent="0.25">
      <c r="I56" s="152"/>
    </row>
    <row r="57" spans="9:9" x14ac:dyDescent="0.25">
      <c r="I57" s="152"/>
    </row>
    <row r="58" spans="9:9" x14ac:dyDescent="0.25">
      <c r="I58" s="152"/>
    </row>
    <row r="59" spans="9:9" x14ac:dyDescent="0.25">
      <c r="I59" s="152"/>
    </row>
    <row r="60" spans="9:9" x14ac:dyDescent="0.25">
      <c r="I60" s="152"/>
    </row>
    <row r="61" spans="9:9" x14ac:dyDescent="0.25">
      <c r="I61" s="152"/>
    </row>
    <row r="62" spans="9:9" x14ac:dyDescent="0.25">
      <c r="I62" s="152"/>
    </row>
  </sheetData>
  <customSheetViews>
    <customSheetView guid="{178BA1C3-DC89-4992-B3E3-F2F34649A5B2}" showRuler="0">
      <selection activeCell="J9" sqref="J9"/>
      <pageMargins left="0.75" right="0.75" top="1" bottom="1" header="0.5" footer="0.5"/>
      <headerFooter alignWithMargins="0"/>
    </customSheetView>
    <customSheetView guid="{9C2B4596-A1F5-47ED-8258-B05DD39C70F8}" showRuler="0">
      <selection activeCell="J9" sqref="J9"/>
      <pageMargins left="0.75" right="0.75" top="1" bottom="1" header="0.5" footer="0.5"/>
      <headerFooter alignWithMargins="0"/>
    </customSheetView>
    <customSheetView guid="{03103C82-F87D-486D-BBA5-E555EDC2AD85}">
      <selection activeCell="J9" sqref="J9"/>
      <pageMargins left="0.75" right="0.75" top="1" bottom="1" header="0.5" footer="0.5"/>
      <headerFooter alignWithMargins="0"/>
    </customSheetView>
    <customSheetView guid="{3A0AD917-8B70-480E-8DF3-28A384F5F564}" showRuler="0">
      <selection activeCell="J9" sqref="J9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2" width="9" style="89"/>
    <col min="3" max="3" width="18.19921875" style="89" customWidth="1"/>
    <col min="4" max="4" width="9" style="89"/>
    <col min="5" max="5" width="28" style="89" customWidth="1"/>
    <col min="6" max="6" width="17.19921875" style="89" customWidth="1"/>
    <col min="7" max="8" width="9" style="89"/>
    <col min="9" max="9" width="10.796875" style="150" customWidth="1"/>
    <col min="10" max="16384" width="9" style="89"/>
  </cols>
  <sheetData>
    <row r="1" spans="1:9" s="102" customFormat="1" x14ac:dyDescent="0.25">
      <c r="A1" s="99" t="s">
        <v>50</v>
      </c>
      <c r="B1" s="99" t="s">
        <v>51</v>
      </c>
      <c r="C1" s="99" t="s">
        <v>34</v>
      </c>
      <c r="D1" s="100" t="s">
        <v>21</v>
      </c>
      <c r="E1" s="100" t="s">
        <v>23</v>
      </c>
      <c r="F1" s="101" t="s">
        <v>52</v>
      </c>
      <c r="G1" s="100" t="s">
        <v>22</v>
      </c>
      <c r="H1" s="99" t="s">
        <v>47</v>
      </c>
      <c r="I1" s="147" t="s">
        <v>796</v>
      </c>
    </row>
    <row r="2" spans="1:9" ht="24" x14ac:dyDescent="0.25">
      <c r="A2" s="103" t="s">
        <v>445</v>
      </c>
      <c r="B2" s="104" t="s">
        <v>53</v>
      </c>
      <c r="C2" s="105" t="s">
        <v>617</v>
      </c>
      <c r="D2" s="106" t="s">
        <v>247</v>
      </c>
      <c r="E2" s="106" t="s">
        <v>248</v>
      </c>
      <c r="F2" s="107" t="s">
        <v>528</v>
      </c>
      <c r="G2" s="108" t="s">
        <v>20</v>
      </c>
      <c r="H2" s="108"/>
      <c r="I2" s="132" t="s">
        <v>795</v>
      </c>
    </row>
    <row r="3" spans="1:9" ht="24" x14ac:dyDescent="0.25">
      <c r="A3" s="103" t="s">
        <v>446</v>
      </c>
      <c r="B3" s="104" t="s">
        <v>53</v>
      </c>
      <c r="C3" s="75" t="s">
        <v>551</v>
      </c>
      <c r="D3" s="76" t="s">
        <v>40</v>
      </c>
      <c r="E3" s="76" t="s">
        <v>41</v>
      </c>
      <c r="F3" s="77" t="s">
        <v>528</v>
      </c>
      <c r="G3" s="73" t="s">
        <v>20</v>
      </c>
      <c r="H3" s="73"/>
      <c r="I3" s="148"/>
    </row>
    <row r="4" spans="1:9" x14ac:dyDescent="0.25">
      <c r="A4" s="103" t="s">
        <v>447</v>
      </c>
      <c r="B4" s="104" t="s">
        <v>53</v>
      </c>
      <c r="C4" s="75" t="s">
        <v>716</v>
      </c>
      <c r="D4" s="76" t="s">
        <v>249</v>
      </c>
      <c r="E4" s="76" t="s">
        <v>649</v>
      </c>
      <c r="F4" s="77" t="s">
        <v>635</v>
      </c>
      <c r="G4" s="109" t="s">
        <v>20</v>
      </c>
      <c r="H4" s="73"/>
      <c r="I4" s="148"/>
    </row>
    <row r="5" spans="1:9" ht="24" x14ac:dyDescent="0.25">
      <c r="A5" s="103" t="s">
        <v>448</v>
      </c>
      <c r="B5" s="104" t="s">
        <v>250</v>
      </c>
      <c r="C5" s="75" t="s">
        <v>717</v>
      </c>
      <c r="D5" s="76" t="s">
        <v>251</v>
      </c>
      <c r="E5" s="76" t="s">
        <v>650</v>
      </c>
      <c r="F5" s="77" t="s">
        <v>42</v>
      </c>
      <c r="G5" s="109" t="s">
        <v>20</v>
      </c>
      <c r="H5" s="73"/>
      <c r="I5" s="148"/>
    </row>
    <row r="6" spans="1:9" x14ac:dyDescent="0.25">
      <c r="A6" s="103" t="s">
        <v>449</v>
      </c>
      <c r="B6" s="110" t="s">
        <v>250</v>
      </c>
      <c r="C6" s="75" t="s">
        <v>718</v>
      </c>
      <c r="D6" s="75" t="s">
        <v>252</v>
      </c>
      <c r="E6" s="75" t="s">
        <v>651</v>
      </c>
      <c r="F6" s="75" t="s">
        <v>42</v>
      </c>
      <c r="G6" s="75" t="s">
        <v>253</v>
      </c>
      <c r="H6" s="75"/>
      <c r="I6" s="148"/>
    </row>
    <row r="7" spans="1:9" ht="24" x14ac:dyDescent="0.25">
      <c r="A7" s="103" t="s">
        <v>450</v>
      </c>
      <c r="B7" s="110" t="s">
        <v>250</v>
      </c>
      <c r="C7" s="75" t="s">
        <v>719</v>
      </c>
      <c r="D7" s="75" t="s">
        <v>254</v>
      </c>
      <c r="E7" s="75" t="s">
        <v>255</v>
      </c>
      <c r="F7" s="75" t="s">
        <v>526</v>
      </c>
      <c r="G7" s="75" t="s">
        <v>253</v>
      </c>
      <c r="H7" s="75"/>
      <c r="I7" s="148"/>
    </row>
    <row r="8" spans="1:9" ht="24" x14ac:dyDescent="0.25">
      <c r="A8" s="103" t="s">
        <v>451</v>
      </c>
      <c r="B8" s="110" t="s">
        <v>250</v>
      </c>
      <c r="C8" s="111" t="s">
        <v>720</v>
      </c>
      <c r="D8" s="75" t="s">
        <v>256</v>
      </c>
      <c r="E8" s="75" t="s">
        <v>677</v>
      </c>
      <c r="F8" s="75" t="s">
        <v>42</v>
      </c>
      <c r="G8" s="75" t="s">
        <v>253</v>
      </c>
      <c r="H8" s="75"/>
      <c r="I8" s="148"/>
    </row>
    <row r="9" spans="1:9" x14ac:dyDescent="0.25">
      <c r="A9" s="103" t="s">
        <v>452</v>
      </c>
      <c r="B9" s="110" t="s">
        <v>250</v>
      </c>
      <c r="C9" s="75" t="s">
        <v>721</v>
      </c>
      <c r="D9" s="112" t="s">
        <v>257</v>
      </c>
      <c r="E9" s="112" t="s">
        <v>257</v>
      </c>
      <c r="F9" s="75" t="s">
        <v>526</v>
      </c>
      <c r="G9" s="75" t="s">
        <v>253</v>
      </c>
      <c r="H9" s="75"/>
      <c r="I9" s="148"/>
    </row>
    <row r="10" spans="1:9" ht="24" x14ac:dyDescent="0.25">
      <c r="A10" s="103" t="s">
        <v>453</v>
      </c>
      <c r="B10" s="110" t="s">
        <v>250</v>
      </c>
      <c r="C10" s="75" t="s">
        <v>722</v>
      </c>
      <c r="D10" s="75" t="s">
        <v>258</v>
      </c>
      <c r="E10" s="75" t="s">
        <v>259</v>
      </c>
      <c r="F10" s="75" t="s">
        <v>527</v>
      </c>
      <c r="G10" s="75" t="s">
        <v>253</v>
      </c>
      <c r="H10" s="75"/>
      <c r="I10" s="148"/>
    </row>
    <row r="11" spans="1:9" x14ac:dyDescent="0.25">
      <c r="I11" s="148"/>
    </row>
    <row r="12" spans="1:9" x14ac:dyDescent="0.25">
      <c r="I12" s="148"/>
    </row>
    <row r="13" spans="1:9" x14ac:dyDescent="0.25">
      <c r="I13" s="148"/>
    </row>
    <row r="14" spans="1:9" x14ac:dyDescent="0.25">
      <c r="I14" s="148"/>
    </row>
    <row r="15" spans="1:9" x14ac:dyDescent="0.25">
      <c r="I15" s="149"/>
    </row>
    <row r="16" spans="1:9" x14ac:dyDescent="0.25">
      <c r="I16" s="149"/>
    </row>
    <row r="17" spans="9:9" x14ac:dyDescent="0.25">
      <c r="I17" s="149"/>
    </row>
    <row r="18" spans="9:9" x14ac:dyDescent="0.25">
      <c r="I18" s="149"/>
    </row>
    <row r="19" spans="9:9" x14ac:dyDescent="0.25">
      <c r="I19" s="149"/>
    </row>
    <row r="20" spans="9:9" x14ac:dyDescent="0.25">
      <c r="I20" s="149"/>
    </row>
    <row r="25" spans="9:9" x14ac:dyDescent="0.25">
      <c r="I25" s="151"/>
    </row>
    <row r="26" spans="9:9" x14ac:dyDescent="0.25">
      <c r="I26" s="149"/>
    </row>
    <row r="27" spans="9:9" x14ac:dyDescent="0.25">
      <c r="I27" s="149"/>
    </row>
    <row r="28" spans="9:9" x14ac:dyDescent="0.25">
      <c r="I28" s="149"/>
    </row>
    <row r="29" spans="9:9" x14ac:dyDescent="0.25">
      <c r="I29" s="149"/>
    </row>
    <row r="30" spans="9:9" x14ac:dyDescent="0.25">
      <c r="I30" s="149"/>
    </row>
    <row r="31" spans="9:9" x14ac:dyDescent="0.25">
      <c r="I31" s="148"/>
    </row>
    <row r="32" spans="9:9" x14ac:dyDescent="0.25">
      <c r="I32" s="148"/>
    </row>
    <row r="33" spans="9:9" x14ac:dyDescent="0.25">
      <c r="I33" s="148"/>
    </row>
    <row r="34" spans="9:9" x14ac:dyDescent="0.25">
      <c r="I34" s="148"/>
    </row>
    <row r="35" spans="9:9" x14ac:dyDescent="0.25">
      <c r="I35" s="148"/>
    </row>
    <row r="36" spans="9:9" x14ac:dyDescent="0.25">
      <c r="I36" s="148"/>
    </row>
    <row r="37" spans="9:9" x14ac:dyDescent="0.25">
      <c r="I37" s="148"/>
    </row>
    <row r="38" spans="9:9" x14ac:dyDescent="0.25">
      <c r="I38" s="148"/>
    </row>
    <row r="39" spans="9:9" x14ac:dyDescent="0.25">
      <c r="I39" s="148"/>
    </row>
    <row r="40" spans="9:9" x14ac:dyDescent="0.25">
      <c r="I40" s="148"/>
    </row>
    <row r="41" spans="9:9" x14ac:dyDescent="0.25">
      <c r="I41" s="148"/>
    </row>
    <row r="42" spans="9:9" x14ac:dyDescent="0.25">
      <c r="I42" s="148"/>
    </row>
    <row r="43" spans="9:9" x14ac:dyDescent="0.25">
      <c r="I43" s="149"/>
    </row>
    <row r="48" spans="9:9" x14ac:dyDescent="0.25">
      <c r="I48" s="152"/>
    </row>
    <row r="49" spans="9:9" x14ac:dyDescent="0.25">
      <c r="I49" s="152"/>
    </row>
    <row r="50" spans="9:9" x14ac:dyDescent="0.25">
      <c r="I50" s="152"/>
    </row>
    <row r="51" spans="9:9" x14ac:dyDescent="0.25">
      <c r="I51" s="152"/>
    </row>
    <row r="52" spans="9:9" x14ac:dyDescent="0.25">
      <c r="I52" s="152"/>
    </row>
    <row r="53" spans="9:9" x14ac:dyDescent="0.25">
      <c r="I53" s="152"/>
    </row>
    <row r="54" spans="9:9" x14ac:dyDescent="0.25">
      <c r="I54" s="152"/>
    </row>
    <row r="55" spans="9:9" x14ac:dyDescent="0.25">
      <c r="I55" s="152"/>
    </row>
    <row r="56" spans="9:9" x14ac:dyDescent="0.25">
      <c r="I56" s="152"/>
    </row>
    <row r="57" spans="9:9" x14ac:dyDescent="0.25">
      <c r="I57" s="152"/>
    </row>
    <row r="58" spans="9:9" x14ac:dyDescent="0.25">
      <c r="I58" s="152"/>
    </row>
    <row r="59" spans="9:9" x14ac:dyDescent="0.25">
      <c r="I59" s="152"/>
    </row>
    <row r="60" spans="9:9" x14ac:dyDescent="0.25">
      <c r="I60" s="152"/>
    </row>
    <row r="61" spans="9:9" x14ac:dyDescent="0.25">
      <c r="I61" s="152"/>
    </row>
    <row r="62" spans="9:9" x14ac:dyDescent="0.25">
      <c r="I62" s="152"/>
    </row>
  </sheetData>
  <customSheetViews>
    <customSheetView guid="{178BA1C3-DC89-4992-B3E3-F2F34649A5B2}" showRuler="0">
      <selection activeCell="H7" sqref="H7"/>
      <pageMargins left="0.75" right="0.75" top="1" bottom="1" header="0.5" footer="0.5"/>
      <pageSetup paperSize="9" orientation="portrait" r:id="rId1"/>
      <headerFooter alignWithMargins="0"/>
    </customSheetView>
    <customSheetView guid="{9C2B4596-A1F5-47ED-8258-B05DD39C70F8}" showRuler="0">
      <selection activeCell="H7" sqref="H7"/>
      <pageMargins left="0.75" right="0.75" top="1" bottom="1" header="0.5" footer="0.5"/>
      <pageSetup paperSize="9" orientation="portrait" r:id="rId2"/>
      <headerFooter alignWithMargins="0"/>
    </customSheetView>
    <customSheetView guid="{03103C82-F87D-486D-BBA5-E555EDC2AD85}">
      <selection activeCell="H7" sqref="H7"/>
      <pageMargins left="0.75" right="0.75" top="1" bottom="1" header="0.5" footer="0.5"/>
      <pageSetup paperSize="9" orientation="portrait" r:id="rId3"/>
      <headerFooter alignWithMargins="0"/>
    </customSheetView>
    <customSheetView guid="{3A0AD917-8B70-480E-8DF3-28A384F5F564}" showRuler="0">
      <selection activeCell="H7" sqref="H7"/>
      <pageMargins left="0.75" right="0.75" top="1" bottom="1" header="0.5" footer="0.5"/>
      <pageSetup paperSize="9" orientation="portrait" r:id="rId4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4" width="9" style="89"/>
    <col min="5" max="5" width="33.09765625" style="89" customWidth="1"/>
    <col min="6" max="6" width="13.59765625" style="89" customWidth="1"/>
    <col min="7" max="8" width="9" style="89"/>
    <col min="9" max="9" width="10.796875" style="150" customWidth="1"/>
    <col min="10" max="16384" width="9" style="89"/>
  </cols>
  <sheetData>
    <row r="1" spans="1:9" x14ac:dyDescent="0.25">
      <c r="A1" s="84" t="s">
        <v>50</v>
      </c>
      <c r="B1" s="84" t="s">
        <v>51</v>
      </c>
      <c r="C1" s="84" t="s">
        <v>34</v>
      </c>
      <c r="D1" s="84" t="s">
        <v>21</v>
      </c>
      <c r="E1" s="84" t="s">
        <v>23</v>
      </c>
      <c r="F1" s="85" t="s">
        <v>52</v>
      </c>
      <c r="G1" s="84" t="s">
        <v>22</v>
      </c>
      <c r="H1" s="84" t="s">
        <v>47</v>
      </c>
      <c r="I1" s="147" t="s">
        <v>796</v>
      </c>
    </row>
    <row r="2" spans="1:9" ht="25.2" x14ac:dyDescent="0.25">
      <c r="A2" s="87" t="s">
        <v>455</v>
      </c>
      <c r="B2" s="87" t="s">
        <v>53</v>
      </c>
      <c r="C2" s="87" t="s">
        <v>595</v>
      </c>
      <c r="D2" s="87" t="s">
        <v>181</v>
      </c>
      <c r="E2" s="87" t="s">
        <v>186</v>
      </c>
      <c r="F2" s="87" t="s">
        <v>43</v>
      </c>
      <c r="G2" s="108" t="s">
        <v>20</v>
      </c>
      <c r="H2" s="87"/>
      <c r="I2" s="132" t="s">
        <v>795</v>
      </c>
    </row>
    <row r="3" spans="1:9" ht="25.2" x14ac:dyDescent="0.25">
      <c r="A3" s="87" t="s">
        <v>456</v>
      </c>
      <c r="B3" s="87" t="s">
        <v>53</v>
      </c>
      <c r="C3" s="87" t="s">
        <v>108</v>
      </c>
      <c r="D3" s="87" t="s">
        <v>40</v>
      </c>
      <c r="E3" s="87" t="s">
        <v>187</v>
      </c>
      <c r="F3" s="87" t="s">
        <v>43</v>
      </c>
      <c r="G3" s="73" t="s">
        <v>20</v>
      </c>
      <c r="H3" s="87"/>
      <c r="I3" s="148"/>
    </row>
    <row r="4" spans="1:9" ht="25.2" x14ac:dyDescent="0.25">
      <c r="A4" s="87" t="s">
        <v>457</v>
      </c>
      <c r="B4" s="87" t="s">
        <v>53</v>
      </c>
      <c r="C4" s="87" t="s">
        <v>176</v>
      </c>
      <c r="D4" s="87" t="s">
        <v>182</v>
      </c>
      <c r="E4" s="87" t="s">
        <v>652</v>
      </c>
      <c r="F4" s="87" t="s">
        <v>42</v>
      </c>
      <c r="G4" s="109" t="s">
        <v>20</v>
      </c>
      <c r="H4" s="87"/>
      <c r="I4" s="148"/>
    </row>
    <row r="5" spans="1:9" ht="37.200000000000003" x14ac:dyDescent="0.25">
      <c r="A5" s="87" t="s">
        <v>458</v>
      </c>
      <c r="B5" s="87" t="s">
        <v>53</v>
      </c>
      <c r="C5" s="87" t="s">
        <v>177</v>
      </c>
      <c r="D5" s="87" t="s">
        <v>183</v>
      </c>
      <c r="E5" s="87" t="s">
        <v>653</v>
      </c>
      <c r="F5" s="87" t="s">
        <v>626</v>
      </c>
      <c r="G5" s="109" t="s">
        <v>20</v>
      </c>
      <c r="H5" s="87"/>
      <c r="I5" s="148"/>
    </row>
    <row r="6" spans="1:9" ht="97.2" x14ac:dyDescent="0.25">
      <c r="A6" s="87" t="s">
        <v>459</v>
      </c>
      <c r="B6" s="87" t="s">
        <v>53</v>
      </c>
      <c r="C6" s="87" t="s">
        <v>178</v>
      </c>
      <c r="D6" s="87" t="s">
        <v>184</v>
      </c>
      <c r="E6" s="87" t="s">
        <v>188</v>
      </c>
      <c r="F6" s="87" t="s">
        <v>42</v>
      </c>
      <c r="G6" s="75" t="s">
        <v>253</v>
      </c>
      <c r="H6" s="87"/>
      <c r="I6" s="148"/>
    </row>
    <row r="7" spans="1:9" ht="37.200000000000003" x14ac:dyDescent="0.25">
      <c r="A7" s="87" t="s">
        <v>460</v>
      </c>
      <c r="B7" s="87" t="s">
        <v>53</v>
      </c>
      <c r="C7" s="87" t="s">
        <v>179</v>
      </c>
      <c r="D7" s="87" t="s">
        <v>185</v>
      </c>
      <c r="E7" s="87" t="s">
        <v>189</v>
      </c>
      <c r="F7" s="87" t="s">
        <v>12</v>
      </c>
      <c r="G7" s="75" t="s">
        <v>253</v>
      </c>
      <c r="H7" s="87"/>
      <c r="I7" s="148"/>
    </row>
    <row r="8" spans="1:9" ht="37.200000000000003" x14ac:dyDescent="0.25">
      <c r="A8" s="87" t="s">
        <v>461</v>
      </c>
      <c r="B8" s="87" t="s">
        <v>53</v>
      </c>
      <c r="C8" s="87" t="s">
        <v>180</v>
      </c>
      <c r="D8" s="87" t="s">
        <v>39</v>
      </c>
      <c r="E8" s="87" t="s">
        <v>641</v>
      </c>
      <c r="F8" s="87" t="s">
        <v>42</v>
      </c>
      <c r="G8" s="75" t="s">
        <v>253</v>
      </c>
      <c r="H8" s="87"/>
      <c r="I8" s="148"/>
    </row>
    <row r="9" spans="1:9" ht="25.2" x14ac:dyDescent="0.25">
      <c r="A9" s="87" t="s">
        <v>462</v>
      </c>
      <c r="B9" s="87" t="s">
        <v>53</v>
      </c>
      <c r="C9" s="87" t="s">
        <v>118</v>
      </c>
      <c r="D9" s="87" t="s">
        <v>38</v>
      </c>
      <c r="E9" s="87" t="s">
        <v>643</v>
      </c>
      <c r="F9" s="87" t="s">
        <v>42</v>
      </c>
      <c r="G9" s="75" t="s">
        <v>253</v>
      </c>
      <c r="H9" s="87"/>
      <c r="I9" s="148"/>
    </row>
    <row r="10" spans="1:9" x14ac:dyDescent="0.25">
      <c r="I10" s="148"/>
    </row>
    <row r="11" spans="1:9" x14ac:dyDescent="0.25">
      <c r="I11" s="148"/>
    </row>
    <row r="12" spans="1:9" x14ac:dyDescent="0.25">
      <c r="I12" s="148"/>
    </row>
    <row r="13" spans="1:9" x14ac:dyDescent="0.25">
      <c r="I13" s="148"/>
    </row>
    <row r="14" spans="1:9" x14ac:dyDescent="0.25">
      <c r="I14" s="148"/>
    </row>
    <row r="15" spans="1:9" x14ac:dyDescent="0.25">
      <c r="I15" s="149"/>
    </row>
    <row r="16" spans="1:9" x14ac:dyDescent="0.25">
      <c r="I16" s="149"/>
    </row>
    <row r="17" spans="9:9" x14ac:dyDescent="0.25">
      <c r="I17" s="149"/>
    </row>
    <row r="18" spans="9:9" x14ac:dyDescent="0.25">
      <c r="I18" s="149"/>
    </row>
    <row r="19" spans="9:9" x14ac:dyDescent="0.25">
      <c r="I19" s="149"/>
    </row>
    <row r="20" spans="9:9" x14ac:dyDescent="0.25">
      <c r="I20" s="149"/>
    </row>
    <row r="25" spans="9:9" x14ac:dyDescent="0.25">
      <c r="I25" s="151"/>
    </row>
    <row r="26" spans="9:9" x14ac:dyDescent="0.25">
      <c r="I26" s="149"/>
    </row>
    <row r="27" spans="9:9" x14ac:dyDescent="0.25">
      <c r="I27" s="149"/>
    </row>
    <row r="28" spans="9:9" x14ac:dyDescent="0.25">
      <c r="I28" s="149"/>
    </row>
    <row r="29" spans="9:9" x14ac:dyDescent="0.25">
      <c r="I29" s="149"/>
    </row>
    <row r="30" spans="9:9" x14ac:dyDescent="0.25">
      <c r="I30" s="149"/>
    </row>
    <row r="31" spans="9:9" x14ac:dyDescent="0.25">
      <c r="I31" s="148"/>
    </row>
    <row r="32" spans="9:9" x14ac:dyDescent="0.25">
      <c r="I32" s="148"/>
    </row>
    <row r="33" spans="9:9" x14ac:dyDescent="0.25">
      <c r="I33" s="148"/>
    </row>
    <row r="34" spans="9:9" x14ac:dyDescent="0.25">
      <c r="I34" s="148"/>
    </row>
    <row r="35" spans="9:9" x14ac:dyDescent="0.25">
      <c r="I35" s="148"/>
    </row>
    <row r="36" spans="9:9" x14ac:dyDescent="0.25">
      <c r="I36" s="148"/>
    </row>
    <row r="37" spans="9:9" x14ac:dyDescent="0.25">
      <c r="I37" s="148"/>
    </row>
    <row r="38" spans="9:9" x14ac:dyDescent="0.25">
      <c r="I38" s="148"/>
    </row>
    <row r="39" spans="9:9" x14ac:dyDescent="0.25">
      <c r="I39" s="148"/>
    </row>
    <row r="40" spans="9:9" x14ac:dyDescent="0.25">
      <c r="I40" s="148"/>
    </row>
    <row r="41" spans="9:9" x14ac:dyDescent="0.25">
      <c r="I41" s="148"/>
    </row>
    <row r="42" spans="9:9" x14ac:dyDescent="0.25">
      <c r="I42" s="148"/>
    </row>
    <row r="43" spans="9:9" x14ac:dyDescent="0.25">
      <c r="I43" s="149"/>
    </row>
    <row r="48" spans="9:9" x14ac:dyDescent="0.25">
      <c r="I48" s="152"/>
    </row>
    <row r="49" spans="9:9" x14ac:dyDescent="0.25">
      <c r="I49" s="152"/>
    </row>
    <row r="50" spans="9:9" x14ac:dyDescent="0.25">
      <c r="I50" s="152"/>
    </row>
    <row r="51" spans="9:9" x14ac:dyDescent="0.25">
      <c r="I51" s="152"/>
    </row>
    <row r="52" spans="9:9" x14ac:dyDescent="0.25">
      <c r="I52" s="152"/>
    </row>
    <row r="53" spans="9:9" x14ac:dyDescent="0.25">
      <c r="I53" s="152"/>
    </row>
    <row r="54" spans="9:9" x14ac:dyDescent="0.25">
      <c r="I54" s="152"/>
    </row>
    <row r="55" spans="9:9" x14ac:dyDescent="0.25">
      <c r="I55" s="152"/>
    </row>
    <row r="56" spans="9:9" x14ac:dyDescent="0.25">
      <c r="I56" s="152"/>
    </row>
    <row r="57" spans="9:9" x14ac:dyDescent="0.25">
      <c r="I57" s="152"/>
    </row>
    <row r="58" spans="9:9" x14ac:dyDescent="0.25">
      <c r="I58" s="152"/>
    </row>
    <row r="59" spans="9:9" x14ac:dyDescent="0.25">
      <c r="I59" s="152"/>
    </row>
    <row r="60" spans="9:9" x14ac:dyDescent="0.25">
      <c r="I60" s="152"/>
    </row>
    <row r="61" spans="9:9" x14ac:dyDescent="0.25">
      <c r="I61" s="152"/>
    </row>
    <row r="62" spans="9:9" x14ac:dyDescent="0.25">
      <c r="I62" s="152"/>
    </row>
  </sheetData>
  <customSheetViews>
    <customSheetView guid="{178BA1C3-DC89-4992-B3E3-F2F34649A5B2}" showRuler="0">
      <selection activeCell="D6" sqref="D6"/>
      <pageMargins left="0.75" right="0.75" top="1" bottom="1" header="0.5" footer="0.5"/>
      <headerFooter alignWithMargins="0"/>
    </customSheetView>
    <customSheetView guid="{9C2B4596-A1F5-47ED-8258-B05DD39C70F8}" showRuler="0">
      <selection activeCell="D6" sqref="D6"/>
      <pageMargins left="0.75" right="0.75" top="1" bottom="1" header="0.5" footer="0.5"/>
      <headerFooter alignWithMargins="0"/>
    </customSheetView>
    <customSheetView guid="{03103C82-F87D-486D-BBA5-E555EDC2AD85}">
      <selection activeCell="D6" sqref="D6"/>
      <pageMargins left="0.75" right="0.75" top="1" bottom="1" header="0.5" footer="0.5"/>
      <headerFooter alignWithMargins="0"/>
    </customSheetView>
    <customSheetView guid="{3A0AD917-8B70-480E-8DF3-28A384F5F564}" showRuler="0">
      <selection activeCell="D6" sqref="D6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4" width="9" style="67"/>
    <col min="5" max="5" width="24" style="67" customWidth="1"/>
    <col min="6" max="6" width="22.19921875" style="67" customWidth="1"/>
    <col min="7" max="8" width="9" style="67"/>
    <col min="9" max="9" width="10.796875" style="150" customWidth="1"/>
    <col min="10" max="16384" width="9" style="67"/>
  </cols>
  <sheetData>
    <row r="1" spans="1:9" x14ac:dyDescent="0.25">
      <c r="A1" s="84" t="s">
        <v>3</v>
      </c>
      <c r="B1" s="84" t="s">
        <v>4</v>
      </c>
      <c r="C1" s="84" t="s">
        <v>5</v>
      </c>
      <c r="D1" s="84" t="s">
        <v>6</v>
      </c>
      <c r="E1" s="84" t="s">
        <v>7</v>
      </c>
      <c r="F1" s="85" t="s">
        <v>8</v>
      </c>
      <c r="G1" s="84" t="s">
        <v>9</v>
      </c>
      <c r="H1" s="84" t="s">
        <v>10</v>
      </c>
      <c r="I1" s="147" t="s">
        <v>800</v>
      </c>
    </row>
    <row r="2" spans="1:9" ht="25.2" x14ac:dyDescent="0.25">
      <c r="A2" s="113" t="s">
        <v>464</v>
      </c>
      <c r="B2" s="87" t="s">
        <v>239</v>
      </c>
      <c r="C2" s="87" t="s">
        <v>595</v>
      </c>
      <c r="D2" s="87" t="s">
        <v>261</v>
      </c>
      <c r="E2" s="87" t="s">
        <v>11</v>
      </c>
      <c r="F2" s="87" t="s">
        <v>12</v>
      </c>
      <c r="G2" s="108" t="s">
        <v>20</v>
      </c>
      <c r="H2" s="87"/>
      <c r="I2" s="132" t="s">
        <v>795</v>
      </c>
    </row>
    <row r="3" spans="1:9" ht="25.2" x14ac:dyDescent="0.25">
      <c r="A3" s="113" t="s">
        <v>465</v>
      </c>
      <c r="B3" s="87" t="s">
        <v>239</v>
      </c>
      <c r="C3" s="87" t="s">
        <v>262</v>
      </c>
      <c r="D3" s="87" t="s">
        <v>263</v>
      </c>
      <c r="E3" s="87" t="s">
        <v>263</v>
      </c>
      <c r="F3" s="87" t="s">
        <v>297</v>
      </c>
      <c r="G3" s="73" t="s">
        <v>20</v>
      </c>
      <c r="H3" s="87"/>
      <c r="I3" s="148"/>
    </row>
    <row r="4" spans="1:9" ht="73.2" x14ac:dyDescent="0.25">
      <c r="A4" s="113" t="s">
        <v>466</v>
      </c>
      <c r="B4" s="87" t="s">
        <v>239</v>
      </c>
      <c r="C4" s="87" t="s">
        <v>264</v>
      </c>
      <c r="D4" s="87" t="s">
        <v>265</v>
      </c>
      <c r="E4" s="87" t="s">
        <v>216</v>
      </c>
      <c r="F4" s="87" t="s">
        <v>42</v>
      </c>
      <c r="G4" s="109" t="s">
        <v>20</v>
      </c>
      <c r="H4" s="87"/>
      <c r="I4" s="148"/>
    </row>
    <row r="5" spans="1:9" ht="24" x14ac:dyDescent="0.25">
      <c r="A5" s="58" t="s">
        <v>525</v>
      </c>
      <c r="B5" s="114" t="s">
        <v>239</v>
      </c>
      <c r="C5" s="58" t="s">
        <v>266</v>
      </c>
      <c r="D5" s="58" t="s">
        <v>267</v>
      </c>
      <c r="E5" s="58" t="s">
        <v>268</v>
      </c>
      <c r="F5" s="62" t="s">
        <v>42</v>
      </c>
      <c r="G5" s="109" t="s">
        <v>20</v>
      </c>
      <c r="H5" s="58"/>
      <c r="I5" s="148"/>
    </row>
    <row r="6" spans="1:9" ht="37.200000000000003" x14ac:dyDescent="0.25">
      <c r="A6" s="113" t="s">
        <v>467</v>
      </c>
      <c r="B6" s="87" t="s">
        <v>239</v>
      </c>
      <c r="C6" s="87" t="s">
        <v>269</v>
      </c>
      <c r="D6" s="87" t="s">
        <v>270</v>
      </c>
      <c r="E6" s="87" t="s">
        <v>0</v>
      </c>
      <c r="F6" s="87" t="s">
        <v>42</v>
      </c>
      <c r="G6" s="75" t="s">
        <v>253</v>
      </c>
      <c r="H6" s="87"/>
      <c r="I6" s="148"/>
    </row>
    <row r="7" spans="1:9" ht="25.2" x14ac:dyDescent="0.25">
      <c r="A7" s="113" t="s">
        <v>468</v>
      </c>
      <c r="B7" s="87" t="s">
        <v>239</v>
      </c>
      <c r="C7" s="87" t="s">
        <v>93</v>
      </c>
      <c r="D7" s="87" t="s">
        <v>13</v>
      </c>
      <c r="E7" s="87" t="s">
        <v>14</v>
      </c>
      <c r="F7" s="87" t="s">
        <v>12</v>
      </c>
      <c r="G7" s="75" t="s">
        <v>253</v>
      </c>
      <c r="H7" s="87"/>
      <c r="I7" s="148"/>
    </row>
    <row r="8" spans="1:9" ht="25.2" x14ac:dyDescent="0.25">
      <c r="A8" s="113" t="s">
        <v>469</v>
      </c>
      <c r="B8" s="87" t="s">
        <v>239</v>
      </c>
      <c r="C8" s="87" t="s">
        <v>271</v>
      </c>
      <c r="D8" s="87" t="s">
        <v>272</v>
      </c>
      <c r="E8" s="87" t="s">
        <v>273</v>
      </c>
      <c r="F8" s="87" t="s">
        <v>527</v>
      </c>
      <c r="G8" s="75" t="s">
        <v>253</v>
      </c>
      <c r="H8" s="87"/>
      <c r="I8" s="148"/>
    </row>
    <row r="9" spans="1:9" ht="60" x14ac:dyDescent="0.25">
      <c r="A9" s="58" t="s">
        <v>470</v>
      </c>
      <c r="B9" s="114" t="s">
        <v>239</v>
      </c>
      <c r="C9" s="58" t="s">
        <v>274</v>
      </c>
      <c r="D9" s="58" t="s">
        <v>275</v>
      </c>
      <c r="E9" s="58" t="s">
        <v>654</v>
      </c>
      <c r="F9" s="62" t="s">
        <v>42</v>
      </c>
      <c r="G9" s="75" t="s">
        <v>253</v>
      </c>
      <c r="H9" s="58"/>
      <c r="I9" s="148"/>
    </row>
    <row r="10" spans="1:9" x14ac:dyDescent="0.25">
      <c r="I10" s="148"/>
    </row>
    <row r="11" spans="1:9" x14ac:dyDescent="0.25">
      <c r="I11" s="148"/>
    </row>
    <row r="12" spans="1:9" x14ac:dyDescent="0.25">
      <c r="I12" s="148"/>
    </row>
    <row r="13" spans="1:9" x14ac:dyDescent="0.25">
      <c r="I13" s="148"/>
    </row>
    <row r="14" spans="1:9" x14ac:dyDescent="0.25">
      <c r="I14" s="148"/>
    </row>
    <row r="15" spans="1:9" x14ac:dyDescent="0.25">
      <c r="I15" s="149"/>
    </row>
    <row r="16" spans="1:9" x14ac:dyDescent="0.25">
      <c r="I16" s="149"/>
    </row>
    <row r="17" spans="9:9" x14ac:dyDescent="0.25">
      <c r="I17" s="149"/>
    </row>
    <row r="18" spans="9:9" x14ac:dyDescent="0.25">
      <c r="I18" s="149"/>
    </row>
    <row r="19" spans="9:9" x14ac:dyDescent="0.25">
      <c r="I19" s="149"/>
    </row>
    <row r="20" spans="9:9" x14ac:dyDescent="0.25">
      <c r="I20" s="149"/>
    </row>
    <row r="25" spans="9:9" x14ac:dyDescent="0.25">
      <c r="I25" s="151"/>
    </row>
    <row r="26" spans="9:9" x14ac:dyDescent="0.25">
      <c r="I26" s="149"/>
    </row>
    <row r="27" spans="9:9" x14ac:dyDescent="0.25">
      <c r="I27" s="149"/>
    </row>
    <row r="28" spans="9:9" x14ac:dyDescent="0.25">
      <c r="I28" s="149"/>
    </row>
    <row r="29" spans="9:9" x14ac:dyDescent="0.25">
      <c r="I29" s="149"/>
    </row>
    <row r="30" spans="9:9" x14ac:dyDescent="0.25">
      <c r="I30" s="149"/>
    </row>
    <row r="31" spans="9:9" x14ac:dyDescent="0.25">
      <c r="I31" s="148"/>
    </row>
    <row r="32" spans="9:9" x14ac:dyDescent="0.25">
      <c r="I32" s="148"/>
    </row>
    <row r="33" spans="9:9" x14ac:dyDescent="0.25">
      <c r="I33" s="148"/>
    </row>
    <row r="34" spans="9:9" x14ac:dyDescent="0.25">
      <c r="I34" s="148"/>
    </row>
    <row r="35" spans="9:9" x14ac:dyDescent="0.25">
      <c r="I35" s="148"/>
    </row>
    <row r="36" spans="9:9" x14ac:dyDescent="0.25">
      <c r="I36" s="148"/>
    </row>
    <row r="37" spans="9:9" x14ac:dyDescent="0.25">
      <c r="I37" s="148"/>
    </row>
    <row r="38" spans="9:9" x14ac:dyDescent="0.25">
      <c r="I38" s="148"/>
    </row>
    <row r="39" spans="9:9" x14ac:dyDescent="0.25">
      <c r="I39" s="148"/>
    </row>
    <row r="40" spans="9:9" x14ac:dyDescent="0.25">
      <c r="I40" s="148"/>
    </row>
    <row r="41" spans="9:9" x14ac:dyDescent="0.25">
      <c r="I41" s="148"/>
    </row>
    <row r="42" spans="9:9" x14ac:dyDescent="0.25">
      <c r="I42" s="148"/>
    </row>
    <row r="43" spans="9:9" x14ac:dyDescent="0.25">
      <c r="I43" s="149"/>
    </row>
    <row r="48" spans="9:9" x14ac:dyDescent="0.25">
      <c r="I48" s="152"/>
    </row>
    <row r="49" spans="9:9" x14ac:dyDescent="0.25">
      <c r="I49" s="152"/>
    </row>
    <row r="50" spans="9:9" x14ac:dyDescent="0.25">
      <c r="I50" s="152"/>
    </row>
    <row r="51" spans="9:9" x14ac:dyDescent="0.25">
      <c r="I51" s="152"/>
    </row>
    <row r="52" spans="9:9" x14ac:dyDescent="0.25">
      <c r="I52" s="152"/>
    </row>
    <row r="53" spans="9:9" x14ac:dyDescent="0.25">
      <c r="I53" s="152"/>
    </row>
    <row r="54" spans="9:9" x14ac:dyDescent="0.25">
      <c r="I54" s="152"/>
    </row>
    <row r="55" spans="9:9" x14ac:dyDescent="0.25">
      <c r="I55" s="152"/>
    </row>
    <row r="56" spans="9:9" x14ac:dyDescent="0.25">
      <c r="I56" s="152"/>
    </row>
    <row r="57" spans="9:9" x14ac:dyDescent="0.25">
      <c r="I57" s="152"/>
    </row>
    <row r="58" spans="9:9" x14ac:dyDescent="0.25">
      <c r="I58" s="152"/>
    </row>
    <row r="59" spans="9:9" x14ac:dyDescent="0.25">
      <c r="I59" s="152"/>
    </row>
    <row r="60" spans="9:9" x14ac:dyDescent="0.25">
      <c r="I60" s="152"/>
    </row>
    <row r="61" spans="9:9" x14ac:dyDescent="0.25">
      <c r="I61" s="152"/>
    </row>
    <row r="62" spans="9:9" x14ac:dyDescent="0.25">
      <c r="I62" s="152"/>
    </row>
  </sheetData>
  <customSheetViews>
    <customSheetView guid="{178BA1C3-DC89-4992-B3E3-F2F34649A5B2}" showRuler="0">
      <selection activeCell="D4" sqref="D4"/>
      <pageMargins left="0.75" right="0.75" top="1" bottom="1" header="0.5" footer="0.5"/>
      <headerFooter alignWithMargins="0"/>
    </customSheetView>
    <customSheetView guid="{9C2B4596-A1F5-47ED-8258-B05DD39C70F8}" showRuler="0">
      <selection activeCell="D4" sqref="D4"/>
      <pageMargins left="0.75" right="0.75" top="1" bottom="1" header="0.5" footer="0.5"/>
      <headerFooter alignWithMargins="0"/>
    </customSheetView>
    <customSheetView guid="{03103C82-F87D-486D-BBA5-E555EDC2AD85}">
      <selection activeCell="D4" sqref="D4"/>
      <pageMargins left="0.75" right="0.75" top="1" bottom="1" header="0.5" footer="0.5"/>
      <headerFooter alignWithMargins="0"/>
    </customSheetView>
    <customSheetView guid="{3A0AD917-8B70-480E-8DF3-28A384F5F564}" showRuler="0">
      <selection activeCell="D4" sqref="D4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4" width="9" style="67"/>
    <col min="5" max="5" width="14.5" style="67" customWidth="1"/>
    <col min="6" max="8" width="9" style="67"/>
    <col min="9" max="9" width="10.796875" style="150" customWidth="1"/>
    <col min="10" max="16384" width="9" style="67"/>
  </cols>
  <sheetData>
    <row r="1" spans="1:9" x14ac:dyDescent="0.25">
      <c r="A1" s="84" t="s">
        <v>50</v>
      </c>
      <c r="B1" s="84" t="s">
        <v>4</v>
      </c>
      <c r="C1" s="84" t="s">
        <v>34</v>
      </c>
      <c r="D1" s="84" t="s">
        <v>21</v>
      </c>
      <c r="E1" s="84" t="s">
        <v>23</v>
      </c>
      <c r="F1" s="85" t="s">
        <v>52</v>
      </c>
      <c r="G1" s="84" t="s">
        <v>22</v>
      </c>
      <c r="H1" s="84" t="s">
        <v>47</v>
      </c>
      <c r="I1" s="147" t="s">
        <v>796</v>
      </c>
    </row>
    <row r="2" spans="1:9" ht="49.2" x14ac:dyDescent="0.25">
      <c r="A2" s="87" t="s">
        <v>472</v>
      </c>
      <c r="B2" s="87" t="s">
        <v>53</v>
      </c>
      <c r="C2" s="87" t="s">
        <v>595</v>
      </c>
      <c r="D2" s="87" t="s">
        <v>19</v>
      </c>
      <c r="E2" s="87" t="s">
        <v>162</v>
      </c>
      <c r="F2" s="87" t="s">
        <v>43</v>
      </c>
      <c r="G2" s="108" t="s">
        <v>20</v>
      </c>
      <c r="H2" s="87"/>
      <c r="I2" s="132" t="s">
        <v>795</v>
      </c>
    </row>
    <row r="3" spans="1:9" ht="25.2" x14ac:dyDescent="0.25">
      <c r="A3" s="87" t="s">
        <v>473</v>
      </c>
      <c r="B3" s="87" t="s">
        <v>53</v>
      </c>
      <c r="C3" s="87" t="s">
        <v>1</v>
      </c>
      <c r="D3" s="87" t="s">
        <v>2</v>
      </c>
      <c r="E3" s="87" t="s">
        <v>2</v>
      </c>
      <c r="F3" s="87" t="s">
        <v>297</v>
      </c>
      <c r="G3" s="73" t="s">
        <v>20</v>
      </c>
      <c r="H3" s="87"/>
      <c r="I3" s="148"/>
    </row>
    <row r="4" spans="1:9" ht="37.200000000000003" x14ac:dyDescent="0.25">
      <c r="A4" s="87" t="s">
        <v>474</v>
      </c>
      <c r="B4" s="87" t="s">
        <v>53</v>
      </c>
      <c r="C4" s="87" t="s">
        <v>108</v>
      </c>
      <c r="D4" s="87" t="s">
        <v>40</v>
      </c>
      <c r="E4" s="87" t="s">
        <v>187</v>
      </c>
      <c r="F4" s="87" t="s">
        <v>43</v>
      </c>
      <c r="G4" s="109" t="s">
        <v>20</v>
      </c>
      <c r="H4" s="87"/>
      <c r="I4" s="148"/>
    </row>
    <row r="5" spans="1:9" x14ac:dyDescent="0.25">
      <c r="I5" s="148"/>
    </row>
    <row r="6" spans="1:9" x14ac:dyDescent="0.25">
      <c r="I6" s="148"/>
    </row>
    <row r="7" spans="1:9" x14ac:dyDescent="0.25">
      <c r="I7" s="148"/>
    </row>
    <row r="8" spans="1:9" x14ac:dyDescent="0.25">
      <c r="I8" s="148"/>
    </row>
    <row r="9" spans="1:9" x14ac:dyDescent="0.25">
      <c r="I9" s="148"/>
    </row>
    <row r="10" spans="1:9" x14ac:dyDescent="0.25">
      <c r="I10" s="148"/>
    </row>
    <row r="11" spans="1:9" x14ac:dyDescent="0.25">
      <c r="I11" s="148"/>
    </row>
    <row r="12" spans="1:9" x14ac:dyDescent="0.25">
      <c r="I12" s="148"/>
    </row>
    <row r="13" spans="1:9" x14ac:dyDescent="0.25">
      <c r="I13" s="148"/>
    </row>
    <row r="14" spans="1:9" x14ac:dyDescent="0.25">
      <c r="I14" s="148"/>
    </row>
    <row r="15" spans="1:9" x14ac:dyDescent="0.25">
      <c r="I15" s="149"/>
    </row>
    <row r="16" spans="1:9" x14ac:dyDescent="0.25">
      <c r="I16" s="149"/>
    </row>
    <row r="17" spans="9:9" x14ac:dyDescent="0.25">
      <c r="I17" s="149"/>
    </row>
    <row r="18" spans="9:9" x14ac:dyDescent="0.25">
      <c r="I18" s="149"/>
    </row>
    <row r="19" spans="9:9" x14ac:dyDescent="0.25">
      <c r="I19" s="149"/>
    </row>
    <row r="20" spans="9:9" x14ac:dyDescent="0.25">
      <c r="I20" s="149"/>
    </row>
    <row r="25" spans="9:9" x14ac:dyDescent="0.25">
      <c r="I25" s="151"/>
    </row>
    <row r="26" spans="9:9" x14ac:dyDescent="0.25">
      <c r="I26" s="149"/>
    </row>
    <row r="27" spans="9:9" x14ac:dyDescent="0.25">
      <c r="I27" s="149"/>
    </row>
    <row r="28" spans="9:9" x14ac:dyDescent="0.25">
      <c r="I28" s="149"/>
    </row>
    <row r="29" spans="9:9" x14ac:dyDescent="0.25">
      <c r="I29" s="149"/>
    </row>
    <row r="30" spans="9:9" x14ac:dyDescent="0.25">
      <c r="I30" s="149"/>
    </row>
    <row r="31" spans="9:9" x14ac:dyDescent="0.25">
      <c r="I31" s="148"/>
    </row>
    <row r="32" spans="9:9" x14ac:dyDescent="0.25">
      <c r="I32" s="148"/>
    </row>
    <row r="33" spans="9:9" x14ac:dyDescent="0.25">
      <c r="I33" s="148"/>
    </row>
    <row r="34" spans="9:9" x14ac:dyDescent="0.25">
      <c r="I34" s="148"/>
    </row>
    <row r="35" spans="9:9" x14ac:dyDescent="0.25">
      <c r="I35" s="148"/>
    </row>
    <row r="36" spans="9:9" x14ac:dyDescent="0.25">
      <c r="I36" s="148"/>
    </row>
    <row r="37" spans="9:9" x14ac:dyDescent="0.25">
      <c r="I37" s="148"/>
    </row>
    <row r="38" spans="9:9" x14ac:dyDescent="0.25">
      <c r="I38" s="148"/>
    </row>
    <row r="39" spans="9:9" x14ac:dyDescent="0.25">
      <c r="I39" s="148"/>
    </row>
    <row r="40" spans="9:9" x14ac:dyDescent="0.25">
      <c r="I40" s="148"/>
    </row>
    <row r="41" spans="9:9" x14ac:dyDescent="0.25">
      <c r="I41" s="148"/>
    </row>
    <row r="42" spans="9:9" x14ac:dyDescent="0.25">
      <c r="I42" s="148"/>
    </row>
    <row r="43" spans="9:9" x14ac:dyDescent="0.25">
      <c r="I43" s="149"/>
    </row>
    <row r="48" spans="9:9" x14ac:dyDescent="0.25">
      <c r="I48" s="152"/>
    </row>
    <row r="49" spans="9:9" x14ac:dyDescent="0.25">
      <c r="I49" s="152"/>
    </row>
    <row r="50" spans="9:9" x14ac:dyDescent="0.25">
      <c r="I50" s="152"/>
    </row>
    <row r="51" spans="9:9" x14ac:dyDescent="0.25">
      <c r="I51" s="152"/>
    </row>
    <row r="52" spans="9:9" x14ac:dyDescent="0.25">
      <c r="I52" s="152"/>
    </row>
    <row r="53" spans="9:9" x14ac:dyDescent="0.25">
      <c r="I53" s="152"/>
    </row>
    <row r="54" spans="9:9" x14ac:dyDescent="0.25">
      <c r="I54" s="152"/>
    </row>
    <row r="55" spans="9:9" x14ac:dyDescent="0.25">
      <c r="I55" s="152"/>
    </row>
    <row r="56" spans="9:9" x14ac:dyDescent="0.25">
      <c r="I56" s="152"/>
    </row>
    <row r="57" spans="9:9" x14ac:dyDescent="0.25">
      <c r="I57" s="152"/>
    </row>
    <row r="58" spans="9:9" x14ac:dyDescent="0.25">
      <c r="I58" s="152"/>
    </row>
    <row r="59" spans="9:9" x14ac:dyDescent="0.25">
      <c r="I59" s="152"/>
    </row>
    <row r="60" spans="9:9" x14ac:dyDescent="0.25">
      <c r="I60" s="152"/>
    </row>
    <row r="61" spans="9:9" x14ac:dyDescent="0.25">
      <c r="I61" s="152"/>
    </row>
    <row r="62" spans="9:9" x14ac:dyDescent="0.25">
      <c r="I62" s="152"/>
    </row>
  </sheetData>
  <customSheetViews>
    <customSheetView guid="{178BA1C3-DC89-4992-B3E3-F2F34649A5B2}" showRuler="0">
      <selection activeCell="B2" sqref="B2"/>
      <pageMargins left="0.75" right="0.75" top="1" bottom="1" header="0.5" footer="0.5"/>
      <headerFooter alignWithMargins="0"/>
    </customSheetView>
    <customSheetView guid="{9C2B4596-A1F5-47ED-8258-B05DD39C70F8}" showRuler="0">
      <selection activeCell="B2" sqref="B2"/>
      <pageMargins left="0.75" right="0.75" top="1" bottom="1" header="0.5" footer="0.5"/>
      <headerFooter alignWithMargins="0"/>
    </customSheetView>
    <customSheetView guid="{03103C82-F87D-486D-BBA5-E555EDC2AD85}">
      <selection activeCell="B2" sqref="B2"/>
      <pageMargins left="0.75" right="0.75" top="1" bottom="1" header="0.5" footer="0.5"/>
      <headerFooter alignWithMargins="0"/>
    </customSheetView>
    <customSheetView guid="{3A0AD917-8B70-480E-8DF3-28A384F5F564}" showRuler="0">
      <selection activeCell="B2" sqref="B2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4" width="9" style="67"/>
    <col min="5" max="5" width="25.8984375" style="67" customWidth="1"/>
    <col min="6" max="6" width="28.69921875" style="67" customWidth="1"/>
    <col min="7" max="8" width="9" style="67"/>
    <col min="9" max="9" width="10.796875" style="150" customWidth="1"/>
    <col min="10" max="16384" width="9" style="67"/>
  </cols>
  <sheetData>
    <row r="1" spans="1:9" x14ac:dyDescent="0.25">
      <c r="A1" s="84" t="s">
        <v>276</v>
      </c>
      <c r="B1" s="84" t="s">
        <v>277</v>
      </c>
      <c r="C1" s="84" t="s">
        <v>278</v>
      </c>
      <c r="D1" s="84" t="s">
        <v>279</v>
      </c>
      <c r="E1" s="84" t="s">
        <v>280</v>
      </c>
      <c r="F1" s="85" t="s">
        <v>281</v>
      </c>
      <c r="G1" s="84" t="s">
        <v>282</v>
      </c>
      <c r="H1" s="84" t="s">
        <v>283</v>
      </c>
      <c r="I1" s="147" t="s">
        <v>796</v>
      </c>
    </row>
    <row r="2" spans="1:9" ht="25.2" x14ac:dyDescent="0.25">
      <c r="A2" s="87" t="s">
        <v>476</v>
      </c>
      <c r="B2" s="87" t="s">
        <v>284</v>
      </c>
      <c r="C2" s="87" t="s">
        <v>595</v>
      </c>
      <c r="D2" s="87" t="s">
        <v>285</v>
      </c>
      <c r="E2" s="87" t="s">
        <v>286</v>
      </c>
      <c r="F2" s="87" t="s">
        <v>208</v>
      </c>
      <c r="G2" s="108" t="s">
        <v>20</v>
      </c>
      <c r="H2" s="87"/>
      <c r="I2" s="132" t="s">
        <v>795</v>
      </c>
    </row>
    <row r="3" spans="1:9" ht="37.200000000000003" x14ac:dyDescent="0.25">
      <c r="A3" s="87" t="s">
        <v>477</v>
      </c>
      <c r="B3" s="87" t="s">
        <v>284</v>
      </c>
      <c r="C3" s="87" t="s">
        <v>287</v>
      </c>
      <c r="D3" s="87" t="s">
        <v>260</v>
      </c>
      <c r="E3" s="87" t="s">
        <v>641</v>
      </c>
      <c r="F3" s="87" t="s">
        <v>42</v>
      </c>
      <c r="G3" s="73" t="s">
        <v>20</v>
      </c>
      <c r="H3" s="87"/>
      <c r="I3" s="148"/>
    </row>
    <row r="4" spans="1:9" ht="25.2" x14ac:dyDescent="0.25">
      <c r="A4" s="87" t="s">
        <v>478</v>
      </c>
      <c r="B4" s="87" t="s">
        <v>284</v>
      </c>
      <c r="C4" s="87" t="s">
        <v>288</v>
      </c>
      <c r="D4" s="87" t="s">
        <v>289</v>
      </c>
      <c r="E4" s="87" t="s">
        <v>290</v>
      </c>
      <c r="F4" s="87" t="s">
        <v>208</v>
      </c>
      <c r="G4" s="109" t="s">
        <v>20</v>
      </c>
      <c r="H4" s="87"/>
      <c r="I4" s="148"/>
    </row>
    <row r="5" spans="1:9" ht="24" x14ac:dyDescent="0.25">
      <c r="A5" s="58" t="s">
        <v>479</v>
      </c>
      <c r="B5" s="114" t="s">
        <v>284</v>
      </c>
      <c r="C5" s="58" t="s">
        <v>291</v>
      </c>
      <c r="D5" s="58" t="s">
        <v>292</v>
      </c>
      <c r="E5" s="58" t="s">
        <v>293</v>
      </c>
      <c r="F5" s="87" t="s">
        <v>297</v>
      </c>
      <c r="G5" s="109" t="s">
        <v>20</v>
      </c>
      <c r="H5" s="58"/>
      <c r="I5" s="148"/>
    </row>
    <row r="6" spans="1:9" ht="25.2" x14ac:dyDescent="0.25">
      <c r="A6" s="87" t="s">
        <v>480</v>
      </c>
      <c r="B6" s="87" t="s">
        <v>284</v>
      </c>
      <c r="C6" s="87" t="s">
        <v>294</v>
      </c>
      <c r="D6" s="87" t="s">
        <v>295</v>
      </c>
      <c r="E6" s="87" t="s">
        <v>296</v>
      </c>
      <c r="F6" s="87" t="s">
        <v>297</v>
      </c>
      <c r="G6" s="75" t="s">
        <v>253</v>
      </c>
      <c r="H6" s="87"/>
      <c r="I6" s="148"/>
    </row>
    <row r="7" spans="1:9" ht="37.200000000000003" x14ac:dyDescent="0.25">
      <c r="A7" s="87" t="s">
        <v>481</v>
      </c>
      <c r="B7" s="87" t="s">
        <v>284</v>
      </c>
      <c r="C7" s="87" t="s">
        <v>298</v>
      </c>
      <c r="D7" s="87" t="s">
        <v>299</v>
      </c>
      <c r="E7" s="87" t="s">
        <v>655</v>
      </c>
      <c r="F7" s="87" t="s">
        <v>657</v>
      </c>
      <c r="G7" s="75" t="s">
        <v>253</v>
      </c>
      <c r="H7" s="87"/>
      <c r="I7" s="148"/>
    </row>
    <row r="8" spans="1:9" ht="73.2" x14ac:dyDescent="0.25">
      <c r="A8" s="87" t="s">
        <v>482</v>
      </c>
      <c r="B8" s="87" t="s">
        <v>284</v>
      </c>
      <c r="C8" s="87" t="s">
        <v>300</v>
      </c>
      <c r="D8" s="87" t="s">
        <v>301</v>
      </c>
      <c r="E8" s="87" t="s">
        <v>658</v>
      </c>
      <c r="F8" s="87" t="s">
        <v>297</v>
      </c>
      <c r="G8" s="75" t="s">
        <v>253</v>
      </c>
      <c r="H8" s="87"/>
      <c r="I8" s="148"/>
    </row>
    <row r="9" spans="1:9" ht="24" x14ac:dyDescent="0.25">
      <c r="A9" s="58" t="s">
        <v>483</v>
      </c>
      <c r="B9" s="114" t="s">
        <v>284</v>
      </c>
      <c r="C9" s="58" t="s">
        <v>302</v>
      </c>
      <c r="D9" s="58" t="s">
        <v>303</v>
      </c>
      <c r="E9" s="58" t="s">
        <v>656</v>
      </c>
      <c r="F9" s="62" t="s">
        <v>42</v>
      </c>
      <c r="G9" s="75" t="s">
        <v>253</v>
      </c>
      <c r="H9" s="58"/>
      <c r="I9" s="148"/>
    </row>
    <row r="10" spans="1:9" ht="49.2" x14ac:dyDescent="0.25">
      <c r="A10" s="87" t="s">
        <v>484</v>
      </c>
      <c r="B10" s="87" t="s">
        <v>284</v>
      </c>
      <c r="C10" s="87" t="s">
        <v>304</v>
      </c>
      <c r="D10" s="87" t="s">
        <v>305</v>
      </c>
      <c r="E10" s="87" t="s">
        <v>306</v>
      </c>
      <c r="F10" s="87" t="s">
        <v>12</v>
      </c>
      <c r="G10" s="75" t="s">
        <v>253</v>
      </c>
      <c r="H10" s="87"/>
      <c r="I10" s="148"/>
    </row>
    <row r="11" spans="1:9" x14ac:dyDescent="0.25">
      <c r="I11" s="148"/>
    </row>
    <row r="12" spans="1:9" x14ac:dyDescent="0.25">
      <c r="I12" s="148"/>
    </row>
    <row r="13" spans="1:9" x14ac:dyDescent="0.25">
      <c r="I13" s="148"/>
    </row>
    <row r="14" spans="1:9" x14ac:dyDescent="0.25">
      <c r="I14" s="148"/>
    </row>
    <row r="15" spans="1:9" x14ac:dyDescent="0.25">
      <c r="I15" s="149"/>
    </row>
    <row r="16" spans="1:9" x14ac:dyDescent="0.25">
      <c r="I16" s="149"/>
    </row>
    <row r="17" spans="9:9" x14ac:dyDescent="0.25">
      <c r="I17" s="149"/>
    </row>
    <row r="18" spans="9:9" x14ac:dyDescent="0.25">
      <c r="I18" s="149"/>
    </row>
    <row r="19" spans="9:9" x14ac:dyDescent="0.25">
      <c r="I19" s="149"/>
    </row>
    <row r="20" spans="9:9" x14ac:dyDescent="0.25">
      <c r="I20" s="149"/>
    </row>
    <row r="25" spans="9:9" x14ac:dyDescent="0.25">
      <c r="I25" s="151"/>
    </row>
    <row r="26" spans="9:9" x14ac:dyDescent="0.25">
      <c r="I26" s="149"/>
    </row>
    <row r="27" spans="9:9" x14ac:dyDescent="0.25">
      <c r="I27" s="149"/>
    </row>
    <row r="28" spans="9:9" x14ac:dyDescent="0.25">
      <c r="I28" s="149"/>
    </row>
    <row r="29" spans="9:9" x14ac:dyDescent="0.25">
      <c r="I29" s="149"/>
    </row>
    <row r="30" spans="9:9" x14ac:dyDescent="0.25">
      <c r="I30" s="149"/>
    </row>
    <row r="31" spans="9:9" x14ac:dyDescent="0.25">
      <c r="I31" s="148"/>
    </row>
    <row r="32" spans="9:9" x14ac:dyDescent="0.25">
      <c r="I32" s="148"/>
    </row>
    <row r="33" spans="9:9" x14ac:dyDescent="0.25">
      <c r="I33" s="148"/>
    </row>
    <row r="34" spans="9:9" x14ac:dyDescent="0.25">
      <c r="I34" s="148"/>
    </row>
    <row r="35" spans="9:9" x14ac:dyDescent="0.25">
      <c r="I35" s="148"/>
    </row>
    <row r="36" spans="9:9" x14ac:dyDescent="0.25">
      <c r="I36" s="148"/>
    </row>
    <row r="37" spans="9:9" x14ac:dyDescent="0.25">
      <c r="I37" s="148"/>
    </row>
    <row r="38" spans="9:9" x14ac:dyDescent="0.25">
      <c r="I38" s="148"/>
    </row>
    <row r="39" spans="9:9" x14ac:dyDescent="0.25">
      <c r="I39" s="148"/>
    </row>
    <row r="40" spans="9:9" x14ac:dyDescent="0.25">
      <c r="I40" s="148"/>
    </row>
    <row r="41" spans="9:9" x14ac:dyDescent="0.25">
      <c r="I41" s="148"/>
    </row>
    <row r="42" spans="9:9" x14ac:dyDescent="0.25">
      <c r="I42" s="148"/>
    </row>
    <row r="43" spans="9:9" x14ac:dyDescent="0.25">
      <c r="I43" s="149"/>
    </row>
    <row r="48" spans="9:9" x14ac:dyDescent="0.25">
      <c r="I48" s="152"/>
    </row>
    <row r="49" spans="9:9" x14ac:dyDescent="0.25">
      <c r="I49" s="152"/>
    </row>
    <row r="50" spans="9:9" x14ac:dyDescent="0.25">
      <c r="I50" s="152"/>
    </row>
    <row r="51" spans="9:9" x14ac:dyDescent="0.25">
      <c r="I51" s="152"/>
    </row>
    <row r="52" spans="9:9" x14ac:dyDescent="0.25">
      <c r="I52" s="152"/>
    </row>
    <row r="53" spans="9:9" x14ac:dyDescent="0.25">
      <c r="I53" s="152"/>
    </row>
    <row r="54" spans="9:9" x14ac:dyDescent="0.25">
      <c r="I54" s="152"/>
    </row>
    <row r="55" spans="9:9" x14ac:dyDescent="0.25">
      <c r="I55" s="152"/>
    </row>
    <row r="56" spans="9:9" x14ac:dyDescent="0.25">
      <c r="I56" s="152"/>
    </row>
    <row r="57" spans="9:9" x14ac:dyDescent="0.25">
      <c r="I57" s="152"/>
    </row>
    <row r="58" spans="9:9" x14ac:dyDescent="0.25">
      <c r="I58" s="152"/>
    </row>
    <row r="59" spans="9:9" x14ac:dyDescent="0.25">
      <c r="I59" s="152"/>
    </row>
    <row r="60" spans="9:9" x14ac:dyDescent="0.25">
      <c r="I60" s="152"/>
    </row>
    <row r="61" spans="9:9" x14ac:dyDescent="0.25">
      <c r="I61" s="152"/>
    </row>
    <row r="62" spans="9:9" x14ac:dyDescent="0.25">
      <c r="I62" s="152"/>
    </row>
  </sheetData>
  <customSheetViews>
    <customSheetView guid="{178BA1C3-DC89-4992-B3E3-F2F34649A5B2}" showRuler="0">
      <selection activeCell="F9" sqref="F9"/>
      <pageMargins left="0.75" right="0.75" top="1" bottom="1" header="0.5" footer="0.5"/>
      <headerFooter alignWithMargins="0"/>
    </customSheetView>
    <customSheetView guid="{9C2B4596-A1F5-47ED-8258-B05DD39C70F8}" showRuler="0">
      <selection activeCell="F9" sqref="F9"/>
      <pageMargins left="0.75" right="0.75" top="1" bottom="1" header="0.5" footer="0.5"/>
      <headerFooter alignWithMargins="0"/>
    </customSheetView>
    <customSheetView guid="{03103C82-F87D-486D-BBA5-E555EDC2AD85}">
      <selection activeCell="F9" sqref="F9"/>
      <pageMargins left="0.75" right="0.75" top="1" bottom="1" header="0.5" footer="0.5"/>
      <headerFooter alignWithMargins="0"/>
    </customSheetView>
    <customSheetView guid="{3A0AD917-8B70-480E-8DF3-28A384F5F564}" showRuler="0">
      <selection activeCell="F9" sqref="F9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6"/>
  <sheetViews>
    <sheetView workbookViewId="0">
      <selection activeCell="L2" sqref="L2"/>
    </sheetView>
  </sheetViews>
  <sheetFormatPr defaultColWidth="7.8984375" defaultRowHeight="13.2" x14ac:dyDescent="0.25"/>
  <cols>
    <col min="1" max="1" width="8" style="126" customWidth="1" collapsed="1"/>
    <col min="2" max="2" width="28.8984375" style="126" customWidth="1" collapsed="1"/>
    <col min="3" max="3" width="8" style="126" customWidth="1" collapsed="1"/>
    <col min="4" max="4" width="7.8984375" style="126" collapsed="1"/>
    <col min="5" max="11" width="8" style="126" customWidth="1" collapsed="1"/>
    <col min="12" max="44" width="9.59765625" style="126" customWidth="1" collapsed="1"/>
    <col min="45" max="56" width="7.8984375" style="126"/>
    <col min="57" max="16384" width="7.8984375" style="126" collapsed="1"/>
  </cols>
  <sheetData>
    <row r="1" spans="1:44" s="120" customFormat="1" ht="28.5" customHeight="1" x14ac:dyDescent="0.25">
      <c r="A1" s="116" t="s">
        <v>78</v>
      </c>
      <c r="B1" s="116" t="s">
        <v>79</v>
      </c>
      <c r="C1" s="116" t="s">
        <v>10</v>
      </c>
      <c r="D1" s="20" t="s">
        <v>693</v>
      </c>
      <c r="E1" s="117" t="s">
        <v>668</v>
      </c>
      <c r="F1" s="117" t="s">
        <v>669</v>
      </c>
      <c r="G1" s="117" t="s">
        <v>670</v>
      </c>
      <c r="H1" s="117" t="s">
        <v>671</v>
      </c>
      <c r="I1" s="117" t="s">
        <v>672</v>
      </c>
      <c r="J1" s="117" t="s">
        <v>673</v>
      </c>
      <c r="K1" s="116" t="s">
        <v>90</v>
      </c>
      <c r="L1" s="118" t="s">
        <v>723</v>
      </c>
      <c r="M1" s="118" t="s">
        <v>724</v>
      </c>
      <c r="N1" s="118" t="s">
        <v>725</v>
      </c>
      <c r="O1" s="119" t="s">
        <v>726</v>
      </c>
      <c r="P1" s="119" t="s">
        <v>727</v>
      </c>
      <c r="Q1" s="119" t="s">
        <v>728</v>
      </c>
      <c r="R1" s="119" t="s">
        <v>729</v>
      </c>
      <c r="S1" s="119" t="s">
        <v>730</v>
      </c>
      <c r="T1" s="119" t="s">
        <v>731</v>
      </c>
      <c r="U1" s="118" t="s">
        <v>732</v>
      </c>
      <c r="V1" s="118" t="s">
        <v>733</v>
      </c>
      <c r="W1" s="118" t="s">
        <v>734</v>
      </c>
      <c r="X1" s="118" t="s">
        <v>735</v>
      </c>
      <c r="Y1" s="118" t="s">
        <v>736</v>
      </c>
      <c r="Z1" s="118" t="s">
        <v>737</v>
      </c>
      <c r="AA1" s="119" t="s">
        <v>738</v>
      </c>
      <c r="AB1" s="119" t="s">
        <v>739</v>
      </c>
      <c r="AC1" s="119" t="s">
        <v>740</v>
      </c>
      <c r="AD1" s="119" t="s">
        <v>741</v>
      </c>
      <c r="AE1" s="119" t="s">
        <v>742</v>
      </c>
      <c r="AF1" s="119" t="s">
        <v>743</v>
      </c>
      <c r="AG1" s="118" t="s">
        <v>744</v>
      </c>
      <c r="AH1" s="118" t="s">
        <v>745</v>
      </c>
      <c r="AI1" s="118" t="s">
        <v>746</v>
      </c>
      <c r="AJ1" s="118" t="s">
        <v>747</v>
      </c>
      <c r="AK1" s="118" t="s">
        <v>748</v>
      </c>
      <c r="AL1" s="118" t="s">
        <v>749</v>
      </c>
      <c r="AM1" s="119" t="s">
        <v>750</v>
      </c>
      <c r="AN1" s="119" t="s">
        <v>751</v>
      </c>
      <c r="AO1" s="119" t="s">
        <v>752</v>
      </c>
      <c r="AP1" s="119" t="s">
        <v>753</v>
      </c>
      <c r="AQ1" s="119" t="s">
        <v>754</v>
      </c>
      <c r="AR1" s="119" t="s">
        <v>755</v>
      </c>
    </row>
    <row r="2" spans="1:44" s="120" customFormat="1" ht="18" customHeight="1" x14ac:dyDescent="0.25">
      <c r="A2" s="121" t="s">
        <v>361</v>
      </c>
      <c r="B2" s="29" t="s">
        <v>575</v>
      </c>
      <c r="C2" s="122"/>
      <c r="D2" s="47" t="s">
        <v>694</v>
      </c>
      <c r="E2" s="122">
        <f>COUNTIF(AA!$B:$B,"A")</f>
        <v>1</v>
      </c>
      <c r="F2" s="122">
        <f>COUNTIF(AA!$B:$B,"B")</f>
        <v>14</v>
      </c>
      <c r="G2" s="122">
        <f>COUNTIF(AA!$B:$B,"C")</f>
        <v>0</v>
      </c>
      <c r="H2" s="122">
        <f>COUNTIF(AA!$B:$B,"CA")</f>
        <v>0</v>
      </c>
      <c r="I2" s="122">
        <f>COUNTIF(AA!$B:$B,"CB")</f>
        <v>0</v>
      </c>
      <c r="J2" s="122">
        <f>COUNTIF(AA!$B:$B,"CC")</f>
        <v>0</v>
      </c>
      <c r="K2" s="123">
        <f>SUM(E2:J2)</f>
        <v>15</v>
      </c>
      <c r="L2" s="124">
        <f>SUMPRODUCT((AA!$B:$B="CA")*(AA!$I:$I="NA"))</f>
        <v>0</v>
      </c>
      <c r="M2" s="124">
        <f>SUMPRODUCT((AA!$B:$B="CB")*(AA!$I:$I="NA"))</f>
        <v>0</v>
      </c>
      <c r="N2" s="124">
        <f>SUMPRODUCT((AA!$B:$B="CC")*(AA!$I:$I="NA"))</f>
        <v>0</v>
      </c>
      <c r="O2" s="124">
        <f>SUMPRODUCT((AA!$B:$B="A")*(AA!$I:$I="T"))</f>
        <v>0</v>
      </c>
      <c r="P2" s="124">
        <f>SUMPRODUCT((AA!$B:$B="B")*(AA!$I:$I="T"))</f>
        <v>1</v>
      </c>
      <c r="Q2" s="124">
        <f>SUMPRODUCT((AA!$B:$B="C")*(AA!$I:$I="T"))</f>
        <v>0</v>
      </c>
      <c r="R2" s="124">
        <f>SUMPRODUCT((AA!$B:$B="CA")*(AA!$I:$I="T"))</f>
        <v>0</v>
      </c>
      <c r="S2" s="124">
        <f>SUMPRODUCT((AA!$B:$B="CB")*(AA!$I:$I="T"))</f>
        <v>0</v>
      </c>
      <c r="T2" s="124">
        <f>SUMPRODUCT((AA!$B:$B="CC")*(AA!$I:$I="T"))</f>
        <v>0</v>
      </c>
      <c r="U2" s="124">
        <f>SUMPRODUCT((AA!$B:$B="A")*(AA!$I:$I="T+1Q"))</f>
        <v>0</v>
      </c>
      <c r="V2" s="124">
        <f>SUMPRODUCT((AA!$B:$B="B")*(AA!$I:$I="T+1Q"))</f>
        <v>0</v>
      </c>
      <c r="W2" s="124">
        <f>SUMPRODUCT((AA!$B:$B="C")*(AA!$I:$I="T+1Q"))</f>
        <v>0</v>
      </c>
      <c r="X2" s="124">
        <f>SUMPRODUCT((AA!$B:$B="CA")*(AA!$I:$I="T+1Q"))</f>
        <v>0</v>
      </c>
      <c r="Y2" s="124">
        <f>SUMPRODUCT((AA!$B:$B="CB")*(AA!$I:$I="T+1Q"))</f>
        <v>0</v>
      </c>
      <c r="Z2" s="124">
        <f>SUMPRODUCT((AA!$B:$B="CC")*(AA!$I:$I="T+1Q"))</f>
        <v>0</v>
      </c>
      <c r="AA2" s="124">
        <f>SUMPRODUCT((AA!$B:$B="A")*(AA!$I:$I="T+2Q"))</f>
        <v>0</v>
      </c>
      <c r="AB2" s="124">
        <f>SUMPRODUCT((AA!$B:$B="B")*(AA!$I:$I="T+2Q"))</f>
        <v>0</v>
      </c>
      <c r="AC2" s="124">
        <f>SUMPRODUCT((AA!$B:$B="C")*(AA!$I:$I="T+2Q"))</f>
        <v>0</v>
      </c>
      <c r="AD2" s="124">
        <f>SUMPRODUCT((AA!$B:$B="CA")*(AA!$I:$I="T+2Q"))</f>
        <v>0</v>
      </c>
      <c r="AE2" s="124">
        <f>SUMPRODUCT((AA!$B:$B="CB")*(AA!$I:$I="T+2Q"))</f>
        <v>0</v>
      </c>
      <c r="AF2" s="124">
        <f>SUMPRODUCT((AA!$B:$B="CC")*(AA!$I:$I="T+2Q"))</f>
        <v>0</v>
      </c>
      <c r="AG2" s="124">
        <f>SUMPRODUCT((AA!$B:$B="A")*(AA!$I:$I="T+3Q"))</f>
        <v>0</v>
      </c>
      <c r="AH2" s="124">
        <f>SUMPRODUCT((AA!$B:$B="B")*(AA!$I:$I="T+3Q"))</f>
        <v>0</v>
      </c>
      <c r="AI2" s="124">
        <f>SUMPRODUCT((AA!$B:$B="C")*(AA!$I:$I="T+3Q"))</f>
        <v>0</v>
      </c>
      <c r="AJ2" s="124">
        <f>SUMPRODUCT((AA!$B:$B="CA")*(AA!$I:$I="T+3Q"))</f>
        <v>0</v>
      </c>
      <c r="AK2" s="124">
        <f>SUMPRODUCT((AA!$B:$B="CB")*(AA!$I:$I="T+3Q"))</f>
        <v>0</v>
      </c>
      <c r="AL2" s="124">
        <f>SUMPRODUCT((AA!$B:$B="CC")*(AA!$I:$I="T+3Q"))</f>
        <v>0</v>
      </c>
      <c r="AM2" s="124">
        <f>SUMPRODUCT((AA!$B:$B="A")*(AA!$I:$I="T+4Q"))</f>
        <v>0</v>
      </c>
      <c r="AN2" s="124">
        <f>SUMPRODUCT((AA!$B:$B="B")*(AA!$I:$I="T+4Q"))</f>
        <v>0</v>
      </c>
      <c r="AO2" s="124">
        <f>SUMPRODUCT((AA!$B:$B="C")*(AA!$I:$I="T+4Q"))</f>
        <v>0</v>
      </c>
      <c r="AP2" s="124">
        <f>SUMPRODUCT((AA!$B:$B="CA")*(AA!$I:$I="T+4Q"))</f>
        <v>0</v>
      </c>
      <c r="AQ2" s="124">
        <f>SUMPRODUCT((AA!$B:$B="CB")*(AA!$I:$I="T+4Q"))</f>
        <v>0</v>
      </c>
      <c r="AR2" s="124">
        <f>SUMPRODUCT((AA!$B:$B="CC")*(AA!$I:$I="T+4Q"))</f>
        <v>0</v>
      </c>
    </row>
    <row r="3" spans="1:44" ht="15" customHeight="1" x14ac:dyDescent="0.25">
      <c r="A3" s="121" t="s">
        <v>363</v>
      </c>
      <c r="B3" s="17" t="s">
        <v>576</v>
      </c>
      <c r="C3" s="125"/>
      <c r="D3" s="47" t="s">
        <v>575</v>
      </c>
      <c r="E3" s="122">
        <f>COUNTIF(AB!$B:$B,"A")</f>
        <v>0</v>
      </c>
      <c r="F3" s="122">
        <f>COUNTIF(AB!$B:$B,"B")</f>
        <v>8</v>
      </c>
      <c r="G3" s="122">
        <f>COUNTIF(AB!$B:$B,"C")</f>
        <v>0</v>
      </c>
      <c r="H3" s="122">
        <f>COUNTIF(AB!$B:$B,"CA")</f>
        <v>0</v>
      </c>
      <c r="I3" s="122">
        <f>COUNTIF(AB!$B:$B,"CB")</f>
        <v>0</v>
      </c>
      <c r="J3" s="122">
        <f>COUNTIF(AB!$B:$B,"CC")</f>
        <v>0</v>
      </c>
      <c r="K3" s="123">
        <f t="shared" ref="K3:K25" si="0">SUM(E3:J3)</f>
        <v>8</v>
      </c>
      <c r="L3" s="124">
        <f>SUMPRODUCT((AB!$B:$B="CA")*(AB!$I:$I="NA"))</f>
        <v>0</v>
      </c>
      <c r="M3" s="124">
        <f>SUMPRODUCT((AB!$B:$B="CB")*(AB!$I:$I="NA"))</f>
        <v>0</v>
      </c>
      <c r="N3" s="124">
        <f>SUMPRODUCT((AB!$B:$B="CC")*(AB!$I:$I="NA"))</f>
        <v>0</v>
      </c>
      <c r="O3" s="124">
        <f>SUMPRODUCT((AB!$B:$B="A")*(AB!$I:$I="T"))</f>
        <v>0</v>
      </c>
      <c r="P3" s="124">
        <f>SUMPRODUCT((AB!$B:$B="B")*(AB!$I:$I="T"))</f>
        <v>1</v>
      </c>
      <c r="Q3" s="124">
        <f>SUMPRODUCT((AB!$B:$B="C")*(AB!$I:$I="T"))</f>
        <v>0</v>
      </c>
      <c r="R3" s="124">
        <f>SUMPRODUCT((AB!$B:$B="CA")*(AB!$I:$I="T"))</f>
        <v>0</v>
      </c>
      <c r="S3" s="124">
        <f>SUMPRODUCT((AB!$B:$B="CB")*(AB!$I:$I="T"))</f>
        <v>0</v>
      </c>
      <c r="T3" s="124">
        <f>SUMPRODUCT((AB!$B:$B="CC")*(AB!$I:$I="T"))</f>
        <v>0</v>
      </c>
      <c r="U3" s="124">
        <f>SUMPRODUCT((AB!$B:$B="A")*(AB!$I:$I="T+1Q"))</f>
        <v>0</v>
      </c>
      <c r="V3" s="124">
        <f>SUMPRODUCT((AB!$B:$B="B")*(AB!$I:$I="T+1Q"))</f>
        <v>0</v>
      </c>
      <c r="W3" s="124">
        <f>SUMPRODUCT((AB!$B:$B="C")*(AB!$I:$I="T+1Q"))</f>
        <v>0</v>
      </c>
      <c r="X3" s="124">
        <f>SUMPRODUCT((AB!$B:$B="CA")*(AB!$I:$I="T+1Q"))</f>
        <v>0</v>
      </c>
      <c r="Y3" s="124">
        <f>SUMPRODUCT((AB!$B:$B="CB")*(AB!$I:$I="T+1Q"))</f>
        <v>0</v>
      </c>
      <c r="Z3" s="124">
        <f>SUMPRODUCT((AB!$B:$B="CC")*(AB!$I:$I="T+1Q"))</f>
        <v>0</v>
      </c>
      <c r="AA3" s="124">
        <f>SUMPRODUCT((AB!$B:$B="A")*(AB!$I:$I="T+2Q"))</f>
        <v>0</v>
      </c>
      <c r="AB3" s="124">
        <f>SUMPRODUCT((AB!$B:$B="B")*(AB!$I:$I="T+2Q"))</f>
        <v>0</v>
      </c>
      <c r="AC3" s="124">
        <f>SUMPRODUCT((AB!$B:$B="C")*(AB!$I:$I="T+2Q"))</f>
        <v>0</v>
      </c>
      <c r="AD3" s="124">
        <f>SUMPRODUCT((AB!$B:$B="CA")*(AB!$I:$I="T+2Q"))</f>
        <v>0</v>
      </c>
      <c r="AE3" s="124">
        <f>SUMPRODUCT((AB!$B:$B="CB")*(AB!$I:$I="T+2Q"))</f>
        <v>0</v>
      </c>
      <c r="AF3" s="124">
        <f>SUMPRODUCT((AB!$B:$B="CC")*(AB!$I:$I="T+2Q"))</f>
        <v>0</v>
      </c>
      <c r="AG3" s="124">
        <f>SUMPRODUCT((AB!$B:$B="A")*(AB!$I:$I="T+3Q"))</f>
        <v>0</v>
      </c>
      <c r="AH3" s="124">
        <f>SUMPRODUCT((AB!$B:$B="B")*(AB!$I:$I="T+3Q"))</f>
        <v>0</v>
      </c>
      <c r="AI3" s="124">
        <f>SUMPRODUCT((AB!$B:$B="C")*(AB!$I:$I="T+3Q"))</f>
        <v>0</v>
      </c>
      <c r="AJ3" s="124">
        <f>SUMPRODUCT((AB!$B:$B="CA")*(AB!$I:$I="T+3Q"))</f>
        <v>0</v>
      </c>
      <c r="AK3" s="124">
        <f>SUMPRODUCT((AB!$B:$B="CB")*(AB!$I:$I="T+3Q"))</f>
        <v>0</v>
      </c>
      <c r="AL3" s="124">
        <f>SUMPRODUCT((AB!$B:$B="CC")*(AB!$I:$I="T+3Q"))</f>
        <v>0</v>
      </c>
      <c r="AM3" s="124">
        <f>SUMPRODUCT((AB!$B:$B="A")*(AB!$I:$I="T+4Q"))</f>
        <v>0</v>
      </c>
      <c r="AN3" s="124">
        <f>SUMPRODUCT((AB!$B:$B="B")*(AB!$I:$I="T+4Q"))</f>
        <v>0</v>
      </c>
      <c r="AO3" s="124">
        <f>SUMPRODUCT((AB!$B:$B="C")*(AB!$I:$I="T+4Q"))</f>
        <v>0</v>
      </c>
      <c r="AP3" s="124">
        <f>SUMPRODUCT((AB!$B:$B="CA")*(AB!$I:$I="T+4Q"))</f>
        <v>0</v>
      </c>
      <c r="AQ3" s="124">
        <f>SUMPRODUCT((AB!$B:$B="CB")*(AB!$I:$I="T+4Q"))</f>
        <v>0</v>
      </c>
      <c r="AR3" s="124">
        <f>SUMPRODUCT((AB!$B:$B="CC")*(AB!$I:$I="T+4Q"))</f>
        <v>0</v>
      </c>
    </row>
    <row r="4" spans="1:44" ht="15" customHeight="1" x14ac:dyDescent="0.25">
      <c r="A4" s="121" t="s">
        <v>366</v>
      </c>
      <c r="B4" s="17" t="s">
        <v>591</v>
      </c>
      <c r="C4" s="125"/>
      <c r="D4" s="17" t="s">
        <v>576</v>
      </c>
      <c r="E4" s="122">
        <f>COUNTIF(AC!$B:$B,"A")</f>
        <v>0</v>
      </c>
      <c r="F4" s="122">
        <f>COUNTIF(AC!$B:$B,"B")</f>
        <v>3</v>
      </c>
      <c r="G4" s="122">
        <f>COUNTIF(AC!$B:$B,"C")</f>
        <v>0</v>
      </c>
      <c r="H4" s="122">
        <f>COUNTIF(AC!$B:$B,"CA")</f>
        <v>0</v>
      </c>
      <c r="I4" s="122">
        <f>COUNTIF(AC!$B:$B,"CB")</f>
        <v>0</v>
      </c>
      <c r="J4" s="122">
        <f>COUNTIF(AC!$B:$B,"CC")</f>
        <v>0</v>
      </c>
      <c r="K4" s="123">
        <f t="shared" si="0"/>
        <v>3</v>
      </c>
      <c r="L4" s="124">
        <f>SUMPRODUCT((AC!$B:$B="CA")*(AC!$I:$I="NA"))</f>
        <v>0</v>
      </c>
      <c r="M4" s="124">
        <f>SUMPRODUCT((AC!$B:$B="CB")*(AC!$I:$I="NA"))</f>
        <v>0</v>
      </c>
      <c r="N4" s="124">
        <f>SUMPRODUCT((AC!$B:$B="CC")*(AC!$I:$I="NA"))</f>
        <v>0</v>
      </c>
      <c r="O4" s="124">
        <f>SUMPRODUCT((AC!$B:$B="A")*(AC!$I:$I="T"))</f>
        <v>0</v>
      </c>
      <c r="P4" s="124">
        <f>SUMPRODUCT((AC!$B:$B="B")*(AC!$I:$I="T"))</f>
        <v>1</v>
      </c>
      <c r="Q4" s="124">
        <f>SUMPRODUCT((AC!$B:$B="C")*(AC!$I:$I="T"))</f>
        <v>0</v>
      </c>
      <c r="R4" s="124">
        <f>SUMPRODUCT((AC!$B:$B="CA")*(AC!$I:$I="T"))</f>
        <v>0</v>
      </c>
      <c r="S4" s="124">
        <f>SUMPRODUCT((AC!$B:$B="CB")*(AC!$I:$I="T"))</f>
        <v>0</v>
      </c>
      <c r="T4" s="124">
        <f>SUMPRODUCT((AC!$B:$B="CC")*(AC!$I:$I="T"))</f>
        <v>0</v>
      </c>
      <c r="U4" s="124">
        <f>SUMPRODUCT((AC!$B:$B="A")*(AC!$I:$I="T+1Q"))</f>
        <v>0</v>
      </c>
      <c r="V4" s="124">
        <f>SUMPRODUCT((AC!$B:$B="B")*(AC!$I:$I="T+1Q"))</f>
        <v>0</v>
      </c>
      <c r="W4" s="124">
        <f>SUMPRODUCT((AC!$B:$B="C")*(AC!$I:$I="T+1Q"))</f>
        <v>0</v>
      </c>
      <c r="X4" s="124">
        <f>SUMPRODUCT((AC!$B:$B="CA")*(AC!$I:$I="T+1Q"))</f>
        <v>0</v>
      </c>
      <c r="Y4" s="124">
        <f>SUMPRODUCT((AC!$B:$B="CB")*(AC!$I:$I="T+1Q"))</f>
        <v>0</v>
      </c>
      <c r="Z4" s="124">
        <f>SUMPRODUCT((AC!$B:$B="CC")*(AC!$I:$I="T+1Q"))</f>
        <v>0</v>
      </c>
      <c r="AA4" s="124">
        <f>SUMPRODUCT((AC!$B:$B="A")*(AC!$I:$I="T+2Q"))</f>
        <v>0</v>
      </c>
      <c r="AB4" s="124">
        <f>SUMPRODUCT((AC!$B:$B="B")*(AC!$I:$I="T+2Q"))</f>
        <v>0</v>
      </c>
      <c r="AC4" s="124">
        <f>SUMPRODUCT((AC!$B:$B="C")*(AC!$I:$I="T+2Q"))</f>
        <v>0</v>
      </c>
      <c r="AD4" s="124">
        <f>SUMPRODUCT((AC!$B:$B="CA")*(AC!$I:$I="T+2Q"))</f>
        <v>0</v>
      </c>
      <c r="AE4" s="124">
        <f>SUMPRODUCT((AC!$B:$B="CB")*(AC!$I:$I="T+2Q"))</f>
        <v>0</v>
      </c>
      <c r="AF4" s="124">
        <f>SUMPRODUCT((AC!$B:$B="CC")*(AC!$I:$I="T+2Q"))</f>
        <v>0</v>
      </c>
      <c r="AG4" s="124">
        <f>SUMPRODUCT((AC!$B:$B="A")*(AC!$I:$I="T+3Q"))</f>
        <v>0</v>
      </c>
      <c r="AH4" s="124">
        <f>SUMPRODUCT((AC!$B:$B="B")*(AC!$I:$I="T+3Q"))</f>
        <v>0</v>
      </c>
      <c r="AI4" s="124">
        <f>SUMPRODUCT((AC!$B:$B="C")*(AC!$I:$I="T+3Q"))</f>
        <v>0</v>
      </c>
      <c r="AJ4" s="124">
        <f>SUMPRODUCT((AC!$B:$B="CA")*(AC!$I:$I="T+3Q"))</f>
        <v>0</v>
      </c>
      <c r="AK4" s="124">
        <f>SUMPRODUCT((AC!$B:$B="CB")*(AC!$I:$I="T+3Q"))</f>
        <v>0</v>
      </c>
      <c r="AL4" s="124">
        <f>SUMPRODUCT((AC!$B:$B="CC")*(AC!$I:$I="T+3Q"))</f>
        <v>0</v>
      </c>
      <c r="AM4" s="124">
        <f>SUMPRODUCT((AC!$B:$B="A")*(AC!$I:$I="T+4Q"))</f>
        <v>0</v>
      </c>
      <c r="AN4" s="124">
        <f>SUMPRODUCT((AC!$B:$B="B")*(AC!$I:$I="T+4Q"))</f>
        <v>0</v>
      </c>
      <c r="AO4" s="124">
        <f>SUMPRODUCT((AC!$B:$B="C")*(AC!$I:$I="T+4Q"))</f>
        <v>0</v>
      </c>
      <c r="AP4" s="124">
        <f>SUMPRODUCT((AC!$B:$B="CA")*(AC!$I:$I="T+4Q"))</f>
        <v>0</v>
      </c>
      <c r="AQ4" s="124">
        <f>SUMPRODUCT((AC!$B:$B="CB")*(AC!$I:$I="T+4Q"))</f>
        <v>0</v>
      </c>
      <c r="AR4" s="124">
        <f>SUMPRODUCT((AC!$B:$B="CC")*(AC!$I:$I="T+4Q"))</f>
        <v>0</v>
      </c>
    </row>
    <row r="5" spans="1:44" ht="15" customHeight="1" x14ac:dyDescent="0.25">
      <c r="A5" s="121" t="s">
        <v>370</v>
      </c>
      <c r="B5" s="17" t="s">
        <v>590</v>
      </c>
      <c r="C5" s="125"/>
      <c r="D5" s="17" t="s">
        <v>576</v>
      </c>
      <c r="E5" s="122">
        <f>COUNTIF(AD!$B:$B,"A")</f>
        <v>0</v>
      </c>
      <c r="F5" s="122">
        <f>COUNTIF(AD!$B:$B,"B")</f>
        <v>4</v>
      </c>
      <c r="G5" s="122">
        <f>COUNTIF(AD!$B:$B,"C")</f>
        <v>0</v>
      </c>
      <c r="H5" s="122">
        <f>COUNTIF(AD!$B:$B,"CA")</f>
        <v>0</v>
      </c>
      <c r="I5" s="122">
        <f>COUNTIF(AD!$B:$B,"CB")</f>
        <v>0</v>
      </c>
      <c r="J5" s="122">
        <f>COUNTIF(AD!$B:$B,"CC")</f>
        <v>0</v>
      </c>
      <c r="K5" s="123">
        <f t="shared" si="0"/>
        <v>4</v>
      </c>
      <c r="L5" s="124">
        <f>SUMPRODUCT((AD!$B:$B="CA")*(AD!$I:$I="NA"))</f>
        <v>0</v>
      </c>
      <c r="M5" s="124">
        <f>SUMPRODUCT((AD!$B:$B="CB")*(AD!$I:$I="NA"))</f>
        <v>0</v>
      </c>
      <c r="N5" s="124">
        <f>SUMPRODUCT((AD!$B:$B="CC")*(AD!$I:$I="NA"))</f>
        <v>0</v>
      </c>
      <c r="O5" s="124">
        <f>SUMPRODUCT((AD!$B:$B="A")*(AD!$I:$I="T"))</f>
        <v>0</v>
      </c>
      <c r="P5" s="124">
        <f>SUMPRODUCT((AD!$B:$B="B")*(AD!$I:$I="T"))</f>
        <v>1</v>
      </c>
      <c r="Q5" s="124">
        <f>SUMPRODUCT((AD!$B:$B="C")*(AD!$I:$I="T"))</f>
        <v>0</v>
      </c>
      <c r="R5" s="124">
        <f>SUMPRODUCT((AD!$B:$B="CA")*(AD!$I:$I="T"))</f>
        <v>0</v>
      </c>
      <c r="S5" s="124">
        <f>SUMPRODUCT((AD!$B:$B="CB")*(AD!$I:$I="T"))</f>
        <v>0</v>
      </c>
      <c r="T5" s="124">
        <f>SUMPRODUCT((AD!$B:$B="CC")*(AD!$I:$I="T"))</f>
        <v>0</v>
      </c>
      <c r="U5" s="124">
        <f>SUMPRODUCT((AD!$B:$B="A")*(AD!$I:$I="T+1Q"))</f>
        <v>0</v>
      </c>
      <c r="V5" s="124">
        <f>SUMPRODUCT((AD!$B:$B="B")*(AD!$I:$I="T+1Q"))</f>
        <v>0</v>
      </c>
      <c r="W5" s="124">
        <f>SUMPRODUCT((AD!$B:$B="C")*(AD!$I:$I="T+1Q"))</f>
        <v>0</v>
      </c>
      <c r="X5" s="124">
        <f>SUMPRODUCT((AD!$B:$B="CA")*(AD!$I:$I="T+1Q"))</f>
        <v>0</v>
      </c>
      <c r="Y5" s="124">
        <f>SUMPRODUCT((AD!$B:$B="CB")*(AD!$I:$I="T+1Q"))</f>
        <v>0</v>
      </c>
      <c r="Z5" s="124">
        <f>SUMPRODUCT((AD!$B:$B="CC")*(AD!$I:$I="T+1Q"))</f>
        <v>0</v>
      </c>
      <c r="AA5" s="124">
        <f>SUMPRODUCT((AD!$B:$B="A")*(AD!$I:$I="T+2Q"))</f>
        <v>0</v>
      </c>
      <c r="AB5" s="124">
        <f>SUMPRODUCT((AD!$B:$B="B")*(AD!$I:$I="T+2Q"))</f>
        <v>0</v>
      </c>
      <c r="AC5" s="124">
        <f>SUMPRODUCT((AD!$B:$B="C")*(AD!$I:$I="T+2Q"))</f>
        <v>0</v>
      </c>
      <c r="AD5" s="124">
        <f>SUMPRODUCT((AD!$B:$B="CA")*(AD!$I:$I="T+2Q"))</f>
        <v>0</v>
      </c>
      <c r="AE5" s="124">
        <f>SUMPRODUCT((AD!$B:$B="CB")*(AD!$I:$I="T+2Q"))</f>
        <v>0</v>
      </c>
      <c r="AF5" s="124">
        <f>SUMPRODUCT((AD!$B:$B="CC")*(AD!$I:$I="T+2Q"))</f>
        <v>0</v>
      </c>
      <c r="AG5" s="124">
        <f>SUMPRODUCT((AD!$B:$B="A")*(AD!$I:$I="T+3Q"))</f>
        <v>0</v>
      </c>
      <c r="AH5" s="124">
        <f>SUMPRODUCT((AD!$B:$B="B")*(AD!$I:$I="T+3Q"))</f>
        <v>0</v>
      </c>
      <c r="AI5" s="124">
        <f>SUMPRODUCT((AD!$B:$B="C")*(AD!$I:$I="T+3Q"))</f>
        <v>0</v>
      </c>
      <c r="AJ5" s="124">
        <f>SUMPRODUCT((AD!$B:$B="CA")*(AD!$I:$I="T+3Q"))</f>
        <v>0</v>
      </c>
      <c r="AK5" s="124">
        <f>SUMPRODUCT((AD!$B:$B="CB")*(AD!$I:$I="T+3Q"))</f>
        <v>0</v>
      </c>
      <c r="AL5" s="124">
        <f>SUMPRODUCT((AD!$B:$B="CC")*(AD!$I:$I="T+3Q"))</f>
        <v>0</v>
      </c>
      <c r="AM5" s="124">
        <f>SUMPRODUCT((AD!$B:$B="A")*(AD!$I:$I="T+4Q"))</f>
        <v>0</v>
      </c>
      <c r="AN5" s="124">
        <f>SUMPRODUCT((AD!$B:$B="B")*(AD!$I:$I="T+4Q"))</f>
        <v>0</v>
      </c>
      <c r="AO5" s="124">
        <f>SUMPRODUCT((AD!$B:$B="C")*(AD!$I:$I="T+4Q"))</f>
        <v>0</v>
      </c>
      <c r="AP5" s="124">
        <f>SUMPRODUCT((AD!$B:$B="CA")*(AD!$I:$I="T+4Q"))</f>
        <v>0</v>
      </c>
      <c r="AQ5" s="124">
        <f>SUMPRODUCT((AD!$B:$B="CB")*(AD!$I:$I="T+4Q"))</f>
        <v>0</v>
      </c>
      <c r="AR5" s="124">
        <f>SUMPRODUCT((AD!$B:$B="CC")*(AD!$I:$I="T+4Q"))</f>
        <v>0</v>
      </c>
    </row>
    <row r="6" spans="1:44" ht="15" customHeight="1" x14ac:dyDescent="0.25">
      <c r="A6" s="121" t="s">
        <v>376</v>
      </c>
      <c r="B6" s="17" t="s">
        <v>592</v>
      </c>
      <c r="C6" s="125"/>
      <c r="D6" s="17" t="s">
        <v>576</v>
      </c>
      <c r="E6" s="122">
        <f>COUNTIF(AE!$B:$B,"A")</f>
        <v>0</v>
      </c>
      <c r="F6" s="122">
        <f>COUNTIF(AE!$B:$B,"B")</f>
        <v>10</v>
      </c>
      <c r="G6" s="122">
        <f>COUNTIF(AE!$B:$B,"C")</f>
        <v>0</v>
      </c>
      <c r="H6" s="122">
        <f>COUNTIF(AE!$B:$B,"CA")</f>
        <v>0</v>
      </c>
      <c r="I6" s="122">
        <f>COUNTIF(AE!$B:$B,"CB")</f>
        <v>0</v>
      </c>
      <c r="J6" s="122">
        <f>COUNTIF(AE!$B:$B,"CC")</f>
        <v>0</v>
      </c>
      <c r="K6" s="123">
        <f t="shared" si="0"/>
        <v>10</v>
      </c>
      <c r="L6" s="124">
        <f>SUMPRODUCT((AE!$B:$B="CA")*(AE!$I:$I="NA"))</f>
        <v>0</v>
      </c>
      <c r="M6" s="124">
        <f>SUMPRODUCT((AE!$B:$B="CB")*(AE!$I:$I="NA"))</f>
        <v>0</v>
      </c>
      <c r="N6" s="124">
        <f>SUMPRODUCT((AE!$B:$B="CC")*(AE!$I:$I="NA"))</f>
        <v>0</v>
      </c>
      <c r="O6" s="124">
        <f>SUMPRODUCT((AE!$B:$B="A")*(AE!$I:$I="T"))</f>
        <v>0</v>
      </c>
      <c r="P6" s="124">
        <f>SUMPRODUCT((AE!$B:$B="B")*(AE!$I:$I="T"))</f>
        <v>1</v>
      </c>
      <c r="Q6" s="124">
        <f>SUMPRODUCT((AE!$B:$B="C")*(AE!$I:$I="T"))</f>
        <v>0</v>
      </c>
      <c r="R6" s="124">
        <f>SUMPRODUCT((AE!$B:$B="CA")*(AE!$I:$I="T"))</f>
        <v>0</v>
      </c>
      <c r="S6" s="124">
        <f>SUMPRODUCT((AE!$B:$B="CB")*(AE!$I:$I="T"))</f>
        <v>0</v>
      </c>
      <c r="T6" s="124">
        <f>SUMPRODUCT((AE!$B:$B="CC")*(AE!$I:$I="T"))</f>
        <v>0</v>
      </c>
      <c r="U6" s="124">
        <f>SUMPRODUCT((AE!$B:$B="A")*(AE!$I:$I="T+1Q"))</f>
        <v>0</v>
      </c>
      <c r="V6" s="124">
        <f>SUMPRODUCT((AE!$B:$B="B")*(AE!$I:$I="T+1Q"))</f>
        <v>0</v>
      </c>
      <c r="W6" s="124">
        <f>SUMPRODUCT((AE!$B:$B="C")*(AE!$I:$I="T+1Q"))</f>
        <v>0</v>
      </c>
      <c r="X6" s="124">
        <f>SUMPRODUCT((AE!$B:$B="CA")*(AE!$I:$I="T+1Q"))</f>
        <v>0</v>
      </c>
      <c r="Y6" s="124">
        <f>SUMPRODUCT((AE!$B:$B="CB")*(AE!$I:$I="T+1Q"))</f>
        <v>0</v>
      </c>
      <c r="Z6" s="124">
        <f>SUMPRODUCT((AE!$B:$B="CC")*(AE!$I:$I="T+1Q"))</f>
        <v>0</v>
      </c>
      <c r="AA6" s="124">
        <f>SUMPRODUCT((AE!$B:$B="A")*(AE!$I:$I="T+2Q"))</f>
        <v>0</v>
      </c>
      <c r="AB6" s="124">
        <f>SUMPRODUCT((AE!$B:$B="B")*(AE!$I:$I="T+2Q"))</f>
        <v>0</v>
      </c>
      <c r="AC6" s="124">
        <f>SUMPRODUCT((AE!$B:$B="C")*(AE!$I:$I="T+2Q"))</f>
        <v>0</v>
      </c>
      <c r="AD6" s="124">
        <f>SUMPRODUCT((AE!$B:$B="CA")*(AE!$I:$I="T+2Q"))</f>
        <v>0</v>
      </c>
      <c r="AE6" s="124">
        <f>SUMPRODUCT((AE!$B:$B="CB")*(AE!$I:$I="T+2Q"))</f>
        <v>0</v>
      </c>
      <c r="AF6" s="124">
        <f>SUMPRODUCT((AE!$B:$B="CC")*(AE!$I:$I="T+2Q"))</f>
        <v>0</v>
      </c>
      <c r="AG6" s="124">
        <f>SUMPRODUCT((AE!$B:$B="A")*(AE!$I:$I="T+3Q"))</f>
        <v>0</v>
      </c>
      <c r="AH6" s="124">
        <f>SUMPRODUCT((AE!$B:$B="B")*(AE!$I:$I="T+3Q"))</f>
        <v>0</v>
      </c>
      <c r="AI6" s="124">
        <f>SUMPRODUCT((AE!$B:$B="C")*(AE!$I:$I="T+3Q"))</f>
        <v>0</v>
      </c>
      <c r="AJ6" s="124">
        <f>SUMPRODUCT((AE!$B:$B="CA")*(AE!$I:$I="T+3Q"))</f>
        <v>0</v>
      </c>
      <c r="AK6" s="124">
        <f>SUMPRODUCT((AE!$B:$B="CB")*(AE!$I:$I="T+3Q"))</f>
        <v>0</v>
      </c>
      <c r="AL6" s="124">
        <f>SUMPRODUCT((AE!$B:$B="CC")*(AE!$I:$I="T+3Q"))</f>
        <v>0</v>
      </c>
      <c r="AM6" s="124">
        <f>SUMPRODUCT((AE!$B:$B="A")*(AE!$I:$I="T+4Q"))</f>
        <v>0</v>
      </c>
      <c r="AN6" s="124">
        <f>SUMPRODUCT((AE!$B:$B="B")*(AE!$I:$I="T+4Q"))</f>
        <v>0</v>
      </c>
      <c r="AO6" s="124">
        <f>SUMPRODUCT((AE!$B:$B="C")*(AE!$I:$I="T+4Q"))</f>
        <v>0</v>
      </c>
      <c r="AP6" s="124">
        <f>SUMPRODUCT((AE!$B:$B="CA")*(AE!$I:$I="T+4Q"))</f>
        <v>0</v>
      </c>
      <c r="AQ6" s="124">
        <f>SUMPRODUCT((AE!$B:$B="CB")*(AE!$I:$I="T+4Q"))</f>
        <v>0</v>
      </c>
      <c r="AR6" s="124">
        <f>SUMPRODUCT((AE!$B:$B="CC")*(AE!$I:$I="T+4Q"))</f>
        <v>0</v>
      </c>
    </row>
    <row r="7" spans="1:44" ht="15" customHeight="1" x14ac:dyDescent="0.25">
      <c r="A7" s="121" t="s">
        <v>381</v>
      </c>
      <c r="B7" s="17" t="s">
        <v>589</v>
      </c>
      <c r="C7" s="125"/>
      <c r="D7" s="17" t="s">
        <v>576</v>
      </c>
      <c r="E7" s="122">
        <f>COUNTIF(AF!$B:$B,"A")</f>
        <v>0</v>
      </c>
      <c r="F7" s="122">
        <f>COUNTIF(AF!$B:$B,"B")</f>
        <v>4</v>
      </c>
      <c r="G7" s="122">
        <f>COUNTIF(AF!$B:$B,"C")</f>
        <v>0</v>
      </c>
      <c r="H7" s="122">
        <f>COUNTIF(AF!$B:$B,"CA")</f>
        <v>0</v>
      </c>
      <c r="I7" s="122">
        <f>COUNTIF(AF!$B:$B,"CB")</f>
        <v>0</v>
      </c>
      <c r="J7" s="122">
        <f>COUNTIF(AF!$B:$B,"CC")</f>
        <v>0</v>
      </c>
      <c r="K7" s="123">
        <f t="shared" si="0"/>
        <v>4</v>
      </c>
      <c r="L7" s="124">
        <f>SUMPRODUCT((AF!$B:$B="CA")*(AF!$I:$I="NA"))</f>
        <v>0</v>
      </c>
      <c r="M7" s="124">
        <f>SUMPRODUCT((AF!$B:$B="CB")*(AF!$I:$I="NA"))</f>
        <v>0</v>
      </c>
      <c r="N7" s="124">
        <f>SUMPRODUCT((AF!$B:$B="CC")*(AF!$I:$I="NA"))</f>
        <v>0</v>
      </c>
      <c r="O7" s="124">
        <f>SUMPRODUCT((AF!$B:$B="A")*(AF!$I:$I="T"))</f>
        <v>0</v>
      </c>
      <c r="P7" s="124">
        <f>SUMPRODUCT((AF!$B:$B="B")*(AF!$I:$I="T"))</f>
        <v>1</v>
      </c>
      <c r="Q7" s="124">
        <f>SUMPRODUCT((AF!$B:$B="C")*(AF!$I:$I="T"))</f>
        <v>0</v>
      </c>
      <c r="R7" s="124">
        <f>SUMPRODUCT((AF!$B:$B="CA")*(AF!$I:$I="T"))</f>
        <v>0</v>
      </c>
      <c r="S7" s="124">
        <f>SUMPRODUCT((AF!$B:$B="CB")*(AF!$I:$I="T"))</f>
        <v>0</v>
      </c>
      <c r="T7" s="124">
        <f>SUMPRODUCT((AF!$B:$B="CC")*(AF!$I:$I="T"))</f>
        <v>0</v>
      </c>
      <c r="U7" s="124">
        <f>SUMPRODUCT((AF!$B:$B="A")*(AF!$I:$I="T+1Q"))</f>
        <v>0</v>
      </c>
      <c r="V7" s="124">
        <f>SUMPRODUCT((AF!$B:$B="B")*(AF!$I:$I="T+1Q"))</f>
        <v>0</v>
      </c>
      <c r="W7" s="124">
        <f>SUMPRODUCT((AF!$B:$B="C")*(AF!$I:$I="T+1Q"))</f>
        <v>0</v>
      </c>
      <c r="X7" s="124">
        <f>SUMPRODUCT((AF!$B:$B="CA")*(AF!$I:$I="T+1Q"))</f>
        <v>0</v>
      </c>
      <c r="Y7" s="124">
        <f>SUMPRODUCT((AF!$B:$B="CB")*(AF!$I:$I="T+1Q"))</f>
        <v>0</v>
      </c>
      <c r="Z7" s="124">
        <f>SUMPRODUCT((AF!$B:$B="CC")*(AF!$I:$I="T+1Q"))</f>
        <v>0</v>
      </c>
      <c r="AA7" s="124">
        <f>SUMPRODUCT((AF!$B:$B="A")*(AF!$I:$I="T+2Q"))</f>
        <v>0</v>
      </c>
      <c r="AB7" s="124">
        <f>SUMPRODUCT((AF!$B:$B="B")*(AF!$I:$I="T+2Q"))</f>
        <v>0</v>
      </c>
      <c r="AC7" s="124">
        <f>SUMPRODUCT((AF!$B:$B="C")*(AF!$I:$I="T+2Q"))</f>
        <v>0</v>
      </c>
      <c r="AD7" s="124">
        <f>SUMPRODUCT((AF!$B:$B="CA")*(AF!$I:$I="T+2Q"))</f>
        <v>0</v>
      </c>
      <c r="AE7" s="124">
        <f>SUMPRODUCT((AF!$B:$B="CB")*(AF!$I:$I="T+2Q"))</f>
        <v>0</v>
      </c>
      <c r="AF7" s="124">
        <f>SUMPRODUCT((AF!$B:$B="CC")*(AF!$I:$I="T+2Q"))</f>
        <v>0</v>
      </c>
      <c r="AG7" s="124">
        <f>SUMPRODUCT((AF!$B:$B="A")*(AF!$I:$I="T+3Q"))</f>
        <v>0</v>
      </c>
      <c r="AH7" s="124">
        <f>SUMPRODUCT((AF!$B:$B="B")*(AF!$I:$I="T+3Q"))</f>
        <v>0</v>
      </c>
      <c r="AI7" s="124">
        <f>SUMPRODUCT((AF!$B:$B="C")*(AF!$I:$I="T+3Q"))</f>
        <v>0</v>
      </c>
      <c r="AJ7" s="124">
        <f>SUMPRODUCT((AF!$B:$B="CA")*(AF!$I:$I="T+3Q"))</f>
        <v>0</v>
      </c>
      <c r="AK7" s="124">
        <f>SUMPRODUCT((AF!$B:$B="CB")*(AF!$I:$I="T+3Q"))</f>
        <v>0</v>
      </c>
      <c r="AL7" s="124">
        <f>SUMPRODUCT((AF!$B:$B="CC")*(AF!$I:$I="T+3Q"))</f>
        <v>0</v>
      </c>
      <c r="AM7" s="124">
        <f>SUMPRODUCT((AF!$B:$B="A")*(AF!$I:$I="T+4Q"))</f>
        <v>0</v>
      </c>
      <c r="AN7" s="124">
        <f>SUMPRODUCT((AF!$B:$B="B")*(AF!$I:$I="T+4Q"))</f>
        <v>0</v>
      </c>
      <c r="AO7" s="124">
        <f>SUMPRODUCT((AF!$B:$B="C")*(AF!$I:$I="T+4Q"))</f>
        <v>0</v>
      </c>
      <c r="AP7" s="124">
        <f>SUMPRODUCT((AF!$B:$B="CA")*(AF!$I:$I="T+4Q"))</f>
        <v>0</v>
      </c>
      <c r="AQ7" s="124">
        <f>SUMPRODUCT((AF!$B:$B="CB")*(AF!$I:$I="T+4Q"))</f>
        <v>0</v>
      </c>
      <c r="AR7" s="124">
        <f>SUMPRODUCT((AF!$B:$B="CC")*(AF!$I:$I="T+4Q"))</f>
        <v>0</v>
      </c>
    </row>
    <row r="8" spans="1:44" x14ac:dyDescent="0.25">
      <c r="A8" s="121" t="s">
        <v>392</v>
      </c>
      <c r="B8" s="29" t="s">
        <v>789</v>
      </c>
      <c r="C8" s="125"/>
      <c r="D8" s="47" t="s">
        <v>575</v>
      </c>
      <c r="E8" s="122">
        <f>COUNTIF(AG!$B:$B,"A")</f>
        <v>0</v>
      </c>
      <c r="F8" s="122">
        <f>COUNTIF(AG!$B:$B,"B")</f>
        <v>11</v>
      </c>
      <c r="G8" s="122">
        <f>COUNTIF(AG!$B:$B,"C")</f>
        <v>0</v>
      </c>
      <c r="H8" s="122">
        <f>COUNTIF(AG!$B:$B,"CA")</f>
        <v>0</v>
      </c>
      <c r="I8" s="122">
        <f>COUNTIF(AG!$B:$B,"CB")</f>
        <v>0</v>
      </c>
      <c r="J8" s="122">
        <f>COUNTIF(AG!$B:$B,"CC")</f>
        <v>0</v>
      </c>
      <c r="K8" s="123">
        <f t="shared" si="0"/>
        <v>11</v>
      </c>
      <c r="L8" s="124">
        <f>SUMPRODUCT((AG!$B:$B="CA")*(AG!$I:$I="NA"))</f>
        <v>0</v>
      </c>
      <c r="M8" s="124">
        <f>SUMPRODUCT((AG!$B:$B="CB")*(AG!$I:$I="NA"))</f>
        <v>0</v>
      </c>
      <c r="N8" s="124">
        <f>SUMPRODUCT((AG!$B:$B="CC")*(AG!$I:$I="NA"))</f>
        <v>0</v>
      </c>
      <c r="O8" s="124">
        <f>SUMPRODUCT((AG!$B:$B="A")*(AG!$I:$I="T"))</f>
        <v>0</v>
      </c>
      <c r="P8" s="124">
        <f>SUMPRODUCT((AG!$B:$B="B")*(AG!$I:$I="T"))</f>
        <v>1</v>
      </c>
      <c r="Q8" s="124">
        <f>SUMPRODUCT((AG!$B:$B="C")*(AG!$I:$I="T"))</f>
        <v>0</v>
      </c>
      <c r="R8" s="124">
        <f>SUMPRODUCT((AG!$B:$B="CA")*(AG!$I:$I="T"))</f>
        <v>0</v>
      </c>
      <c r="S8" s="124">
        <f>SUMPRODUCT((AG!$B:$B="CB")*(AG!$I:$I="T"))</f>
        <v>0</v>
      </c>
      <c r="T8" s="124">
        <f>SUMPRODUCT((AG!$B:$B="CC")*(AG!$I:$I="T"))</f>
        <v>0</v>
      </c>
      <c r="U8" s="124">
        <f>SUMPRODUCT((AG!$B:$B="A")*(AG!$I:$I="T+1Q"))</f>
        <v>0</v>
      </c>
      <c r="V8" s="124">
        <f>SUMPRODUCT((AG!$B:$B="B")*(AG!$I:$I="T+1Q"))</f>
        <v>0</v>
      </c>
      <c r="W8" s="124">
        <f>SUMPRODUCT((AG!$B:$B="C")*(AG!$I:$I="T+1Q"))</f>
        <v>0</v>
      </c>
      <c r="X8" s="124">
        <f>SUMPRODUCT((AG!$B:$B="CA")*(AG!$I:$I="T+1Q"))</f>
        <v>0</v>
      </c>
      <c r="Y8" s="124">
        <f>SUMPRODUCT((AG!$B:$B="CB")*(AG!$I:$I="T+1Q"))</f>
        <v>0</v>
      </c>
      <c r="Z8" s="124">
        <f>SUMPRODUCT((AG!$B:$B="CC")*(AG!$I:$I="T+1Q"))</f>
        <v>0</v>
      </c>
      <c r="AA8" s="124">
        <f>SUMPRODUCT((AG!$B:$B="A")*(AG!$I:$I="T+2Q"))</f>
        <v>0</v>
      </c>
      <c r="AB8" s="124">
        <f>SUMPRODUCT((AG!$B:$B="B")*(AG!$I:$I="T+2Q"))</f>
        <v>0</v>
      </c>
      <c r="AC8" s="124">
        <f>SUMPRODUCT((AG!$B:$B="C")*(AG!$I:$I="T+2Q"))</f>
        <v>0</v>
      </c>
      <c r="AD8" s="124">
        <f>SUMPRODUCT((AG!$B:$B="CA")*(AG!$I:$I="T+2Q"))</f>
        <v>0</v>
      </c>
      <c r="AE8" s="124">
        <f>SUMPRODUCT((AG!$B:$B="CB")*(AG!$I:$I="T+2Q"))</f>
        <v>0</v>
      </c>
      <c r="AF8" s="124">
        <f>SUMPRODUCT((AG!$B:$B="CC")*(AG!$I:$I="T+2Q"))</f>
        <v>0</v>
      </c>
      <c r="AG8" s="124">
        <f>SUMPRODUCT((AG!$B:$B="A")*(AG!$I:$I="T+3Q"))</f>
        <v>0</v>
      </c>
      <c r="AH8" s="124">
        <f>SUMPRODUCT((AG!$B:$B="B")*(AG!$I:$I="T+3Q"))</f>
        <v>0</v>
      </c>
      <c r="AI8" s="124">
        <f>SUMPRODUCT((AG!$B:$B="C")*(AG!$I:$I="T+3Q"))</f>
        <v>0</v>
      </c>
      <c r="AJ8" s="124">
        <f>SUMPRODUCT((AG!$B:$B="CA")*(AG!$I:$I="T+3Q"))</f>
        <v>0</v>
      </c>
      <c r="AK8" s="124">
        <f>SUMPRODUCT((AG!$B:$B="CB")*(AG!$I:$I="T+3Q"))</f>
        <v>0</v>
      </c>
      <c r="AL8" s="124">
        <f>SUMPRODUCT((AG!$B:$B="CC")*(AG!$I:$I="T+3Q"))</f>
        <v>0</v>
      </c>
      <c r="AM8" s="124">
        <f>SUMPRODUCT((AG!$B:$B="A")*(AG!$I:$I="T+4Q"))</f>
        <v>0</v>
      </c>
      <c r="AN8" s="124">
        <f>SUMPRODUCT((AG!$B:$B="B")*(AG!$I:$I="T+4Q"))</f>
        <v>0</v>
      </c>
      <c r="AO8" s="124">
        <f>SUMPRODUCT((AG!$B:$B="C")*(AG!$I:$I="T+4Q"))</f>
        <v>0</v>
      </c>
      <c r="AP8" s="124">
        <f>SUMPRODUCT((AG!$B:$B="CA")*(AG!$I:$I="T+4Q"))</f>
        <v>0</v>
      </c>
      <c r="AQ8" s="124">
        <f>SUMPRODUCT((AG!$B:$B="CB")*(AG!$I:$I="T+4Q"))</f>
        <v>0</v>
      </c>
      <c r="AR8" s="124">
        <f>SUMPRODUCT((AG!$B:$B="CC")*(AG!$I:$I="T+4Q"))</f>
        <v>0</v>
      </c>
    </row>
    <row r="9" spans="1:44" x14ac:dyDescent="0.25">
      <c r="A9" s="121" t="s">
        <v>404</v>
      </c>
      <c r="B9" s="29" t="s">
        <v>787</v>
      </c>
      <c r="C9" s="125"/>
      <c r="D9" s="47" t="s">
        <v>695</v>
      </c>
      <c r="E9" s="122">
        <f>COUNTIF(AH!$B:$B,"A")</f>
        <v>0</v>
      </c>
      <c r="F9" s="122">
        <f>COUNTIF(AH!$B:$B,"B")</f>
        <v>12</v>
      </c>
      <c r="G9" s="122">
        <f>COUNTIF(AH!$B:$B,"C")</f>
        <v>0</v>
      </c>
      <c r="H9" s="122">
        <f>COUNTIF(AH!$B:$B,"CA")</f>
        <v>0</v>
      </c>
      <c r="I9" s="122">
        <f>COUNTIF(AH!$B:$B,"CB")</f>
        <v>0</v>
      </c>
      <c r="J9" s="122">
        <f>COUNTIF(AH!$B:$B,"CC")</f>
        <v>0</v>
      </c>
      <c r="K9" s="123">
        <f t="shared" si="0"/>
        <v>12</v>
      </c>
      <c r="L9" s="124">
        <f>SUMPRODUCT((AH!$B:$B="CA")*(AH!$I:$I="NA"))</f>
        <v>0</v>
      </c>
      <c r="M9" s="124">
        <f>SUMPRODUCT((AH!$B:$B="CB")*(AH!$I:$I="NA"))</f>
        <v>0</v>
      </c>
      <c r="N9" s="124">
        <f>SUMPRODUCT((AH!$B:$B="CC")*(AH!$I:$I="NA"))</f>
        <v>0</v>
      </c>
      <c r="O9" s="124">
        <f>SUMPRODUCT((AH!$B:$B="A")*(AH!$I:$I="T"))</f>
        <v>0</v>
      </c>
      <c r="P9" s="124">
        <f>SUMPRODUCT((AH!$B:$B="B")*(AH!$I:$I="T"))</f>
        <v>1</v>
      </c>
      <c r="Q9" s="124">
        <f>SUMPRODUCT((AH!$B:$B="C")*(AH!$I:$I="T"))</f>
        <v>0</v>
      </c>
      <c r="R9" s="124">
        <f>SUMPRODUCT((AH!$B:$B="CA")*(AH!$I:$I="T"))</f>
        <v>0</v>
      </c>
      <c r="S9" s="124">
        <f>SUMPRODUCT((AH!$B:$B="CB")*(AH!$I:$I="T"))</f>
        <v>0</v>
      </c>
      <c r="T9" s="124">
        <f>SUMPRODUCT((AH!$B:$B="CC")*(AH!$I:$I="T"))</f>
        <v>0</v>
      </c>
      <c r="U9" s="124">
        <f>SUMPRODUCT((AH!$B:$B="A")*(AH!$I:$I="T+1Q"))</f>
        <v>0</v>
      </c>
      <c r="V9" s="124">
        <f>SUMPRODUCT((AH!$B:$B="B")*(AH!$I:$I="T+1Q"))</f>
        <v>0</v>
      </c>
      <c r="W9" s="124">
        <f>SUMPRODUCT((AH!$B:$B="C")*(AH!$I:$I="T+1Q"))</f>
        <v>0</v>
      </c>
      <c r="X9" s="124">
        <f>SUMPRODUCT((AH!$B:$B="CA")*(AH!$I:$I="T+1Q"))</f>
        <v>0</v>
      </c>
      <c r="Y9" s="124">
        <f>SUMPRODUCT((AH!$B:$B="CB")*(AH!$I:$I="T+1Q"))</f>
        <v>0</v>
      </c>
      <c r="Z9" s="124">
        <f>SUMPRODUCT((AH!$B:$B="CC")*(AH!$I:$I="T+1Q"))</f>
        <v>0</v>
      </c>
      <c r="AA9" s="124">
        <f>SUMPRODUCT((AH!$B:$B="A")*(AH!$I:$I="T+2Q"))</f>
        <v>0</v>
      </c>
      <c r="AB9" s="124">
        <f>SUMPRODUCT((AH!$B:$B="B")*(AH!$I:$I="T+2Q"))</f>
        <v>0</v>
      </c>
      <c r="AC9" s="124">
        <f>SUMPRODUCT((AH!$B:$B="C")*(AH!$I:$I="T+2Q"))</f>
        <v>0</v>
      </c>
      <c r="AD9" s="124">
        <f>SUMPRODUCT((AH!$B:$B="CA")*(AH!$I:$I="T+2Q"))</f>
        <v>0</v>
      </c>
      <c r="AE9" s="124">
        <f>SUMPRODUCT((AH!$B:$B="CB")*(AH!$I:$I="T+2Q"))</f>
        <v>0</v>
      </c>
      <c r="AF9" s="124">
        <f>SUMPRODUCT((AH!$B:$B="CC")*(AH!$I:$I="T+2Q"))</f>
        <v>0</v>
      </c>
      <c r="AG9" s="124">
        <f>SUMPRODUCT((AH!$B:$B="A")*(AH!$I:$I="T+3Q"))</f>
        <v>0</v>
      </c>
      <c r="AH9" s="124">
        <f>SUMPRODUCT((AH!$B:$B="B")*(AH!$I:$I="T+3Q"))</f>
        <v>0</v>
      </c>
      <c r="AI9" s="124">
        <f>SUMPRODUCT((AH!$B:$B="C")*(AH!$I:$I="T+3Q"))</f>
        <v>0</v>
      </c>
      <c r="AJ9" s="124">
        <f>SUMPRODUCT((AH!$B:$B="CA")*(AH!$I:$I="T+3Q"))</f>
        <v>0</v>
      </c>
      <c r="AK9" s="124">
        <f>SUMPRODUCT((AH!$B:$B="CB")*(AH!$I:$I="T+3Q"))</f>
        <v>0</v>
      </c>
      <c r="AL9" s="124">
        <f>SUMPRODUCT((AH!$B:$B="CC")*(AH!$I:$I="T+3Q"))</f>
        <v>0</v>
      </c>
      <c r="AM9" s="124">
        <f>SUMPRODUCT((AH!$B:$B="A")*(AH!$I:$I="T+4Q"))</f>
        <v>0</v>
      </c>
      <c r="AN9" s="124">
        <f>SUMPRODUCT((AH!$B:$B="B")*(AH!$I:$I="T+4Q"))</f>
        <v>0</v>
      </c>
      <c r="AO9" s="124">
        <f>SUMPRODUCT((AH!$B:$B="C")*(AH!$I:$I="T+4Q"))</f>
        <v>0</v>
      </c>
      <c r="AP9" s="124">
        <f>SUMPRODUCT((AH!$B:$B="CA")*(AH!$I:$I="T+4Q"))</f>
        <v>0</v>
      </c>
      <c r="AQ9" s="124">
        <f>SUMPRODUCT((AH!$B:$B="CB")*(AH!$I:$I="T+4Q"))</f>
        <v>0</v>
      </c>
      <c r="AR9" s="124">
        <f>SUMPRODUCT((AH!$B:$B="CC")*(AH!$I:$I="T+4Q"))</f>
        <v>0</v>
      </c>
    </row>
    <row r="10" spans="1:44" x14ac:dyDescent="0.25">
      <c r="A10" s="121" t="s">
        <v>416</v>
      </c>
      <c r="B10" s="29" t="s">
        <v>788</v>
      </c>
      <c r="C10" s="125"/>
      <c r="D10" s="47" t="s">
        <v>696</v>
      </c>
      <c r="E10" s="122">
        <f>COUNTIF(AI!$B:$B,"A")</f>
        <v>0</v>
      </c>
      <c r="F10" s="122">
        <f>COUNTIF(AI!$B:$B,"B")</f>
        <v>12</v>
      </c>
      <c r="G10" s="122">
        <f>COUNTIF(AI!$B:$B,"C")</f>
        <v>0</v>
      </c>
      <c r="H10" s="122">
        <f>COUNTIF(AI!$B:$B,"CA")</f>
        <v>0</v>
      </c>
      <c r="I10" s="122">
        <f>COUNTIF(AI!$B:$B,"CB")</f>
        <v>0</v>
      </c>
      <c r="J10" s="122">
        <f>COUNTIF(AI!$B:$B,"CC")</f>
        <v>0</v>
      </c>
      <c r="K10" s="123">
        <f t="shared" si="0"/>
        <v>12</v>
      </c>
      <c r="L10" s="124">
        <f>SUMPRODUCT((AI!$B:$B="CA")*(AI!$I:$I="NA"))</f>
        <v>0</v>
      </c>
      <c r="M10" s="124">
        <f>SUMPRODUCT((AI!$B:$B="CB")*(AI!$I:$I="NA"))</f>
        <v>0</v>
      </c>
      <c r="N10" s="124">
        <f>SUMPRODUCT((AI!$B:$B="CC")*(AI!$I:$I="NA"))</f>
        <v>0</v>
      </c>
      <c r="O10" s="124">
        <f>SUMPRODUCT((AI!$B:$B="A")*(AI!$I:$I="T"))</f>
        <v>0</v>
      </c>
      <c r="P10" s="124">
        <f>SUMPRODUCT((AI!$B:$B="B")*(AI!$I:$I="T"))</f>
        <v>1</v>
      </c>
      <c r="Q10" s="124">
        <f>SUMPRODUCT((AI!$B:$B="C")*(AI!$I:$I="T"))</f>
        <v>0</v>
      </c>
      <c r="R10" s="124">
        <f>SUMPRODUCT((AI!$B:$B="CA")*(AI!$I:$I="T"))</f>
        <v>0</v>
      </c>
      <c r="S10" s="124">
        <f>SUMPRODUCT((AI!$B:$B="CB")*(AI!$I:$I="T"))</f>
        <v>0</v>
      </c>
      <c r="T10" s="124">
        <f>SUMPRODUCT((AI!$B:$B="CC")*(AI!$I:$I="T"))</f>
        <v>0</v>
      </c>
      <c r="U10" s="124">
        <f>SUMPRODUCT((AI!$B:$B="A")*(AI!$I:$I="T+1Q"))</f>
        <v>0</v>
      </c>
      <c r="V10" s="124">
        <f>SUMPRODUCT((AI!$B:$B="B")*(AI!$I:$I="T+1Q"))</f>
        <v>0</v>
      </c>
      <c r="W10" s="124">
        <f>SUMPRODUCT((AI!$B:$B="C")*(AI!$I:$I="T+1Q"))</f>
        <v>0</v>
      </c>
      <c r="X10" s="124">
        <f>SUMPRODUCT((AI!$B:$B="CA")*(AI!$I:$I="T+1Q"))</f>
        <v>0</v>
      </c>
      <c r="Y10" s="124">
        <f>SUMPRODUCT((AI!$B:$B="CB")*(AI!$I:$I="T+1Q"))</f>
        <v>0</v>
      </c>
      <c r="Z10" s="124">
        <f>SUMPRODUCT((AI!$B:$B="CC")*(AI!$I:$I="T+1Q"))</f>
        <v>0</v>
      </c>
      <c r="AA10" s="124">
        <f>SUMPRODUCT((AI!$B:$B="A")*(AI!$I:$I="T+2Q"))</f>
        <v>0</v>
      </c>
      <c r="AB10" s="124">
        <f>SUMPRODUCT((AI!$B:$B="B")*(AI!$I:$I="T+2Q"))</f>
        <v>0</v>
      </c>
      <c r="AC10" s="124">
        <f>SUMPRODUCT((AI!$B:$B="C")*(AI!$I:$I="T+2Q"))</f>
        <v>0</v>
      </c>
      <c r="AD10" s="124">
        <f>SUMPRODUCT((AI!$B:$B="CA")*(AI!$I:$I="T+2Q"))</f>
        <v>0</v>
      </c>
      <c r="AE10" s="124">
        <f>SUMPRODUCT((AI!$B:$B="CB")*(AI!$I:$I="T+2Q"))</f>
        <v>0</v>
      </c>
      <c r="AF10" s="124">
        <f>SUMPRODUCT((AI!$B:$B="CC")*(AI!$I:$I="T+2Q"))</f>
        <v>0</v>
      </c>
      <c r="AG10" s="124">
        <f>SUMPRODUCT((AI!$B:$B="A")*(AI!$I:$I="T+3Q"))</f>
        <v>0</v>
      </c>
      <c r="AH10" s="124">
        <f>SUMPRODUCT((AI!$B:$B="B")*(AI!$I:$I="T+3Q"))</f>
        <v>0</v>
      </c>
      <c r="AI10" s="124">
        <f>SUMPRODUCT((AI!$B:$B="C")*(AI!$I:$I="T+3Q"))</f>
        <v>0</v>
      </c>
      <c r="AJ10" s="124">
        <f>SUMPRODUCT((AI!$B:$B="CA")*(AI!$I:$I="T+3Q"))</f>
        <v>0</v>
      </c>
      <c r="AK10" s="124">
        <f>SUMPRODUCT((AI!$B:$B="CB")*(AI!$I:$I="T+3Q"))</f>
        <v>0</v>
      </c>
      <c r="AL10" s="124">
        <f>SUMPRODUCT((AI!$B:$B="CC")*(AI!$I:$I="T+3Q"))</f>
        <v>0</v>
      </c>
      <c r="AM10" s="124">
        <f>SUMPRODUCT((AI!$B:$B="A")*(AI!$I:$I="T+4Q"))</f>
        <v>0</v>
      </c>
      <c r="AN10" s="124">
        <f>SUMPRODUCT((AI!$B:$B="B")*(AI!$I:$I="T+4Q"))</f>
        <v>0</v>
      </c>
      <c r="AO10" s="124">
        <f>SUMPRODUCT((AI!$B:$B="C")*(AI!$I:$I="T+4Q"))</f>
        <v>0</v>
      </c>
      <c r="AP10" s="124">
        <f>SUMPRODUCT((AI!$B:$B="CA")*(AI!$I:$I="T+4Q"))</f>
        <v>0</v>
      </c>
      <c r="AQ10" s="124">
        <f>SUMPRODUCT((AI!$B:$B="CB")*(AI!$I:$I="T+4Q"))</f>
        <v>0</v>
      </c>
      <c r="AR10" s="124">
        <f>SUMPRODUCT((AI!$B:$B="CC")*(AI!$I:$I="T+4Q"))</f>
        <v>0</v>
      </c>
    </row>
    <row r="11" spans="1:44" x14ac:dyDescent="0.25">
      <c r="A11" s="121" t="s">
        <v>431</v>
      </c>
      <c r="B11" s="24" t="s">
        <v>577</v>
      </c>
      <c r="C11" s="125"/>
      <c r="D11" s="47" t="s">
        <v>575</v>
      </c>
      <c r="E11" s="122">
        <f>COUNTIF(AJ!$B:$B,"A")</f>
        <v>0</v>
      </c>
      <c r="F11" s="122">
        <f>COUNTIF(AJ!$B:$B,"B")</f>
        <v>0</v>
      </c>
      <c r="G11" s="122">
        <f>COUNTIF(AJ!$B:$B,"C")</f>
        <v>0</v>
      </c>
      <c r="H11" s="122">
        <f>COUNTIF(AJ!$B:$B,"CA")</f>
        <v>0</v>
      </c>
      <c r="I11" s="122">
        <f>COUNTIF(AJ!$B:$B,"CB")</f>
        <v>0</v>
      </c>
      <c r="J11" s="122">
        <f>COUNTIF(AJ!$B:$B,"CC")</f>
        <v>15</v>
      </c>
      <c r="K11" s="123">
        <f t="shared" si="0"/>
        <v>15</v>
      </c>
      <c r="L11" s="124">
        <f>SUMPRODUCT((AJ!$B:$B="CA")*(AJ!$I:$I="NA"))</f>
        <v>0</v>
      </c>
      <c r="M11" s="124">
        <f>SUMPRODUCT((AJ!$B:$B="CB")*(AJ!$I:$I="NA"))</f>
        <v>0</v>
      </c>
      <c r="N11" s="124">
        <f>SUMPRODUCT((AJ!$B:$B="CC")*(AJ!$I:$I="NA"))</f>
        <v>0</v>
      </c>
      <c r="O11" s="124">
        <f>SUMPRODUCT((AJ!$B:$B="A")*(AJ!$I:$I="T"))</f>
        <v>0</v>
      </c>
      <c r="P11" s="124">
        <f>SUMPRODUCT((AJ!$B:$B="B")*(AJ!$I:$I="T"))</f>
        <v>0</v>
      </c>
      <c r="Q11" s="124">
        <f>SUMPRODUCT((AJ!$B:$B="C")*(AJ!$I:$I="T"))</f>
        <v>0</v>
      </c>
      <c r="R11" s="124">
        <f>SUMPRODUCT((AJ!$B:$B="CA")*(AJ!$I:$I="T"))</f>
        <v>0</v>
      </c>
      <c r="S11" s="124">
        <f>SUMPRODUCT((AJ!$B:$B="CB")*(AJ!$I:$I="T"))</f>
        <v>0</v>
      </c>
      <c r="T11" s="124">
        <f>SUMPRODUCT((AJ!$B:$B="CC")*(AJ!$I:$I="T"))</f>
        <v>1</v>
      </c>
      <c r="U11" s="124">
        <f>SUMPRODUCT((AJ!$B:$B="A")*(AJ!$I:$I="T+1Q"))</f>
        <v>0</v>
      </c>
      <c r="V11" s="124">
        <f>SUMPRODUCT((AJ!$B:$B="B")*(AJ!$I:$I="T+1Q"))</f>
        <v>0</v>
      </c>
      <c r="W11" s="124">
        <f>SUMPRODUCT((AJ!$B:$B="C")*(AJ!$I:$I="T+1Q"))</f>
        <v>0</v>
      </c>
      <c r="X11" s="124">
        <f>SUMPRODUCT((AJ!$B:$B="CA")*(AJ!$I:$I="T+1Q"))</f>
        <v>0</v>
      </c>
      <c r="Y11" s="124">
        <f>SUMPRODUCT((AJ!$B:$B="CB")*(AJ!$I:$I="T+1Q"))</f>
        <v>0</v>
      </c>
      <c r="Z11" s="124">
        <f>SUMPRODUCT((AJ!$B:$B="CC")*(AJ!$I:$I="T+1Q"))</f>
        <v>0</v>
      </c>
      <c r="AA11" s="124">
        <f>SUMPRODUCT((AJ!$B:$B="A")*(AJ!$I:$I="T+2Q"))</f>
        <v>0</v>
      </c>
      <c r="AB11" s="124">
        <f>SUMPRODUCT((AJ!$B:$B="B")*(AJ!$I:$I="T+2Q"))</f>
        <v>0</v>
      </c>
      <c r="AC11" s="124">
        <f>SUMPRODUCT((AJ!$B:$B="C")*(AJ!$I:$I="T+2Q"))</f>
        <v>0</v>
      </c>
      <c r="AD11" s="124">
        <f>SUMPRODUCT((AJ!$B:$B="CA")*(AJ!$I:$I="T+2Q"))</f>
        <v>0</v>
      </c>
      <c r="AE11" s="124">
        <f>SUMPRODUCT((AJ!$B:$B="CB")*(AJ!$I:$I="T+2Q"))</f>
        <v>0</v>
      </c>
      <c r="AF11" s="124">
        <f>SUMPRODUCT((AJ!$B:$B="CC")*(AJ!$I:$I="T+2Q"))</f>
        <v>0</v>
      </c>
      <c r="AG11" s="124">
        <f>SUMPRODUCT((AJ!$B:$B="A")*(AJ!$I:$I="T+3Q"))</f>
        <v>0</v>
      </c>
      <c r="AH11" s="124">
        <f>SUMPRODUCT((AJ!$B:$B="B")*(AJ!$I:$I="T+3Q"))</f>
        <v>0</v>
      </c>
      <c r="AI11" s="124">
        <f>SUMPRODUCT((AJ!$B:$B="C")*(AJ!$I:$I="T+3Q"))</f>
        <v>0</v>
      </c>
      <c r="AJ11" s="124">
        <f>SUMPRODUCT((AJ!$B:$B="CA")*(AJ!$I:$I="T+3Q"))</f>
        <v>0</v>
      </c>
      <c r="AK11" s="124">
        <f>SUMPRODUCT((AJ!$B:$B="CB")*(AJ!$I:$I="T+3Q"))</f>
        <v>0</v>
      </c>
      <c r="AL11" s="124">
        <f>SUMPRODUCT((AJ!$B:$B="CC")*(AJ!$I:$I="T+3Q"))</f>
        <v>0</v>
      </c>
      <c r="AM11" s="124">
        <f>SUMPRODUCT((AJ!$B:$B="A")*(AJ!$I:$I="T+4Q"))</f>
        <v>0</v>
      </c>
      <c r="AN11" s="124">
        <f>SUMPRODUCT((AJ!$B:$B="B")*(AJ!$I:$I="T+4Q"))</f>
        <v>0</v>
      </c>
      <c r="AO11" s="124">
        <f>SUMPRODUCT((AJ!$B:$B="C")*(AJ!$I:$I="T+4Q"))</f>
        <v>0</v>
      </c>
      <c r="AP11" s="124">
        <f>SUMPRODUCT((AJ!$B:$B="CA")*(AJ!$I:$I="T+4Q"))</f>
        <v>0</v>
      </c>
      <c r="AQ11" s="124">
        <f>SUMPRODUCT((AJ!$B:$B="CB")*(AJ!$I:$I="T+4Q"))</f>
        <v>0</v>
      </c>
      <c r="AR11" s="124">
        <f>SUMPRODUCT((AJ!$B:$B="CC")*(AJ!$I:$I="T+4Q"))</f>
        <v>0</v>
      </c>
    </row>
    <row r="12" spans="1:44" x14ac:dyDescent="0.25">
      <c r="A12" s="121" t="s">
        <v>444</v>
      </c>
      <c r="B12" s="24" t="s">
        <v>578</v>
      </c>
      <c r="C12" s="125"/>
      <c r="D12" s="47" t="s">
        <v>575</v>
      </c>
      <c r="E12" s="122">
        <f>COUNTIF(AK!$B:$B,"A")</f>
        <v>0</v>
      </c>
      <c r="F12" s="122">
        <f>COUNTIF(AK!$B:$B,"B")</f>
        <v>0</v>
      </c>
      <c r="G12" s="122">
        <f>COUNTIF(AK!$B:$B,"C")</f>
        <v>0</v>
      </c>
      <c r="H12" s="122">
        <f>COUNTIF(AK!$B:$B,"CA")</f>
        <v>0</v>
      </c>
      <c r="I12" s="122">
        <f>COUNTIF(AK!$B:$B,"CB")</f>
        <v>0</v>
      </c>
      <c r="J12" s="122">
        <f>COUNTIF(AK!$B:$B,"CC")</f>
        <v>13</v>
      </c>
      <c r="K12" s="123">
        <f t="shared" si="0"/>
        <v>13</v>
      </c>
      <c r="L12" s="124">
        <f>SUMPRODUCT((AK!$B:$B="CA")*(AK!$I:$I="NA"))</f>
        <v>0</v>
      </c>
      <c r="M12" s="124">
        <f>SUMPRODUCT((AK!$B:$B="CB")*(AK!$I:$I="NA"))</f>
        <v>0</v>
      </c>
      <c r="N12" s="124">
        <f>SUMPRODUCT((AK!$B:$B="CC")*(AK!$I:$I="NA"))</f>
        <v>0</v>
      </c>
      <c r="O12" s="124">
        <f>SUMPRODUCT((AK!$B:$B="A")*(AK!$I:$I="T"))</f>
        <v>0</v>
      </c>
      <c r="P12" s="124">
        <f>SUMPRODUCT((AK!$B:$B="B")*(AK!$I:$I="T"))</f>
        <v>0</v>
      </c>
      <c r="Q12" s="124">
        <f>SUMPRODUCT((AK!$B:$B="C")*(AK!$I:$I="T"))</f>
        <v>0</v>
      </c>
      <c r="R12" s="124">
        <f>SUMPRODUCT((AK!$B:$B="CA")*(AK!$I:$I="T"))</f>
        <v>0</v>
      </c>
      <c r="S12" s="124">
        <f>SUMPRODUCT((AK!$B:$B="CB")*(AK!$I:$I="T"))</f>
        <v>0</v>
      </c>
      <c r="T12" s="124">
        <f>SUMPRODUCT((AK!$B:$B="CC")*(AK!$I:$I="T"))</f>
        <v>1</v>
      </c>
      <c r="U12" s="124">
        <f>SUMPRODUCT((AK!$B:$B="A")*(AK!$I:$I="T+1Q"))</f>
        <v>0</v>
      </c>
      <c r="V12" s="124">
        <f>SUMPRODUCT((AK!$B:$B="B")*(AK!$I:$I="T+1Q"))</f>
        <v>0</v>
      </c>
      <c r="W12" s="124">
        <f>SUMPRODUCT((AK!$B:$B="C")*(AK!$I:$I="T+1Q"))</f>
        <v>0</v>
      </c>
      <c r="X12" s="124">
        <f>SUMPRODUCT((AK!$B:$B="CA")*(AK!$I:$I="T+1Q"))</f>
        <v>0</v>
      </c>
      <c r="Y12" s="124">
        <f>SUMPRODUCT((AK!$B:$B="CB")*(AK!$I:$I="T+1Q"))</f>
        <v>0</v>
      </c>
      <c r="Z12" s="124">
        <f>SUMPRODUCT((AK!$B:$B="CC")*(AK!$I:$I="T+1Q"))</f>
        <v>0</v>
      </c>
      <c r="AA12" s="124">
        <f>SUMPRODUCT((AK!$B:$B="A")*(AK!$I:$I="T+2Q"))</f>
        <v>0</v>
      </c>
      <c r="AB12" s="124">
        <f>SUMPRODUCT((AK!$B:$B="B")*(AK!$I:$I="T+2Q"))</f>
        <v>0</v>
      </c>
      <c r="AC12" s="124">
        <f>SUMPRODUCT((AK!$B:$B="C")*(AK!$I:$I="T+2Q"))</f>
        <v>0</v>
      </c>
      <c r="AD12" s="124">
        <f>SUMPRODUCT((AK!$B:$B="CA")*(AK!$I:$I="T+2Q"))</f>
        <v>0</v>
      </c>
      <c r="AE12" s="124">
        <f>SUMPRODUCT((AK!$B:$B="CB")*(AK!$I:$I="T+2Q"))</f>
        <v>0</v>
      </c>
      <c r="AF12" s="124">
        <f>SUMPRODUCT((AK!$B:$B="CC")*(AK!$I:$I="T+2Q"))</f>
        <v>0</v>
      </c>
      <c r="AG12" s="124">
        <f>SUMPRODUCT((AK!$B:$B="A")*(AK!$I:$I="T+3Q"))</f>
        <v>0</v>
      </c>
      <c r="AH12" s="124">
        <f>SUMPRODUCT((AK!$B:$B="B")*(AK!$I:$I="T+3Q"))</f>
        <v>0</v>
      </c>
      <c r="AI12" s="124">
        <f>SUMPRODUCT((AK!$B:$B="C")*(AK!$I:$I="T+3Q"))</f>
        <v>0</v>
      </c>
      <c r="AJ12" s="124">
        <f>SUMPRODUCT((AK!$B:$B="CA")*(AK!$I:$I="T+3Q"))</f>
        <v>0</v>
      </c>
      <c r="AK12" s="124">
        <f>SUMPRODUCT((AK!$B:$B="CB")*(AK!$I:$I="T+3Q"))</f>
        <v>0</v>
      </c>
      <c r="AL12" s="124">
        <f>SUMPRODUCT((AK!$B:$B="CC")*(AK!$I:$I="T+3Q"))</f>
        <v>0</v>
      </c>
      <c r="AM12" s="124">
        <f>SUMPRODUCT((AK!$B:$B="A")*(AK!$I:$I="T+4Q"))</f>
        <v>0</v>
      </c>
      <c r="AN12" s="124">
        <f>SUMPRODUCT((AK!$B:$B="B")*(AK!$I:$I="T+4Q"))</f>
        <v>0</v>
      </c>
      <c r="AO12" s="124">
        <f>SUMPRODUCT((AK!$B:$B="C")*(AK!$I:$I="T+4Q"))</f>
        <v>0</v>
      </c>
      <c r="AP12" s="124">
        <f>SUMPRODUCT((AK!$B:$B="CA")*(AK!$I:$I="T+4Q"))</f>
        <v>0</v>
      </c>
      <c r="AQ12" s="124">
        <f>SUMPRODUCT((AK!$B:$B="CB")*(AK!$I:$I="T+4Q"))</f>
        <v>0</v>
      </c>
      <c r="AR12" s="124">
        <f>SUMPRODUCT((AK!$B:$B="CC")*(AK!$I:$I="T+4Q"))</f>
        <v>0</v>
      </c>
    </row>
    <row r="13" spans="1:44" x14ac:dyDescent="0.25">
      <c r="A13" s="121" t="s">
        <v>454</v>
      </c>
      <c r="B13" s="24" t="s">
        <v>790</v>
      </c>
      <c r="C13" s="125"/>
      <c r="D13" s="47" t="s">
        <v>575</v>
      </c>
      <c r="E13" s="122">
        <f>COUNTIF(AL!$B:$B,"A")</f>
        <v>0</v>
      </c>
      <c r="F13" s="122">
        <f>COUNTIF(AL!$B:$B,"B")</f>
        <v>9</v>
      </c>
      <c r="G13" s="122">
        <f>COUNTIF(AL!$B:$B,"C")</f>
        <v>0</v>
      </c>
      <c r="H13" s="122">
        <f>COUNTIF(AL!$B:$B,"CA")</f>
        <v>0</v>
      </c>
      <c r="I13" s="122">
        <f>COUNTIF(AL!$B:$B,"CB")</f>
        <v>0</v>
      </c>
      <c r="J13" s="122">
        <f>COUNTIF(AL!$B:$B,"CC")</f>
        <v>0</v>
      </c>
      <c r="K13" s="123">
        <f t="shared" si="0"/>
        <v>9</v>
      </c>
      <c r="L13" s="124">
        <f>SUMPRODUCT((AL!$B:$B="CA")*(AL!$I:$I="NA"))</f>
        <v>0</v>
      </c>
      <c r="M13" s="124">
        <f>SUMPRODUCT((AL!$B:$B="CB")*(AL!$I:$I="NA"))</f>
        <v>0</v>
      </c>
      <c r="N13" s="124">
        <f>SUMPRODUCT((AL!$B:$B="CC")*(AL!$I:$I="NA"))</f>
        <v>0</v>
      </c>
      <c r="O13" s="124">
        <f>SUMPRODUCT((AL!$B:$B="A")*(AL!$I:$I="T"))</f>
        <v>0</v>
      </c>
      <c r="P13" s="124">
        <f>SUMPRODUCT((AL!$B:$B="B")*(AL!$I:$I="T"))</f>
        <v>1</v>
      </c>
      <c r="Q13" s="124">
        <f>SUMPRODUCT((AL!$B:$B="C")*(AL!$I:$I="T"))</f>
        <v>0</v>
      </c>
      <c r="R13" s="124">
        <f>SUMPRODUCT((AL!$B:$B="CA")*(AL!$I:$I="T"))</f>
        <v>0</v>
      </c>
      <c r="S13" s="124">
        <f>SUMPRODUCT((AL!$B:$B="CB")*(AL!$I:$I="T"))</f>
        <v>0</v>
      </c>
      <c r="T13" s="124">
        <f>SUMPRODUCT((AL!$B:$B="CC")*(AL!$I:$I="T"))</f>
        <v>0</v>
      </c>
      <c r="U13" s="124">
        <f>SUMPRODUCT((AL!$B:$B="A")*(AL!$I:$I="T+1Q"))</f>
        <v>0</v>
      </c>
      <c r="V13" s="124">
        <f>SUMPRODUCT((AL!$B:$B="B")*(AL!$I:$I="T+1Q"))</f>
        <v>0</v>
      </c>
      <c r="W13" s="124">
        <f>SUMPRODUCT((AL!$B:$B="C")*(AL!$I:$I="T+1Q"))</f>
        <v>0</v>
      </c>
      <c r="X13" s="124">
        <f>SUMPRODUCT((AL!$B:$B="CA")*(AL!$I:$I="T+1Q"))</f>
        <v>0</v>
      </c>
      <c r="Y13" s="124">
        <f>SUMPRODUCT((AL!$B:$B="CB")*(AL!$I:$I="T+1Q"))</f>
        <v>0</v>
      </c>
      <c r="Z13" s="124">
        <f>SUMPRODUCT((AL!$B:$B="CC")*(AL!$I:$I="T+1Q"))</f>
        <v>0</v>
      </c>
      <c r="AA13" s="124">
        <f>SUMPRODUCT((AL!$B:$B="A")*(AL!$I:$I="T+2Q"))</f>
        <v>0</v>
      </c>
      <c r="AB13" s="124">
        <f>SUMPRODUCT((AL!$B:$B="B")*(AL!$I:$I="T+2Q"))</f>
        <v>0</v>
      </c>
      <c r="AC13" s="124">
        <f>SUMPRODUCT((AL!$B:$B="C")*(AL!$I:$I="T+2Q"))</f>
        <v>0</v>
      </c>
      <c r="AD13" s="124">
        <f>SUMPRODUCT((AL!$B:$B="CA")*(AL!$I:$I="T+2Q"))</f>
        <v>0</v>
      </c>
      <c r="AE13" s="124">
        <f>SUMPRODUCT((AL!$B:$B="CB")*(AL!$I:$I="T+2Q"))</f>
        <v>0</v>
      </c>
      <c r="AF13" s="124">
        <f>SUMPRODUCT((AL!$B:$B="CC")*(AL!$I:$I="T+2Q"))</f>
        <v>0</v>
      </c>
      <c r="AG13" s="124">
        <f>SUMPRODUCT((AL!$B:$B="A")*(AL!$I:$I="T+3Q"))</f>
        <v>0</v>
      </c>
      <c r="AH13" s="124">
        <f>SUMPRODUCT((AL!$B:$B="B")*(AL!$I:$I="T+3Q"))</f>
        <v>0</v>
      </c>
      <c r="AI13" s="124">
        <f>SUMPRODUCT((AL!$B:$B="C")*(AL!$I:$I="T+3Q"))</f>
        <v>0</v>
      </c>
      <c r="AJ13" s="124">
        <f>SUMPRODUCT((AL!$B:$B="CA")*(AL!$I:$I="T+3Q"))</f>
        <v>0</v>
      </c>
      <c r="AK13" s="124">
        <f>SUMPRODUCT((AL!$B:$B="CB")*(AL!$I:$I="T+3Q"))</f>
        <v>0</v>
      </c>
      <c r="AL13" s="124">
        <f>SUMPRODUCT((AL!$B:$B="CC")*(AL!$I:$I="T+3Q"))</f>
        <v>0</v>
      </c>
      <c r="AM13" s="124">
        <f>SUMPRODUCT((AL!$B:$B="A")*(AL!$I:$I="T+4Q"))</f>
        <v>0</v>
      </c>
      <c r="AN13" s="124">
        <f>SUMPRODUCT((AL!$B:$B="B")*(AL!$I:$I="T+4Q"))</f>
        <v>0</v>
      </c>
      <c r="AO13" s="124">
        <f>SUMPRODUCT((AL!$B:$B="C")*(AL!$I:$I="T+4Q"))</f>
        <v>0</v>
      </c>
      <c r="AP13" s="124">
        <f>SUMPRODUCT((AL!$B:$B="CA")*(AL!$I:$I="T+4Q"))</f>
        <v>0</v>
      </c>
      <c r="AQ13" s="124">
        <f>SUMPRODUCT((AL!$B:$B="CB")*(AL!$I:$I="T+4Q"))</f>
        <v>0</v>
      </c>
      <c r="AR13" s="124">
        <f>SUMPRODUCT((AL!$B:$B="CC")*(AL!$I:$I="T+4Q"))</f>
        <v>0</v>
      </c>
    </row>
    <row r="14" spans="1:44" x14ac:dyDescent="0.25">
      <c r="A14" s="121" t="s">
        <v>463</v>
      </c>
      <c r="B14" s="24" t="s">
        <v>579</v>
      </c>
      <c r="C14" s="125"/>
      <c r="D14" s="47" t="s">
        <v>575</v>
      </c>
      <c r="E14" s="122">
        <f>COUNTIF(AM!$B:$B,"A")</f>
        <v>0</v>
      </c>
      <c r="F14" s="122">
        <f>COUNTIF(AM!$B:$B,"B")</f>
        <v>8</v>
      </c>
      <c r="G14" s="122">
        <f>COUNTIF(AM!$B:$B,"C")</f>
        <v>0</v>
      </c>
      <c r="H14" s="122">
        <f>COUNTIF(AM!$B:$B,"CA")</f>
        <v>0</v>
      </c>
      <c r="I14" s="122">
        <f>COUNTIF(AM!$B:$B,"CB")</f>
        <v>0</v>
      </c>
      <c r="J14" s="122">
        <f>COUNTIF(AM!$B:$B,"CC")</f>
        <v>0</v>
      </c>
      <c r="K14" s="123">
        <f t="shared" si="0"/>
        <v>8</v>
      </c>
      <c r="L14" s="124">
        <f>SUMPRODUCT((AM!$B:$B="CA")*(AM!$I:$I="NA"))</f>
        <v>0</v>
      </c>
      <c r="M14" s="124">
        <f>SUMPRODUCT((AM!$B:$B="CB")*(AM!$I:$I="NA"))</f>
        <v>0</v>
      </c>
      <c r="N14" s="124">
        <f>SUMPRODUCT((AM!$B:$B="CC")*(AM!$I:$I="NA"))</f>
        <v>0</v>
      </c>
      <c r="O14" s="124">
        <f>SUMPRODUCT((AM!$B:$B="A")*(AM!$I:$I="T"))</f>
        <v>0</v>
      </c>
      <c r="P14" s="124">
        <f>SUMPRODUCT((AM!$B:$B="B")*(AM!$I:$I="T"))</f>
        <v>1</v>
      </c>
      <c r="Q14" s="124">
        <f>SUMPRODUCT((AM!$B:$B="C")*(AM!$I:$I="T"))</f>
        <v>0</v>
      </c>
      <c r="R14" s="124">
        <f>SUMPRODUCT((AM!$B:$B="CA")*(AM!$I:$I="T"))</f>
        <v>0</v>
      </c>
      <c r="S14" s="124">
        <f>SUMPRODUCT((AM!$B:$B="CB")*(AM!$I:$I="T"))</f>
        <v>0</v>
      </c>
      <c r="T14" s="124">
        <f>SUMPRODUCT((AM!$B:$B="CC")*(AM!$I:$I="T"))</f>
        <v>0</v>
      </c>
      <c r="U14" s="124">
        <f>SUMPRODUCT((AM!$B:$B="A")*(AM!$I:$I="T+1Q"))</f>
        <v>0</v>
      </c>
      <c r="V14" s="124">
        <f>SUMPRODUCT((AM!$B:$B="B")*(AM!$I:$I="T+1Q"))</f>
        <v>0</v>
      </c>
      <c r="W14" s="124">
        <f>SUMPRODUCT((AM!$B:$B="C")*(AM!$I:$I="T+1Q"))</f>
        <v>0</v>
      </c>
      <c r="X14" s="124">
        <f>SUMPRODUCT((AM!$B:$B="CA")*(AM!$I:$I="T+1Q"))</f>
        <v>0</v>
      </c>
      <c r="Y14" s="124">
        <f>SUMPRODUCT((AM!$B:$B="CB")*(AM!$I:$I="T+1Q"))</f>
        <v>0</v>
      </c>
      <c r="Z14" s="124">
        <f>SUMPRODUCT((AM!$B:$B="CC")*(AM!$I:$I="T+1Q"))</f>
        <v>0</v>
      </c>
      <c r="AA14" s="124">
        <f>SUMPRODUCT((AM!$B:$B="A")*(AM!$I:$I="T+2Q"))</f>
        <v>0</v>
      </c>
      <c r="AB14" s="124">
        <f>SUMPRODUCT((AM!$B:$B="B")*(AM!$I:$I="T+2Q"))</f>
        <v>0</v>
      </c>
      <c r="AC14" s="124">
        <f>SUMPRODUCT((AM!$B:$B="C")*(AM!$I:$I="T+2Q"))</f>
        <v>0</v>
      </c>
      <c r="AD14" s="124">
        <f>SUMPRODUCT((AM!$B:$B="CA")*(AM!$I:$I="T+2Q"))</f>
        <v>0</v>
      </c>
      <c r="AE14" s="124">
        <f>SUMPRODUCT((AM!$B:$B="CB")*(AM!$I:$I="T+2Q"))</f>
        <v>0</v>
      </c>
      <c r="AF14" s="124">
        <f>SUMPRODUCT((AM!$B:$B="CC")*(AM!$I:$I="T+2Q"))</f>
        <v>0</v>
      </c>
      <c r="AG14" s="124">
        <f>SUMPRODUCT((AM!$B:$B="A")*(AM!$I:$I="T+3Q"))</f>
        <v>0</v>
      </c>
      <c r="AH14" s="124">
        <f>SUMPRODUCT((AM!$B:$B="B")*(AM!$I:$I="T+3Q"))</f>
        <v>0</v>
      </c>
      <c r="AI14" s="124">
        <f>SUMPRODUCT((AM!$B:$B="C")*(AM!$I:$I="T+3Q"))</f>
        <v>0</v>
      </c>
      <c r="AJ14" s="124">
        <f>SUMPRODUCT((AM!$B:$B="CA")*(AM!$I:$I="T+3Q"))</f>
        <v>0</v>
      </c>
      <c r="AK14" s="124">
        <f>SUMPRODUCT((AM!$B:$B="CB")*(AM!$I:$I="T+3Q"))</f>
        <v>0</v>
      </c>
      <c r="AL14" s="124">
        <f>SUMPRODUCT((AM!$B:$B="CC")*(AM!$I:$I="T+3Q"))</f>
        <v>0</v>
      </c>
      <c r="AM14" s="124">
        <f>SUMPRODUCT((AM!$B:$B="A")*(AM!$I:$I="T+4Q"))</f>
        <v>0</v>
      </c>
      <c r="AN14" s="124">
        <f>SUMPRODUCT((AM!$B:$B="B")*(AM!$I:$I="T+4Q"))</f>
        <v>0</v>
      </c>
      <c r="AO14" s="124">
        <f>SUMPRODUCT((AM!$B:$B="C")*(AM!$I:$I="T+4Q"))</f>
        <v>0</v>
      </c>
      <c r="AP14" s="124">
        <f>SUMPRODUCT((AM!$B:$B="CA")*(AM!$I:$I="T+4Q"))</f>
        <v>0</v>
      </c>
      <c r="AQ14" s="124">
        <f>SUMPRODUCT((AM!$B:$B="CB")*(AM!$I:$I="T+4Q"))</f>
        <v>0</v>
      </c>
      <c r="AR14" s="124">
        <f>SUMPRODUCT((AM!$B:$B="CC")*(AM!$I:$I="T+4Q"))</f>
        <v>0</v>
      </c>
    </row>
    <row r="15" spans="1:44" x14ac:dyDescent="0.25">
      <c r="A15" s="121" t="s">
        <v>471</v>
      </c>
      <c r="B15" s="24" t="s">
        <v>580</v>
      </c>
      <c r="C15" s="125"/>
      <c r="D15" s="47" t="s">
        <v>575</v>
      </c>
      <c r="E15" s="122">
        <f>COUNTIF(AN!$B:$B,"A")</f>
        <v>0</v>
      </c>
      <c r="F15" s="122">
        <f>COUNTIF(AN!$B:$B,"B")</f>
        <v>8</v>
      </c>
      <c r="G15" s="122">
        <f>COUNTIF(AN!$B:$B,"C")</f>
        <v>0</v>
      </c>
      <c r="H15" s="122">
        <f>COUNTIF(AN!$B:$B,"CA")</f>
        <v>0</v>
      </c>
      <c r="I15" s="122">
        <f>COUNTIF(AN!$B:$B,"CB")</f>
        <v>0</v>
      </c>
      <c r="J15" s="122">
        <f>COUNTIF(AN!$B:$B,"CC")</f>
        <v>0</v>
      </c>
      <c r="K15" s="123">
        <f t="shared" si="0"/>
        <v>8</v>
      </c>
      <c r="L15" s="124">
        <f>SUMPRODUCT((AN!$B:$B="CA")*(AN!$I:$I="NA"))</f>
        <v>0</v>
      </c>
      <c r="M15" s="124">
        <f>SUMPRODUCT((AN!$B:$B="CB")*(AN!$I:$I="NA"))</f>
        <v>0</v>
      </c>
      <c r="N15" s="124">
        <f>SUMPRODUCT((AN!$B:$B="CC")*(AN!$I:$I="NA"))</f>
        <v>0</v>
      </c>
      <c r="O15" s="124">
        <f>SUMPRODUCT((AN!$B:$B="A")*(AN!$I:$I="T"))</f>
        <v>0</v>
      </c>
      <c r="P15" s="124">
        <f>SUMPRODUCT((AN!$B:$B="B")*(AN!$I:$I="T"))</f>
        <v>1</v>
      </c>
      <c r="Q15" s="124">
        <f>SUMPRODUCT((AN!$B:$B="C")*(AN!$I:$I="T"))</f>
        <v>0</v>
      </c>
      <c r="R15" s="124">
        <f>SUMPRODUCT((AN!$B:$B="CA")*(AN!$I:$I="T"))</f>
        <v>0</v>
      </c>
      <c r="S15" s="124">
        <f>SUMPRODUCT((AN!$B:$B="CB")*(AN!$I:$I="T"))</f>
        <v>0</v>
      </c>
      <c r="T15" s="124">
        <f>SUMPRODUCT((AN!$B:$B="CC")*(AN!$I:$I="T"))</f>
        <v>0</v>
      </c>
      <c r="U15" s="124">
        <f>SUMPRODUCT((AN!$B:$B="A")*(AN!$I:$I="T+1Q"))</f>
        <v>0</v>
      </c>
      <c r="V15" s="124">
        <f>SUMPRODUCT((AN!$B:$B="B")*(AN!$I:$I="T+1Q"))</f>
        <v>0</v>
      </c>
      <c r="W15" s="124">
        <f>SUMPRODUCT((AN!$B:$B="C")*(AN!$I:$I="T+1Q"))</f>
        <v>0</v>
      </c>
      <c r="X15" s="124">
        <f>SUMPRODUCT((AN!$B:$B="CA")*(AN!$I:$I="T+1Q"))</f>
        <v>0</v>
      </c>
      <c r="Y15" s="124">
        <f>SUMPRODUCT((AN!$B:$B="CB")*(AN!$I:$I="T+1Q"))</f>
        <v>0</v>
      </c>
      <c r="Z15" s="124">
        <f>SUMPRODUCT((AN!$B:$B="CC")*(AN!$I:$I="T+1Q"))</f>
        <v>0</v>
      </c>
      <c r="AA15" s="124">
        <f>SUMPRODUCT((AN!$B:$B="A")*(AN!$I:$I="T+2Q"))</f>
        <v>0</v>
      </c>
      <c r="AB15" s="124">
        <f>SUMPRODUCT((AN!$B:$B="B")*(AN!$I:$I="T+2Q"))</f>
        <v>0</v>
      </c>
      <c r="AC15" s="124">
        <f>SUMPRODUCT((AN!$B:$B="C")*(AN!$I:$I="T+2Q"))</f>
        <v>0</v>
      </c>
      <c r="AD15" s="124">
        <f>SUMPRODUCT((AN!$B:$B="CA")*(AN!$I:$I="T+2Q"))</f>
        <v>0</v>
      </c>
      <c r="AE15" s="124">
        <f>SUMPRODUCT((AN!$B:$B="CB")*(AN!$I:$I="T+2Q"))</f>
        <v>0</v>
      </c>
      <c r="AF15" s="124">
        <f>SUMPRODUCT((AN!$B:$B="CC")*(AN!$I:$I="T+2Q"))</f>
        <v>0</v>
      </c>
      <c r="AG15" s="124">
        <f>SUMPRODUCT((AN!$B:$B="A")*(AN!$I:$I="T+3Q"))</f>
        <v>0</v>
      </c>
      <c r="AH15" s="124">
        <f>SUMPRODUCT((AN!$B:$B="B")*(AN!$I:$I="T+3Q"))</f>
        <v>0</v>
      </c>
      <c r="AI15" s="124">
        <f>SUMPRODUCT((AN!$B:$B="C")*(AN!$I:$I="T+3Q"))</f>
        <v>0</v>
      </c>
      <c r="AJ15" s="124">
        <f>SUMPRODUCT((AN!$B:$B="CA")*(AN!$I:$I="T+3Q"))</f>
        <v>0</v>
      </c>
      <c r="AK15" s="124">
        <f>SUMPRODUCT((AN!$B:$B="CB")*(AN!$I:$I="T+3Q"))</f>
        <v>0</v>
      </c>
      <c r="AL15" s="124">
        <f>SUMPRODUCT((AN!$B:$B="CC")*(AN!$I:$I="T+3Q"))</f>
        <v>0</v>
      </c>
      <c r="AM15" s="124">
        <f>SUMPRODUCT((AN!$B:$B="A")*(AN!$I:$I="T+4Q"))</f>
        <v>0</v>
      </c>
      <c r="AN15" s="124">
        <f>SUMPRODUCT((AN!$B:$B="B")*(AN!$I:$I="T+4Q"))</f>
        <v>0</v>
      </c>
      <c r="AO15" s="124">
        <f>SUMPRODUCT((AN!$B:$B="C")*(AN!$I:$I="T+4Q"))</f>
        <v>0</v>
      </c>
      <c r="AP15" s="124">
        <f>SUMPRODUCT((AN!$B:$B="CA")*(AN!$I:$I="T+4Q"))</f>
        <v>0</v>
      </c>
      <c r="AQ15" s="124">
        <f>SUMPRODUCT((AN!$B:$B="CB")*(AN!$I:$I="T+4Q"))</f>
        <v>0</v>
      </c>
      <c r="AR15" s="124">
        <f>SUMPRODUCT((AN!$B:$B="CC")*(AN!$I:$I="T+4Q"))</f>
        <v>0</v>
      </c>
    </row>
    <row r="16" spans="1:44" x14ac:dyDescent="0.25">
      <c r="A16" s="121" t="s">
        <v>475</v>
      </c>
      <c r="B16" s="24" t="s">
        <v>581</v>
      </c>
      <c r="C16" s="125"/>
      <c r="D16" s="24" t="s">
        <v>580</v>
      </c>
      <c r="E16" s="122">
        <f>COUNTIF(AO!$B:$B,"A")</f>
        <v>0</v>
      </c>
      <c r="F16" s="122">
        <f>COUNTIF(AO!$B:$B,"B")</f>
        <v>3</v>
      </c>
      <c r="G16" s="122">
        <f>COUNTIF(AO!$B:$B,"C")</f>
        <v>0</v>
      </c>
      <c r="H16" s="122">
        <f>COUNTIF(AO!$B:$B,"CA")</f>
        <v>0</v>
      </c>
      <c r="I16" s="122">
        <f>COUNTIF(AO!$B:$B,"CB")</f>
        <v>0</v>
      </c>
      <c r="J16" s="122">
        <f>COUNTIF(AO!$B:$B,"CC")</f>
        <v>0</v>
      </c>
      <c r="K16" s="123">
        <f t="shared" si="0"/>
        <v>3</v>
      </c>
      <c r="L16" s="124">
        <f>SUMPRODUCT((AO!$B:$B="CA")*(AO!$I:$I="NA"))</f>
        <v>0</v>
      </c>
      <c r="M16" s="124">
        <f>SUMPRODUCT((AO!$B:$B="CB")*(AO!$I:$I="NA"))</f>
        <v>0</v>
      </c>
      <c r="N16" s="124">
        <f>SUMPRODUCT((AO!$B:$B="CC")*(AO!$I:$I="NA"))</f>
        <v>0</v>
      </c>
      <c r="O16" s="124">
        <f>SUMPRODUCT((AO!$B:$B="A")*(AO!$I:$I="T"))</f>
        <v>0</v>
      </c>
      <c r="P16" s="124">
        <f>SUMPRODUCT((AO!$B:$B="B")*(AO!$I:$I="T"))</f>
        <v>1</v>
      </c>
      <c r="Q16" s="124">
        <f>SUMPRODUCT((AO!$B:$B="C")*(AO!$I:$I="T"))</f>
        <v>0</v>
      </c>
      <c r="R16" s="124">
        <f>SUMPRODUCT((AO!$B:$B="CA")*(AO!$I:$I="T"))</f>
        <v>0</v>
      </c>
      <c r="S16" s="124">
        <f>SUMPRODUCT((AO!$B:$B="CB")*(AO!$I:$I="T"))</f>
        <v>0</v>
      </c>
      <c r="T16" s="124">
        <f>SUMPRODUCT((AO!$B:$B="CC")*(AO!$I:$I="T"))</f>
        <v>0</v>
      </c>
      <c r="U16" s="124">
        <f>SUMPRODUCT((AO!$B:$B="A")*(AO!$I:$I="T+1Q"))</f>
        <v>0</v>
      </c>
      <c r="V16" s="124">
        <f>SUMPRODUCT((AO!$B:$B="B")*(AO!$I:$I="T+1Q"))</f>
        <v>0</v>
      </c>
      <c r="W16" s="124">
        <f>SUMPRODUCT((AO!$B:$B="C")*(AO!$I:$I="T+1Q"))</f>
        <v>0</v>
      </c>
      <c r="X16" s="124">
        <f>SUMPRODUCT((AO!$B:$B="CA")*(AO!$I:$I="T+1Q"))</f>
        <v>0</v>
      </c>
      <c r="Y16" s="124">
        <f>SUMPRODUCT((AO!$B:$B="CB")*(AO!$I:$I="T+1Q"))</f>
        <v>0</v>
      </c>
      <c r="Z16" s="124">
        <f>SUMPRODUCT((AO!$B:$B="CC")*(AO!$I:$I="T+1Q"))</f>
        <v>0</v>
      </c>
      <c r="AA16" s="124">
        <f>SUMPRODUCT((AO!$B:$B="A")*(AO!$I:$I="T+2Q"))</f>
        <v>0</v>
      </c>
      <c r="AB16" s="124">
        <f>SUMPRODUCT((AO!$B:$B="B")*(AO!$I:$I="T+2Q"))</f>
        <v>0</v>
      </c>
      <c r="AC16" s="124">
        <f>SUMPRODUCT((AO!$B:$B="C")*(AO!$I:$I="T+2Q"))</f>
        <v>0</v>
      </c>
      <c r="AD16" s="124">
        <f>SUMPRODUCT((AO!$B:$B="CA")*(AO!$I:$I="T+2Q"))</f>
        <v>0</v>
      </c>
      <c r="AE16" s="124">
        <f>SUMPRODUCT((AO!$B:$B="CB")*(AO!$I:$I="T+2Q"))</f>
        <v>0</v>
      </c>
      <c r="AF16" s="124">
        <f>SUMPRODUCT((AO!$B:$B="CC")*(AO!$I:$I="T+2Q"))</f>
        <v>0</v>
      </c>
      <c r="AG16" s="124">
        <f>SUMPRODUCT((AO!$B:$B="A")*(AO!$I:$I="T+3Q"))</f>
        <v>0</v>
      </c>
      <c r="AH16" s="124">
        <f>SUMPRODUCT((AO!$B:$B="B")*(AO!$I:$I="T+3Q"))</f>
        <v>0</v>
      </c>
      <c r="AI16" s="124">
        <f>SUMPRODUCT((AO!$B:$B="C")*(AO!$I:$I="T+3Q"))</f>
        <v>0</v>
      </c>
      <c r="AJ16" s="124">
        <f>SUMPRODUCT((AO!$B:$B="CA")*(AO!$I:$I="T+3Q"))</f>
        <v>0</v>
      </c>
      <c r="AK16" s="124">
        <f>SUMPRODUCT((AO!$B:$B="CB")*(AO!$I:$I="T+3Q"))</f>
        <v>0</v>
      </c>
      <c r="AL16" s="124">
        <f>SUMPRODUCT((AO!$B:$B="CC")*(AO!$I:$I="T+3Q"))</f>
        <v>0</v>
      </c>
      <c r="AM16" s="124">
        <f>SUMPRODUCT((AO!$B:$B="A")*(AO!$I:$I="T+4Q"))</f>
        <v>0</v>
      </c>
      <c r="AN16" s="124">
        <f>SUMPRODUCT((AO!$B:$B="B")*(AO!$I:$I="T+4Q"))</f>
        <v>0</v>
      </c>
      <c r="AO16" s="124">
        <f>SUMPRODUCT((AO!$B:$B="C")*(AO!$I:$I="T+4Q"))</f>
        <v>0</v>
      </c>
      <c r="AP16" s="124">
        <f>SUMPRODUCT((AO!$B:$B="CA")*(AO!$I:$I="T+4Q"))</f>
        <v>0</v>
      </c>
      <c r="AQ16" s="124">
        <f>SUMPRODUCT((AO!$B:$B="CB")*(AO!$I:$I="T+4Q"))</f>
        <v>0</v>
      </c>
      <c r="AR16" s="124">
        <f>SUMPRODUCT((AO!$B:$B="CC")*(AO!$I:$I="T+4Q"))</f>
        <v>0</v>
      </c>
    </row>
    <row r="17" spans="1:44" ht="26.4" x14ac:dyDescent="0.25">
      <c r="A17" s="121" t="s">
        <v>485</v>
      </c>
      <c r="B17" s="24" t="s">
        <v>791</v>
      </c>
      <c r="C17" s="125"/>
      <c r="D17" s="24" t="s">
        <v>581</v>
      </c>
      <c r="E17" s="122">
        <f>COUNTIF(AP!$B:$B,"A")</f>
        <v>0</v>
      </c>
      <c r="F17" s="122">
        <f>COUNTIF(AP!$B:$B,"B")</f>
        <v>9</v>
      </c>
      <c r="G17" s="122">
        <f>COUNTIF(AP!$B:$B,"C")</f>
        <v>0</v>
      </c>
      <c r="H17" s="122">
        <f>COUNTIF(AP!$B:$B,"CA")</f>
        <v>0</v>
      </c>
      <c r="I17" s="122">
        <f>COUNTIF(AP!$B:$B,"CB")</f>
        <v>0</v>
      </c>
      <c r="J17" s="122">
        <f>COUNTIF(AP!$B:$B,"CC")</f>
        <v>0</v>
      </c>
      <c r="K17" s="123">
        <f t="shared" si="0"/>
        <v>9</v>
      </c>
      <c r="L17" s="124">
        <f>SUMPRODUCT((AP!$B:$B="CA")*(AP!$I:$I="NA"))</f>
        <v>0</v>
      </c>
      <c r="M17" s="124">
        <f>SUMPRODUCT((AP!$B:$B="CB")*(AP!$I:$I="NA"))</f>
        <v>0</v>
      </c>
      <c r="N17" s="124">
        <f>SUMPRODUCT((AP!$B:$B="CC")*(AP!$I:$I="NA"))</f>
        <v>0</v>
      </c>
      <c r="O17" s="124">
        <f>SUMPRODUCT((AP!$B:$B="A")*(AP!$I:$I="T"))</f>
        <v>0</v>
      </c>
      <c r="P17" s="124">
        <f>SUMPRODUCT((AP!$B:$B="B")*(AP!$I:$I="T"))</f>
        <v>1</v>
      </c>
      <c r="Q17" s="124">
        <f>SUMPRODUCT((AP!$B:$B="C")*(AP!$I:$I="T"))</f>
        <v>0</v>
      </c>
      <c r="R17" s="124">
        <f>SUMPRODUCT((AP!$B:$B="CA")*(AP!$I:$I="T"))</f>
        <v>0</v>
      </c>
      <c r="S17" s="124">
        <f>SUMPRODUCT((AP!$B:$B="CB")*(AP!$I:$I="T"))</f>
        <v>0</v>
      </c>
      <c r="T17" s="124">
        <f>SUMPRODUCT((AP!$B:$B="CC")*(AP!$I:$I="T"))</f>
        <v>0</v>
      </c>
      <c r="U17" s="124">
        <f>SUMPRODUCT((AP!$B:$B="A")*(AP!$I:$I="T+1Q"))</f>
        <v>0</v>
      </c>
      <c r="V17" s="124">
        <f>SUMPRODUCT((AP!$B:$B="B")*(AP!$I:$I="T+1Q"))</f>
        <v>0</v>
      </c>
      <c r="W17" s="124">
        <f>SUMPRODUCT((AP!$B:$B="C")*(AP!$I:$I="T+1Q"))</f>
        <v>0</v>
      </c>
      <c r="X17" s="124">
        <f>SUMPRODUCT((AP!$B:$B="CA")*(AP!$I:$I="T+1Q"))</f>
        <v>0</v>
      </c>
      <c r="Y17" s="124">
        <f>SUMPRODUCT((AP!$B:$B="CB")*(AP!$I:$I="T+1Q"))</f>
        <v>0</v>
      </c>
      <c r="Z17" s="124">
        <f>SUMPRODUCT((AP!$B:$B="CC")*(AP!$I:$I="T+1Q"))</f>
        <v>0</v>
      </c>
      <c r="AA17" s="124">
        <f>SUMPRODUCT((AP!$B:$B="A")*(AP!$I:$I="T+2Q"))</f>
        <v>0</v>
      </c>
      <c r="AB17" s="124">
        <f>SUMPRODUCT((AP!$B:$B="B")*(AP!$I:$I="T+2Q"))</f>
        <v>0</v>
      </c>
      <c r="AC17" s="124">
        <f>SUMPRODUCT((AP!$B:$B="C")*(AP!$I:$I="T+2Q"))</f>
        <v>0</v>
      </c>
      <c r="AD17" s="124">
        <f>SUMPRODUCT((AP!$B:$B="CA")*(AP!$I:$I="T+2Q"))</f>
        <v>0</v>
      </c>
      <c r="AE17" s="124">
        <f>SUMPRODUCT((AP!$B:$B="CB")*(AP!$I:$I="T+2Q"))</f>
        <v>0</v>
      </c>
      <c r="AF17" s="124">
        <f>SUMPRODUCT((AP!$B:$B="CC")*(AP!$I:$I="T+2Q"))</f>
        <v>0</v>
      </c>
      <c r="AG17" s="124">
        <f>SUMPRODUCT((AP!$B:$B="A")*(AP!$I:$I="T+3Q"))</f>
        <v>0</v>
      </c>
      <c r="AH17" s="124">
        <f>SUMPRODUCT((AP!$B:$B="B")*(AP!$I:$I="T+3Q"))</f>
        <v>0</v>
      </c>
      <c r="AI17" s="124">
        <f>SUMPRODUCT((AP!$B:$B="C")*(AP!$I:$I="T+3Q"))</f>
        <v>0</v>
      </c>
      <c r="AJ17" s="124">
        <f>SUMPRODUCT((AP!$B:$B="CA")*(AP!$I:$I="T+3Q"))</f>
        <v>0</v>
      </c>
      <c r="AK17" s="124">
        <f>SUMPRODUCT((AP!$B:$B="CB")*(AP!$I:$I="T+3Q"))</f>
        <v>0</v>
      </c>
      <c r="AL17" s="124">
        <f>SUMPRODUCT((AP!$B:$B="CC")*(AP!$I:$I="T+3Q"))</f>
        <v>0</v>
      </c>
      <c r="AM17" s="124">
        <f>SUMPRODUCT((AP!$B:$B="A")*(AP!$I:$I="T+4Q"))</f>
        <v>0</v>
      </c>
      <c r="AN17" s="124">
        <f>SUMPRODUCT((AP!$B:$B="B")*(AP!$I:$I="T+4Q"))</f>
        <v>0</v>
      </c>
      <c r="AO17" s="124">
        <f>SUMPRODUCT((AP!$B:$B="C")*(AP!$I:$I="T+4Q"))</f>
        <v>0</v>
      </c>
      <c r="AP17" s="124">
        <f>SUMPRODUCT((AP!$B:$B="CA")*(AP!$I:$I="T+4Q"))</f>
        <v>0</v>
      </c>
      <c r="AQ17" s="124">
        <f>SUMPRODUCT((AP!$B:$B="CB")*(AP!$I:$I="T+4Q"))</f>
        <v>0</v>
      </c>
      <c r="AR17" s="124">
        <f>SUMPRODUCT((AP!$B:$B="CC")*(AP!$I:$I="T+4Q"))</f>
        <v>0</v>
      </c>
    </row>
    <row r="18" spans="1:44" x14ac:dyDescent="0.25">
      <c r="A18" s="121" t="s">
        <v>756</v>
      </c>
      <c r="B18" s="24" t="s">
        <v>582</v>
      </c>
      <c r="C18" s="125"/>
      <c r="D18" s="24" t="s">
        <v>580</v>
      </c>
      <c r="E18" s="122">
        <f>COUNTIF(AQ!$B:$B,"A")</f>
        <v>0</v>
      </c>
      <c r="F18" s="122">
        <f>COUNTIF(AQ!$B:$B,"B")</f>
        <v>3</v>
      </c>
      <c r="G18" s="122">
        <f>COUNTIF(AQ!$B:$B,"C")</f>
        <v>0</v>
      </c>
      <c r="H18" s="122">
        <f>COUNTIF(AQ!$B:$B,"CA")</f>
        <v>0</v>
      </c>
      <c r="I18" s="122">
        <f>COUNTIF(AQ!$B:$B,"CB")</f>
        <v>0</v>
      </c>
      <c r="J18" s="122">
        <f>COUNTIF(AQ!$B:$B,"CC")</f>
        <v>0</v>
      </c>
      <c r="K18" s="123">
        <f t="shared" si="0"/>
        <v>3</v>
      </c>
      <c r="L18" s="124">
        <f>SUMPRODUCT((AQ!$B:$B="CA")*(AQ!$I:$I="NA"))</f>
        <v>0</v>
      </c>
      <c r="M18" s="124">
        <f>SUMPRODUCT((AQ!$B:$B="CB")*(AQ!$I:$I="NA"))</f>
        <v>0</v>
      </c>
      <c r="N18" s="124">
        <f>SUMPRODUCT((AQ!$B:$B="CC")*(AQ!$I:$I="NA"))</f>
        <v>0</v>
      </c>
      <c r="O18" s="124">
        <f>SUMPRODUCT((AQ!$B:$B="A")*(AQ!$I:$I="T"))</f>
        <v>0</v>
      </c>
      <c r="P18" s="124">
        <f>SUMPRODUCT((AQ!$B:$B="B")*(AQ!$I:$I="T"))</f>
        <v>1</v>
      </c>
      <c r="Q18" s="124">
        <f>SUMPRODUCT((AQ!$B:$B="C")*(AQ!$I:$I="T"))</f>
        <v>0</v>
      </c>
      <c r="R18" s="124">
        <f>SUMPRODUCT((AQ!$B:$B="CA")*(AQ!$I:$I="T"))</f>
        <v>0</v>
      </c>
      <c r="S18" s="124">
        <f>SUMPRODUCT((AQ!$B:$B="CB")*(AQ!$I:$I="T"))</f>
        <v>0</v>
      </c>
      <c r="T18" s="124">
        <f>SUMPRODUCT((AQ!$B:$B="CC")*(AQ!$I:$I="T"))</f>
        <v>0</v>
      </c>
      <c r="U18" s="124">
        <f>SUMPRODUCT((AQ!$B:$B="A")*(AQ!$I:$I="T+1Q"))</f>
        <v>0</v>
      </c>
      <c r="V18" s="124">
        <f>SUMPRODUCT((AQ!$B:$B="B")*(AQ!$I:$I="T+1Q"))</f>
        <v>0</v>
      </c>
      <c r="W18" s="124">
        <f>SUMPRODUCT((AQ!$B:$B="C")*(AQ!$I:$I="T+1Q"))</f>
        <v>0</v>
      </c>
      <c r="X18" s="124">
        <f>SUMPRODUCT((AQ!$B:$B="CA")*(AQ!$I:$I="T+1Q"))</f>
        <v>0</v>
      </c>
      <c r="Y18" s="124">
        <f>SUMPRODUCT((AQ!$B:$B="CB")*(AQ!$I:$I="T+1Q"))</f>
        <v>0</v>
      </c>
      <c r="Z18" s="124">
        <f>SUMPRODUCT((AQ!$B:$B="CC")*(AQ!$I:$I="T+1Q"))</f>
        <v>0</v>
      </c>
      <c r="AA18" s="124">
        <f>SUMPRODUCT((AQ!$B:$B="A")*(AQ!$I:$I="T+2Q"))</f>
        <v>0</v>
      </c>
      <c r="AB18" s="124">
        <f>SUMPRODUCT((AQ!$B:$B="B")*(AQ!$I:$I="T+2Q"))</f>
        <v>0</v>
      </c>
      <c r="AC18" s="124">
        <f>SUMPRODUCT((AQ!$B:$B="C")*(AQ!$I:$I="T+2Q"))</f>
        <v>0</v>
      </c>
      <c r="AD18" s="124">
        <f>SUMPRODUCT((AQ!$B:$B="CA")*(AQ!$I:$I="T+2Q"))</f>
        <v>0</v>
      </c>
      <c r="AE18" s="124">
        <f>SUMPRODUCT((AQ!$B:$B="CB")*(AQ!$I:$I="T+2Q"))</f>
        <v>0</v>
      </c>
      <c r="AF18" s="124">
        <f>SUMPRODUCT((AQ!$B:$B="CC")*(AQ!$I:$I="T+2Q"))</f>
        <v>0</v>
      </c>
      <c r="AG18" s="124">
        <f>SUMPRODUCT((AQ!$B:$B="A")*(AQ!$I:$I="T+3Q"))</f>
        <v>0</v>
      </c>
      <c r="AH18" s="124">
        <f>SUMPRODUCT((AQ!$B:$B="B")*(AQ!$I:$I="T+3Q"))</f>
        <v>0</v>
      </c>
      <c r="AI18" s="124">
        <f>SUMPRODUCT((AQ!$B:$B="C")*(AQ!$I:$I="T+3Q"))</f>
        <v>0</v>
      </c>
      <c r="AJ18" s="124">
        <f>SUMPRODUCT((AQ!$B:$B="CA")*(AQ!$I:$I="T+3Q"))</f>
        <v>0</v>
      </c>
      <c r="AK18" s="124">
        <f>SUMPRODUCT((AQ!$B:$B="CB")*(AQ!$I:$I="T+3Q"))</f>
        <v>0</v>
      </c>
      <c r="AL18" s="124">
        <f>SUMPRODUCT((AQ!$B:$B="CC")*(AQ!$I:$I="T+3Q"))</f>
        <v>0</v>
      </c>
      <c r="AM18" s="124">
        <f>SUMPRODUCT((AQ!$B:$B="A")*(AQ!$I:$I="T+4Q"))</f>
        <v>0</v>
      </c>
      <c r="AN18" s="124">
        <f>SUMPRODUCT((AQ!$B:$B="B")*(AQ!$I:$I="T+4Q"))</f>
        <v>0</v>
      </c>
      <c r="AO18" s="124">
        <f>SUMPRODUCT((AQ!$B:$B="C")*(AQ!$I:$I="T+4Q"))</f>
        <v>0</v>
      </c>
      <c r="AP18" s="124">
        <f>SUMPRODUCT((AQ!$B:$B="CA")*(AQ!$I:$I="T+4Q"))</f>
        <v>0</v>
      </c>
      <c r="AQ18" s="124">
        <f>SUMPRODUCT((AQ!$B:$B="CB")*(AQ!$I:$I="T+4Q"))</f>
        <v>0</v>
      </c>
      <c r="AR18" s="124">
        <f>SUMPRODUCT((AQ!$B:$B="CC")*(AQ!$I:$I="T+4Q"))</f>
        <v>0</v>
      </c>
    </row>
    <row r="19" spans="1:44" ht="26.4" x14ac:dyDescent="0.25">
      <c r="A19" s="121" t="s">
        <v>493</v>
      </c>
      <c r="B19" s="24" t="s">
        <v>583</v>
      </c>
      <c r="C19" s="125"/>
      <c r="D19" s="24" t="s">
        <v>582</v>
      </c>
      <c r="E19" s="122">
        <f>COUNTIF(AR!$B:$B,"A")</f>
        <v>0</v>
      </c>
      <c r="F19" s="122">
        <f>COUNTIF(AR!$B:$B,"B")</f>
        <v>4</v>
      </c>
      <c r="G19" s="122">
        <f>COUNTIF(AR!$B:$B,"C")</f>
        <v>0</v>
      </c>
      <c r="H19" s="122">
        <f>COUNTIF(AR!$B:$B,"CA")</f>
        <v>0</v>
      </c>
      <c r="I19" s="122">
        <f>COUNTIF(AR!$B:$B,"CB")</f>
        <v>0</v>
      </c>
      <c r="J19" s="122">
        <f>COUNTIF(AR!$B:$B,"CC")</f>
        <v>0</v>
      </c>
      <c r="K19" s="123">
        <f t="shared" si="0"/>
        <v>4</v>
      </c>
      <c r="L19" s="124">
        <f>SUMPRODUCT((AR!$B:$B="CA")*(AR!$I:$I="NA"))</f>
        <v>0</v>
      </c>
      <c r="M19" s="124">
        <f>SUMPRODUCT((AR!$B:$B="CB")*(AR!$I:$I="NA"))</f>
        <v>0</v>
      </c>
      <c r="N19" s="124">
        <f>SUMPRODUCT((AR!$B:$B="CC")*(AR!$I:$I="NA"))</f>
        <v>0</v>
      </c>
      <c r="O19" s="124">
        <f>SUMPRODUCT((AR!$B:$B="A")*(AR!$I:$I="T"))</f>
        <v>0</v>
      </c>
      <c r="P19" s="124">
        <f>SUMPRODUCT((AR!$B:$B="B")*(AR!$I:$I="T"))</f>
        <v>1</v>
      </c>
      <c r="Q19" s="124">
        <f>SUMPRODUCT((AR!$B:$B="C")*(AR!$I:$I="T"))</f>
        <v>0</v>
      </c>
      <c r="R19" s="124">
        <f>SUMPRODUCT((AR!$B:$B="CA")*(AR!$I:$I="T"))</f>
        <v>0</v>
      </c>
      <c r="S19" s="124">
        <f>SUMPRODUCT((AR!$B:$B="CB")*(AR!$I:$I="T"))</f>
        <v>0</v>
      </c>
      <c r="T19" s="124">
        <f>SUMPRODUCT((AR!$B:$B="CC")*(AR!$I:$I="T"))</f>
        <v>0</v>
      </c>
      <c r="U19" s="124">
        <f>SUMPRODUCT((AR!$B:$B="A")*(AR!$I:$I="T+1Q"))</f>
        <v>0</v>
      </c>
      <c r="V19" s="124">
        <f>SUMPRODUCT((AR!$B:$B="B")*(AR!$I:$I="T+1Q"))</f>
        <v>0</v>
      </c>
      <c r="W19" s="124">
        <f>SUMPRODUCT((AR!$B:$B="C")*(AR!$I:$I="T+1Q"))</f>
        <v>0</v>
      </c>
      <c r="X19" s="124">
        <f>SUMPRODUCT((AR!$B:$B="CA")*(AR!$I:$I="T+1Q"))</f>
        <v>0</v>
      </c>
      <c r="Y19" s="124">
        <f>SUMPRODUCT((AR!$B:$B="CB")*(AR!$I:$I="T+1Q"))</f>
        <v>0</v>
      </c>
      <c r="Z19" s="124">
        <f>SUMPRODUCT((AR!$B:$B="CC")*(AR!$I:$I="T+1Q"))</f>
        <v>0</v>
      </c>
      <c r="AA19" s="124">
        <f>SUMPRODUCT((AR!$B:$B="A")*(AR!$I:$I="T+2Q"))</f>
        <v>0</v>
      </c>
      <c r="AB19" s="124">
        <f>SUMPRODUCT((AR!$B:$B="B")*(AR!$I:$I="T+2Q"))</f>
        <v>0</v>
      </c>
      <c r="AC19" s="124">
        <f>SUMPRODUCT((AR!$B:$B="C")*(AR!$I:$I="T+2Q"))</f>
        <v>0</v>
      </c>
      <c r="AD19" s="124">
        <f>SUMPRODUCT((AR!$B:$B="CA")*(AR!$I:$I="T+2Q"))</f>
        <v>0</v>
      </c>
      <c r="AE19" s="124">
        <f>SUMPRODUCT((AR!$B:$B="CB")*(AR!$I:$I="T+2Q"))</f>
        <v>0</v>
      </c>
      <c r="AF19" s="124">
        <f>SUMPRODUCT((AR!$B:$B="CC")*(AR!$I:$I="T+2Q"))</f>
        <v>0</v>
      </c>
      <c r="AG19" s="124">
        <f>SUMPRODUCT((AR!$B:$B="A")*(AR!$I:$I="T+3Q"))</f>
        <v>0</v>
      </c>
      <c r="AH19" s="124">
        <f>SUMPRODUCT((AR!$B:$B="B")*(AR!$I:$I="T+3Q"))</f>
        <v>0</v>
      </c>
      <c r="AI19" s="124">
        <f>SUMPRODUCT((AR!$B:$B="C")*(AR!$I:$I="T+3Q"))</f>
        <v>0</v>
      </c>
      <c r="AJ19" s="124">
        <f>SUMPRODUCT((AR!$B:$B="CA")*(AR!$I:$I="T+3Q"))</f>
        <v>0</v>
      </c>
      <c r="AK19" s="124">
        <f>SUMPRODUCT((AR!$B:$B="CB")*(AR!$I:$I="T+3Q"))</f>
        <v>0</v>
      </c>
      <c r="AL19" s="124">
        <f>SUMPRODUCT((AR!$B:$B="CC")*(AR!$I:$I="T+3Q"))</f>
        <v>0</v>
      </c>
      <c r="AM19" s="124">
        <f>SUMPRODUCT((AR!$B:$B="A")*(AR!$I:$I="T+4Q"))</f>
        <v>0</v>
      </c>
      <c r="AN19" s="124">
        <f>SUMPRODUCT((AR!$B:$B="B")*(AR!$I:$I="T+4Q"))</f>
        <v>0</v>
      </c>
      <c r="AO19" s="124">
        <f>SUMPRODUCT((AR!$B:$B="C")*(AR!$I:$I="T+4Q"))</f>
        <v>0</v>
      </c>
      <c r="AP19" s="124">
        <f>SUMPRODUCT((AR!$B:$B="CA")*(AR!$I:$I="T+4Q"))</f>
        <v>0</v>
      </c>
      <c r="AQ19" s="124">
        <f>SUMPRODUCT((AR!$B:$B="CB")*(AR!$I:$I="T+4Q"))</f>
        <v>0</v>
      </c>
      <c r="AR19" s="124">
        <f>SUMPRODUCT((AR!$B:$B="CC")*(AR!$I:$I="T+4Q"))</f>
        <v>0</v>
      </c>
    </row>
    <row r="20" spans="1:44" x14ac:dyDescent="0.25">
      <c r="A20" s="121" t="s">
        <v>499</v>
      </c>
      <c r="B20" s="24" t="s">
        <v>584</v>
      </c>
      <c r="C20" s="125"/>
      <c r="D20" s="24" t="s">
        <v>580</v>
      </c>
      <c r="E20" s="122">
        <f>COUNTIF(AS!$B:$B,"A")</f>
        <v>0</v>
      </c>
      <c r="F20" s="122">
        <f>COUNTIF(AS!$B:$B,"B")</f>
        <v>5</v>
      </c>
      <c r="G20" s="122">
        <f>COUNTIF(AS!$B:$B,"C")</f>
        <v>0</v>
      </c>
      <c r="H20" s="122">
        <f>COUNTIF(AS!$B:$B,"CA")</f>
        <v>0</v>
      </c>
      <c r="I20" s="122">
        <f>COUNTIF(AS!$B:$B,"CB")</f>
        <v>0</v>
      </c>
      <c r="J20" s="122">
        <f>COUNTIF(AS!$B:$B,"CC")</f>
        <v>0</v>
      </c>
      <c r="K20" s="123">
        <f t="shared" si="0"/>
        <v>5</v>
      </c>
      <c r="L20" s="124">
        <f>SUMPRODUCT((AS!$B:$B="CA")*(AS!$I:$I="NA"))</f>
        <v>0</v>
      </c>
      <c r="M20" s="124">
        <f>SUMPRODUCT((AS!$B:$B="CB")*(AS!$I:$I="NA"))</f>
        <v>0</v>
      </c>
      <c r="N20" s="124">
        <f>SUMPRODUCT((AS!$B:$B="CC")*(AS!$I:$I="NA"))</f>
        <v>0</v>
      </c>
      <c r="O20" s="124">
        <f>SUMPRODUCT((AS!$B:$B="A")*(AS!$I:$I="T"))</f>
        <v>0</v>
      </c>
      <c r="P20" s="124">
        <f>SUMPRODUCT((AS!$B:$B="B")*(AS!$I:$I="T"))</f>
        <v>1</v>
      </c>
      <c r="Q20" s="124">
        <f>SUMPRODUCT((AS!$B:$B="C")*(AS!$I:$I="T"))</f>
        <v>0</v>
      </c>
      <c r="R20" s="124">
        <f>SUMPRODUCT((AS!$B:$B="CA")*(AS!$I:$I="T"))</f>
        <v>0</v>
      </c>
      <c r="S20" s="124">
        <f>SUMPRODUCT((AS!$B:$B="CB")*(AS!$I:$I="T"))</f>
        <v>0</v>
      </c>
      <c r="T20" s="124">
        <f>SUMPRODUCT((AS!$B:$B="CC")*(AS!$I:$I="T"))</f>
        <v>0</v>
      </c>
      <c r="U20" s="124">
        <f>SUMPRODUCT((AS!$B:$B="A")*(AS!$I:$I="T+1Q"))</f>
        <v>0</v>
      </c>
      <c r="V20" s="124">
        <f>SUMPRODUCT((AS!$B:$B="B")*(AS!$I:$I="T+1Q"))</f>
        <v>0</v>
      </c>
      <c r="W20" s="124">
        <f>SUMPRODUCT((AS!$B:$B="C")*(AS!$I:$I="T+1Q"))</f>
        <v>0</v>
      </c>
      <c r="X20" s="124">
        <f>SUMPRODUCT((AS!$B:$B="CA")*(AS!$I:$I="T+1Q"))</f>
        <v>0</v>
      </c>
      <c r="Y20" s="124">
        <f>SUMPRODUCT((AS!$B:$B="CB")*(AS!$I:$I="T+1Q"))</f>
        <v>0</v>
      </c>
      <c r="Z20" s="124">
        <f>SUMPRODUCT((AS!$B:$B="CC")*(AS!$I:$I="T+1Q"))</f>
        <v>0</v>
      </c>
      <c r="AA20" s="124">
        <f>SUMPRODUCT((AS!$B:$B="A")*(AS!$I:$I="T+2Q"))</f>
        <v>0</v>
      </c>
      <c r="AB20" s="124">
        <f>SUMPRODUCT((AS!$B:$B="B")*(AS!$I:$I="T+2Q"))</f>
        <v>0</v>
      </c>
      <c r="AC20" s="124">
        <f>SUMPRODUCT((AS!$B:$B="C")*(AS!$I:$I="T+2Q"))</f>
        <v>0</v>
      </c>
      <c r="AD20" s="124">
        <f>SUMPRODUCT((AS!$B:$B="CA")*(AS!$I:$I="T+2Q"))</f>
        <v>0</v>
      </c>
      <c r="AE20" s="124">
        <f>SUMPRODUCT((AS!$B:$B="CB")*(AS!$I:$I="T+2Q"))</f>
        <v>0</v>
      </c>
      <c r="AF20" s="124">
        <f>SUMPRODUCT((AS!$B:$B="CC")*(AS!$I:$I="T+2Q"))</f>
        <v>0</v>
      </c>
      <c r="AG20" s="124">
        <f>SUMPRODUCT((AS!$B:$B="A")*(AS!$I:$I="T+3Q"))</f>
        <v>0</v>
      </c>
      <c r="AH20" s="124">
        <f>SUMPRODUCT((AS!$B:$B="B")*(AS!$I:$I="T+3Q"))</f>
        <v>0</v>
      </c>
      <c r="AI20" s="124">
        <f>SUMPRODUCT((AS!$B:$B="C")*(AS!$I:$I="T+3Q"))</f>
        <v>0</v>
      </c>
      <c r="AJ20" s="124">
        <f>SUMPRODUCT((AS!$B:$B="CA")*(AS!$I:$I="T+3Q"))</f>
        <v>0</v>
      </c>
      <c r="AK20" s="124">
        <f>SUMPRODUCT((AS!$B:$B="CB")*(AS!$I:$I="T+3Q"))</f>
        <v>0</v>
      </c>
      <c r="AL20" s="124">
        <f>SUMPRODUCT((AS!$B:$B="CC")*(AS!$I:$I="T+3Q"))</f>
        <v>0</v>
      </c>
      <c r="AM20" s="124">
        <f>SUMPRODUCT((AS!$B:$B="A")*(AS!$I:$I="T+4Q"))</f>
        <v>0</v>
      </c>
      <c r="AN20" s="124">
        <f>SUMPRODUCT((AS!$B:$B="B")*(AS!$I:$I="T+4Q"))</f>
        <v>0</v>
      </c>
      <c r="AO20" s="124">
        <f>SUMPRODUCT((AS!$B:$B="C")*(AS!$I:$I="T+4Q"))</f>
        <v>0</v>
      </c>
      <c r="AP20" s="124">
        <f>SUMPRODUCT((AS!$B:$B="CA")*(AS!$I:$I="T+4Q"))</f>
        <v>0</v>
      </c>
      <c r="AQ20" s="124">
        <f>SUMPRODUCT((AS!$B:$B="CB")*(AS!$I:$I="T+4Q"))</f>
        <v>0</v>
      </c>
      <c r="AR20" s="124">
        <f>SUMPRODUCT((AS!$B:$B="CC")*(AS!$I:$I="T+4Q"))</f>
        <v>0</v>
      </c>
    </row>
    <row r="21" spans="1:44" ht="26.4" x14ac:dyDescent="0.25">
      <c r="A21" s="121" t="s">
        <v>505</v>
      </c>
      <c r="B21" s="24" t="s">
        <v>585</v>
      </c>
      <c r="C21" s="125"/>
      <c r="D21" s="24" t="s">
        <v>584</v>
      </c>
      <c r="E21" s="122">
        <f>COUNTIF(AT!$B:$B,"A")</f>
        <v>0</v>
      </c>
      <c r="F21" s="122">
        <f>COUNTIF(AT!$B:$B,"B")</f>
        <v>5</v>
      </c>
      <c r="G21" s="122">
        <f>COUNTIF(AT!$B:$B,"C")</f>
        <v>0</v>
      </c>
      <c r="H21" s="122">
        <f>COUNTIF(AT!$B:$B,"CA")</f>
        <v>0</v>
      </c>
      <c r="I21" s="122">
        <f>COUNTIF(AT!$B:$B,"CB")</f>
        <v>0</v>
      </c>
      <c r="J21" s="122">
        <f>COUNTIF(AT!$B:$B,"CC")</f>
        <v>0</v>
      </c>
      <c r="K21" s="123">
        <f t="shared" si="0"/>
        <v>5</v>
      </c>
      <c r="L21" s="124">
        <f>SUMPRODUCT((AT!$B:$B="CA")*(AT!$I:$I="NA"))</f>
        <v>0</v>
      </c>
      <c r="M21" s="124">
        <f>SUMPRODUCT((AT!$B:$B="CB")*(AT!$I:$I="NA"))</f>
        <v>0</v>
      </c>
      <c r="N21" s="124">
        <f>SUMPRODUCT((AT!$B:$B="CC")*(AT!$I:$I="NA"))</f>
        <v>0</v>
      </c>
      <c r="O21" s="124">
        <f>SUMPRODUCT((AT!$B:$B="A")*(AT!$I:$I="T"))</f>
        <v>0</v>
      </c>
      <c r="P21" s="124">
        <f>SUMPRODUCT((AT!$B:$B="B")*(AT!$I:$I="T"))</f>
        <v>1</v>
      </c>
      <c r="Q21" s="124">
        <f>SUMPRODUCT((AT!$B:$B="C")*(AT!$I:$I="T"))</f>
        <v>0</v>
      </c>
      <c r="R21" s="124">
        <f>SUMPRODUCT((AT!$B:$B="CA")*(AT!$I:$I="T"))</f>
        <v>0</v>
      </c>
      <c r="S21" s="124">
        <f>SUMPRODUCT((AT!$B:$B="CB")*(AT!$I:$I="T"))</f>
        <v>0</v>
      </c>
      <c r="T21" s="124">
        <f>SUMPRODUCT((AT!$B:$B="CC")*(AT!$I:$I="T"))</f>
        <v>0</v>
      </c>
      <c r="U21" s="124">
        <f>SUMPRODUCT((AT!$B:$B="A")*(AT!$I:$I="T+1Q"))</f>
        <v>0</v>
      </c>
      <c r="V21" s="124">
        <f>SUMPRODUCT((AT!$B:$B="B")*(AT!$I:$I="T+1Q"))</f>
        <v>0</v>
      </c>
      <c r="W21" s="124">
        <f>SUMPRODUCT((AT!$B:$B="C")*(AT!$I:$I="T+1Q"))</f>
        <v>0</v>
      </c>
      <c r="X21" s="124">
        <f>SUMPRODUCT((AT!$B:$B="CA")*(AT!$I:$I="T+1Q"))</f>
        <v>0</v>
      </c>
      <c r="Y21" s="124">
        <f>SUMPRODUCT((AT!$B:$B="CB")*(AT!$I:$I="T+1Q"))</f>
        <v>0</v>
      </c>
      <c r="Z21" s="124">
        <f>SUMPRODUCT((AT!$B:$B="CC")*(AT!$I:$I="T+1Q"))</f>
        <v>0</v>
      </c>
      <c r="AA21" s="124">
        <f>SUMPRODUCT((AT!$B:$B="A")*(AT!$I:$I="T+2Q"))</f>
        <v>0</v>
      </c>
      <c r="AB21" s="124">
        <f>SUMPRODUCT((AT!$B:$B="B")*(AT!$I:$I="T+2Q"))</f>
        <v>0</v>
      </c>
      <c r="AC21" s="124">
        <f>SUMPRODUCT((AT!$B:$B="C")*(AT!$I:$I="T+2Q"))</f>
        <v>0</v>
      </c>
      <c r="AD21" s="124">
        <f>SUMPRODUCT((AT!$B:$B="CA")*(AT!$I:$I="T+2Q"))</f>
        <v>0</v>
      </c>
      <c r="AE21" s="124">
        <f>SUMPRODUCT((AT!$B:$B="CB")*(AT!$I:$I="T+2Q"))</f>
        <v>0</v>
      </c>
      <c r="AF21" s="124">
        <f>SUMPRODUCT((AT!$B:$B="CC")*(AT!$I:$I="T+2Q"))</f>
        <v>0</v>
      </c>
      <c r="AG21" s="124">
        <f>SUMPRODUCT((AT!$B:$B="A")*(AT!$I:$I="T+3Q"))</f>
        <v>0</v>
      </c>
      <c r="AH21" s="124">
        <f>SUMPRODUCT((AT!$B:$B="B")*(AT!$I:$I="T+3Q"))</f>
        <v>0</v>
      </c>
      <c r="AI21" s="124">
        <f>SUMPRODUCT((AT!$B:$B="C")*(AT!$I:$I="T+3Q"))</f>
        <v>0</v>
      </c>
      <c r="AJ21" s="124">
        <f>SUMPRODUCT((AT!$B:$B="CA")*(AT!$I:$I="T+3Q"))</f>
        <v>0</v>
      </c>
      <c r="AK21" s="124">
        <f>SUMPRODUCT((AT!$B:$B="CB")*(AT!$I:$I="T+3Q"))</f>
        <v>0</v>
      </c>
      <c r="AL21" s="124">
        <f>SUMPRODUCT((AT!$B:$B="CC")*(AT!$I:$I="T+3Q"))</f>
        <v>0</v>
      </c>
      <c r="AM21" s="124">
        <f>SUMPRODUCT((AT!$B:$B="A")*(AT!$I:$I="T+4Q"))</f>
        <v>0</v>
      </c>
      <c r="AN21" s="124">
        <f>SUMPRODUCT((AT!$B:$B="B")*(AT!$I:$I="T+4Q"))</f>
        <v>0</v>
      </c>
      <c r="AO21" s="124">
        <f>SUMPRODUCT((AT!$B:$B="C")*(AT!$I:$I="T+4Q"))</f>
        <v>0</v>
      </c>
      <c r="AP21" s="124">
        <f>SUMPRODUCT((AT!$B:$B="CA")*(AT!$I:$I="T+4Q"))</f>
        <v>0</v>
      </c>
      <c r="AQ21" s="124">
        <f>SUMPRODUCT((AT!$B:$B="CB")*(AT!$I:$I="T+4Q"))</f>
        <v>0</v>
      </c>
      <c r="AR21" s="124">
        <f>SUMPRODUCT((AT!$B:$B="CC")*(AT!$I:$I="T+4Q"))</f>
        <v>0</v>
      </c>
    </row>
    <row r="22" spans="1:44" x14ac:dyDescent="0.25">
      <c r="A22" s="121" t="s">
        <v>512</v>
      </c>
      <c r="B22" s="24" t="s">
        <v>586</v>
      </c>
      <c r="C22" s="125"/>
      <c r="D22" s="47" t="s">
        <v>575</v>
      </c>
      <c r="E22" s="122">
        <f>COUNTIF(AU!$B:$B,"A")</f>
        <v>0</v>
      </c>
      <c r="F22" s="122">
        <f>COUNTIF(AU!$B:$B,"B")</f>
        <v>6</v>
      </c>
      <c r="G22" s="122">
        <f>COUNTIF(AU!$B:$B,"C")</f>
        <v>0</v>
      </c>
      <c r="H22" s="122">
        <f>COUNTIF(AU!$B:$B,"CA")</f>
        <v>0</v>
      </c>
      <c r="I22" s="122">
        <f>COUNTIF(AU!$B:$B,"CB")</f>
        <v>0</v>
      </c>
      <c r="J22" s="122">
        <f>COUNTIF(AU!$B:$B,"CC")</f>
        <v>0</v>
      </c>
      <c r="K22" s="123">
        <f t="shared" si="0"/>
        <v>6</v>
      </c>
      <c r="L22" s="124">
        <f>SUMPRODUCT((AU!$B:$B="CA")*(AU!$I:$I="NA"))</f>
        <v>0</v>
      </c>
      <c r="M22" s="124">
        <f>SUMPRODUCT((AU!$B:$B="CB")*(AU!$I:$I="NA"))</f>
        <v>0</v>
      </c>
      <c r="N22" s="124">
        <f>SUMPRODUCT((AU!$B:$B="CC")*(AU!$I:$I="NA"))</f>
        <v>0</v>
      </c>
      <c r="O22" s="124">
        <f>SUMPRODUCT((AU!$B:$B="A")*(AU!$I:$I="T"))</f>
        <v>0</v>
      </c>
      <c r="P22" s="124">
        <f>SUMPRODUCT((AU!$B:$B="B")*(AU!$I:$I="T"))</f>
        <v>1</v>
      </c>
      <c r="Q22" s="124">
        <f>SUMPRODUCT((AU!$B:$B="C")*(AU!$I:$I="T"))</f>
        <v>0</v>
      </c>
      <c r="R22" s="124">
        <f>SUMPRODUCT((AU!$B:$B="CA")*(AU!$I:$I="T"))</f>
        <v>0</v>
      </c>
      <c r="S22" s="124">
        <f>SUMPRODUCT((AU!$B:$B="CB")*(AU!$I:$I="T"))</f>
        <v>0</v>
      </c>
      <c r="T22" s="124">
        <f>SUMPRODUCT((AU!$B:$B="CC")*(AU!$I:$I="T"))</f>
        <v>0</v>
      </c>
      <c r="U22" s="124">
        <f>SUMPRODUCT((AU!$B:$B="A")*(AU!$I:$I="T+1Q"))</f>
        <v>0</v>
      </c>
      <c r="V22" s="124">
        <f>SUMPRODUCT((AU!$B:$B="B")*(AU!$I:$I="T+1Q"))</f>
        <v>0</v>
      </c>
      <c r="W22" s="124">
        <f>SUMPRODUCT((AU!$B:$B="C")*(AU!$I:$I="T+1Q"))</f>
        <v>0</v>
      </c>
      <c r="X22" s="124">
        <f>SUMPRODUCT((AU!$B:$B="CA")*(AU!$I:$I="T+1Q"))</f>
        <v>0</v>
      </c>
      <c r="Y22" s="124">
        <f>SUMPRODUCT((AU!$B:$B="CB")*(AU!$I:$I="T+1Q"))</f>
        <v>0</v>
      </c>
      <c r="Z22" s="124">
        <f>SUMPRODUCT((AU!$B:$B="CC")*(AU!$I:$I="T+1Q"))</f>
        <v>0</v>
      </c>
      <c r="AA22" s="124">
        <f>SUMPRODUCT((AU!$B:$B="A")*(AU!$I:$I="T+2Q"))</f>
        <v>0</v>
      </c>
      <c r="AB22" s="124">
        <f>SUMPRODUCT((AU!$B:$B="B")*(AU!$I:$I="T+2Q"))</f>
        <v>0</v>
      </c>
      <c r="AC22" s="124">
        <f>SUMPRODUCT((AU!$B:$B="C")*(AU!$I:$I="T+2Q"))</f>
        <v>0</v>
      </c>
      <c r="AD22" s="124">
        <f>SUMPRODUCT((AU!$B:$B="CA")*(AU!$I:$I="T+2Q"))</f>
        <v>0</v>
      </c>
      <c r="AE22" s="124">
        <f>SUMPRODUCT((AU!$B:$B="CB")*(AU!$I:$I="T+2Q"))</f>
        <v>0</v>
      </c>
      <c r="AF22" s="124">
        <f>SUMPRODUCT((AU!$B:$B="CC")*(AU!$I:$I="T+2Q"))</f>
        <v>0</v>
      </c>
      <c r="AG22" s="124">
        <f>SUMPRODUCT((AU!$B:$B="A")*(AU!$I:$I="T+3Q"))</f>
        <v>0</v>
      </c>
      <c r="AH22" s="124">
        <f>SUMPRODUCT((AU!$B:$B="B")*(AU!$I:$I="T+3Q"))</f>
        <v>0</v>
      </c>
      <c r="AI22" s="124">
        <f>SUMPRODUCT((AU!$B:$B="C")*(AU!$I:$I="T+3Q"))</f>
        <v>0</v>
      </c>
      <c r="AJ22" s="124">
        <f>SUMPRODUCT((AU!$B:$B="CA")*(AU!$I:$I="T+3Q"))</f>
        <v>0</v>
      </c>
      <c r="AK22" s="124">
        <f>SUMPRODUCT((AU!$B:$B="CB")*(AU!$I:$I="T+3Q"))</f>
        <v>0</v>
      </c>
      <c r="AL22" s="124">
        <f>SUMPRODUCT((AU!$B:$B="CC")*(AU!$I:$I="T+3Q"))</f>
        <v>0</v>
      </c>
      <c r="AM22" s="124">
        <f>SUMPRODUCT((AU!$B:$B="A")*(AU!$I:$I="T+4Q"))</f>
        <v>0</v>
      </c>
      <c r="AN22" s="124">
        <f>SUMPRODUCT((AU!$B:$B="B")*(AU!$I:$I="T+4Q"))</f>
        <v>0</v>
      </c>
      <c r="AO22" s="124">
        <f>SUMPRODUCT((AU!$B:$B="C")*(AU!$I:$I="T+4Q"))</f>
        <v>0</v>
      </c>
      <c r="AP22" s="124">
        <f>SUMPRODUCT((AU!$B:$B="CA")*(AU!$I:$I="T+4Q"))</f>
        <v>0</v>
      </c>
      <c r="AQ22" s="124">
        <f>SUMPRODUCT((AU!$B:$B="CB")*(AU!$I:$I="T+4Q"))</f>
        <v>0</v>
      </c>
      <c r="AR22" s="124">
        <f>SUMPRODUCT((AU!$B:$B="CC")*(AU!$I:$I="T+4Q"))</f>
        <v>0</v>
      </c>
    </row>
    <row r="23" spans="1:44" ht="26.4" x14ac:dyDescent="0.25">
      <c r="A23" s="121" t="s">
        <v>516</v>
      </c>
      <c r="B23" s="24" t="s">
        <v>587</v>
      </c>
      <c r="C23" s="127"/>
      <c r="D23" s="17" t="s">
        <v>576</v>
      </c>
      <c r="E23" s="122">
        <f>COUNTIF(AV!$B:$B,"A")</f>
        <v>0</v>
      </c>
      <c r="F23" s="122">
        <f>COUNTIF(AV!$B:$B,"B")</f>
        <v>4</v>
      </c>
      <c r="G23" s="122">
        <f>COUNTIF(AV!$B:$B,"C")</f>
        <v>0</v>
      </c>
      <c r="H23" s="122">
        <f>COUNTIF(AV!$B:$B,"CA")</f>
        <v>0</v>
      </c>
      <c r="I23" s="122">
        <f>COUNTIF(AV!$B:$B,"CB")</f>
        <v>0</v>
      </c>
      <c r="J23" s="122">
        <f>COUNTIF(AV!$B:$B,"CC")</f>
        <v>0</v>
      </c>
      <c r="K23" s="123">
        <f t="shared" si="0"/>
        <v>4</v>
      </c>
      <c r="L23" s="124">
        <f>SUMPRODUCT((AV!$B:$B="CA")*(AV!$I:$I="NA"))</f>
        <v>0</v>
      </c>
      <c r="M23" s="124">
        <f>SUMPRODUCT((AV!$B:$B="CB")*(AV!$I:$I="NA"))</f>
        <v>0</v>
      </c>
      <c r="N23" s="124">
        <f>SUMPRODUCT((AV!$B:$B="CC")*(AV!$I:$I="NA"))</f>
        <v>0</v>
      </c>
      <c r="O23" s="124">
        <f>SUMPRODUCT((AV!$B:$B="A")*(AV!$I:$I="T"))</f>
        <v>0</v>
      </c>
      <c r="P23" s="124">
        <f>SUMPRODUCT((AV!$B:$B="B")*(AV!$I:$I="T"))</f>
        <v>1</v>
      </c>
      <c r="Q23" s="124">
        <f>SUMPRODUCT((AV!$B:$B="C")*(AV!$I:$I="T"))</f>
        <v>0</v>
      </c>
      <c r="R23" s="124">
        <f>SUMPRODUCT((AV!$B:$B="CA")*(AV!$I:$I="T"))</f>
        <v>0</v>
      </c>
      <c r="S23" s="124">
        <f>SUMPRODUCT((AV!$B:$B="CB")*(AV!$I:$I="T"))</f>
        <v>0</v>
      </c>
      <c r="T23" s="124">
        <f>SUMPRODUCT((AV!$B:$B="CC")*(AV!$I:$I="T"))</f>
        <v>0</v>
      </c>
      <c r="U23" s="124">
        <f>SUMPRODUCT((AV!$B:$B="A")*(AV!$I:$I="T+1Q"))</f>
        <v>0</v>
      </c>
      <c r="V23" s="124">
        <f>SUMPRODUCT((AV!$B:$B="B")*(AV!$I:$I="T+1Q"))</f>
        <v>0</v>
      </c>
      <c r="W23" s="124">
        <f>SUMPRODUCT((AV!$B:$B="C")*(AV!$I:$I="T+1Q"))</f>
        <v>0</v>
      </c>
      <c r="X23" s="124">
        <f>SUMPRODUCT((AV!$B:$B="CA")*(AV!$I:$I="T+1Q"))</f>
        <v>0</v>
      </c>
      <c r="Y23" s="124">
        <f>SUMPRODUCT((AV!$B:$B="CB")*(AV!$I:$I="T+1Q"))</f>
        <v>0</v>
      </c>
      <c r="Z23" s="124">
        <f>SUMPRODUCT((AV!$B:$B="CC")*(AV!$I:$I="T+1Q"))</f>
        <v>0</v>
      </c>
      <c r="AA23" s="124">
        <f>SUMPRODUCT((AV!$B:$B="A")*(AV!$I:$I="T+2Q"))</f>
        <v>0</v>
      </c>
      <c r="AB23" s="124">
        <f>SUMPRODUCT((AV!$B:$B="B")*(AV!$I:$I="T+2Q"))</f>
        <v>0</v>
      </c>
      <c r="AC23" s="124">
        <f>SUMPRODUCT((AV!$B:$B="C")*(AV!$I:$I="T+2Q"))</f>
        <v>0</v>
      </c>
      <c r="AD23" s="124">
        <f>SUMPRODUCT((AV!$B:$B="CA")*(AV!$I:$I="T+2Q"))</f>
        <v>0</v>
      </c>
      <c r="AE23" s="124">
        <f>SUMPRODUCT((AV!$B:$B="CB")*(AV!$I:$I="T+2Q"))</f>
        <v>0</v>
      </c>
      <c r="AF23" s="124">
        <f>SUMPRODUCT((AV!$B:$B="CC")*(AV!$I:$I="T+2Q"))</f>
        <v>0</v>
      </c>
      <c r="AG23" s="124">
        <f>SUMPRODUCT((AV!$B:$B="A")*(AV!$I:$I="T+3Q"))</f>
        <v>0</v>
      </c>
      <c r="AH23" s="124">
        <f>SUMPRODUCT((AV!$B:$B="B")*(AV!$I:$I="T+3Q"))</f>
        <v>0</v>
      </c>
      <c r="AI23" s="124">
        <f>SUMPRODUCT((AV!$B:$B="C")*(AV!$I:$I="T+3Q"))</f>
        <v>0</v>
      </c>
      <c r="AJ23" s="124">
        <f>SUMPRODUCT((AV!$B:$B="CA")*(AV!$I:$I="T+3Q"))</f>
        <v>0</v>
      </c>
      <c r="AK23" s="124">
        <f>SUMPRODUCT((AV!$B:$B="CB")*(AV!$I:$I="T+3Q"))</f>
        <v>0</v>
      </c>
      <c r="AL23" s="124">
        <f>SUMPRODUCT((AV!$B:$B="CC")*(AV!$I:$I="T+3Q"))</f>
        <v>0</v>
      </c>
      <c r="AM23" s="124">
        <f>SUMPRODUCT((AV!$B:$B="A")*(AV!$I:$I="T+4Q"))</f>
        <v>0</v>
      </c>
      <c r="AN23" s="124">
        <f>SUMPRODUCT((AV!$B:$B="B")*(AV!$I:$I="T+4Q"))</f>
        <v>0</v>
      </c>
      <c r="AO23" s="124">
        <f>SUMPRODUCT((AV!$B:$B="C")*(AV!$I:$I="T+4Q"))</f>
        <v>0</v>
      </c>
      <c r="AP23" s="124">
        <f>SUMPRODUCT((AV!$B:$B="CA")*(AV!$I:$I="T+4Q"))</f>
        <v>0</v>
      </c>
      <c r="AQ23" s="124">
        <f>SUMPRODUCT((AV!$B:$B="CB")*(AV!$I:$I="T+4Q"))</f>
        <v>0</v>
      </c>
      <c r="AR23" s="124">
        <f>SUMPRODUCT((AV!$B:$B="CC")*(AV!$I:$I="T+4Q"))</f>
        <v>0</v>
      </c>
    </row>
    <row r="24" spans="1:44" ht="26.4" x14ac:dyDescent="0.25">
      <c r="A24" s="121" t="s">
        <v>524</v>
      </c>
      <c r="B24" s="24" t="s">
        <v>588</v>
      </c>
      <c r="C24" s="127"/>
      <c r="D24" s="17" t="s">
        <v>576</v>
      </c>
      <c r="E24" s="122">
        <f>COUNTIF(AW!$B:$B,"A")</f>
        <v>0</v>
      </c>
      <c r="F24" s="122">
        <f>COUNTIF(AW!$B:$B,"B")</f>
        <v>7</v>
      </c>
      <c r="G24" s="122">
        <f>COUNTIF(AW!$B:$B,"C")</f>
        <v>0</v>
      </c>
      <c r="H24" s="122">
        <f>COUNTIF(AW!$B:$B,"CA")</f>
        <v>0</v>
      </c>
      <c r="I24" s="122">
        <f>COUNTIF(AW!$B:$B,"CB")</f>
        <v>0</v>
      </c>
      <c r="J24" s="122">
        <f>COUNTIF(AW!$B:$B,"CC")</f>
        <v>0</v>
      </c>
      <c r="K24" s="123">
        <f t="shared" si="0"/>
        <v>7</v>
      </c>
      <c r="L24" s="124">
        <f>SUMPRODUCT((AW!$B:$B="CA")*(AW!$I:$I="NA"))</f>
        <v>0</v>
      </c>
      <c r="M24" s="124">
        <f>SUMPRODUCT((AW!$B:$B="CB")*(AW!$I:$I="NA"))</f>
        <v>0</v>
      </c>
      <c r="N24" s="124">
        <f>SUMPRODUCT((AW!$B:$B="CC")*(AW!$I:$I="NA"))</f>
        <v>0</v>
      </c>
      <c r="O24" s="124">
        <f>SUMPRODUCT((AW!$B:$B="A")*(AW!$I:$I="T"))</f>
        <v>0</v>
      </c>
      <c r="P24" s="124">
        <f>SUMPRODUCT((AW!$B:$B="B")*(AW!$I:$I="T"))</f>
        <v>1</v>
      </c>
      <c r="Q24" s="124">
        <f>SUMPRODUCT((AW!$B:$B="C")*(AW!$I:$I="T"))</f>
        <v>0</v>
      </c>
      <c r="R24" s="124">
        <f>SUMPRODUCT((AW!$B:$B="CA")*(AW!$I:$I="T"))</f>
        <v>0</v>
      </c>
      <c r="S24" s="124">
        <f>SUMPRODUCT((AW!$B:$B="CB")*(AW!$I:$I="T"))</f>
        <v>0</v>
      </c>
      <c r="T24" s="124">
        <f>SUMPRODUCT((AW!$B:$B="CC")*(AW!$I:$I="T"))</f>
        <v>0</v>
      </c>
      <c r="U24" s="124">
        <f>SUMPRODUCT((AW!$B:$B="A")*(AW!$I:$I="T+1Q"))</f>
        <v>0</v>
      </c>
      <c r="V24" s="124">
        <f>SUMPRODUCT((AW!$B:$B="B")*(AW!$I:$I="T+1Q"))</f>
        <v>0</v>
      </c>
      <c r="W24" s="124">
        <f>SUMPRODUCT((AW!$B:$B="C")*(AW!$I:$I="T+1Q"))</f>
        <v>0</v>
      </c>
      <c r="X24" s="124">
        <f>SUMPRODUCT((AW!$B:$B="CA")*(AW!$I:$I="T+1Q"))</f>
        <v>0</v>
      </c>
      <c r="Y24" s="124">
        <f>SUMPRODUCT((AW!$B:$B="CB")*(AW!$I:$I="T+1Q"))</f>
        <v>0</v>
      </c>
      <c r="Z24" s="124">
        <f>SUMPRODUCT((AW!$B:$B="CC")*(AW!$I:$I="T+1Q"))</f>
        <v>0</v>
      </c>
      <c r="AA24" s="124">
        <f>SUMPRODUCT((AW!$B:$B="A")*(AW!$I:$I="T+2Q"))</f>
        <v>0</v>
      </c>
      <c r="AB24" s="124">
        <f>SUMPRODUCT((AW!$B:$B="B")*(AW!$I:$I="T+2Q"))</f>
        <v>0</v>
      </c>
      <c r="AC24" s="124">
        <f>SUMPRODUCT((AW!$B:$B="C")*(AW!$I:$I="T+2Q"))</f>
        <v>0</v>
      </c>
      <c r="AD24" s="124">
        <f>SUMPRODUCT((AW!$B:$B="CA")*(AW!$I:$I="T+2Q"))</f>
        <v>0</v>
      </c>
      <c r="AE24" s="124">
        <f>SUMPRODUCT((AW!$B:$B="CB")*(AW!$I:$I="T+2Q"))</f>
        <v>0</v>
      </c>
      <c r="AF24" s="124">
        <f>SUMPRODUCT((AW!$B:$B="CC")*(AW!$I:$I="T+2Q"))</f>
        <v>0</v>
      </c>
      <c r="AG24" s="124">
        <f>SUMPRODUCT((AW!$B:$B="A")*(AW!$I:$I="T+3Q"))</f>
        <v>0</v>
      </c>
      <c r="AH24" s="124">
        <f>SUMPRODUCT((AW!$B:$B="B")*(AW!$I:$I="T+3Q"))</f>
        <v>0</v>
      </c>
      <c r="AI24" s="124">
        <f>SUMPRODUCT((AW!$B:$B="C")*(AW!$I:$I="T+3Q"))</f>
        <v>0</v>
      </c>
      <c r="AJ24" s="124">
        <f>SUMPRODUCT((AW!$B:$B="CA")*(AW!$I:$I="T+3Q"))</f>
        <v>0</v>
      </c>
      <c r="AK24" s="124">
        <f>SUMPRODUCT((AW!$B:$B="CB")*(AW!$I:$I="T+3Q"))</f>
        <v>0</v>
      </c>
      <c r="AL24" s="124">
        <f>SUMPRODUCT((AW!$B:$B="CC")*(AW!$I:$I="T+3Q"))</f>
        <v>0</v>
      </c>
      <c r="AM24" s="124">
        <f>SUMPRODUCT((AW!$B:$B="A")*(AW!$I:$I="T+4Q"))</f>
        <v>0</v>
      </c>
      <c r="AN24" s="124">
        <f>SUMPRODUCT((AW!$B:$B="B")*(AW!$I:$I="T+4Q"))</f>
        <v>0</v>
      </c>
      <c r="AO24" s="124">
        <f>SUMPRODUCT((AW!$B:$B="C")*(AW!$I:$I="T+4Q"))</f>
        <v>0</v>
      </c>
      <c r="AP24" s="124">
        <f>SUMPRODUCT((AW!$B:$B="CA")*(AW!$I:$I="T+4Q"))</f>
        <v>0</v>
      </c>
      <c r="AQ24" s="124">
        <f>SUMPRODUCT((AW!$B:$B="CB")*(AW!$I:$I="T+4Q"))</f>
        <v>0</v>
      </c>
      <c r="AR24" s="124">
        <f>SUMPRODUCT((AW!$B:$B="CC")*(AW!$I:$I="T+4Q"))</f>
        <v>0</v>
      </c>
    </row>
    <row r="25" spans="1:44" ht="26.4" x14ac:dyDescent="0.25">
      <c r="A25" s="121" t="s">
        <v>550</v>
      </c>
      <c r="B25" s="24" t="s">
        <v>631</v>
      </c>
      <c r="C25" s="127"/>
      <c r="D25" s="17" t="s">
        <v>576</v>
      </c>
      <c r="E25" s="122">
        <f>COUNTIF(AX!$B:$B,"A")</f>
        <v>0</v>
      </c>
      <c r="F25" s="122">
        <f>COUNTIF(AX!$B:$B,"B")</f>
        <v>4</v>
      </c>
      <c r="G25" s="122">
        <f>COUNTIF(AX!$B:$B,"C")</f>
        <v>0</v>
      </c>
      <c r="H25" s="122">
        <f>COUNTIF(AX!$B:$B,"CA")</f>
        <v>0</v>
      </c>
      <c r="I25" s="122">
        <f>COUNTIF(AX!$B:$B,"CB")</f>
        <v>0</v>
      </c>
      <c r="J25" s="122">
        <f>COUNTIF(AX!$B:$B,"CC")</f>
        <v>0</v>
      </c>
      <c r="K25" s="123">
        <f t="shared" si="0"/>
        <v>4</v>
      </c>
      <c r="L25" s="124">
        <f>SUMPRODUCT((AX!$B:$B="CA")*(AX!$I:$I="NA"))</f>
        <v>0</v>
      </c>
      <c r="M25" s="124">
        <f>SUMPRODUCT((AX!$B:$B="CB")*(AX!$I:$I="NA"))</f>
        <v>0</v>
      </c>
      <c r="N25" s="124">
        <f>SUMPRODUCT((AX!$B:$B="CC")*(AX!$I:$I="NA"))</f>
        <v>0</v>
      </c>
      <c r="O25" s="124">
        <f>SUMPRODUCT((AX!$B:$B="A")*(AX!$I:$I="T"))</f>
        <v>0</v>
      </c>
      <c r="P25" s="124">
        <f>SUMPRODUCT((AX!$B:$B="B")*(AX!$I:$I="T"))</f>
        <v>1</v>
      </c>
      <c r="Q25" s="124">
        <f>SUMPRODUCT((AX!$B:$B="C")*(AX!$I:$I="T"))</f>
        <v>0</v>
      </c>
      <c r="R25" s="124">
        <f>SUMPRODUCT((AX!$B:$B="CA")*(AX!$I:$I="T"))</f>
        <v>0</v>
      </c>
      <c r="S25" s="124">
        <f>SUMPRODUCT((AX!$B:$B="CB")*(AX!$I:$I="T"))</f>
        <v>0</v>
      </c>
      <c r="T25" s="124">
        <f>SUMPRODUCT((AX!$B:$B="CC")*(AX!$I:$I="T"))</f>
        <v>0</v>
      </c>
      <c r="U25" s="124">
        <f>SUMPRODUCT((AX!$B:$B="A")*(AX!$I:$I="T+1Q"))</f>
        <v>0</v>
      </c>
      <c r="V25" s="124">
        <f>SUMPRODUCT((AX!$B:$B="B")*(AX!$I:$I="T+1Q"))</f>
        <v>0</v>
      </c>
      <c r="W25" s="124">
        <f>SUMPRODUCT((AX!$B:$B="C")*(AX!$I:$I="T+1Q"))</f>
        <v>0</v>
      </c>
      <c r="X25" s="124">
        <f>SUMPRODUCT((AX!$B:$B="CA")*(AX!$I:$I="T+1Q"))</f>
        <v>0</v>
      </c>
      <c r="Y25" s="124">
        <f>SUMPRODUCT((AX!$B:$B="CB")*(AX!$I:$I="T+1Q"))</f>
        <v>0</v>
      </c>
      <c r="Z25" s="124">
        <f>SUMPRODUCT((AX!$B:$B="CC")*(AX!$I:$I="T+1Q"))</f>
        <v>0</v>
      </c>
      <c r="AA25" s="124">
        <f>SUMPRODUCT((AX!$B:$B="A")*(AX!$I:$I="T+2Q"))</f>
        <v>0</v>
      </c>
      <c r="AB25" s="124">
        <f>SUMPRODUCT((AX!$B:$B="B")*(AX!$I:$I="T+2Q"))</f>
        <v>0</v>
      </c>
      <c r="AC25" s="124">
        <f>SUMPRODUCT((AX!$B:$B="C")*(AX!$I:$I="T+2Q"))</f>
        <v>0</v>
      </c>
      <c r="AD25" s="124">
        <f>SUMPRODUCT((AX!$B:$B="CA")*(AX!$I:$I="T+2Q"))</f>
        <v>0</v>
      </c>
      <c r="AE25" s="124">
        <f>SUMPRODUCT((AX!$B:$B="CB")*(AX!$I:$I="T+2Q"))</f>
        <v>0</v>
      </c>
      <c r="AF25" s="124">
        <f>SUMPRODUCT((AX!$B:$B="CC")*(AX!$I:$I="T+2Q"))</f>
        <v>0</v>
      </c>
      <c r="AG25" s="124">
        <f>SUMPRODUCT((AX!$B:$B="A")*(AX!$I:$I="T+3Q"))</f>
        <v>0</v>
      </c>
      <c r="AH25" s="124">
        <f>SUMPRODUCT((AX!$B:$B="B")*(AX!$I:$I="T+3Q"))</f>
        <v>0</v>
      </c>
      <c r="AI25" s="124">
        <f>SUMPRODUCT((AX!$B:$B="C")*(AX!$I:$I="T+3Q"))</f>
        <v>0</v>
      </c>
      <c r="AJ25" s="124">
        <f>SUMPRODUCT((AX!$B:$B="CA")*(AX!$I:$I="T+3Q"))</f>
        <v>0</v>
      </c>
      <c r="AK25" s="124">
        <f>SUMPRODUCT((AX!$B:$B="CB")*(AX!$I:$I="T+3Q"))</f>
        <v>0</v>
      </c>
      <c r="AL25" s="124">
        <f>SUMPRODUCT((AX!$B:$B="CC")*(AX!$I:$I="T+3Q"))</f>
        <v>0</v>
      </c>
      <c r="AM25" s="124">
        <f>SUMPRODUCT((AX!$B:$B="A")*(AX!$I:$I="T+4Q"))</f>
        <v>0</v>
      </c>
      <c r="AN25" s="124">
        <f>SUMPRODUCT((AX!$B:$B="B")*(AX!$I:$I="T+4Q"))</f>
        <v>0</v>
      </c>
      <c r="AO25" s="124">
        <f>SUMPRODUCT((AX!$B:$B="C")*(AX!$I:$I="T+4Q"))</f>
        <v>0</v>
      </c>
      <c r="AP25" s="124">
        <f>SUMPRODUCT((AX!$B:$B="CA")*(AX!$I:$I="T+4Q"))</f>
        <v>0</v>
      </c>
      <c r="AQ25" s="124">
        <f>SUMPRODUCT((AX!$B:$B="CB")*(AX!$I:$I="T+4Q"))</f>
        <v>0</v>
      </c>
      <c r="AR25" s="124">
        <f>SUMPRODUCT((AX!$B:$B="CC")*(AX!$I:$I="T+4Q"))</f>
        <v>0</v>
      </c>
    </row>
    <row r="26" spans="1:44" x14ac:dyDescent="0.25">
      <c r="A26" s="128" t="s">
        <v>359</v>
      </c>
      <c r="B26" s="128"/>
      <c r="C26" s="128"/>
      <c r="D26" s="19"/>
      <c r="E26" s="129">
        <f t="shared" ref="E26:J26" si="1">SUM(E2:E25)</f>
        <v>1</v>
      </c>
      <c r="F26" s="129">
        <f t="shared" si="1"/>
        <v>153</v>
      </c>
      <c r="G26" s="129">
        <f t="shared" si="1"/>
        <v>0</v>
      </c>
      <c r="H26" s="129">
        <f t="shared" si="1"/>
        <v>0</v>
      </c>
      <c r="I26" s="129">
        <f t="shared" si="1"/>
        <v>0</v>
      </c>
      <c r="J26" s="129">
        <f t="shared" si="1"/>
        <v>28</v>
      </c>
      <c r="K26" s="129">
        <f>SUM(K2:K25)</f>
        <v>182</v>
      </c>
      <c r="L26" s="118">
        <f t="shared" ref="L26:AR26" si="2">SUM(L2:L25)</f>
        <v>0</v>
      </c>
      <c r="M26" s="118">
        <f t="shared" si="2"/>
        <v>0</v>
      </c>
      <c r="N26" s="118">
        <f t="shared" si="2"/>
        <v>0</v>
      </c>
      <c r="O26" s="119">
        <f t="shared" si="2"/>
        <v>0</v>
      </c>
      <c r="P26" s="119">
        <f t="shared" si="2"/>
        <v>22</v>
      </c>
      <c r="Q26" s="119">
        <f t="shared" si="2"/>
        <v>0</v>
      </c>
      <c r="R26" s="119">
        <f t="shared" si="2"/>
        <v>0</v>
      </c>
      <c r="S26" s="119">
        <f t="shared" si="2"/>
        <v>0</v>
      </c>
      <c r="T26" s="119">
        <f t="shared" si="2"/>
        <v>2</v>
      </c>
      <c r="U26" s="118">
        <f t="shared" si="2"/>
        <v>0</v>
      </c>
      <c r="V26" s="118">
        <f t="shared" si="2"/>
        <v>0</v>
      </c>
      <c r="W26" s="118">
        <f t="shared" si="2"/>
        <v>0</v>
      </c>
      <c r="X26" s="118">
        <f t="shared" si="2"/>
        <v>0</v>
      </c>
      <c r="Y26" s="118">
        <f t="shared" si="2"/>
        <v>0</v>
      </c>
      <c r="Z26" s="118">
        <f t="shared" si="2"/>
        <v>0</v>
      </c>
      <c r="AA26" s="119">
        <f t="shared" si="2"/>
        <v>0</v>
      </c>
      <c r="AB26" s="119">
        <f t="shared" si="2"/>
        <v>0</v>
      </c>
      <c r="AC26" s="119">
        <f t="shared" si="2"/>
        <v>0</v>
      </c>
      <c r="AD26" s="119">
        <f t="shared" si="2"/>
        <v>0</v>
      </c>
      <c r="AE26" s="119">
        <f t="shared" si="2"/>
        <v>0</v>
      </c>
      <c r="AF26" s="119">
        <f t="shared" si="2"/>
        <v>0</v>
      </c>
      <c r="AG26" s="118">
        <f t="shared" si="2"/>
        <v>0</v>
      </c>
      <c r="AH26" s="118">
        <f t="shared" si="2"/>
        <v>0</v>
      </c>
      <c r="AI26" s="118">
        <f t="shared" si="2"/>
        <v>0</v>
      </c>
      <c r="AJ26" s="118">
        <f t="shared" si="2"/>
        <v>0</v>
      </c>
      <c r="AK26" s="118">
        <f t="shared" si="2"/>
        <v>0</v>
      </c>
      <c r="AL26" s="118">
        <f t="shared" si="2"/>
        <v>0</v>
      </c>
      <c r="AM26" s="119">
        <f t="shared" si="2"/>
        <v>0</v>
      </c>
      <c r="AN26" s="119">
        <f t="shared" si="2"/>
        <v>0</v>
      </c>
      <c r="AO26" s="119">
        <f t="shared" si="2"/>
        <v>0</v>
      </c>
      <c r="AP26" s="119">
        <f t="shared" si="2"/>
        <v>0</v>
      </c>
      <c r="AQ26" s="119">
        <f t="shared" si="2"/>
        <v>0</v>
      </c>
      <c r="AR26" s="119">
        <f t="shared" si="2"/>
        <v>0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4" width="9" style="67"/>
    <col min="5" max="5" width="19.3984375" style="67" customWidth="1"/>
    <col min="6" max="8" width="9" style="67"/>
    <col min="9" max="9" width="10.796875" style="150" customWidth="1"/>
    <col min="10" max="16384" width="9" style="67"/>
  </cols>
  <sheetData>
    <row r="1" spans="1:9" x14ac:dyDescent="0.25">
      <c r="A1" s="84" t="s">
        <v>307</v>
      </c>
      <c r="B1" s="84" t="s">
        <v>308</v>
      </c>
      <c r="C1" s="84" t="s">
        <v>309</v>
      </c>
      <c r="D1" s="84" t="s">
        <v>310</v>
      </c>
      <c r="E1" s="84" t="s">
        <v>311</v>
      </c>
      <c r="F1" s="85" t="s">
        <v>312</v>
      </c>
      <c r="G1" s="84" t="s">
        <v>313</v>
      </c>
      <c r="H1" s="84" t="s">
        <v>314</v>
      </c>
      <c r="I1" s="147" t="s">
        <v>796</v>
      </c>
    </row>
    <row r="2" spans="1:9" ht="37.200000000000003" x14ac:dyDescent="0.25">
      <c r="A2" s="87" t="s">
        <v>486</v>
      </c>
      <c r="B2" s="87" t="s">
        <v>315</v>
      </c>
      <c r="C2" s="87" t="s">
        <v>595</v>
      </c>
      <c r="D2" s="87" t="s">
        <v>316</v>
      </c>
      <c r="E2" s="87" t="s">
        <v>317</v>
      </c>
      <c r="F2" s="87" t="s">
        <v>318</v>
      </c>
      <c r="G2" s="108" t="s">
        <v>20</v>
      </c>
      <c r="H2" s="87"/>
      <c r="I2" s="132" t="s">
        <v>795</v>
      </c>
    </row>
    <row r="3" spans="1:9" ht="25.2" x14ac:dyDescent="0.25">
      <c r="A3" s="87" t="s">
        <v>487</v>
      </c>
      <c r="B3" s="87" t="s">
        <v>315</v>
      </c>
      <c r="C3" s="87" t="s">
        <v>319</v>
      </c>
      <c r="D3" s="87" t="s">
        <v>320</v>
      </c>
      <c r="E3" s="87" t="s">
        <v>321</v>
      </c>
      <c r="F3" s="87" t="s">
        <v>318</v>
      </c>
      <c r="G3" s="73" t="s">
        <v>20</v>
      </c>
      <c r="H3" s="87"/>
      <c r="I3" s="148"/>
    </row>
    <row r="4" spans="1:9" ht="25.2" x14ac:dyDescent="0.25">
      <c r="A4" s="87" t="s">
        <v>488</v>
      </c>
      <c r="B4" s="87" t="s">
        <v>315</v>
      </c>
      <c r="C4" s="87" t="s">
        <v>322</v>
      </c>
      <c r="D4" s="87" t="s">
        <v>323</v>
      </c>
      <c r="E4" s="87" t="s">
        <v>323</v>
      </c>
      <c r="F4" s="87" t="s">
        <v>324</v>
      </c>
      <c r="G4" s="109" t="s">
        <v>20</v>
      </c>
      <c r="H4" s="87"/>
      <c r="I4" s="148"/>
    </row>
    <row r="5" spans="1:9" x14ac:dyDescent="0.25">
      <c r="I5" s="148"/>
    </row>
    <row r="6" spans="1:9" x14ac:dyDescent="0.25">
      <c r="I6" s="148"/>
    </row>
    <row r="7" spans="1:9" x14ac:dyDescent="0.25">
      <c r="I7" s="148"/>
    </row>
    <row r="8" spans="1:9" x14ac:dyDescent="0.25">
      <c r="I8" s="148"/>
    </row>
    <row r="9" spans="1:9" x14ac:dyDescent="0.25">
      <c r="I9" s="148"/>
    </row>
    <row r="10" spans="1:9" x14ac:dyDescent="0.25">
      <c r="I10" s="148"/>
    </row>
    <row r="11" spans="1:9" x14ac:dyDescent="0.25">
      <c r="I11" s="148"/>
    </row>
    <row r="12" spans="1:9" x14ac:dyDescent="0.25">
      <c r="I12" s="148"/>
    </row>
    <row r="13" spans="1:9" x14ac:dyDescent="0.25">
      <c r="I13" s="148"/>
    </row>
    <row r="14" spans="1:9" x14ac:dyDescent="0.25">
      <c r="I14" s="148"/>
    </row>
    <row r="15" spans="1:9" x14ac:dyDescent="0.25">
      <c r="I15" s="149"/>
    </row>
    <row r="16" spans="1:9" x14ac:dyDescent="0.25">
      <c r="I16" s="149"/>
    </row>
    <row r="17" spans="9:9" x14ac:dyDescent="0.25">
      <c r="I17" s="149"/>
    </row>
    <row r="18" spans="9:9" x14ac:dyDescent="0.25">
      <c r="I18" s="149"/>
    </row>
    <row r="19" spans="9:9" x14ac:dyDescent="0.25">
      <c r="I19" s="149"/>
    </row>
    <row r="20" spans="9:9" x14ac:dyDescent="0.25">
      <c r="I20" s="149"/>
    </row>
    <row r="25" spans="9:9" x14ac:dyDescent="0.25">
      <c r="I25" s="151"/>
    </row>
    <row r="26" spans="9:9" x14ac:dyDescent="0.25">
      <c r="I26" s="149"/>
    </row>
    <row r="27" spans="9:9" x14ac:dyDescent="0.25">
      <c r="I27" s="149"/>
    </row>
    <row r="28" spans="9:9" x14ac:dyDescent="0.25">
      <c r="I28" s="149"/>
    </row>
    <row r="29" spans="9:9" x14ac:dyDescent="0.25">
      <c r="I29" s="149"/>
    </row>
    <row r="30" spans="9:9" x14ac:dyDescent="0.25">
      <c r="I30" s="149"/>
    </row>
    <row r="31" spans="9:9" x14ac:dyDescent="0.25">
      <c r="I31" s="148"/>
    </row>
    <row r="32" spans="9:9" x14ac:dyDescent="0.25">
      <c r="I32" s="148"/>
    </row>
    <row r="33" spans="9:9" x14ac:dyDescent="0.25">
      <c r="I33" s="148"/>
    </row>
    <row r="34" spans="9:9" x14ac:dyDescent="0.25">
      <c r="I34" s="148"/>
    </row>
    <row r="35" spans="9:9" x14ac:dyDescent="0.25">
      <c r="I35" s="148"/>
    </row>
    <row r="36" spans="9:9" x14ac:dyDescent="0.25">
      <c r="I36" s="148"/>
    </row>
    <row r="37" spans="9:9" x14ac:dyDescent="0.25">
      <c r="I37" s="148"/>
    </row>
    <row r="38" spans="9:9" x14ac:dyDescent="0.25">
      <c r="I38" s="148"/>
    </row>
    <row r="39" spans="9:9" x14ac:dyDescent="0.25">
      <c r="I39" s="148"/>
    </row>
    <row r="40" spans="9:9" x14ac:dyDescent="0.25">
      <c r="I40" s="148"/>
    </row>
    <row r="41" spans="9:9" x14ac:dyDescent="0.25">
      <c r="I41" s="148"/>
    </row>
    <row r="42" spans="9:9" x14ac:dyDescent="0.25">
      <c r="I42" s="148"/>
    </row>
    <row r="43" spans="9:9" x14ac:dyDescent="0.25">
      <c r="I43" s="149"/>
    </row>
    <row r="48" spans="9:9" x14ac:dyDescent="0.25">
      <c r="I48" s="152"/>
    </row>
    <row r="49" spans="9:9" x14ac:dyDescent="0.25">
      <c r="I49" s="152"/>
    </row>
    <row r="50" spans="9:9" x14ac:dyDescent="0.25">
      <c r="I50" s="152"/>
    </row>
    <row r="51" spans="9:9" x14ac:dyDescent="0.25">
      <c r="I51" s="152"/>
    </row>
    <row r="52" spans="9:9" x14ac:dyDescent="0.25">
      <c r="I52" s="152"/>
    </row>
    <row r="53" spans="9:9" x14ac:dyDescent="0.25">
      <c r="I53" s="152"/>
    </row>
    <row r="54" spans="9:9" x14ac:dyDescent="0.25">
      <c r="I54" s="152"/>
    </row>
    <row r="55" spans="9:9" x14ac:dyDescent="0.25">
      <c r="I55" s="152"/>
    </row>
    <row r="56" spans="9:9" x14ac:dyDescent="0.25">
      <c r="I56" s="152"/>
    </row>
    <row r="57" spans="9:9" x14ac:dyDescent="0.25">
      <c r="I57" s="152"/>
    </row>
    <row r="58" spans="9:9" x14ac:dyDescent="0.25">
      <c r="I58" s="152"/>
    </row>
    <row r="59" spans="9:9" x14ac:dyDescent="0.25">
      <c r="I59" s="152"/>
    </row>
    <row r="60" spans="9:9" x14ac:dyDescent="0.25">
      <c r="I60" s="152"/>
    </row>
    <row r="61" spans="9:9" x14ac:dyDescent="0.25">
      <c r="I61" s="152"/>
    </row>
    <row r="62" spans="9:9" x14ac:dyDescent="0.25">
      <c r="I62" s="152"/>
    </row>
  </sheetData>
  <customSheetViews>
    <customSheetView guid="{178BA1C3-DC89-4992-B3E3-F2F34649A5B2}" showRuler="0">
      <selection activeCell="C2" sqref="C2"/>
      <pageMargins left="0.75" right="0.75" top="1" bottom="1" header="0.5" footer="0.5"/>
      <headerFooter alignWithMargins="0"/>
    </customSheetView>
    <customSheetView guid="{9C2B4596-A1F5-47ED-8258-B05DD39C70F8}" showRuler="0">
      <selection activeCell="C2" sqref="C2"/>
      <pageMargins left="0.75" right="0.75" top="1" bottom="1" header="0.5" footer="0.5"/>
      <headerFooter alignWithMargins="0"/>
    </customSheetView>
    <customSheetView guid="{03103C82-F87D-486D-BBA5-E555EDC2AD85}">
      <selection activeCell="C2" sqref="C2"/>
      <pageMargins left="0.75" right="0.75" top="1" bottom="1" header="0.5" footer="0.5"/>
      <headerFooter alignWithMargins="0"/>
    </customSheetView>
    <customSheetView guid="{3A0AD917-8B70-480E-8DF3-28A384F5F564}" showRuler="0">
      <selection activeCell="C2" sqref="C2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4" width="9" style="67"/>
    <col min="5" max="5" width="21.19921875" style="67" customWidth="1"/>
    <col min="6" max="8" width="9" style="67"/>
    <col min="9" max="9" width="10.796875" style="150" customWidth="1"/>
    <col min="10" max="16384" width="9" style="67"/>
  </cols>
  <sheetData>
    <row r="1" spans="1:9" x14ac:dyDescent="0.25">
      <c r="A1" s="84" t="s">
        <v>3</v>
      </c>
      <c r="B1" s="84" t="s">
        <v>4</v>
      </c>
      <c r="C1" s="84" t="s">
        <v>5</v>
      </c>
      <c r="D1" s="84" t="s">
        <v>6</v>
      </c>
      <c r="E1" s="84" t="s">
        <v>7</v>
      </c>
      <c r="F1" s="85" t="s">
        <v>8</v>
      </c>
      <c r="G1" s="84" t="s">
        <v>9</v>
      </c>
      <c r="H1" s="84" t="s">
        <v>10</v>
      </c>
      <c r="I1" s="147" t="s">
        <v>796</v>
      </c>
    </row>
    <row r="2" spans="1:9" ht="37.200000000000003" x14ac:dyDescent="0.25">
      <c r="A2" s="87" t="s">
        <v>489</v>
      </c>
      <c r="B2" s="87" t="s">
        <v>239</v>
      </c>
      <c r="C2" s="87" t="s">
        <v>595</v>
      </c>
      <c r="D2" s="87" t="s">
        <v>15</v>
      </c>
      <c r="E2" s="87" t="s">
        <v>162</v>
      </c>
      <c r="F2" s="87" t="s">
        <v>12</v>
      </c>
      <c r="G2" s="108" t="s">
        <v>20</v>
      </c>
      <c r="H2" s="87"/>
      <c r="I2" s="132" t="s">
        <v>795</v>
      </c>
    </row>
    <row r="3" spans="1:9" ht="25.2" x14ac:dyDescent="0.25">
      <c r="A3" s="87" t="s">
        <v>490</v>
      </c>
      <c r="B3" s="87" t="s">
        <v>239</v>
      </c>
      <c r="C3" s="87" t="s">
        <v>93</v>
      </c>
      <c r="D3" s="87" t="s">
        <v>13</v>
      </c>
      <c r="E3" s="87" t="s">
        <v>14</v>
      </c>
      <c r="F3" s="87" t="s">
        <v>12</v>
      </c>
      <c r="G3" s="73" t="s">
        <v>20</v>
      </c>
      <c r="H3" s="87"/>
      <c r="I3" s="148"/>
    </row>
    <row r="4" spans="1:9" ht="37.200000000000003" x14ac:dyDescent="0.25">
      <c r="A4" s="87" t="s">
        <v>491</v>
      </c>
      <c r="B4" s="87" t="s">
        <v>239</v>
      </c>
      <c r="C4" s="115" t="s">
        <v>689</v>
      </c>
      <c r="D4" s="87" t="s">
        <v>16</v>
      </c>
      <c r="E4" s="87" t="s">
        <v>325</v>
      </c>
      <c r="F4" s="87" t="s">
        <v>12</v>
      </c>
      <c r="G4" s="109" t="s">
        <v>20</v>
      </c>
      <c r="H4" s="87"/>
      <c r="I4" s="148"/>
    </row>
    <row r="5" spans="1:9" ht="24" x14ac:dyDescent="0.25">
      <c r="A5" s="58" t="s">
        <v>492</v>
      </c>
      <c r="B5" s="114" t="s">
        <v>239</v>
      </c>
      <c r="C5" s="58" t="s">
        <v>17</v>
      </c>
      <c r="D5" s="58" t="s">
        <v>18</v>
      </c>
      <c r="E5" s="58" t="s">
        <v>659</v>
      </c>
      <c r="F5" s="62" t="s">
        <v>297</v>
      </c>
      <c r="G5" s="108" t="s">
        <v>20</v>
      </c>
      <c r="H5" s="58"/>
      <c r="I5" s="148"/>
    </row>
    <row r="6" spans="1:9" x14ac:dyDescent="0.25">
      <c r="I6" s="148"/>
    </row>
    <row r="7" spans="1:9" x14ac:dyDescent="0.25">
      <c r="I7" s="148"/>
    </row>
    <row r="8" spans="1:9" x14ac:dyDescent="0.25">
      <c r="I8" s="148"/>
    </row>
    <row r="9" spans="1:9" x14ac:dyDescent="0.25">
      <c r="I9" s="148"/>
    </row>
    <row r="10" spans="1:9" x14ac:dyDescent="0.25">
      <c r="I10" s="148"/>
    </row>
    <row r="11" spans="1:9" x14ac:dyDescent="0.25">
      <c r="I11" s="148"/>
    </row>
    <row r="12" spans="1:9" x14ac:dyDescent="0.25">
      <c r="I12" s="148"/>
    </row>
    <row r="13" spans="1:9" x14ac:dyDescent="0.25">
      <c r="I13" s="148"/>
    </row>
    <row r="14" spans="1:9" x14ac:dyDescent="0.25">
      <c r="I14" s="148"/>
    </row>
    <row r="15" spans="1:9" x14ac:dyDescent="0.25">
      <c r="I15" s="149"/>
    </row>
    <row r="16" spans="1:9" x14ac:dyDescent="0.25">
      <c r="I16" s="149"/>
    </row>
    <row r="17" spans="9:9" x14ac:dyDescent="0.25">
      <c r="I17" s="149"/>
    </row>
    <row r="18" spans="9:9" x14ac:dyDescent="0.25">
      <c r="I18" s="149"/>
    </row>
    <row r="19" spans="9:9" x14ac:dyDescent="0.25">
      <c r="I19" s="149"/>
    </row>
    <row r="20" spans="9:9" x14ac:dyDescent="0.25">
      <c r="I20" s="149"/>
    </row>
    <row r="25" spans="9:9" x14ac:dyDescent="0.25">
      <c r="I25" s="151"/>
    </row>
    <row r="26" spans="9:9" x14ac:dyDescent="0.25">
      <c r="I26" s="149"/>
    </row>
    <row r="27" spans="9:9" x14ac:dyDescent="0.25">
      <c r="I27" s="149"/>
    </row>
    <row r="28" spans="9:9" x14ac:dyDescent="0.25">
      <c r="I28" s="149"/>
    </row>
    <row r="29" spans="9:9" x14ac:dyDescent="0.25">
      <c r="I29" s="149"/>
    </row>
    <row r="30" spans="9:9" x14ac:dyDescent="0.25">
      <c r="I30" s="149"/>
    </row>
    <row r="31" spans="9:9" x14ac:dyDescent="0.25">
      <c r="I31" s="148"/>
    </row>
    <row r="32" spans="9:9" x14ac:dyDescent="0.25">
      <c r="I32" s="148"/>
    </row>
    <row r="33" spans="9:9" x14ac:dyDescent="0.25">
      <c r="I33" s="148"/>
    </row>
    <row r="34" spans="9:9" x14ac:dyDescent="0.25">
      <c r="I34" s="148"/>
    </row>
    <row r="35" spans="9:9" x14ac:dyDescent="0.25">
      <c r="I35" s="148"/>
    </row>
    <row r="36" spans="9:9" x14ac:dyDescent="0.25">
      <c r="I36" s="148"/>
    </row>
    <row r="37" spans="9:9" x14ac:dyDescent="0.25">
      <c r="I37" s="148"/>
    </row>
    <row r="38" spans="9:9" x14ac:dyDescent="0.25">
      <c r="I38" s="148"/>
    </row>
    <row r="39" spans="9:9" x14ac:dyDescent="0.25">
      <c r="I39" s="148"/>
    </row>
    <row r="40" spans="9:9" x14ac:dyDescent="0.25">
      <c r="I40" s="148"/>
    </row>
    <row r="41" spans="9:9" x14ac:dyDescent="0.25">
      <c r="I41" s="148"/>
    </row>
    <row r="42" spans="9:9" x14ac:dyDescent="0.25">
      <c r="I42" s="148"/>
    </row>
    <row r="43" spans="9:9" x14ac:dyDescent="0.25">
      <c r="I43" s="149"/>
    </row>
    <row r="48" spans="9:9" x14ac:dyDescent="0.25">
      <c r="I48" s="152"/>
    </row>
    <row r="49" spans="9:9" x14ac:dyDescent="0.25">
      <c r="I49" s="152"/>
    </row>
    <row r="50" spans="9:9" x14ac:dyDescent="0.25">
      <c r="I50" s="152"/>
    </row>
    <row r="51" spans="9:9" x14ac:dyDescent="0.25">
      <c r="I51" s="152"/>
    </row>
    <row r="52" spans="9:9" x14ac:dyDescent="0.25">
      <c r="I52" s="152"/>
    </row>
    <row r="53" spans="9:9" x14ac:dyDescent="0.25">
      <c r="I53" s="152"/>
    </row>
    <row r="54" spans="9:9" x14ac:dyDescent="0.25">
      <c r="I54" s="152"/>
    </row>
    <row r="55" spans="9:9" x14ac:dyDescent="0.25">
      <c r="I55" s="152"/>
    </row>
    <row r="56" spans="9:9" x14ac:dyDescent="0.25">
      <c r="I56" s="152"/>
    </row>
    <row r="57" spans="9:9" x14ac:dyDescent="0.25">
      <c r="I57" s="152"/>
    </row>
    <row r="58" spans="9:9" x14ac:dyDescent="0.25">
      <c r="I58" s="152"/>
    </row>
    <row r="59" spans="9:9" x14ac:dyDescent="0.25">
      <c r="I59" s="152"/>
    </row>
    <row r="60" spans="9:9" x14ac:dyDescent="0.25">
      <c r="I60" s="152"/>
    </row>
    <row r="61" spans="9:9" x14ac:dyDescent="0.25">
      <c r="I61" s="152"/>
    </row>
    <row r="62" spans="9:9" x14ac:dyDescent="0.25">
      <c r="I62" s="152"/>
    </row>
  </sheetData>
  <customSheetViews>
    <customSheetView guid="{178BA1C3-DC89-4992-B3E3-F2F34649A5B2}" showRuler="0">
      <selection activeCell="C3" sqref="C3"/>
      <pageMargins left="0.75" right="0.75" top="1" bottom="1" header="0.5" footer="0.5"/>
      <headerFooter alignWithMargins="0"/>
    </customSheetView>
    <customSheetView guid="{9C2B4596-A1F5-47ED-8258-B05DD39C70F8}" showRuler="0">
      <selection activeCell="C3" sqref="C3"/>
      <pageMargins left="0.75" right="0.75" top="1" bottom="1" header="0.5" footer="0.5"/>
      <headerFooter alignWithMargins="0"/>
    </customSheetView>
    <customSheetView guid="{03103C82-F87D-486D-BBA5-E555EDC2AD85}">
      <selection activeCell="C3" sqref="C3"/>
      <pageMargins left="0.75" right="0.75" top="1" bottom="1" header="0.5" footer="0.5"/>
      <headerFooter alignWithMargins="0"/>
    </customSheetView>
    <customSheetView guid="{3A0AD917-8B70-480E-8DF3-28A384F5F564}" showRuler="0">
      <selection activeCell="C3" sqref="C3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62"/>
  <sheetViews>
    <sheetView workbookViewId="0">
      <selection activeCell="I1" sqref="I1:I1048576"/>
    </sheetView>
  </sheetViews>
  <sheetFormatPr defaultRowHeight="15.6" x14ac:dyDescent="0.25"/>
  <cols>
    <col min="9" max="9" width="10.796875" style="150" customWidth="1"/>
  </cols>
  <sheetData>
    <row r="1" spans="1:9" x14ac:dyDescent="0.25">
      <c r="A1" s="10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6" t="s">
        <v>8</v>
      </c>
      <c r="G1" s="10" t="s">
        <v>9</v>
      </c>
      <c r="H1" s="10" t="s">
        <v>10</v>
      </c>
      <c r="I1" s="147" t="s">
        <v>796</v>
      </c>
    </row>
    <row r="2" spans="1:9" ht="61.2" x14ac:dyDescent="0.25">
      <c r="A2" s="26" t="s">
        <v>494</v>
      </c>
      <c r="B2" s="26" t="s">
        <v>239</v>
      </c>
      <c r="C2" s="26" t="s">
        <v>595</v>
      </c>
      <c r="D2" s="26" t="s">
        <v>326</v>
      </c>
      <c r="E2" s="26" t="s">
        <v>11</v>
      </c>
      <c r="F2" s="26" t="s">
        <v>12</v>
      </c>
      <c r="G2" s="108" t="s">
        <v>20</v>
      </c>
      <c r="H2" s="26"/>
      <c r="I2" s="132" t="s">
        <v>795</v>
      </c>
    </row>
    <row r="3" spans="1:9" ht="25.2" x14ac:dyDescent="0.25">
      <c r="A3" s="26" t="s">
        <v>495</v>
      </c>
      <c r="B3" s="26" t="s">
        <v>239</v>
      </c>
      <c r="C3" s="26" t="s">
        <v>327</v>
      </c>
      <c r="D3" s="26" t="s">
        <v>328</v>
      </c>
      <c r="E3" s="26" t="s">
        <v>328</v>
      </c>
      <c r="F3" s="26" t="s">
        <v>297</v>
      </c>
      <c r="G3" s="73" t="s">
        <v>20</v>
      </c>
      <c r="H3" s="26"/>
      <c r="I3" s="148"/>
    </row>
    <row r="4" spans="1:9" ht="61.2" x14ac:dyDescent="0.25">
      <c r="A4" s="26" t="s">
        <v>496</v>
      </c>
      <c r="B4" s="26" t="s">
        <v>239</v>
      </c>
      <c r="C4" s="26" t="s">
        <v>93</v>
      </c>
      <c r="D4" s="26" t="s">
        <v>13</v>
      </c>
      <c r="E4" s="26" t="s">
        <v>14</v>
      </c>
      <c r="F4" s="26" t="s">
        <v>12</v>
      </c>
      <c r="G4" s="109" t="s">
        <v>20</v>
      </c>
      <c r="H4" s="26"/>
      <c r="I4" s="148"/>
    </row>
    <row r="5" spans="1:9" ht="84" x14ac:dyDescent="0.25">
      <c r="A5" s="18" t="s">
        <v>497</v>
      </c>
      <c r="B5" s="28" t="s">
        <v>239</v>
      </c>
      <c r="C5" s="18" t="s">
        <v>329</v>
      </c>
      <c r="D5" s="18" t="s">
        <v>330</v>
      </c>
      <c r="E5" s="18" t="s">
        <v>660</v>
      </c>
      <c r="F5" s="7" t="s">
        <v>42</v>
      </c>
      <c r="G5" s="109" t="s">
        <v>20</v>
      </c>
      <c r="H5" s="18"/>
      <c r="I5" s="148"/>
    </row>
    <row r="6" spans="1:9" ht="37.200000000000003" x14ac:dyDescent="0.25">
      <c r="A6" s="26" t="s">
        <v>498</v>
      </c>
      <c r="B6" s="26" t="s">
        <v>239</v>
      </c>
      <c r="C6" s="26" t="s">
        <v>331</v>
      </c>
      <c r="D6" s="26" t="s">
        <v>332</v>
      </c>
      <c r="E6" s="26" t="s">
        <v>333</v>
      </c>
      <c r="F6" s="26" t="s">
        <v>297</v>
      </c>
      <c r="G6" s="75" t="s">
        <v>253</v>
      </c>
      <c r="H6" s="26"/>
      <c r="I6" s="148"/>
    </row>
    <row r="7" spans="1:9" x14ac:dyDescent="0.25">
      <c r="I7" s="148"/>
    </row>
    <row r="8" spans="1:9" x14ac:dyDescent="0.25">
      <c r="I8" s="148"/>
    </row>
    <row r="9" spans="1:9" x14ac:dyDescent="0.25">
      <c r="I9" s="148"/>
    </row>
    <row r="10" spans="1:9" x14ac:dyDescent="0.25">
      <c r="I10" s="148"/>
    </row>
    <row r="11" spans="1:9" x14ac:dyDescent="0.25">
      <c r="I11" s="148"/>
    </row>
    <row r="12" spans="1:9" x14ac:dyDescent="0.25">
      <c r="I12" s="148"/>
    </row>
    <row r="13" spans="1:9" x14ac:dyDescent="0.25">
      <c r="I13" s="148"/>
    </row>
    <row r="14" spans="1:9" x14ac:dyDescent="0.25">
      <c r="I14" s="148"/>
    </row>
    <row r="15" spans="1:9" x14ac:dyDescent="0.25">
      <c r="I15" s="149"/>
    </row>
    <row r="16" spans="1:9" x14ac:dyDescent="0.25">
      <c r="I16" s="149"/>
    </row>
    <row r="17" spans="9:9" x14ac:dyDescent="0.25">
      <c r="I17" s="149"/>
    </row>
    <row r="18" spans="9:9" x14ac:dyDescent="0.25">
      <c r="I18" s="149"/>
    </row>
    <row r="19" spans="9:9" x14ac:dyDescent="0.25">
      <c r="I19" s="149"/>
    </row>
    <row r="20" spans="9:9" x14ac:dyDescent="0.25">
      <c r="I20" s="149"/>
    </row>
    <row r="25" spans="9:9" x14ac:dyDescent="0.25">
      <c r="I25" s="151"/>
    </row>
    <row r="26" spans="9:9" x14ac:dyDescent="0.25">
      <c r="I26" s="149"/>
    </row>
    <row r="27" spans="9:9" x14ac:dyDescent="0.25">
      <c r="I27" s="149"/>
    </row>
    <row r="28" spans="9:9" x14ac:dyDescent="0.25">
      <c r="I28" s="149"/>
    </row>
    <row r="29" spans="9:9" x14ac:dyDescent="0.25">
      <c r="I29" s="149"/>
    </row>
    <row r="30" spans="9:9" x14ac:dyDescent="0.25">
      <c r="I30" s="149"/>
    </row>
    <row r="31" spans="9:9" x14ac:dyDescent="0.25">
      <c r="I31" s="148"/>
    </row>
    <row r="32" spans="9:9" x14ac:dyDescent="0.25">
      <c r="I32" s="148"/>
    </row>
    <row r="33" spans="9:9" x14ac:dyDescent="0.25">
      <c r="I33" s="148"/>
    </row>
    <row r="34" spans="9:9" x14ac:dyDescent="0.25">
      <c r="I34" s="148"/>
    </row>
    <row r="35" spans="9:9" x14ac:dyDescent="0.25">
      <c r="I35" s="148"/>
    </row>
    <row r="36" spans="9:9" x14ac:dyDescent="0.25">
      <c r="I36" s="148"/>
    </row>
    <row r="37" spans="9:9" x14ac:dyDescent="0.25">
      <c r="I37" s="148"/>
    </row>
    <row r="38" spans="9:9" x14ac:dyDescent="0.25">
      <c r="I38" s="148"/>
    </row>
    <row r="39" spans="9:9" x14ac:dyDescent="0.25">
      <c r="I39" s="148"/>
    </row>
    <row r="40" spans="9:9" x14ac:dyDescent="0.25">
      <c r="I40" s="148"/>
    </row>
    <row r="41" spans="9:9" x14ac:dyDescent="0.25">
      <c r="I41" s="148"/>
    </row>
    <row r="42" spans="9:9" x14ac:dyDescent="0.25">
      <c r="I42" s="148"/>
    </row>
    <row r="43" spans="9:9" x14ac:dyDescent="0.25">
      <c r="I43" s="149"/>
    </row>
    <row r="48" spans="9:9" x14ac:dyDescent="0.25">
      <c r="I48" s="152"/>
    </row>
    <row r="49" spans="9:9" x14ac:dyDescent="0.25">
      <c r="I49" s="152"/>
    </row>
    <row r="50" spans="9:9" x14ac:dyDescent="0.25">
      <c r="I50" s="152"/>
    </row>
    <row r="51" spans="9:9" x14ac:dyDescent="0.25">
      <c r="I51" s="152"/>
    </row>
    <row r="52" spans="9:9" x14ac:dyDescent="0.25">
      <c r="I52" s="152"/>
    </row>
    <row r="53" spans="9:9" x14ac:dyDescent="0.25">
      <c r="I53" s="152"/>
    </row>
    <row r="54" spans="9:9" x14ac:dyDescent="0.25">
      <c r="I54" s="152"/>
    </row>
    <row r="55" spans="9:9" x14ac:dyDescent="0.25">
      <c r="I55" s="152"/>
    </row>
    <row r="56" spans="9:9" x14ac:dyDescent="0.25">
      <c r="I56" s="152"/>
    </row>
    <row r="57" spans="9:9" x14ac:dyDescent="0.25">
      <c r="I57" s="152"/>
    </row>
    <row r="58" spans="9:9" x14ac:dyDescent="0.25">
      <c r="I58" s="152"/>
    </row>
    <row r="59" spans="9:9" x14ac:dyDescent="0.25">
      <c r="I59" s="152"/>
    </row>
    <row r="60" spans="9:9" x14ac:dyDescent="0.25">
      <c r="I60" s="152"/>
    </row>
    <row r="61" spans="9:9" x14ac:dyDescent="0.25">
      <c r="I61" s="152"/>
    </row>
    <row r="62" spans="9:9" x14ac:dyDescent="0.25">
      <c r="I62" s="152"/>
    </row>
  </sheetData>
  <customSheetViews>
    <customSheetView guid="{178BA1C3-DC89-4992-B3E3-F2F34649A5B2}" showRuler="0">
      <selection activeCell="G3" sqref="G3"/>
      <pageMargins left="0.75" right="0.75" top="1" bottom="1" header="0.5" footer="0.5"/>
      <headerFooter alignWithMargins="0"/>
    </customSheetView>
    <customSheetView guid="{9C2B4596-A1F5-47ED-8258-B05DD39C70F8}" showRuler="0">
      <selection activeCell="G3" sqref="G3"/>
      <pageMargins left="0.75" right="0.75" top="1" bottom="1" header="0.5" footer="0.5"/>
      <headerFooter alignWithMargins="0"/>
    </customSheetView>
    <customSheetView guid="{03103C82-F87D-486D-BBA5-E555EDC2AD85}">
      <selection activeCell="G3" sqref="G3"/>
      <pageMargins left="0.75" right="0.75" top="1" bottom="1" header="0.5" footer="0.5"/>
      <headerFooter alignWithMargins="0"/>
    </customSheetView>
    <customSheetView guid="{3A0AD917-8B70-480E-8DF3-28A384F5F564}" showRuler="0">
      <selection activeCell="G3" sqref="G3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I62"/>
  <sheetViews>
    <sheetView workbookViewId="0">
      <selection activeCell="I1" sqref="I1:I1048576"/>
    </sheetView>
  </sheetViews>
  <sheetFormatPr defaultRowHeight="15.6" x14ac:dyDescent="0.25"/>
  <cols>
    <col min="5" max="5" width="21.69921875" customWidth="1"/>
    <col min="6" max="6" width="29" customWidth="1"/>
    <col min="9" max="9" width="10.796875" style="150" customWidth="1"/>
  </cols>
  <sheetData>
    <row r="1" spans="1:9" x14ac:dyDescent="0.25">
      <c r="A1" s="10" t="s">
        <v>50</v>
      </c>
      <c r="B1" s="10" t="s">
        <v>51</v>
      </c>
      <c r="C1" s="10" t="s">
        <v>34</v>
      </c>
      <c r="D1" s="10" t="s">
        <v>21</v>
      </c>
      <c r="E1" s="10" t="s">
        <v>23</v>
      </c>
      <c r="F1" s="16" t="s">
        <v>52</v>
      </c>
      <c r="G1" s="10" t="s">
        <v>22</v>
      </c>
      <c r="H1" s="10" t="s">
        <v>47</v>
      </c>
      <c r="I1" s="147" t="s">
        <v>796</v>
      </c>
    </row>
    <row r="2" spans="1:9" ht="37.200000000000003" x14ac:dyDescent="0.25">
      <c r="A2" s="26" t="s">
        <v>500</v>
      </c>
      <c r="B2" s="26" t="s">
        <v>53</v>
      </c>
      <c r="C2" s="26" t="s">
        <v>595</v>
      </c>
      <c r="D2" s="26" t="s">
        <v>334</v>
      </c>
      <c r="E2" s="26" t="s">
        <v>162</v>
      </c>
      <c r="F2" s="26" t="s">
        <v>43</v>
      </c>
      <c r="G2" s="108" t="s">
        <v>20</v>
      </c>
      <c r="H2" s="26"/>
      <c r="I2" s="132" t="s">
        <v>795</v>
      </c>
    </row>
    <row r="3" spans="1:9" ht="37.200000000000003" x14ac:dyDescent="0.25">
      <c r="A3" s="26" t="s">
        <v>501</v>
      </c>
      <c r="B3" s="26" t="s">
        <v>53</v>
      </c>
      <c r="C3" s="26" t="s">
        <v>335</v>
      </c>
      <c r="D3" s="26" t="s">
        <v>336</v>
      </c>
      <c r="E3" s="26" t="s">
        <v>337</v>
      </c>
      <c r="F3" s="26" t="s">
        <v>12</v>
      </c>
      <c r="G3" s="73" t="s">
        <v>20</v>
      </c>
      <c r="H3" s="26"/>
      <c r="I3" s="148"/>
    </row>
    <row r="4" spans="1:9" ht="25.2" x14ac:dyDescent="0.25">
      <c r="A4" s="26" t="s">
        <v>502</v>
      </c>
      <c r="B4" s="26" t="s">
        <v>53</v>
      </c>
      <c r="C4" s="26" t="s">
        <v>678</v>
      </c>
      <c r="D4" s="26" t="s">
        <v>338</v>
      </c>
      <c r="E4" s="26" t="s">
        <v>661</v>
      </c>
      <c r="F4" s="26" t="s">
        <v>297</v>
      </c>
      <c r="G4" s="109" t="s">
        <v>20</v>
      </c>
      <c r="H4" s="26"/>
      <c r="I4" s="148"/>
    </row>
    <row r="5" spans="1:9" ht="120" x14ac:dyDescent="0.25">
      <c r="A5" s="18" t="s">
        <v>503</v>
      </c>
      <c r="B5" s="28" t="s">
        <v>53</v>
      </c>
      <c r="C5" s="18" t="s">
        <v>339</v>
      </c>
      <c r="D5" s="18" t="s">
        <v>340</v>
      </c>
      <c r="E5" s="18" t="s">
        <v>662</v>
      </c>
      <c r="F5" s="7" t="s">
        <v>42</v>
      </c>
      <c r="G5" s="109" t="s">
        <v>20</v>
      </c>
      <c r="H5" s="18"/>
      <c r="I5" s="148"/>
    </row>
    <row r="6" spans="1:9" ht="25.2" x14ac:dyDescent="0.25">
      <c r="A6" s="26" t="s">
        <v>504</v>
      </c>
      <c r="B6" s="26" t="s">
        <v>53</v>
      </c>
      <c r="C6" s="26" t="s">
        <v>679</v>
      </c>
      <c r="D6" s="26" t="s">
        <v>40</v>
      </c>
      <c r="E6" s="26" t="s">
        <v>187</v>
      </c>
      <c r="F6" s="26" t="s">
        <v>43</v>
      </c>
      <c r="G6" s="75" t="s">
        <v>253</v>
      </c>
      <c r="H6" s="26"/>
      <c r="I6" s="148"/>
    </row>
    <row r="7" spans="1:9" x14ac:dyDescent="0.25">
      <c r="I7" s="148"/>
    </row>
    <row r="8" spans="1:9" x14ac:dyDescent="0.25">
      <c r="I8" s="148"/>
    </row>
    <row r="9" spans="1:9" x14ac:dyDescent="0.25">
      <c r="I9" s="148"/>
    </row>
    <row r="10" spans="1:9" x14ac:dyDescent="0.25">
      <c r="I10" s="148"/>
    </row>
    <row r="11" spans="1:9" x14ac:dyDescent="0.25">
      <c r="I11" s="148"/>
    </row>
    <row r="12" spans="1:9" x14ac:dyDescent="0.25">
      <c r="I12" s="148"/>
    </row>
    <row r="13" spans="1:9" x14ac:dyDescent="0.25">
      <c r="I13" s="148"/>
    </row>
    <row r="14" spans="1:9" x14ac:dyDescent="0.25">
      <c r="I14" s="148"/>
    </row>
    <row r="15" spans="1:9" x14ac:dyDescent="0.25">
      <c r="I15" s="149"/>
    </row>
    <row r="16" spans="1:9" x14ac:dyDescent="0.25">
      <c r="I16" s="149"/>
    </row>
    <row r="17" spans="9:9" x14ac:dyDescent="0.25">
      <c r="I17" s="149"/>
    </row>
    <row r="18" spans="9:9" x14ac:dyDescent="0.25">
      <c r="I18" s="149"/>
    </row>
    <row r="19" spans="9:9" x14ac:dyDescent="0.25">
      <c r="I19" s="149"/>
    </row>
    <row r="20" spans="9:9" x14ac:dyDescent="0.25">
      <c r="I20" s="149"/>
    </row>
    <row r="25" spans="9:9" x14ac:dyDescent="0.25">
      <c r="I25" s="151"/>
    </row>
    <row r="26" spans="9:9" x14ac:dyDescent="0.25">
      <c r="I26" s="149"/>
    </row>
    <row r="27" spans="9:9" x14ac:dyDescent="0.25">
      <c r="I27" s="149"/>
    </row>
    <row r="28" spans="9:9" x14ac:dyDescent="0.25">
      <c r="I28" s="149"/>
    </row>
    <row r="29" spans="9:9" x14ac:dyDescent="0.25">
      <c r="I29" s="149"/>
    </row>
    <row r="30" spans="9:9" x14ac:dyDescent="0.25">
      <c r="I30" s="149"/>
    </row>
    <row r="31" spans="9:9" x14ac:dyDescent="0.25">
      <c r="I31" s="148"/>
    </row>
    <row r="32" spans="9:9" x14ac:dyDescent="0.25">
      <c r="I32" s="148"/>
    </row>
    <row r="33" spans="9:9" x14ac:dyDescent="0.25">
      <c r="I33" s="148"/>
    </row>
    <row r="34" spans="9:9" x14ac:dyDescent="0.25">
      <c r="I34" s="148"/>
    </row>
    <row r="35" spans="9:9" x14ac:dyDescent="0.25">
      <c r="I35" s="148"/>
    </row>
    <row r="36" spans="9:9" x14ac:dyDescent="0.25">
      <c r="I36" s="148"/>
    </row>
    <row r="37" spans="9:9" x14ac:dyDescent="0.25">
      <c r="I37" s="148"/>
    </row>
    <row r="38" spans="9:9" x14ac:dyDescent="0.25">
      <c r="I38" s="148"/>
    </row>
    <row r="39" spans="9:9" x14ac:dyDescent="0.25">
      <c r="I39" s="148"/>
    </row>
    <row r="40" spans="9:9" x14ac:dyDescent="0.25">
      <c r="I40" s="148"/>
    </row>
    <row r="41" spans="9:9" x14ac:dyDescent="0.25">
      <c r="I41" s="148"/>
    </row>
    <row r="42" spans="9:9" x14ac:dyDescent="0.25">
      <c r="I42" s="148"/>
    </row>
    <row r="43" spans="9:9" x14ac:dyDescent="0.25">
      <c r="I43" s="149"/>
    </row>
    <row r="48" spans="9:9" x14ac:dyDescent="0.25">
      <c r="I48" s="152"/>
    </row>
    <row r="49" spans="9:9" x14ac:dyDescent="0.25">
      <c r="I49" s="152"/>
    </row>
    <row r="50" spans="9:9" x14ac:dyDescent="0.25">
      <c r="I50" s="152"/>
    </row>
    <row r="51" spans="9:9" x14ac:dyDescent="0.25">
      <c r="I51" s="152"/>
    </row>
    <row r="52" spans="9:9" x14ac:dyDescent="0.25">
      <c r="I52" s="152"/>
    </row>
    <row r="53" spans="9:9" x14ac:dyDescent="0.25">
      <c r="I53" s="152"/>
    </row>
    <row r="54" spans="9:9" x14ac:dyDescent="0.25">
      <c r="I54" s="152"/>
    </row>
    <row r="55" spans="9:9" x14ac:dyDescent="0.25">
      <c r="I55" s="152"/>
    </row>
    <row r="56" spans="9:9" x14ac:dyDescent="0.25">
      <c r="I56" s="152"/>
    </row>
    <row r="57" spans="9:9" x14ac:dyDescent="0.25">
      <c r="I57" s="152"/>
    </row>
    <row r="58" spans="9:9" x14ac:dyDescent="0.25">
      <c r="I58" s="152"/>
    </row>
    <row r="59" spans="9:9" x14ac:dyDescent="0.25">
      <c r="I59" s="152"/>
    </row>
    <row r="60" spans="9:9" x14ac:dyDescent="0.25">
      <c r="I60" s="152"/>
    </row>
    <row r="61" spans="9:9" x14ac:dyDescent="0.25">
      <c r="I61" s="152"/>
    </row>
    <row r="62" spans="9:9" x14ac:dyDescent="0.25">
      <c r="I62" s="152"/>
    </row>
  </sheetData>
  <customSheetViews>
    <customSheetView guid="{178BA1C3-DC89-4992-B3E3-F2F34649A5B2}" showRuler="0">
      <selection activeCell="A6" sqref="A6"/>
      <pageMargins left="0.75" right="0.75" top="1" bottom="1" header="0.5" footer="0.5"/>
      <headerFooter alignWithMargins="0"/>
    </customSheetView>
    <customSheetView guid="{9C2B4596-A1F5-47ED-8258-B05DD39C70F8}" showRuler="0">
      <selection activeCell="A6" sqref="A6"/>
      <pageMargins left="0.75" right="0.75" top="1" bottom="1" header="0.5" footer="0.5"/>
      <headerFooter alignWithMargins="0"/>
    </customSheetView>
    <customSheetView guid="{03103C82-F87D-486D-BBA5-E555EDC2AD85}">
      <selection activeCell="A6" sqref="A6"/>
      <pageMargins left="0.75" right="0.75" top="1" bottom="1" header="0.5" footer="0.5"/>
      <headerFooter alignWithMargins="0"/>
    </customSheetView>
    <customSheetView guid="{3A0AD917-8B70-480E-8DF3-28A384F5F564}" showRuler="0">
      <selection activeCell="A6" sqref="A6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62"/>
  <sheetViews>
    <sheetView workbookViewId="0">
      <selection activeCell="I1" sqref="I1:I1048576"/>
    </sheetView>
  </sheetViews>
  <sheetFormatPr defaultRowHeight="15.6" x14ac:dyDescent="0.25"/>
  <cols>
    <col min="5" max="5" width="17.5" customWidth="1"/>
    <col min="6" max="6" width="30" customWidth="1"/>
    <col min="9" max="9" width="10.796875" style="150" customWidth="1"/>
  </cols>
  <sheetData>
    <row r="1" spans="1:9" x14ac:dyDescent="0.25">
      <c r="A1" s="10" t="s">
        <v>50</v>
      </c>
      <c r="B1" s="10" t="s">
        <v>51</v>
      </c>
      <c r="C1" s="10" t="s">
        <v>34</v>
      </c>
      <c r="D1" s="10" t="s">
        <v>21</v>
      </c>
      <c r="E1" s="10" t="s">
        <v>23</v>
      </c>
      <c r="F1" s="16" t="s">
        <v>52</v>
      </c>
      <c r="G1" s="10" t="s">
        <v>22</v>
      </c>
      <c r="H1" s="10" t="s">
        <v>47</v>
      </c>
      <c r="I1" s="147" t="s">
        <v>796</v>
      </c>
    </row>
    <row r="2" spans="1:9" ht="37.200000000000003" x14ac:dyDescent="0.25">
      <c r="A2" s="26" t="s">
        <v>506</v>
      </c>
      <c r="B2" s="26" t="s">
        <v>53</v>
      </c>
      <c r="C2" s="26" t="s">
        <v>595</v>
      </c>
      <c r="D2" s="26" t="s">
        <v>341</v>
      </c>
      <c r="E2" s="26" t="s">
        <v>162</v>
      </c>
      <c r="F2" s="26" t="s">
        <v>43</v>
      </c>
      <c r="G2" s="108" t="s">
        <v>20</v>
      </c>
      <c r="H2" s="26"/>
      <c r="I2" s="132" t="s">
        <v>795</v>
      </c>
    </row>
    <row r="3" spans="1:9" ht="37.200000000000003" x14ac:dyDescent="0.25">
      <c r="A3" s="26" t="s">
        <v>507</v>
      </c>
      <c r="B3" s="26" t="s">
        <v>53</v>
      </c>
      <c r="C3" s="26" t="s">
        <v>108</v>
      </c>
      <c r="D3" s="26" t="s">
        <v>40</v>
      </c>
      <c r="E3" s="26" t="s">
        <v>187</v>
      </c>
      <c r="F3" s="26" t="s">
        <v>43</v>
      </c>
      <c r="G3" s="73" t="s">
        <v>20</v>
      </c>
      <c r="H3" s="26"/>
      <c r="I3" s="148"/>
    </row>
    <row r="4" spans="1:9" ht="109.2" x14ac:dyDescent="0.25">
      <c r="A4" s="26" t="s">
        <v>508</v>
      </c>
      <c r="B4" s="26" t="s">
        <v>53</v>
      </c>
      <c r="C4" s="26" t="s">
        <v>342</v>
      </c>
      <c r="D4" s="26" t="s">
        <v>343</v>
      </c>
      <c r="E4" s="26" t="s">
        <v>663</v>
      </c>
      <c r="F4" s="26" t="s">
        <v>664</v>
      </c>
      <c r="G4" s="109" t="s">
        <v>20</v>
      </c>
      <c r="H4" s="26"/>
      <c r="I4" s="148"/>
    </row>
    <row r="5" spans="1:9" ht="108" x14ac:dyDescent="0.25">
      <c r="A5" s="18" t="s">
        <v>509</v>
      </c>
      <c r="B5" s="28" t="s">
        <v>53</v>
      </c>
      <c r="C5" s="18" t="s">
        <v>344</v>
      </c>
      <c r="D5" s="18" t="s">
        <v>345</v>
      </c>
      <c r="E5" s="18" t="s">
        <v>665</v>
      </c>
      <c r="F5" s="26" t="s">
        <v>664</v>
      </c>
      <c r="G5" s="109" t="s">
        <v>20</v>
      </c>
      <c r="H5" s="18"/>
      <c r="I5" s="148"/>
    </row>
    <row r="6" spans="1:9" ht="37.200000000000003" x14ac:dyDescent="0.25">
      <c r="A6" s="26" t="s">
        <v>510</v>
      </c>
      <c r="B6" s="26" t="s">
        <v>53</v>
      </c>
      <c r="C6" s="26" t="s">
        <v>180</v>
      </c>
      <c r="D6" s="26" t="s">
        <v>39</v>
      </c>
      <c r="E6" s="26" t="s">
        <v>641</v>
      </c>
      <c r="F6" s="26" t="s">
        <v>42</v>
      </c>
      <c r="G6" s="75" t="s">
        <v>253</v>
      </c>
      <c r="H6" s="26"/>
      <c r="I6" s="148"/>
    </row>
    <row r="7" spans="1:9" ht="25.2" x14ac:dyDescent="0.25">
      <c r="A7" s="26" t="s">
        <v>511</v>
      </c>
      <c r="B7" s="26" t="s">
        <v>53</v>
      </c>
      <c r="C7" s="26" t="s">
        <v>118</v>
      </c>
      <c r="D7" s="26" t="s">
        <v>38</v>
      </c>
      <c r="E7" s="26" t="s">
        <v>643</v>
      </c>
      <c r="F7" s="26" t="s">
        <v>42</v>
      </c>
      <c r="G7" s="75" t="s">
        <v>253</v>
      </c>
      <c r="H7" s="26"/>
      <c r="I7" s="148"/>
    </row>
    <row r="8" spans="1:9" x14ac:dyDescent="0.25">
      <c r="I8" s="148"/>
    </row>
    <row r="9" spans="1:9" x14ac:dyDescent="0.25">
      <c r="I9" s="148"/>
    </row>
    <row r="10" spans="1:9" x14ac:dyDescent="0.25">
      <c r="I10" s="148"/>
    </row>
    <row r="11" spans="1:9" x14ac:dyDescent="0.25">
      <c r="I11" s="148"/>
    </row>
    <row r="12" spans="1:9" x14ac:dyDescent="0.25">
      <c r="I12" s="148"/>
    </row>
    <row r="13" spans="1:9" x14ac:dyDescent="0.25">
      <c r="I13" s="148"/>
    </row>
    <row r="14" spans="1:9" x14ac:dyDescent="0.25">
      <c r="I14" s="148"/>
    </row>
    <row r="15" spans="1:9" x14ac:dyDescent="0.25">
      <c r="I15" s="149"/>
    </row>
    <row r="16" spans="1:9" x14ac:dyDescent="0.25">
      <c r="I16" s="149"/>
    </row>
    <row r="17" spans="9:9" x14ac:dyDescent="0.25">
      <c r="I17" s="149"/>
    </row>
    <row r="18" spans="9:9" x14ac:dyDescent="0.25">
      <c r="I18" s="149"/>
    </row>
    <row r="19" spans="9:9" x14ac:dyDescent="0.25">
      <c r="I19" s="149"/>
    </row>
    <row r="20" spans="9:9" x14ac:dyDescent="0.25">
      <c r="I20" s="149"/>
    </row>
    <row r="25" spans="9:9" x14ac:dyDescent="0.25">
      <c r="I25" s="151"/>
    </row>
    <row r="26" spans="9:9" x14ac:dyDescent="0.25">
      <c r="I26" s="149"/>
    </row>
    <row r="27" spans="9:9" x14ac:dyDescent="0.25">
      <c r="I27" s="149"/>
    </row>
    <row r="28" spans="9:9" x14ac:dyDescent="0.25">
      <c r="I28" s="149"/>
    </row>
    <row r="29" spans="9:9" x14ac:dyDescent="0.25">
      <c r="I29" s="149"/>
    </row>
    <row r="30" spans="9:9" x14ac:dyDescent="0.25">
      <c r="I30" s="149"/>
    </row>
    <row r="31" spans="9:9" x14ac:dyDescent="0.25">
      <c r="I31" s="148"/>
    </row>
    <row r="32" spans="9:9" x14ac:dyDescent="0.25">
      <c r="I32" s="148"/>
    </row>
    <row r="33" spans="9:9" x14ac:dyDescent="0.25">
      <c r="I33" s="148"/>
    </row>
    <row r="34" spans="9:9" x14ac:dyDescent="0.25">
      <c r="I34" s="148"/>
    </row>
    <row r="35" spans="9:9" x14ac:dyDescent="0.25">
      <c r="I35" s="148"/>
    </row>
    <row r="36" spans="9:9" x14ac:dyDescent="0.25">
      <c r="I36" s="148"/>
    </row>
    <row r="37" spans="9:9" x14ac:dyDescent="0.25">
      <c r="I37" s="148"/>
    </row>
    <row r="38" spans="9:9" x14ac:dyDescent="0.25">
      <c r="I38" s="148"/>
    </row>
    <row r="39" spans="9:9" x14ac:dyDescent="0.25">
      <c r="I39" s="148"/>
    </row>
    <row r="40" spans="9:9" x14ac:dyDescent="0.25">
      <c r="I40" s="148"/>
    </row>
    <row r="41" spans="9:9" x14ac:dyDescent="0.25">
      <c r="I41" s="148"/>
    </row>
    <row r="42" spans="9:9" x14ac:dyDescent="0.25">
      <c r="I42" s="148"/>
    </row>
    <row r="43" spans="9:9" x14ac:dyDescent="0.25">
      <c r="I43" s="149"/>
    </row>
    <row r="48" spans="9:9" x14ac:dyDescent="0.25">
      <c r="I48" s="152"/>
    </row>
    <row r="49" spans="9:9" x14ac:dyDescent="0.25">
      <c r="I49" s="152"/>
    </row>
    <row r="50" spans="9:9" x14ac:dyDescent="0.25">
      <c r="I50" s="152"/>
    </row>
    <row r="51" spans="9:9" x14ac:dyDescent="0.25">
      <c r="I51" s="152"/>
    </row>
    <row r="52" spans="9:9" x14ac:dyDescent="0.25">
      <c r="I52" s="152"/>
    </row>
    <row r="53" spans="9:9" x14ac:dyDescent="0.25">
      <c r="I53" s="152"/>
    </row>
    <row r="54" spans="9:9" x14ac:dyDescent="0.25">
      <c r="I54" s="152"/>
    </row>
    <row r="55" spans="9:9" x14ac:dyDescent="0.25">
      <c r="I55" s="152"/>
    </row>
    <row r="56" spans="9:9" x14ac:dyDescent="0.25">
      <c r="I56" s="152"/>
    </row>
    <row r="57" spans="9:9" x14ac:dyDescent="0.25">
      <c r="I57" s="152"/>
    </row>
    <row r="58" spans="9:9" x14ac:dyDescent="0.25">
      <c r="I58" s="152"/>
    </row>
    <row r="59" spans="9:9" x14ac:dyDescent="0.25">
      <c r="I59" s="152"/>
    </row>
    <row r="60" spans="9:9" x14ac:dyDescent="0.25">
      <c r="I60" s="152"/>
    </row>
    <row r="61" spans="9:9" x14ac:dyDescent="0.25">
      <c r="I61" s="152"/>
    </row>
    <row r="62" spans="9:9" x14ac:dyDescent="0.25">
      <c r="I62" s="152"/>
    </row>
  </sheetData>
  <customSheetViews>
    <customSheetView guid="{178BA1C3-DC89-4992-B3E3-F2F34649A5B2}" showRuler="0">
      <selection activeCell="E7" sqref="E7"/>
      <pageMargins left="0.75" right="0.75" top="1" bottom="1" header="0.5" footer="0.5"/>
      <headerFooter alignWithMargins="0"/>
    </customSheetView>
    <customSheetView guid="{9C2B4596-A1F5-47ED-8258-B05DD39C70F8}" showRuler="0">
      <selection activeCell="E7" sqref="E7"/>
      <pageMargins left="0.75" right="0.75" top="1" bottom="1" header="0.5" footer="0.5"/>
      <headerFooter alignWithMargins="0"/>
    </customSheetView>
    <customSheetView guid="{03103C82-F87D-486D-BBA5-E555EDC2AD85}">
      <selection activeCell="E7" sqref="E7"/>
      <pageMargins left="0.75" right="0.75" top="1" bottom="1" header="0.5" footer="0.5"/>
      <headerFooter alignWithMargins="0"/>
    </customSheetView>
    <customSheetView guid="{3A0AD917-8B70-480E-8DF3-28A384F5F564}" showRuler="0">
      <selection activeCell="E7" sqref="E7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I62"/>
  <sheetViews>
    <sheetView workbookViewId="0">
      <selection activeCell="I1" sqref="I1:I1048576"/>
    </sheetView>
  </sheetViews>
  <sheetFormatPr defaultColWidth="9" defaultRowHeight="15.6" x14ac:dyDescent="0.15"/>
  <cols>
    <col min="1" max="8" width="9" style="27"/>
    <col min="9" max="9" width="10.796875" style="150" customWidth="1"/>
    <col min="10" max="16384" width="9" style="27"/>
  </cols>
  <sheetData>
    <row r="1" spans="1:9" ht="12" x14ac:dyDescent="0.15">
      <c r="A1" s="10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6" t="s">
        <v>8</v>
      </c>
      <c r="G1" s="10" t="s">
        <v>9</v>
      </c>
      <c r="H1" s="10" t="s">
        <v>10</v>
      </c>
      <c r="I1" s="147" t="s">
        <v>796</v>
      </c>
    </row>
    <row r="2" spans="1:9" ht="84" x14ac:dyDescent="0.15">
      <c r="A2" s="26" t="s">
        <v>513</v>
      </c>
      <c r="B2" s="26" t="s">
        <v>239</v>
      </c>
      <c r="C2" s="26" t="s">
        <v>595</v>
      </c>
      <c r="D2" s="26" t="s">
        <v>544</v>
      </c>
      <c r="E2" s="26" t="s">
        <v>545</v>
      </c>
      <c r="F2" s="26" t="s">
        <v>12</v>
      </c>
      <c r="G2" s="108" t="s">
        <v>20</v>
      </c>
      <c r="H2" s="26"/>
      <c r="I2" s="132" t="s">
        <v>795</v>
      </c>
    </row>
    <row r="3" spans="1:9" ht="60" x14ac:dyDescent="0.15">
      <c r="A3" s="26" t="s">
        <v>514</v>
      </c>
      <c r="B3" s="26" t="s">
        <v>239</v>
      </c>
      <c r="C3" s="26" t="s">
        <v>93</v>
      </c>
      <c r="D3" s="26" t="s">
        <v>13</v>
      </c>
      <c r="E3" s="26" t="s">
        <v>14</v>
      </c>
      <c r="F3" s="26" t="s">
        <v>12</v>
      </c>
      <c r="G3" s="73" t="s">
        <v>20</v>
      </c>
      <c r="H3" s="26"/>
      <c r="I3" s="148"/>
    </row>
    <row r="4" spans="1:9" ht="60" x14ac:dyDescent="0.15">
      <c r="A4" s="26" t="s">
        <v>515</v>
      </c>
      <c r="B4" s="26" t="s">
        <v>239</v>
      </c>
      <c r="C4" s="26" t="s">
        <v>546</v>
      </c>
      <c r="D4" s="26" t="s">
        <v>547</v>
      </c>
      <c r="E4" s="26" t="s">
        <v>548</v>
      </c>
      <c r="F4" s="26" t="s">
        <v>297</v>
      </c>
      <c r="G4" s="109" t="s">
        <v>20</v>
      </c>
      <c r="H4" s="26"/>
      <c r="I4" s="148"/>
    </row>
    <row r="5" spans="1:9" ht="12" x14ac:dyDescent="0.15">
      <c r="A5" s="26" t="s">
        <v>555</v>
      </c>
      <c r="B5" s="31" t="s">
        <v>53</v>
      </c>
      <c r="C5" s="31" t="s">
        <v>557</v>
      </c>
      <c r="D5" s="31" t="s">
        <v>553</v>
      </c>
      <c r="E5" s="31" t="s">
        <v>554</v>
      </c>
      <c r="F5" s="31" t="s">
        <v>532</v>
      </c>
      <c r="G5" s="109" t="s">
        <v>20</v>
      </c>
      <c r="H5" s="31"/>
      <c r="I5" s="148"/>
    </row>
    <row r="6" spans="1:9" ht="12" x14ac:dyDescent="0.15">
      <c r="I6" s="148"/>
    </row>
    <row r="7" spans="1:9" ht="12" x14ac:dyDescent="0.15">
      <c r="I7" s="148"/>
    </row>
    <row r="8" spans="1:9" ht="12" x14ac:dyDescent="0.15">
      <c r="I8" s="148"/>
    </row>
    <row r="9" spans="1:9" ht="12" x14ac:dyDescent="0.15">
      <c r="I9" s="148"/>
    </row>
    <row r="10" spans="1:9" ht="12" x14ac:dyDescent="0.15">
      <c r="I10" s="148"/>
    </row>
    <row r="11" spans="1:9" ht="12" x14ac:dyDescent="0.15">
      <c r="I11" s="148"/>
    </row>
    <row r="12" spans="1:9" ht="12" x14ac:dyDescent="0.15">
      <c r="I12" s="148"/>
    </row>
    <row r="13" spans="1:9" ht="12" x14ac:dyDescent="0.15">
      <c r="I13" s="148"/>
    </row>
    <row r="14" spans="1:9" ht="12" x14ac:dyDescent="0.15">
      <c r="I14" s="148"/>
    </row>
    <row r="15" spans="1:9" x14ac:dyDescent="0.15">
      <c r="I15" s="149"/>
    </row>
    <row r="16" spans="1:9" x14ac:dyDescent="0.15">
      <c r="I16" s="149"/>
    </row>
    <row r="17" spans="9:9" x14ac:dyDescent="0.15">
      <c r="I17" s="149"/>
    </row>
    <row r="18" spans="9:9" x14ac:dyDescent="0.15">
      <c r="I18" s="149"/>
    </row>
    <row r="19" spans="9:9" x14ac:dyDescent="0.15">
      <c r="I19" s="149"/>
    </row>
    <row r="20" spans="9:9" x14ac:dyDescent="0.15">
      <c r="I20" s="149"/>
    </row>
    <row r="25" spans="9:9" x14ac:dyDescent="0.15">
      <c r="I25" s="151"/>
    </row>
    <row r="26" spans="9:9" x14ac:dyDescent="0.15">
      <c r="I26" s="149"/>
    </row>
    <row r="27" spans="9:9" x14ac:dyDescent="0.15">
      <c r="I27" s="149"/>
    </row>
    <row r="28" spans="9:9" x14ac:dyDescent="0.15">
      <c r="I28" s="149"/>
    </row>
    <row r="29" spans="9:9" x14ac:dyDescent="0.15">
      <c r="I29" s="149"/>
    </row>
    <row r="30" spans="9:9" x14ac:dyDescent="0.15">
      <c r="I30" s="149"/>
    </row>
    <row r="31" spans="9:9" ht="12" x14ac:dyDescent="0.15">
      <c r="I31" s="148"/>
    </row>
    <row r="32" spans="9:9" ht="12" x14ac:dyDescent="0.15">
      <c r="I32" s="148"/>
    </row>
    <row r="33" spans="9:9" ht="12" x14ac:dyDescent="0.15">
      <c r="I33" s="148"/>
    </row>
    <row r="34" spans="9:9" ht="12" x14ac:dyDescent="0.15">
      <c r="I34" s="148"/>
    </row>
    <row r="35" spans="9:9" ht="12" x14ac:dyDescent="0.15">
      <c r="I35" s="148"/>
    </row>
    <row r="36" spans="9:9" ht="12" x14ac:dyDescent="0.15">
      <c r="I36" s="148"/>
    </row>
    <row r="37" spans="9:9" ht="12" x14ac:dyDescent="0.15">
      <c r="I37" s="148"/>
    </row>
    <row r="38" spans="9:9" ht="12" x14ac:dyDescent="0.15">
      <c r="I38" s="148"/>
    </row>
    <row r="39" spans="9:9" ht="12" x14ac:dyDescent="0.15">
      <c r="I39" s="148"/>
    </row>
    <row r="40" spans="9:9" ht="12" x14ac:dyDescent="0.15">
      <c r="I40" s="148"/>
    </row>
    <row r="41" spans="9:9" ht="12" x14ac:dyDescent="0.15">
      <c r="I41" s="148"/>
    </row>
    <row r="42" spans="9:9" ht="12" x14ac:dyDescent="0.15">
      <c r="I42" s="148"/>
    </row>
    <row r="43" spans="9:9" x14ac:dyDescent="0.15">
      <c r="I43" s="149"/>
    </row>
    <row r="48" spans="9:9" ht="12" x14ac:dyDescent="0.15">
      <c r="I48" s="152"/>
    </row>
    <row r="49" spans="9:9" ht="12" x14ac:dyDescent="0.15">
      <c r="I49" s="152"/>
    </row>
    <row r="50" spans="9:9" ht="12" x14ac:dyDescent="0.15">
      <c r="I50" s="152"/>
    </row>
    <row r="51" spans="9:9" ht="12" x14ac:dyDescent="0.15">
      <c r="I51" s="152"/>
    </row>
    <row r="52" spans="9:9" ht="12" x14ac:dyDescent="0.15">
      <c r="I52" s="152"/>
    </row>
    <row r="53" spans="9:9" ht="12" x14ac:dyDescent="0.15">
      <c r="I53" s="152"/>
    </row>
    <row r="54" spans="9:9" ht="12" x14ac:dyDescent="0.15">
      <c r="I54" s="152"/>
    </row>
    <row r="55" spans="9:9" ht="12" x14ac:dyDescent="0.15">
      <c r="I55" s="152"/>
    </row>
    <row r="56" spans="9:9" ht="12" x14ac:dyDescent="0.15">
      <c r="I56" s="152"/>
    </row>
    <row r="57" spans="9:9" ht="12" x14ac:dyDescent="0.15">
      <c r="I57" s="152"/>
    </row>
    <row r="58" spans="9:9" ht="12" x14ac:dyDescent="0.15">
      <c r="I58" s="152"/>
    </row>
    <row r="59" spans="9:9" ht="12" x14ac:dyDescent="0.15">
      <c r="I59" s="152"/>
    </row>
    <row r="60" spans="9:9" ht="12" x14ac:dyDescent="0.15">
      <c r="I60" s="152"/>
    </row>
    <row r="61" spans="9:9" ht="12" x14ac:dyDescent="0.15">
      <c r="I61" s="152"/>
    </row>
    <row r="62" spans="9:9" ht="12" x14ac:dyDescent="0.15">
      <c r="I62" s="152"/>
    </row>
  </sheetData>
  <customSheetViews>
    <customSheetView guid="{178BA1C3-DC89-4992-B3E3-F2F34649A5B2}" showRuler="0">
      <selection activeCell="H5" sqref="H5"/>
      <pageMargins left="0.75" right="0.75" top="1" bottom="1" header="0.5" footer="0.5"/>
      <headerFooter alignWithMargins="0"/>
    </customSheetView>
    <customSheetView guid="{9C2B4596-A1F5-47ED-8258-B05DD39C70F8}" showRuler="0">
      <selection activeCell="E9" sqref="E9"/>
      <pageMargins left="0.75" right="0.75" top="1" bottom="1" header="0.5" footer="0.5"/>
      <headerFooter alignWithMargins="0"/>
    </customSheetView>
    <customSheetView guid="{03103C82-F87D-486D-BBA5-E555EDC2AD85}">
      <selection activeCell="E9" sqref="E9"/>
      <pageMargins left="0.75" right="0.75" top="1" bottom="1" header="0.5" footer="0.5"/>
      <headerFooter alignWithMargins="0"/>
    </customSheetView>
    <customSheetView guid="{3A0AD917-8B70-480E-8DF3-28A384F5F564}" showRuler="0">
      <selection activeCell="D8" sqref="D8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4" width="9" style="25"/>
    <col min="5" max="5" width="55" style="25" customWidth="1"/>
    <col min="6" max="6" width="26.5" style="25" customWidth="1"/>
    <col min="7" max="8" width="9" style="25"/>
    <col min="9" max="9" width="10.796875" style="150" customWidth="1"/>
    <col min="10" max="16384" width="9" style="25"/>
  </cols>
  <sheetData>
    <row r="1" spans="1:9" x14ac:dyDescent="0.25">
      <c r="A1" s="10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6" t="s">
        <v>8</v>
      </c>
      <c r="G1" s="10" t="s">
        <v>9</v>
      </c>
      <c r="H1" s="10" t="s">
        <v>10</v>
      </c>
      <c r="I1" s="147" t="s">
        <v>796</v>
      </c>
    </row>
    <row r="2" spans="1:9" ht="25.2" x14ac:dyDescent="0.25">
      <c r="A2" s="26" t="s">
        <v>517</v>
      </c>
      <c r="B2" s="26" t="s">
        <v>239</v>
      </c>
      <c r="C2" s="26" t="s">
        <v>595</v>
      </c>
      <c r="D2" s="26" t="s">
        <v>346</v>
      </c>
      <c r="E2" s="30" t="s">
        <v>549</v>
      </c>
      <c r="F2" s="26" t="s">
        <v>12</v>
      </c>
      <c r="G2" s="108" t="s">
        <v>20</v>
      </c>
      <c r="H2" s="26"/>
      <c r="I2" s="132" t="s">
        <v>795</v>
      </c>
    </row>
    <row r="3" spans="1:9" ht="25.2" x14ac:dyDescent="0.25">
      <c r="A3" s="26" t="s">
        <v>518</v>
      </c>
      <c r="B3" s="26" t="s">
        <v>239</v>
      </c>
      <c r="C3" s="26" t="s">
        <v>93</v>
      </c>
      <c r="D3" s="26" t="s">
        <v>13</v>
      </c>
      <c r="E3" s="26" t="s">
        <v>14</v>
      </c>
      <c r="F3" s="26" t="s">
        <v>12</v>
      </c>
      <c r="G3" s="73" t="s">
        <v>20</v>
      </c>
      <c r="H3" s="26"/>
      <c r="I3" s="148"/>
    </row>
    <row r="4" spans="1:9" ht="61.2" x14ac:dyDescent="0.25">
      <c r="A4" s="26" t="s">
        <v>519</v>
      </c>
      <c r="B4" s="26" t="s">
        <v>239</v>
      </c>
      <c r="C4" s="26" t="s">
        <v>347</v>
      </c>
      <c r="D4" s="26" t="s">
        <v>348</v>
      </c>
      <c r="E4" s="26" t="s">
        <v>683</v>
      </c>
      <c r="F4" s="45" t="s">
        <v>664</v>
      </c>
      <c r="G4" s="109" t="s">
        <v>20</v>
      </c>
      <c r="H4" s="26"/>
      <c r="I4" s="148"/>
    </row>
    <row r="5" spans="1:9" ht="25.2" x14ac:dyDescent="0.25">
      <c r="A5" s="26" t="s">
        <v>520</v>
      </c>
      <c r="B5" s="26" t="s">
        <v>239</v>
      </c>
      <c r="C5" s="26" t="s">
        <v>349</v>
      </c>
      <c r="D5" s="26" t="s">
        <v>350</v>
      </c>
      <c r="E5" s="26" t="s">
        <v>351</v>
      </c>
      <c r="F5" s="26" t="s">
        <v>657</v>
      </c>
      <c r="G5" s="109" t="s">
        <v>20</v>
      </c>
      <c r="H5" s="26"/>
      <c r="I5" s="148"/>
    </row>
    <row r="6" spans="1:9" ht="25.2" x14ac:dyDescent="0.25">
      <c r="A6" s="26" t="s">
        <v>521</v>
      </c>
      <c r="B6" s="26" t="s">
        <v>239</v>
      </c>
      <c r="C6" s="26" t="s">
        <v>682</v>
      </c>
      <c r="D6" s="26" t="s">
        <v>352</v>
      </c>
      <c r="E6" s="26" t="s">
        <v>688</v>
      </c>
      <c r="F6" s="26" t="s">
        <v>42</v>
      </c>
      <c r="G6" s="108" t="s">
        <v>20</v>
      </c>
      <c r="H6" s="26"/>
      <c r="I6" s="148"/>
    </row>
    <row r="7" spans="1:9" ht="25.2" x14ac:dyDescent="0.25">
      <c r="A7" s="26" t="s">
        <v>522</v>
      </c>
      <c r="B7" s="26" t="s">
        <v>239</v>
      </c>
      <c r="C7" s="26" t="s">
        <v>353</v>
      </c>
      <c r="D7" s="26" t="s">
        <v>354</v>
      </c>
      <c r="E7" s="26" t="s">
        <v>355</v>
      </c>
      <c r="F7" s="26" t="s">
        <v>42</v>
      </c>
      <c r="G7" s="73" t="s">
        <v>20</v>
      </c>
      <c r="H7" s="26"/>
      <c r="I7" s="148"/>
    </row>
    <row r="8" spans="1:9" ht="25.2" x14ac:dyDescent="0.25">
      <c r="A8" s="26" t="s">
        <v>523</v>
      </c>
      <c r="B8" s="26" t="s">
        <v>239</v>
      </c>
      <c r="C8" s="26" t="s">
        <v>356</v>
      </c>
      <c r="D8" s="26" t="s">
        <v>357</v>
      </c>
      <c r="E8" s="26" t="s">
        <v>358</v>
      </c>
      <c r="F8" s="26" t="s">
        <v>297</v>
      </c>
      <c r="G8" s="109" t="s">
        <v>20</v>
      </c>
      <c r="H8" s="26"/>
      <c r="I8" s="148"/>
    </row>
    <row r="9" spans="1:9" x14ac:dyDescent="0.25">
      <c r="I9" s="148"/>
    </row>
    <row r="10" spans="1:9" x14ac:dyDescent="0.25">
      <c r="I10" s="148"/>
    </row>
    <row r="11" spans="1:9" x14ac:dyDescent="0.25">
      <c r="I11" s="148"/>
    </row>
    <row r="12" spans="1:9" x14ac:dyDescent="0.25">
      <c r="I12" s="148"/>
    </row>
    <row r="13" spans="1:9" x14ac:dyDescent="0.25">
      <c r="I13" s="148"/>
    </row>
    <row r="14" spans="1:9" x14ac:dyDescent="0.25">
      <c r="I14" s="148"/>
    </row>
    <row r="15" spans="1:9" x14ac:dyDescent="0.25">
      <c r="I15" s="149"/>
    </row>
    <row r="16" spans="1:9" x14ac:dyDescent="0.25">
      <c r="I16" s="149"/>
    </row>
    <row r="17" spans="9:9" x14ac:dyDescent="0.25">
      <c r="I17" s="149"/>
    </row>
    <row r="18" spans="9:9" x14ac:dyDescent="0.25">
      <c r="I18" s="149"/>
    </row>
    <row r="19" spans="9:9" x14ac:dyDescent="0.25">
      <c r="I19" s="149"/>
    </row>
    <row r="20" spans="9:9" x14ac:dyDescent="0.25">
      <c r="I20" s="149"/>
    </row>
    <row r="25" spans="9:9" x14ac:dyDescent="0.25">
      <c r="I25" s="151"/>
    </row>
    <row r="26" spans="9:9" x14ac:dyDescent="0.25">
      <c r="I26" s="149"/>
    </row>
    <row r="27" spans="9:9" x14ac:dyDescent="0.25">
      <c r="I27" s="149"/>
    </row>
    <row r="28" spans="9:9" x14ac:dyDescent="0.25">
      <c r="I28" s="149"/>
    </row>
    <row r="29" spans="9:9" x14ac:dyDescent="0.25">
      <c r="I29" s="149"/>
    </row>
    <row r="30" spans="9:9" x14ac:dyDescent="0.25">
      <c r="I30" s="149"/>
    </row>
    <row r="31" spans="9:9" x14ac:dyDescent="0.25">
      <c r="I31" s="148"/>
    </row>
    <row r="32" spans="9:9" x14ac:dyDescent="0.25">
      <c r="I32" s="148"/>
    </row>
    <row r="33" spans="9:9" x14ac:dyDescent="0.25">
      <c r="I33" s="148"/>
    </row>
    <row r="34" spans="9:9" x14ac:dyDescent="0.25">
      <c r="I34" s="148"/>
    </row>
    <row r="35" spans="9:9" x14ac:dyDescent="0.25">
      <c r="I35" s="148"/>
    </row>
    <row r="36" spans="9:9" x14ac:dyDescent="0.25">
      <c r="I36" s="148"/>
    </row>
    <row r="37" spans="9:9" x14ac:dyDescent="0.25">
      <c r="I37" s="148"/>
    </row>
    <row r="38" spans="9:9" x14ac:dyDescent="0.25">
      <c r="I38" s="148"/>
    </row>
    <row r="39" spans="9:9" x14ac:dyDescent="0.25">
      <c r="I39" s="148"/>
    </row>
    <row r="40" spans="9:9" x14ac:dyDescent="0.25">
      <c r="I40" s="148"/>
    </row>
    <row r="41" spans="9:9" x14ac:dyDescent="0.25">
      <c r="I41" s="148"/>
    </row>
    <row r="42" spans="9:9" x14ac:dyDescent="0.25">
      <c r="I42" s="148"/>
    </row>
    <row r="43" spans="9:9" x14ac:dyDescent="0.25">
      <c r="I43" s="149"/>
    </row>
    <row r="48" spans="9:9" x14ac:dyDescent="0.25">
      <c r="I48" s="152"/>
    </row>
    <row r="49" spans="9:9" x14ac:dyDescent="0.25">
      <c r="I49" s="152"/>
    </row>
    <row r="50" spans="9:9" x14ac:dyDescent="0.25">
      <c r="I50" s="152"/>
    </row>
    <row r="51" spans="9:9" x14ac:dyDescent="0.25">
      <c r="I51" s="152"/>
    </row>
    <row r="52" spans="9:9" x14ac:dyDescent="0.25">
      <c r="I52" s="152"/>
    </row>
    <row r="53" spans="9:9" x14ac:dyDescent="0.25">
      <c r="I53" s="152"/>
    </row>
    <row r="54" spans="9:9" x14ac:dyDescent="0.25">
      <c r="I54" s="152"/>
    </row>
    <row r="55" spans="9:9" x14ac:dyDescent="0.25">
      <c r="I55" s="152"/>
    </row>
    <row r="56" spans="9:9" x14ac:dyDescent="0.25">
      <c r="I56" s="152"/>
    </row>
    <row r="57" spans="9:9" x14ac:dyDescent="0.25">
      <c r="I57" s="152"/>
    </row>
    <row r="58" spans="9:9" x14ac:dyDescent="0.25">
      <c r="I58" s="152"/>
    </row>
    <row r="59" spans="9:9" x14ac:dyDescent="0.25">
      <c r="I59" s="152"/>
    </row>
    <row r="60" spans="9:9" x14ac:dyDescent="0.25">
      <c r="I60" s="152"/>
    </row>
    <row r="61" spans="9:9" x14ac:dyDescent="0.25">
      <c r="I61" s="152"/>
    </row>
    <row r="62" spans="9:9" x14ac:dyDescent="0.25">
      <c r="I62" s="152"/>
    </row>
  </sheetData>
  <customSheetViews>
    <customSheetView guid="{178BA1C3-DC89-4992-B3E3-F2F34649A5B2}" showRuler="0">
      <selection activeCell="F17" sqref="F17"/>
      <pageMargins left="0.75" right="0.75" top="1" bottom="1" header="0.5" footer="0.5"/>
      <headerFooter alignWithMargins="0"/>
    </customSheetView>
    <customSheetView guid="{9C2B4596-A1F5-47ED-8258-B05DD39C70F8}" showRuler="0">
      <selection activeCell="A8" sqref="A8"/>
      <pageMargins left="0.75" right="0.75" top="1" bottom="1" header="0.5" footer="0.5"/>
      <headerFooter alignWithMargins="0"/>
    </customSheetView>
    <customSheetView guid="{03103C82-F87D-486D-BBA5-E555EDC2AD85}">
      <selection activeCell="A8" sqref="A8"/>
      <pageMargins left="0.75" right="0.75" top="1" bottom="1" header="0.5" footer="0.5"/>
      <headerFooter alignWithMargins="0"/>
    </customSheetView>
    <customSheetView guid="{3A0AD917-8B70-480E-8DF3-28A384F5F564}" showRuler="0">
      <selection activeCell="F17" sqref="F17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15"/>
  <cols>
    <col min="1" max="1" width="8.59765625" style="27" customWidth="1"/>
    <col min="2" max="2" width="6.8984375" style="27" bestFit="1" customWidth="1"/>
    <col min="3" max="3" width="19" style="27" bestFit="1" customWidth="1"/>
    <col min="4" max="4" width="18.5" style="27" customWidth="1"/>
    <col min="5" max="5" width="45.5" style="27" customWidth="1"/>
    <col min="6" max="6" width="9.59765625" style="27" bestFit="1" customWidth="1"/>
    <col min="7" max="7" width="6.09765625" style="27" customWidth="1"/>
    <col min="8" max="8" width="18.59765625" style="27" bestFit="1" customWidth="1"/>
    <col min="9" max="9" width="10.796875" style="150" customWidth="1"/>
    <col min="10" max="16384" width="9" style="27"/>
  </cols>
  <sheetData>
    <row r="1" spans="1:9" s="36" customFormat="1" ht="12" x14ac:dyDescent="0.25">
      <c r="A1" s="34" t="s">
        <v>3</v>
      </c>
      <c r="B1" s="34" t="s">
        <v>4</v>
      </c>
      <c r="C1" s="34" t="s">
        <v>5</v>
      </c>
      <c r="D1" s="34" t="s">
        <v>6</v>
      </c>
      <c r="E1" s="34" t="s">
        <v>7</v>
      </c>
      <c r="F1" s="35" t="s">
        <v>8</v>
      </c>
      <c r="G1" s="34" t="s">
        <v>9</v>
      </c>
      <c r="H1" s="34" t="s">
        <v>10</v>
      </c>
      <c r="I1" s="147" t="s">
        <v>796</v>
      </c>
    </row>
    <row r="2" spans="1:9" s="36" customFormat="1" ht="12" x14ac:dyDescent="0.15">
      <c r="A2" s="26" t="s">
        <v>627</v>
      </c>
      <c r="B2" s="37" t="s">
        <v>53</v>
      </c>
      <c r="C2" s="38" t="s">
        <v>617</v>
      </c>
      <c r="D2" s="38" t="s">
        <v>618</v>
      </c>
      <c r="E2" s="38" t="s">
        <v>601</v>
      </c>
      <c r="F2" s="38" t="s">
        <v>12</v>
      </c>
      <c r="G2" s="108" t="s">
        <v>20</v>
      </c>
      <c r="H2" s="39"/>
      <c r="I2" s="132" t="s">
        <v>795</v>
      </c>
    </row>
    <row r="3" spans="1:9" s="36" customFormat="1" ht="24" x14ac:dyDescent="0.15">
      <c r="A3" s="26" t="s">
        <v>628</v>
      </c>
      <c r="B3" s="37" t="s">
        <v>53</v>
      </c>
      <c r="C3" s="38" t="s">
        <v>551</v>
      </c>
      <c r="D3" s="38" t="s">
        <v>552</v>
      </c>
      <c r="E3" s="38" t="s">
        <v>619</v>
      </c>
      <c r="F3" s="38" t="s">
        <v>63</v>
      </c>
      <c r="G3" s="73" t="s">
        <v>20</v>
      </c>
      <c r="H3" s="40"/>
      <c r="I3" s="148"/>
    </row>
    <row r="4" spans="1:9" ht="24" x14ac:dyDescent="0.15">
      <c r="A4" s="26" t="s">
        <v>629</v>
      </c>
      <c r="B4" s="37" t="s">
        <v>53</v>
      </c>
      <c r="C4" s="41" t="s">
        <v>620</v>
      </c>
      <c r="D4" s="38" t="s">
        <v>621</v>
      </c>
      <c r="E4" s="38" t="s">
        <v>622</v>
      </c>
      <c r="F4" s="38" t="s">
        <v>527</v>
      </c>
      <c r="G4" s="109" t="s">
        <v>20</v>
      </c>
      <c r="H4" s="42"/>
      <c r="I4" s="148"/>
    </row>
    <row r="5" spans="1:9" ht="96" x14ac:dyDescent="0.15">
      <c r="A5" s="26" t="s">
        <v>630</v>
      </c>
      <c r="B5" s="37" t="s">
        <v>53</v>
      </c>
      <c r="C5" s="41" t="s">
        <v>623</v>
      </c>
      <c r="D5" s="38" t="s">
        <v>624</v>
      </c>
      <c r="E5" s="38" t="s">
        <v>625</v>
      </c>
      <c r="F5" s="38" t="s">
        <v>626</v>
      </c>
      <c r="G5" s="109" t="s">
        <v>20</v>
      </c>
      <c r="H5" s="43"/>
      <c r="I5" s="148"/>
    </row>
    <row r="6" spans="1:9" ht="12" x14ac:dyDescent="0.15">
      <c r="I6" s="148"/>
    </row>
    <row r="7" spans="1:9" ht="12" x14ac:dyDescent="0.15">
      <c r="I7" s="148"/>
    </row>
    <row r="8" spans="1:9" ht="12" x14ac:dyDescent="0.15">
      <c r="I8" s="148"/>
    </row>
    <row r="9" spans="1:9" ht="12" x14ac:dyDescent="0.15">
      <c r="I9" s="148"/>
    </row>
    <row r="10" spans="1:9" ht="12" x14ac:dyDescent="0.15">
      <c r="I10" s="148"/>
    </row>
    <row r="11" spans="1:9" ht="12" x14ac:dyDescent="0.15">
      <c r="I11" s="148"/>
    </row>
    <row r="12" spans="1:9" ht="12" x14ac:dyDescent="0.15">
      <c r="I12" s="148"/>
    </row>
    <row r="13" spans="1:9" ht="12" x14ac:dyDescent="0.15">
      <c r="I13" s="148"/>
    </row>
    <row r="14" spans="1:9" ht="12" x14ac:dyDescent="0.15">
      <c r="I14" s="148"/>
    </row>
    <row r="15" spans="1:9" x14ac:dyDescent="0.15">
      <c r="I15" s="149"/>
    </row>
    <row r="16" spans="1:9" x14ac:dyDescent="0.15">
      <c r="I16" s="149"/>
    </row>
    <row r="17" spans="5:9" x14ac:dyDescent="0.15">
      <c r="I17" s="149"/>
    </row>
    <row r="18" spans="5:9" x14ac:dyDescent="0.15">
      <c r="E18" s="44"/>
      <c r="I18" s="149"/>
    </row>
    <row r="19" spans="5:9" x14ac:dyDescent="0.15">
      <c r="I19" s="149"/>
    </row>
    <row r="20" spans="5:9" x14ac:dyDescent="0.15">
      <c r="I20" s="149"/>
    </row>
    <row r="25" spans="5:9" x14ac:dyDescent="0.15">
      <c r="I25" s="151"/>
    </row>
    <row r="26" spans="5:9" x14ac:dyDescent="0.15">
      <c r="I26" s="149"/>
    </row>
    <row r="27" spans="5:9" x14ac:dyDescent="0.15">
      <c r="I27" s="149"/>
    </row>
    <row r="28" spans="5:9" x14ac:dyDescent="0.15">
      <c r="I28" s="149"/>
    </row>
    <row r="29" spans="5:9" x14ac:dyDescent="0.15">
      <c r="I29" s="149"/>
    </row>
    <row r="30" spans="5:9" x14ac:dyDescent="0.15">
      <c r="I30" s="149"/>
    </row>
    <row r="31" spans="5:9" ht="12" x14ac:dyDescent="0.15">
      <c r="I31" s="148"/>
    </row>
    <row r="32" spans="5:9" ht="12" x14ac:dyDescent="0.15">
      <c r="I32" s="148"/>
    </row>
    <row r="33" spans="9:9" ht="12" x14ac:dyDescent="0.15">
      <c r="I33" s="148"/>
    </row>
    <row r="34" spans="9:9" ht="12" x14ac:dyDescent="0.15">
      <c r="I34" s="148"/>
    </row>
    <row r="35" spans="9:9" ht="12" x14ac:dyDescent="0.15">
      <c r="I35" s="148"/>
    </row>
    <row r="36" spans="9:9" ht="12" x14ac:dyDescent="0.15">
      <c r="I36" s="148"/>
    </row>
    <row r="37" spans="9:9" ht="12" x14ac:dyDescent="0.15">
      <c r="I37" s="148"/>
    </row>
    <row r="38" spans="9:9" ht="12" x14ac:dyDescent="0.15">
      <c r="I38" s="148"/>
    </row>
    <row r="39" spans="9:9" ht="12" x14ac:dyDescent="0.15">
      <c r="I39" s="148"/>
    </row>
    <row r="40" spans="9:9" ht="12" x14ac:dyDescent="0.15">
      <c r="I40" s="148"/>
    </row>
    <row r="41" spans="9:9" ht="12" x14ac:dyDescent="0.15">
      <c r="I41" s="148"/>
    </row>
    <row r="42" spans="9:9" ht="12" x14ac:dyDescent="0.15">
      <c r="I42" s="148"/>
    </row>
    <row r="43" spans="9:9" x14ac:dyDescent="0.15">
      <c r="I43" s="149"/>
    </row>
    <row r="48" spans="9:9" ht="12" x14ac:dyDescent="0.15">
      <c r="I48" s="152"/>
    </row>
    <row r="49" spans="9:9" ht="12" x14ac:dyDescent="0.15">
      <c r="I49" s="152"/>
    </row>
    <row r="50" spans="9:9" ht="12" x14ac:dyDescent="0.15">
      <c r="I50" s="152"/>
    </row>
    <row r="51" spans="9:9" ht="12" x14ac:dyDescent="0.15">
      <c r="I51" s="152"/>
    </row>
    <row r="52" spans="9:9" ht="12" x14ac:dyDescent="0.15">
      <c r="I52" s="152"/>
    </row>
    <row r="53" spans="9:9" ht="12" x14ac:dyDescent="0.15">
      <c r="I53" s="152"/>
    </row>
    <row r="54" spans="9:9" ht="12" x14ac:dyDescent="0.15">
      <c r="I54" s="152"/>
    </row>
    <row r="55" spans="9:9" ht="12" x14ac:dyDescent="0.15">
      <c r="I55" s="152"/>
    </row>
    <row r="56" spans="9:9" ht="12" x14ac:dyDescent="0.15">
      <c r="I56" s="152"/>
    </row>
    <row r="57" spans="9:9" ht="12" x14ac:dyDescent="0.15">
      <c r="I57" s="152"/>
    </row>
    <row r="58" spans="9:9" ht="12" x14ac:dyDescent="0.15">
      <c r="I58" s="152"/>
    </row>
    <row r="59" spans="9:9" ht="12" x14ac:dyDescent="0.15">
      <c r="I59" s="152"/>
    </row>
    <row r="60" spans="9:9" ht="12" x14ac:dyDescent="0.15">
      <c r="I60" s="152"/>
    </row>
    <row r="61" spans="9:9" ht="12" x14ac:dyDescent="0.15">
      <c r="I61" s="152"/>
    </row>
    <row r="62" spans="9:9" ht="12" x14ac:dyDescent="0.15">
      <c r="I62" s="152"/>
    </row>
  </sheetData>
  <customSheetViews>
    <customSheetView guid="{178BA1C3-DC89-4992-B3E3-F2F34649A5B2}" showRuler="0">
      <selection activeCell="D10" sqref="D10"/>
      <pageMargins left="0.75" right="0.75" top="1" bottom="1" header="0.5" footer="0.5"/>
      <headerFooter alignWithMargins="0"/>
    </customSheetView>
    <customSheetView guid="{3A0AD917-8B70-480E-8DF3-28A384F5F564}" showRuler="0">
      <selection activeCell="D10" sqref="D10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M43" sqref="M43"/>
    </sheetView>
  </sheetViews>
  <sheetFormatPr defaultColWidth="9" defaultRowHeight="15.6" x14ac:dyDescent="0.25"/>
  <cols>
    <col min="1" max="16384" width="9" style="33"/>
  </cols>
  <sheetData>
    <row r="1" spans="1:1" x14ac:dyDescent="0.25">
      <c r="A1" s="27" t="s">
        <v>593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1"/>
  <sheetViews>
    <sheetView workbookViewId="0">
      <selection activeCell="C11" sqref="C11"/>
    </sheetView>
  </sheetViews>
  <sheetFormatPr defaultColWidth="9" defaultRowHeight="12" x14ac:dyDescent="0.15"/>
  <cols>
    <col min="1" max="1" width="9" style="3"/>
    <col min="2" max="2" width="11.69921875" style="3" bestFit="1" customWidth="1"/>
    <col min="3" max="3" width="77.8984375" style="1" customWidth="1"/>
    <col min="4" max="4" width="18.09765625" style="1" customWidth="1"/>
    <col min="5" max="16384" width="9" style="1"/>
  </cols>
  <sheetData>
    <row r="1" spans="1:4" x14ac:dyDescent="0.15">
      <c r="A1" s="21" t="s">
        <v>89</v>
      </c>
      <c r="B1" s="21" t="s">
        <v>44</v>
      </c>
      <c r="C1" s="21" t="s">
        <v>45</v>
      </c>
      <c r="D1" s="21" t="s">
        <v>46</v>
      </c>
    </row>
    <row r="2" spans="1:4" x14ac:dyDescent="0.15">
      <c r="A2" s="2" t="s">
        <v>49</v>
      </c>
      <c r="B2" s="22">
        <v>40051</v>
      </c>
      <c r="C2" s="2" t="s">
        <v>48</v>
      </c>
      <c r="D2" s="2"/>
    </row>
    <row r="3" spans="1:4" ht="24" x14ac:dyDescent="0.15">
      <c r="A3" s="2" t="s">
        <v>632</v>
      </c>
      <c r="B3" s="22">
        <v>41386</v>
      </c>
      <c r="C3" s="32" t="s">
        <v>563</v>
      </c>
      <c r="D3" s="2"/>
    </row>
    <row r="4" spans="1:4" x14ac:dyDescent="0.15">
      <c r="A4" s="2" t="s">
        <v>685</v>
      </c>
      <c r="B4" s="22">
        <v>41758</v>
      </c>
      <c r="C4" s="2" t="s">
        <v>674</v>
      </c>
      <c r="D4" s="2"/>
    </row>
    <row r="5" spans="1:4" ht="24" x14ac:dyDescent="0.15">
      <c r="A5" s="46" t="s">
        <v>686</v>
      </c>
      <c r="B5" s="22">
        <v>41831</v>
      </c>
      <c r="C5" s="32" t="s">
        <v>675</v>
      </c>
      <c r="D5" s="2"/>
    </row>
    <row r="6" spans="1:4" x14ac:dyDescent="0.15">
      <c r="A6" s="46" t="s">
        <v>687</v>
      </c>
      <c r="B6" s="22">
        <v>41838</v>
      </c>
      <c r="C6" s="2" t="s">
        <v>684</v>
      </c>
      <c r="D6" s="2"/>
    </row>
    <row r="7" spans="1:4" x14ac:dyDescent="0.15">
      <c r="A7" s="46" t="s">
        <v>687</v>
      </c>
      <c r="B7" s="22">
        <v>41838</v>
      </c>
      <c r="C7" s="2" t="s">
        <v>690</v>
      </c>
      <c r="D7" s="2"/>
    </row>
    <row r="8" spans="1:4" x14ac:dyDescent="0.15">
      <c r="A8" s="46" t="s">
        <v>692</v>
      </c>
      <c r="B8" s="22">
        <v>41841</v>
      </c>
      <c r="C8" s="2" t="s">
        <v>691</v>
      </c>
      <c r="D8" s="2"/>
    </row>
    <row r="9" spans="1:4" x14ac:dyDescent="0.15">
      <c r="A9" s="46" t="s">
        <v>697</v>
      </c>
      <c r="B9" s="22">
        <v>41879</v>
      </c>
      <c r="C9" s="2" t="s">
        <v>698</v>
      </c>
      <c r="D9" s="2"/>
    </row>
    <row r="10" spans="1:4" x14ac:dyDescent="0.15">
      <c r="A10" s="46" t="s">
        <v>699</v>
      </c>
      <c r="B10" s="22">
        <v>41893</v>
      </c>
      <c r="C10" s="2" t="s">
        <v>700</v>
      </c>
      <c r="D10" s="2"/>
    </row>
    <row r="11" spans="1:4" ht="72" x14ac:dyDescent="0.15">
      <c r="A11" s="46" t="s">
        <v>702</v>
      </c>
      <c r="B11" s="22">
        <v>42426</v>
      </c>
      <c r="C11" s="32" t="s">
        <v>713</v>
      </c>
      <c r="D11" s="2"/>
    </row>
  </sheetData>
  <customSheetViews>
    <customSheetView guid="{178BA1C3-DC89-4992-B3E3-F2F34649A5B2}" showRuler="0">
      <selection activeCell="D3" sqref="D3"/>
      <pageMargins left="0.75" right="0.75" top="1" bottom="1" header="0.5" footer="0.5"/>
      <pageSetup paperSize="9" orientation="portrait" horizontalDpi="1200" verticalDpi="1200" r:id="rId1"/>
      <headerFooter alignWithMargins="0"/>
    </customSheetView>
    <customSheetView guid="{9C2B4596-A1F5-47ED-8258-B05DD39C70F8}" showRuler="0">
      <selection activeCell="D3" sqref="D3"/>
      <pageMargins left="0.75" right="0.75" top="1" bottom="1" header="0.5" footer="0.5"/>
      <pageSetup paperSize="9" orientation="portrait" horizontalDpi="1200" verticalDpi="1200" r:id="rId2"/>
      <headerFooter alignWithMargins="0"/>
    </customSheetView>
    <customSheetView guid="{03103C82-F87D-486D-BBA5-E555EDC2AD85}">
      <selection activeCell="D3" sqref="D3"/>
      <pageMargins left="0.75" right="0.75" top="1" bottom="1" header="0.5" footer="0.5"/>
      <pageSetup paperSize="9" orientation="portrait" horizontalDpi="1200" verticalDpi="1200" r:id="rId3"/>
      <headerFooter alignWithMargins="0"/>
    </customSheetView>
    <customSheetView guid="{3A0AD917-8B70-480E-8DF3-28A384F5F564}" showRuler="0">
      <selection activeCell="D3" sqref="D3"/>
      <pageMargins left="0.75" right="0.75" top="1" bottom="1" header="0.5" footer="0.5"/>
      <pageSetup paperSize="9" orientation="portrait" horizontalDpi="1200" verticalDpi="1200" r:id="rId4"/>
      <headerFooter alignWithMargins="0"/>
    </customSheetView>
  </customSheetViews>
  <phoneticPr fontId="1" type="noConversion"/>
  <pageMargins left="0.75" right="0.75" top="1" bottom="1" header="0.5" footer="0.5"/>
  <pageSetup paperSize="9" orientation="portrait" horizontalDpi="1200" verticalDpi="1200" r:id="rId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7.8984375" style="51" customWidth="1"/>
    <col min="2" max="2" width="10.09765625" style="51" customWidth="1"/>
    <col min="3" max="3" width="13.59765625" style="51" customWidth="1"/>
    <col min="4" max="4" width="12.3984375" style="51" customWidth="1"/>
    <col min="5" max="5" width="24.59765625" style="51" customWidth="1"/>
    <col min="6" max="6" width="27.5" style="51" customWidth="1"/>
    <col min="7" max="7" width="9.09765625" style="51" customWidth="1"/>
    <col min="8" max="8" width="9" style="51"/>
    <col min="9" max="9" width="10.796875" style="150" customWidth="1"/>
    <col min="10" max="16384" width="9" style="51"/>
  </cols>
  <sheetData>
    <row r="1" spans="1:9" ht="42" customHeight="1" x14ac:dyDescent="0.25">
      <c r="A1" s="48" t="s">
        <v>80</v>
      </c>
      <c r="B1" s="48" t="s">
        <v>81</v>
      </c>
      <c r="C1" s="48" t="s">
        <v>82</v>
      </c>
      <c r="D1" s="49" t="s">
        <v>83</v>
      </c>
      <c r="E1" s="49" t="s">
        <v>84</v>
      </c>
      <c r="F1" s="50" t="s">
        <v>85</v>
      </c>
      <c r="G1" s="49" t="s">
        <v>86</v>
      </c>
      <c r="H1" s="48" t="s">
        <v>87</v>
      </c>
      <c r="I1" s="147" t="s">
        <v>794</v>
      </c>
    </row>
    <row r="2" spans="1:9" x14ac:dyDescent="0.25">
      <c r="A2" s="52" t="s">
        <v>360</v>
      </c>
      <c r="B2" s="53" t="s">
        <v>598</v>
      </c>
      <c r="C2" s="54" t="s">
        <v>599</v>
      </c>
      <c r="D2" s="55" t="s">
        <v>600</v>
      </c>
      <c r="E2" s="55" t="s">
        <v>601</v>
      </c>
      <c r="F2" s="55" t="s">
        <v>602</v>
      </c>
      <c r="G2" s="56" t="s">
        <v>20</v>
      </c>
      <c r="H2" s="57"/>
      <c r="I2" s="132" t="s">
        <v>795</v>
      </c>
    </row>
    <row r="3" spans="1:9" ht="24" x14ac:dyDescent="0.25">
      <c r="A3" s="52" t="s">
        <v>603</v>
      </c>
      <c r="B3" s="58" t="s">
        <v>53</v>
      </c>
      <c r="C3" s="59" t="s">
        <v>109</v>
      </c>
      <c r="D3" s="59" t="s">
        <v>121</v>
      </c>
      <c r="E3" s="59" t="s">
        <v>132</v>
      </c>
      <c r="F3" s="59" t="s">
        <v>12</v>
      </c>
      <c r="G3" s="56" t="s">
        <v>20</v>
      </c>
      <c r="H3" s="57"/>
      <c r="I3" s="148"/>
    </row>
    <row r="4" spans="1:9" ht="24" x14ac:dyDescent="0.25">
      <c r="A4" s="52" t="s">
        <v>604</v>
      </c>
      <c r="B4" s="58" t="s">
        <v>88</v>
      </c>
      <c r="C4" s="60" t="s">
        <v>108</v>
      </c>
      <c r="D4" s="61" t="s">
        <v>40</v>
      </c>
      <c r="E4" s="61" t="s">
        <v>41</v>
      </c>
      <c r="F4" s="62" t="s">
        <v>43</v>
      </c>
      <c r="G4" s="56" t="s">
        <v>20</v>
      </c>
      <c r="H4" s="52"/>
      <c r="I4" s="148"/>
    </row>
    <row r="5" spans="1:9" x14ac:dyDescent="0.25">
      <c r="A5" s="52" t="s">
        <v>605</v>
      </c>
      <c r="B5" s="58" t="s">
        <v>88</v>
      </c>
      <c r="C5" s="60" t="s">
        <v>110</v>
      </c>
      <c r="D5" s="61" t="s">
        <v>122</v>
      </c>
      <c r="E5" s="61" t="s">
        <v>122</v>
      </c>
      <c r="F5" s="62" t="s">
        <v>142</v>
      </c>
      <c r="G5" s="56" t="s">
        <v>20</v>
      </c>
      <c r="H5" s="52"/>
      <c r="I5" s="148"/>
    </row>
    <row r="6" spans="1:9" x14ac:dyDescent="0.25">
      <c r="A6" s="52" t="s">
        <v>606</v>
      </c>
      <c r="B6" s="58" t="s">
        <v>88</v>
      </c>
      <c r="C6" s="60" t="s">
        <v>111</v>
      </c>
      <c r="D6" s="61" t="s">
        <v>123</v>
      </c>
      <c r="E6" s="61" t="s">
        <v>133</v>
      </c>
      <c r="F6" s="62" t="s">
        <v>43</v>
      </c>
      <c r="G6" s="56" t="s">
        <v>20</v>
      </c>
      <c r="H6" s="52"/>
      <c r="I6" s="148"/>
    </row>
    <row r="7" spans="1:9" x14ac:dyDescent="0.25">
      <c r="A7" s="52" t="s">
        <v>607</v>
      </c>
      <c r="B7" s="58" t="s">
        <v>88</v>
      </c>
      <c r="C7" s="60" t="s">
        <v>112</v>
      </c>
      <c r="D7" s="61" t="s">
        <v>124</v>
      </c>
      <c r="E7" s="61" t="s">
        <v>134</v>
      </c>
      <c r="F7" s="62" t="s">
        <v>43</v>
      </c>
      <c r="G7" s="56" t="s">
        <v>20</v>
      </c>
      <c r="H7" s="52"/>
      <c r="I7" s="148"/>
    </row>
    <row r="8" spans="1:9" ht="156" x14ac:dyDescent="0.25">
      <c r="A8" s="52" t="s">
        <v>608</v>
      </c>
      <c r="B8" s="58" t="s">
        <v>88</v>
      </c>
      <c r="C8" s="60" t="s">
        <v>113</v>
      </c>
      <c r="D8" s="61" t="s">
        <v>125</v>
      </c>
      <c r="E8" s="61" t="s">
        <v>633</v>
      </c>
      <c r="F8" s="62" t="s">
        <v>666</v>
      </c>
      <c r="G8" s="56" t="s">
        <v>20</v>
      </c>
      <c r="H8" s="52"/>
      <c r="I8" s="148"/>
    </row>
    <row r="9" spans="1:9" ht="24" x14ac:dyDescent="0.25">
      <c r="A9" s="52" t="s">
        <v>609</v>
      </c>
      <c r="B9" s="58" t="s">
        <v>88</v>
      </c>
      <c r="C9" s="60" t="s">
        <v>114</v>
      </c>
      <c r="D9" s="61" t="s">
        <v>126</v>
      </c>
      <c r="E9" s="61" t="s">
        <v>135</v>
      </c>
      <c r="F9" s="62" t="s">
        <v>43</v>
      </c>
      <c r="G9" s="56" t="s">
        <v>20</v>
      </c>
      <c r="H9" s="52"/>
      <c r="I9" s="148"/>
    </row>
    <row r="10" spans="1:9" x14ac:dyDescent="0.25">
      <c r="A10" s="52" t="s">
        <v>610</v>
      </c>
      <c r="B10" s="58" t="s">
        <v>146</v>
      </c>
      <c r="C10" s="60" t="s">
        <v>115</v>
      </c>
      <c r="D10" s="61" t="s">
        <v>127</v>
      </c>
      <c r="E10" s="61" t="s">
        <v>136</v>
      </c>
      <c r="F10" s="62" t="s">
        <v>43</v>
      </c>
      <c r="G10" s="56" t="s">
        <v>20</v>
      </c>
      <c r="H10" s="52"/>
      <c r="I10" s="148"/>
    </row>
    <row r="11" spans="1:9" ht="24" x14ac:dyDescent="0.25">
      <c r="A11" s="52" t="s">
        <v>611</v>
      </c>
      <c r="B11" s="58" t="s">
        <v>88</v>
      </c>
      <c r="C11" s="60" t="s">
        <v>116</v>
      </c>
      <c r="D11" s="61" t="s">
        <v>128</v>
      </c>
      <c r="E11" s="61" t="s">
        <v>137</v>
      </c>
      <c r="F11" s="62" t="s">
        <v>43</v>
      </c>
      <c r="G11" s="56" t="s">
        <v>20</v>
      </c>
      <c r="H11" s="52"/>
      <c r="I11" s="148"/>
    </row>
    <row r="12" spans="1:9" ht="24" x14ac:dyDescent="0.25">
      <c r="A12" s="52" t="s">
        <v>612</v>
      </c>
      <c r="B12" s="58" t="s">
        <v>88</v>
      </c>
      <c r="C12" s="60" t="s">
        <v>117</v>
      </c>
      <c r="D12" s="61" t="s">
        <v>39</v>
      </c>
      <c r="E12" s="61" t="s">
        <v>138</v>
      </c>
      <c r="F12" s="62" t="s">
        <v>143</v>
      </c>
      <c r="G12" s="56" t="s">
        <v>20</v>
      </c>
      <c r="H12" s="52"/>
      <c r="I12" s="148"/>
    </row>
    <row r="13" spans="1:9" ht="24" x14ac:dyDescent="0.25">
      <c r="A13" s="52" t="s">
        <v>613</v>
      </c>
      <c r="B13" s="58" t="s">
        <v>53</v>
      </c>
      <c r="C13" s="60" t="s">
        <v>118</v>
      </c>
      <c r="D13" s="61" t="s">
        <v>38</v>
      </c>
      <c r="E13" s="61" t="s">
        <v>139</v>
      </c>
      <c r="F13" s="62" t="s">
        <v>42</v>
      </c>
      <c r="G13" s="56" t="s">
        <v>20</v>
      </c>
      <c r="H13" s="52"/>
      <c r="I13" s="148"/>
    </row>
    <row r="14" spans="1:9" ht="24" x14ac:dyDescent="0.25">
      <c r="A14" s="52" t="s">
        <v>614</v>
      </c>
      <c r="B14" s="58" t="s">
        <v>88</v>
      </c>
      <c r="C14" s="64" t="s">
        <v>676</v>
      </c>
      <c r="D14" s="64" t="s">
        <v>129</v>
      </c>
      <c r="E14" s="64" t="s">
        <v>140</v>
      </c>
      <c r="F14" s="65" t="s">
        <v>527</v>
      </c>
      <c r="G14" s="56" t="s">
        <v>20</v>
      </c>
      <c r="H14" s="66"/>
      <c r="I14" s="148"/>
    </row>
    <row r="15" spans="1:9" ht="24" x14ac:dyDescent="0.25">
      <c r="A15" s="52" t="s">
        <v>615</v>
      </c>
      <c r="B15" s="58" t="s">
        <v>88</v>
      </c>
      <c r="C15" s="64" t="s">
        <v>119</v>
      </c>
      <c r="D15" s="64" t="s">
        <v>130</v>
      </c>
      <c r="E15" s="64" t="s">
        <v>130</v>
      </c>
      <c r="F15" s="64" t="s">
        <v>144</v>
      </c>
      <c r="G15" s="56" t="s">
        <v>20</v>
      </c>
      <c r="H15" s="66"/>
      <c r="I15" s="149"/>
    </row>
    <row r="16" spans="1:9" x14ac:dyDescent="0.25">
      <c r="A16" s="52" t="s">
        <v>616</v>
      </c>
      <c r="B16" s="58" t="s">
        <v>88</v>
      </c>
      <c r="C16" s="64" t="s">
        <v>120</v>
      </c>
      <c r="D16" s="64" t="s">
        <v>131</v>
      </c>
      <c r="E16" s="64" t="s">
        <v>141</v>
      </c>
      <c r="F16" s="64" t="s">
        <v>145</v>
      </c>
      <c r="G16" s="56" t="s">
        <v>20</v>
      </c>
      <c r="H16" s="66"/>
      <c r="I16" s="149"/>
    </row>
    <row r="17" spans="9:9" x14ac:dyDescent="0.25">
      <c r="I17" s="149"/>
    </row>
    <row r="18" spans="9:9" x14ac:dyDescent="0.25">
      <c r="I18" s="149"/>
    </row>
    <row r="19" spans="9:9" x14ac:dyDescent="0.25">
      <c r="I19" s="149"/>
    </row>
    <row r="20" spans="9:9" x14ac:dyDescent="0.25">
      <c r="I20" s="149"/>
    </row>
    <row r="25" spans="9:9" x14ac:dyDescent="0.25">
      <c r="I25" s="151"/>
    </row>
    <row r="26" spans="9:9" x14ac:dyDescent="0.25">
      <c r="I26" s="149"/>
    </row>
    <row r="27" spans="9:9" x14ac:dyDescent="0.25">
      <c r="I27" s="149"/>
    </row>
    <row r="28" spans="9:9" x14ac:dyDescent="0.25">
      <c r="I28" s="149"/>
    </row>
    <row r="29" spans="9:9" x14ac:dyDescent="0.25">
      <c r="I29" s="149"/>
    </row>
    <row r="30" spans="9:9" x14ac:dyDescent="0.25">
      <c r="I30" s="149"/>
    </row>
    <row r="31" spans="9:9" x14ac:dyDescent="0.25">
      <c r="I31" s="148"/>
    </row>
    <row r="32" spans="9:9" x14ac:dyDescent="0.25">
      <c r="I32" s="148"/>
    </row>
    <row r="33" spans="9:9" x14ac:dyDescent="0.25">
      <c r="I33" s="148"/>
    </row>
    <row r="34" spans="9:9" x14ac:dyDescent="0.25">
      <c r="I34" s="148"/>
    </row>
    <row r="35" spans="9:9" x14ac:dyDescent="0.25">
      <c r="I35" s="148"/>
    </row>
    <row r="36" spans="9:9" x14ac:dyDescent="0.25">
      <c r="I36" s="148"/>
    </row>
    <row r="37" spans="9:9" x14ac:dyDescent="0.25">
      <c r="I37" s="148"/>
    </row>
    <row r="38" spans="9:9" x14ac:dyDescent="0.25">
      <c r="I38" s="148"/>
    </row>
    <row r="39" spans="9:9" x14ac:dyDescent="0.25">
      <c r="I39" s="148"/>
    </row>
    <row r="40" spans="9:9" x14ac:dyDescent="0.25">
      <c r="I40" s="148"/>
    </row>
    <row r="41" spans="9:9" x14ac:dyDescent="0.25">
      <c r="I41" s="148"/>
    </row>
    <row r="42" spans="9:9" x14ac:dyDescent="0.25">
      <c r="I42" s="148"/>
    </row>
    <row r="43" spans="9:9" x14ac:dyDescent="0.25">
      <c r="I43" s="149"/>
    </row>
    <row r="48" spans="9:9" x14ac:dyDescent="0.25">
      <c r="I48" s="152"/>
    </row>
    <row r="49" spans="9:9" x14ac:dyDescent="0.25">
      <c r="I49" s="152"/>
    </row>
    <row r="50" spans="9:9" x14ac:dyDescent="0.25">
      <c r="I50" s="152"/>
    </row>
    <row r="51" spans="9:9" x14ac:dyDescent="0.25">
      <c r="I51" s="152"/>
    </row>
    <row r="52" spans="9:9" x14ac:dyDescent="0.25">
      <c r="I52" s="152"/>
    </row>
    <row r="53" spans="9:9" x14ac:dyDescent="0.25">
      <c r="I53" s="152"/>
    </row>
    <row r="54" spans="9:9" x14ac:dyDescent="0.25">
      <c r="I54" s="152"/>
    </row>
    <row r="55" spans="9:9" x14ac:dyDescent="0.25">
      <c r="I55" s="152"/>
    </row>
    <row r="56" spans="9:9" x14ac:dyDescent="0.25">
      <c r="I56" s="152"/>
    </row>
    <row r="57" spans="9:9" x14ac:dyDescent="0.25">
      <c r="I57" s="152"/>
    </row>
    <row r="58" spans="9:9" x14ac:dyDescent="0.25">
      <c r="I58" s="152"/>
    </row>
    <row r="59" spans="9:9" x14ac:dyDescent="0.25">
      <c r="I59" s="152"/>
    </row>
    <row r="60" spans="9:9" x14ac:dyDescent="0.25">
      <c r="I60" s="152"/>
    </row>
    <row r="61" spans="9:9" x14ac:dyDescent="0.25">
      <c r="I61" s="152"/>
    </row>
    <row r="62" spans="9:9" x14ac:dyDescent="0.25">
      <c r="I62" s="152"/>
    </row>
  </sheetData>
  <customSheetViews>
    <customSheetView guid="{178BA1C3-DC89-4992-B3E3-F2F34649A5B2}" showRuler="0" topLeftCell="A3">
      <selection activeCell="G7" sqref="G7"/>
      <pageMargins left="0.75" right="0.75" top="1" bottom="1" header="0.5" footer="0.5"/>
      <headerFooter alignWithMargins="0"/>
    </customSheetView>
    <customSheetView guid="{9C2B4596-A1F5-47ED-8258-B05DD39C70F8}" showRuler="0" topLeftCell="A3">
      <selection activeCell="G7" sqref="G7"/>
      <pageMargins left="0.75" right="0.75" top="1" bottom="1" header="0.5" footer="0.5"/>
      <headerFooter alignWithMargins="0"/>
    </customSheetView>
    <customSheetView guid="{03103C82-F87D-486D-BBA5-E555EDC2AD85}" topLeftCell="A3">
      <selection activeCell="G7" sqref="G7"/>
      <pageMargins left="0.75" right="0.75" top="1" bottom="1" header="0.5" footer="0.5"/>
      <headerFooter alignWithMargins="0"/>
    </customSheetView>
    <customSheetView guid="{3A0AD917-8B70-480E-8DF3-28A384F5F564}" showRuler="0" topLeftCell="A3">
      <selection activeCell="G7" sqref="G7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7.8984375" style="67" customWidth="1"/>
    <col min="2" max="2" width="10.09765625" style="67" customWidth="1"/>
    <col min="3" max="3" width="13.59765625" style="67" customWidth="1"/>
    <col min="4" max="4" width="12.3984375" style="67" customWidth="1"/>
    <col min="5" max="5" width="24.59765625" style="67" customWidth="1"/>
    <col min="6" max="6" width="16.3984375" style="67" customWidth="1"/>
    <col min="7" max="7" width="4.8984375" style="67" customWidth="1"/>
    <col min="8" max="8" width="9" style="67"/>
    <col min="9" max="9" width="10.796875" style="150" customWidth="1"/>
    <col min="10" max="16384" width="9" style="67"/>
  </cols>
  <sheetData>
    <row r="1" spans="1:9" ht="42" customHeight="1" x14ac:dyDescent="0.25">
      <c r="A1" s="48" t="s">
        <v>3</v>
      </c>
      <c r="B1" s="48" t="s">
        <v>4</v>
      </c>
      <c r="C1" s="48" t="s">
        <v>5</v>
      </c>
      <c r="D1" s="49" t="s">
        <v>6</v>
      </c>
      <c r="E1" s="49" t="s">
        <v>7</v>
      </c>
      <c r="F1" s="50" t="s">
        <v>8</v>
      </c>
      <c r="G1" s="49" t="s">
        <v>9</v>
      </c>
      <c r="H1" s="48" t="s">
        <v>10</v>
      </c>
      <c r="I1" s="147" t="s">
        <v>794</v>
      </c>
    </row>
    <row r="2" spans="1:9" ht="27" customHeight="1" x14ac:dyDescent="0.25">
      <c r="A2" s="68" t="s">
        <v>362</v>
      </c>
      <c r="B2" s="69" t="s">
        <v>53</v>
      </c>
      <c r="C2" s="70" t="s">
        <v>594</v>
      </c>
      <c r="D2" s="71" t="s">
        <v>192</v>
      </c>
      <c r="E2" s="71" t="s">
        <v>195</v>
      </c>
      <c r="F2" s="72" t="s">
        <v>43</v>
      </c>
      <c r="G2" s="73" t="s">
        <v>20</v>
      </c>
      <c r="H2" s="74"/>
      <c r="I2" s="132" t="s">
        <v>795</v>
      </c>
    </row>
    <row r="3" spans="1:9" ht="27" customHeight="1" x14ac:dyDescent="0.25">
      <c r="A3" s="68" t="s">
        <v>538</v>
      </c>
      <c r="B3" s="69" t="s">
        <v>53</v>
      </c>
      <c r="C3" s="75" t="s">
        <v>93</v>
      </c>
      <c r="D3" s="76" t="s">
        <v>13</v>
      </c>
      <c r="E3" s="76" t="s">
        <v>41</v>
      </c>
      <c r="F3" s="77" t="s">
        <v>12</v>
      </c>
      <c r="G3" s="73" t="s">
        <v>20</v>
      </c>
      <c r="H3" s="74"/>
      <c r="I3" s="148"/>
    </row>
    <row r="4" spans="1:9" ht="48" x14ac:dyDescent="0.25">
      <c r="A4" s="68" t="s">
        <v>539</v>
      </c>
      <c r="B4" s="69" t="s">
        <v>53</v>
      </c>
      <c r="C4" s="78" t="s">
        <v>190</v>
      </c>
      <c r="D4" s="68" t="s">
        <v>193</v>
      </c>
      <c r="E4" s="68" t="s">
        <v>196</v>
      </c>
      <c r="F4" s="79" t="s">
        <v>297</v>
      </c>
      <c r="G4" s="73" t="s">
        <v>20</v>
      </c>
      <c r="H4" s="74"/>
      <c r="I4" s="148"/>
    </row>
    <row r="5" spans="1:9" ht="48" x14ac:dyDescent="0.25">
      <c r="A5" s="71" t="s">
        <v>540</v>
      </c>
      <c r="B5" s="69" t="s">
        <v>53</v>
      </c>
      <c r="C5" s="70" t="s">
        <v>191</v>
      </c>
      <c r="D5" s="71" t="s">
        <v>194</v>
      </c>
      <c r="E5" s="71" t="s">
        <v>197</v>
      </c>
      <c r="F5" s="79" t="s">
        <v>297</v>
      </c>
      <c r="G5" s="73" t="s">
        <v>20</v>
      </c>
      <c r="H5" s="80"/>
      <c r="I5" s="148"/>
    </row>
    <row r="6" spans="1:9" ht="24" x14ac:dyDescent="0.25">
      <c r="A6" s="68" t="s">
        <v>541</v>
      </c>
      <c r="B6" s="69" t="s">
        <v>53</v>
      </c>
      <c r="C6" s="81" t="s">
        <v>680</v>
      </c>
      <c r="D6" s="81" t="s">
        <v>529</v>
      </c>
      <c r="E6" s="81" t="s">
        <v>533</v>
      </c>
      <c r="F6" s="81" t="s">
        <v>530</v>
      </c>
      <c r="G6" s="73" t="s">
        <v>20</v>
      </c>
      <c r="H6" s="74"/>
      <c r="I6" s="148"/>
    </row>
    <row r="7" spans="1:9" ht="25.2" x14ac:dyDescent="0.25">
      <c r="A7" s="68" t="s">
        <v>542</v>
      </c>
      <c r="B7" s="69" t="s">
        <v>53</v>
      </c>
      <c r="C7" s="81" t="s">
        <v>681</v>
      </c>
      <c r="D7" s="81" t="s">
        <v>534</v>
      </c>
      <c r="E7" s="82" t="s">
        <v>535</v>
      </c>
      <c r="F7" s="81" t="s">
        <v>527</v>
      </c>
      <c r="G7" s="73" t="s">
        <v>20</v>
      </c>
      <c r="H7" s="74"/>
      <c r="I7" s="148"/>
    </row>
    <row r="8" spans="1:9" ht="24" x14ac:dyDescent="0.25">
      <c r="A8" s="68" t="s">
        <v>543</v>
      </c>
      <c r="B8" s="69" t="s">
        <v>53</v>
      </c>
      <c r="C8" s="81" t="s">
        <v>531</v>
      </c>
      <c r="D8" s="81" t="s">
        <v>536</v>
      </c>
      <c r="E8" s="81" t="s">
        <v>537</v>
      </c>
      <c r="F8" s="81" t="s">
        <v>532</v>
      </c>
      <c r="G8" s="73" t="s">
        <v>20</v>
      </c>
      <c r="H8" s="74"/>
      <c r="I8" s="148"/>
    </row>
    <row r="9" spans="1:9" ht="24" x14ac:dyDescent="0.25">
      <c r="A9" s="68" t="s">
        <v>556</v>
      </c>
      <c r="B9" s="69" t="s">
        <v>53</v>
      </c>
      <c r="C9" s="83" t="s">
        <v>558</v>
      </c>
      <c r="D9" s="83" t="s">
        <v>559</v>
      </c>
      <c r="E9" s="83" t="s">
        <v>560</v>
      </c>
      <c r="F9" s="81" t="s">
        <v>63</v>
      </c>
      <c r="G9" s="73" t="s">
        <v>20</v>
      </c>
      <c r="H9" s="81"/>
      <c r="I9" s="148"/>
    </row>
    <row r="10" spans="1:9" x14ac:dyDescent="0.25">
      <c r="I10" s="148"/>
    </row>
    <row r="11" spans="1:9" x14ac:dyDescent="0.25">
      <c r="I11" s="148"/>
    </row>
    <row r="12" spans="1:9" x14ac:dyDescent="0.25">
      <c r="I12" s="148"/>
    </row>
    <row r="13" spans="1:9" x14ac:dyDescent="0.25">
      <c r="I13" s="148"/>
    </row>
    <row r="14" spans="1:9" x14ac:dyDescent="0.25">
      <c r="I14" s="148"/>
    </row>
    <row r="15" spans="1:9" x14ac:dyDescent="0.25">
      <c r="I15" s="149"/>
    </row>
    <row r="16" spans="1:9" x14ac:dyDescent="0.25">
      <c r="I16" s="149"/>
    </row>
    <row r="17" spans="9:9" x14ac:dyDescent="0.25">
      <c r="I17" s="149"/>
    </row>
    <row r="18" spans="9:9" x14ac:dyDescent="0.25">
      <c r="I18" s="149"/>
    </row>
    <row r="19" spans="9:9" x14ac:dyDescent="0.25">
      <c r="I19" s="149"/>
    </row>
    <row r="20" spans="9:9" x14ac:dyDescent="0.25">
      <c r="I20" s="149"/>
    </row>
    <row r="25" spans="9:9" x14ac:dyDescent="0.25">
      <c r="I25" s="151"/>
    </row>
    <row r="26" spans="9:9" x14ac:dyDescent="0.25">
      <c r="I26" s="149"/>
    </row>
    <row r="27" spans="9:9" x14ac:dyDescent="0.25">
      <c r="I27" s="149"/>
    </row>
    <row r="28" spans="9:9" x14ac:dyDescent="0.25">
      <c r="I28" s="149"/>
    </row>
    <row r="29" spans="9:9" x14ac:dyDescent="0.25">
      <c r="I29" s="149"/>
    </row>
    <row r="30" spans="9:9" x14ac:dyDescent="0.25">
      <c r="I30" s="149"/>
    </row>
    <row r="31" spans="9:9" x14ac:dyDescent="0.25">
      <c r="I31" s="148"/>
    </row>
    <row r="32" spans="9:9" x14ac:dyDescent="0.25">
      <c r="I32" s="148"/>
    </row>
    <row r="33" spans="9:9" x14ac:dyDescent="0.25">
      <c r="I33" s="148"/>
    </row>
    <row r="34" spans="9:9" x14ac:dyDescent="0.25">
      <c r="I34" s="148"/>
    </row>
    <row r="35" spans="9:9" x14ac:dyDescent="0.25">
      <c r="I35" s="148"/>
    </row>
    <row r="36" spans="9:9" x14ac:dyDescent="0.25">
      <c r="I36" s="148"/>
    </row>
    <row r="37" spans="9:9" x14ac:dyDescent="0.25">
      <c r="I37" s="148"/>
    </row>
    <row r="38" spans="9:9" x14ac:dyDescent="0.25">
      <c r="I38" s="148"/>
    </row>
    <row r="39" spans="9:9" x14ac:dyDescent="0.25">
      <c r="I39" s="148"/>
    </row>
    <row r="40" spans="9:9" x14ac:dyDescent="0.25">
      <c r="I40" s="148"/>
    </row>
    <row r="41" spans="9:9" x14ac:dyDescent="0.25">
      <c r="I41" s="148"/>
    </row>
    <row r="42" spans="9:9" x14ac:dyDescent="0.25">
      <c r="I42" s="148"/>
    </row>
    <row r="43" spans="9:9" x14ac:dyDescent="0.25">
      <c r="I43" s="149"/>
    </row>
    <row r="48" spans="9:9" x14ac:dyDescent="0.25">
      <c r="I48" s="152"/>
    </row>
    <row r="49" spans="9:9" x14ac:dyDescent="0.25">
      <c r="I49" s="152"/>
    </row>
    <row r="50" spans="9:9" x14ac:dyDescent="0.25">
      <c r="I50" s="152"/>
    </row>
    <row r="51" spans="9:9" x14ac:dyDescent="0.25">
      <c r="I51" s="152"/>
    </row>
    <row r="52" spans="9:9" x14ac:dyDescent="0.25">
      <c r="I52" s="152"/>
    </row>
    <row r="53" spans="9:9" x14ac:dyDescent="0.25">
      <c r="I53" s="152"/>
    </row>
    <row r="54" spans="9:9" x14ac:dyDescent="0.25">
      <c r="I54" s="152"/>
    </row>
    <row r="55" spans="9:9" x14ac:dyDescent="0.25">
      <c r="I55" s="152"/>
    </row>
    <row r="56" spans="9:9" x14ac:dyDescent="0.25">
      <c r="I56" s="152"/>
    </row>
    <row r="57" spans="9:9" x14ac:dyDescent="0.25">
      <c r="I57" s="152"/>
    </row>
    <row r="58" spans="9:9" x14ac:dyDescent="0.25">
      <c r="I58" s="152"/>
    </row>
    <row r="59" spans="9:9" x14ac:dyDescent="0.25">
      <c r="I59" s="152"/>
    </row>
    <row r="60" spans="9:9" x14ac:dyDescent="0.25">
      <c r="I60" s="152"/>
    </row>
    <row r="61" spans="9:9" x14ac:dyDescent="0.25">
      <c r="I61" s="152"/>
    </row>
    <row r="62" spans="9:9" x14ac:dyDescent="0.25">
      <c r="I62" s="152"/>
    </row>
  </sheetData>
  <customSheetViews>
    <customSheetView guid="{178BA1C3-DC89-4992-B3E3-F2F34649A5B2}" showRuler="0">
      <selection activeCell="A8" sqref="A8:A9"/>
      <pageMargins left="0.75" right="0.75" top="1" bottom="1" header="0.5" footer="0.5"/>
      <pageSetup paperSize="9" orientation="portrait" r:id="rId1"/>
      <headerFooter alignWithMargins="0"/>
    </customSheetView>
    <customSheetView guid="{9C2B4596-A1F5-47ED-8258-B05DD39C70F8}" showRuler="0">
      <selection activeCell="E6" sqref="E6"/>
      <pageMargins left="0.75" right="0.75" top="1" bottom="1" header="0.5" footer="0.5"/>
      <pageSetup paperSize="9" orientation="portrait" r:id="rId2"/>
      <headerFooter alignWithMargins="0"/>
    </customSheetView>
    <customSheetView guid="{03103C82-F87D-486D-BBA5-E555EDC2AD85}">
      <selection activeCell="E6" sqref="E6"/>
      <pageMargins left="0.75" right="0.75" top="1" bottom="1" header="0.5" footer="0.5"/>
      <pageSetup paperSize="9" orientation="portrait" r:id="rId3"/>
      <headerFooter alignWithMargins="0"/>
    </customSheetView>
    <customSheetView guid="{3A0AD917-8B70-480E-8DF3-28A384F5F564}" showRuler="0">
      <selection activeCell="E6" sqref="E6"/>
      <pageMargins left="0.75" right="0.75" top="1" bottom="1" header="0.5" footer="0.5"/>
      <pageSetup paperSize="9" orientation="portrait" r:id="rId4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2"/>
  <sheetViews>
    <sheetView workbookViewId="0">
      <selection activeCell="I1" sqref="I1:I1048576"/>
    </sheetView>
  </sheetViews>
  <sheetFormatPr defaultColWidth="9" defaultRowHeight="15.6" x14ac:dyDescent="0.15"/>
  <cols>
    <col min="1" max="4" width="9" style="86"/>
    <col min="5" max="5" width="40.59765625" style="86" customWidth="1"/>
    <col min="6" max="6" width="22" style="86" customWidth="1"/>
    <col min="7" max="8" width="9" style="86"/>
    <col min="9" max="9" width="10.796875" style="150" customWidth="1"/>
    <col min="10" max="16384" width="9" style="86"/>
  </cols>
  <sheetData>
    <row r="1" spans="1:9" ht="12" x14ac:dyDescent="0.15">
      <c r="A1" s="84" t="s">
        <v>3</v>
      </c>
      <c r="B1" s="84" t="s">
        <v>4</v>
      </c>
      <c r="C1" s="84" t="s">
        <v>5</v>
      </c>
      <c r="D1" s="84" t="s">
        <v>6</v>
      </c>
      <c r="E1" s="84" t="s">
        <v>7</v>
      </c>
      <c r="F1" s="85" t="s">
        <v>8</v>
      </c>
      <c r="G1" s="84" t="s">
        <v>9</v>
      </c>
      <c r="H1" s="84" t="s">
        <v>10</v>
      </c>
      <c r="I1" s="147" t="s">
        <v>796</v>
      </c>
    </row>
    <row r="2" spans="1:9" ht="24" x14ac:dyDescent="0.15">
      <c r="A2" s="87" t="s">
        <v>561</v>
      </c>
      <c r="B2" s="58" t="s">
        <v>239</v>
      </c>
      <c r="C2" s="87" t="s">
        <v>595</v>
      </c>
      <c r="D2" s="88" t="s">
        <v>228</v>
      </c>
      <c r="E2" s="87" t="s">
        <v>241</v>
      </c>
      <c r="F2" s="87" t="s">
        <v>12</v>
      </c>
      <c r="G2" s="73" t="s">
        <v>20</v>
      </c>
      <c r="H2" s="87"/>
      <c r="I2" s="132" t="s">
        <v>795</v>
      </c>
    </row>
    <row r="3" spans="1:9" ht="24" x14ac:dyDescent="0.15">
      <c r="A3" s="87" t="s">
        <v>364</v>
      </c>
      <c r="B3" s="58" t="s">
        <v>239</v>
      </c>
      <c r="C3" s="87" t="s">
        <v>242</v>
      </c>
      <c r="D3" s="87" t="s">
        <v>243</v>
      </c>
      <c r="E3" s="87" t="s">
        <v>244</v>
      </c>
      <c r="F3" s="87" t="s">
        <v>42</v>
      </c>
      <c r="G3" s="73" t="s">
        <v>20</v>
      </c>
      <c r="H3" s="87"/>
      <c r="I3" s="148"/>
    </row>
    <row r="4" spans="1:9" ht="132" x14ac:dyDescent="0.15">
      <c r="A4" s="87" t="s">
        <v>365</v>
      </c>
      <c r="B4" s="58" t="s">
        <v>239</v>
      </c>
      <c r="C4" s="87" t="s">
        <v>245</v>
      </c>
      <c r="D4" s="87" t="s">
        <v>246</v>
      </c>
      <c r="E4" s="87" t="s">
        <v>638</v>
      </c>
      <c r="F4" s="87" t="s">
        <v>626</v>
      </c>
      <c r="G4" s="73" t="s">
        <v>20</v>
      </c>
      <c r="H4" s="87"/>
      <c r="I4" s="148"/>
    </row>
    <row r="5" spans="1:9" ht="12" x14ac:dyDescent="0.15">
      <c r="I5" s="148"/>
    </row>
    <row r="6" spans="1:9" ht="12" x14ac:dyDescent="0.15">
      <c r="I6" s="148"/>
    </row>
    <row r="7" spans="1:9" ht="12" x14ac:dyDescent="0.15">
      <c r="I7" s="148"/>
    </row>
    <row r="8" spans="1:9" ht="12" x14ac:dyDescent="0.15">
      <c r="I8" s="148"/>
    </row>
    <row r="9" spans="1:9" ht="12" x14ac:dyDescent="0.15">
      <c r="I9" s="148"/>
    </row>
    <row r="10" spans="1:9" ht="12" x14ac:dyDescent="0.15">
      <c r="I10" s="148"/>
    </row>
    <row r="11" spans="1:9" ht="12" x14ac:dyDescent="0.15">
      <c r="I11" s="148"/>
    </row>
    <row r="12" spans="1:9" ht="12" x14ac:dyDescent="0.15">
      <c r="I12" s="148"/>
    </row>
    <row r="13" spans="1:9" ht="12" x14ac:dyDescent="0.15">
      <c r="I13" s="148"/>
    </row>
    <row r="14" spans="1:9" ht="12" x14ac:dyDescent="0.15">
      <c r="I14" s="148"/>
    </row>
    <row r="15" spans="1:9" x14ac:dyDescent="0.15">
      <c r="I15" s="149"/>
    </row>
    <row r="16" spans="1:9" x14ac:dyDescent="0.15">
      <c r="I16" s="149"/>
    </row>
    <row r="17" spans="9:9" x14ac:dyDescent="0.15">
      <c r="I17" s="149"/>
    </row>
    <row r="18" spans="9:9" x14ac:dyDescent="0.15">
      <c r="I18" s="149"/>
    </row>
    <row r="19" spans="9:9" x14ac:dyDescent="0.15">
      <c r="I19" s="149"/>
    </row>
    <row r="20" spans="9:9" x14ac:dyDescent="0.15">
      <c r="I20" s="149"/>
    </row>
    <row r="25" spans="9:9" x14ac:dyDescent="0.15">
      <c r="I25" s="151"/>
    </row>
    <row r="26" spans="9:9" x14ac:dyDescent="0.15">
      <c r="I26" s="149"/>
    </row>
    <row r="27" spans="9:9" x14ac:dyDescent="0.15">
      <c r="I27" s="149"/>
    </row>
    <row r="28" spans="9:9" x14ac:dyDescent="0.15">
      <c r="I28" s="149"/>
    </row>
    <row r="29" spans="9:9" x14ac:dyDescent="0.15">
      <c r="I29" s="149"/>
    </row>
    <row r="30" spans="9:9" x14ac:dyDescent="0.15">
      <c r="I30" s="149"/>
    </row>
    <row r="31" spans="9:9" ht="12" x14ac:dyDescent="0.15">
      <c r="I31" s="148"/>
    </row>
    <row r="32" spans="9:9" ht="12" x14ac:dyDescent="0.15">
      <c r="I32" s="148"/>
    </row>
    <row r="33" spans="9:9" ht="12" x14ac:dyDescent="0.15">
      <c r="I33" s="148"/>
    </row>
    <row r="34" spans="9:9" ht="12" x14ac:dyDescent="0.15">
      <c r="I34" s="148"/>
    </row>
    <row r="35" spans="9:9" ht="12" x14ac:dyDescent="0.15">
      <c r="I35" s="148"/>
    </row>
    <row r="36" spans="9:9" ht="12" x14ac:dyDescent="0.15">
      <c r="I36" s="148"/>
    </row>
    <row r="37" spans="9:9" ht="12" x14ac:dyDescent="0.15">
      <c r="I37" s="148"/>
    </row>
    <row r="38" spans="9:9" ht="12" x14ac:dyDescent="0.15">
      <c r="I38" s="148"/>
    </row>
    <row r="39" spans="9:9" ht="12" x14ac:dyDescent="0.15">
      <c r="I39" s="148"/>
    </row>
    <row r="40" spans="9:9" ht="12" x14ac:dyDescent="0.15">
      <c r="I40" s="148"/>
    </row>
    <row r="41" spans="9:9" ht="12" x14ac:dyDescent="0.15">
      <c r="I41" s="148"/>
    </row>
    <row r="42" spans="9:9" ht="12" x14ac:dyDescent="0.15">
      <c r="I42" s="148"/>
    </row>
    <row r="43" spans="9:9" x14ac:dyDescent="0.15">
      <c r="I43" s="149"/>
    </row>
    <row r="48" spans="9:9" ht="12" x14ac:dyDescent="0.15">
      <c r="I48" s="152"/>
    </row>
    <row r="49" spans="9:9" ht="12" x14ac:dyDescent="0.15">
      <c r="I49" s="152"/>
    </row>
    <row r="50" spans="9:9" ht="12" x14ac:dyDescent="0.15">
      <c r="I50" s="152"/>
    </row>
    <row r="51" spans="9:9" ht="12" x14ac:dyDescent="0.15">
      <c r="I51" s="152"/>
    </row>
    <row r="52" spans="9:9" ht="12" x14ac:dyDescent="0.15">
      <c r="I52" s="152"/>
    </row>
    <row r="53" spans="9:9" ht="12" x14ac:dyDescent="0.15">
      <c r="I53" s="152"/>
    </row>
    <row r="54" spans="9:9" ht="12" x14ac:dyDescent="0.15">
      <c r="I54" s="152"/>
    </row>
    <row r="55" spans="9:9" ht="12" x14ac:dyDescent="0.15">
      <c r="I55" s="152"/>
    </row>
    <row r="56" spans="9:9" ht="12" x14ac:dyDescent="0.15">
      <c r="I56" s="152"/>
    </row>
    <row r="57" spans="9:9" ht="12" x14ac:dyDescent="0.15">
      <c r="I57" s="152"/>
    </row>
    <row r="58" spans="9:9" ht="12" x14ac:dyDescent="0.15">
      <c r="I58" s="152"/>
    </row>
    <row r="59" spans="9:9" ht="12" x14ac:dyDescent="0.15">
      <c r="I59" s="152"/>
    </row>
    <row r="60" spans="9:9" ht="12" x14ac:dyDescent="0.15">
      <c r="I60" s="152"/>
    </row>
    <row r="61" spans="9:9" ht="12" x14ac:dyDescent="0.15">
      <c r="I61" s="152"/>
    </row>
    <row r="62" spans="9:9" ht="12" x14ac:dyDescent="0.15">
      <c r="I62" s="152"/>
    </row>
  </sheetData>
  <customSheetViews>
    <customSheetView guid="{178BA1C3-DC89-4992-B3E3-F2F34649A5B2}" showRuler="0">
      <selection activeCell="D4" sqref="D4"/>
      <pageMargins left="0.75" right="0.75" top="1" bottom="1" header="0.5" footer="0.5"/>
      <headerFooter alignWithMargins="0"/>
    </customSheetView>
    <customSheetView guid="{9C2B4596-A1F5-47ED-8258-B05DD39C70F8}" showRuler="0">
      <selection activeCell="D4" sqref="D4"/>
      <pageMargins left="0.75" right="0.75" top="1" bottom="1" header="0.5" footer="0.5"/>
      <headerFooter alignWithMargins="0"/>
    </customSheetView>
    <customSheetView guid="{03103C82-F87D-486D-BBA5-E555EDC2AD85}">
      <selection activeCell="D4" sqref="D4"/>
      <pageMargins left="0.75" right="0.75" top="1" bottom="1" header="0.5" footer="0.5"/>
      <headerFooter alignWithMargins="0"/>
    </customSheetView>
    <customSheetView guid="{3A0AD917-8B70-480E-8DF3-28A384F5F564}" showRuler="0">
      <selection activeCell="D4" sqref="D4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4" width="9" style="67"/>
    <col min="5" max="5" width="16" style="67" customWidth="1"/>
    <col min="6" max="8" width="9" style="67"/>
    <col min="9" max="9" width="10.796875" style="150" customWidth="1"/>
    <col min="10" max="16384" width="9" style="67"/>
  </cols>
  <sheetData>
    <row r="1" spans="1:9" x14ac:dyDescent="0.25">
      <c r="A1" s="84" t="s">
        <v>219</v>
      </c>
      <c r="B1" s="84" t="s">
        <v>220</v>
      </c>
      <c r="C1" s="84" t="s">
        <v>221</v>
      </c>
      <c r="D1" s="84" t="s">
        <v>222</v>
      </c>
      <c r="E1" s="84" t="s">
        <v>223</v>
      </c>
      <c r="F1" s="85" t="s">
        <v>224</v>
      </c>
      <c r="G1" s="84" t="s">
        <v>225</v>
      </c>
      <c r="H1" s="84" t="s">
        <v>226</v>
      </c>
      <c r="I1" s="147" t="s">
        <v>794</v>
      </c>
    </row>
    <row r="2" spans="1:9" ht="37.200000000000003" x14ac:dyDescent="0.25">
      <c r="A2" s="87" t="s">
        <v>562</v>
      </c>
      <c r="B2" s="58" t="s">
        <v>227</v>
      </c>
      <c r="C2" s="87" t="s">
        <v>595</v>
      </c>
      <c r="D2" s="88" t="s">
        <v>240</v>
      </c>
      <c r="E2" s="87" t="s">
        <v>229</v>
      </c>
      <c r="F2" s="87" t="s">
        <v>230</v>
      </c>
      <c r="G2" s="73" t="s">
        <v>20</v>
      </c>
      <c r="H2" s="87"/>
      <c r="I2" s="132" t="s">
        <v>795</v>
      </c>
    </row>
    <row r="3" spans="1:9" ht="37.200000000000003" x14ac:dyDescent="0.25">
      <c r="A3" s="87" t="s">
        <v>367</v>
      </c>
      <c r="B3" s="58" t="s">
        <v>227</v>
      </c>
      <c r="C3" s="87" t="s">
        <v>231</v>
      </c>
      <c r="D3" s="87" t="s">
        <v>232</v>
      </c>
      <c r="E3" s="87" t="s">
        <v>233</v>
      </c>
      <c r="F3" s="87" t="s">
        <v>230</v>
      </c>
      <c r="G3" s="73" t="s">
        <v>20</v>
      </c>
      <c r="H3" s="87"/>
      <c r="I3" s="148"/>
    </row>
    <row r="4" spans="1:9" ht="37.200000000000003" x14ac:dyDescent="0.25">
      <c r="A4" s="87" t="s">
        <v>368</v>
      </c>
      <c r="B4" s="58" t="s">
        <v>227</v>
      </c>
      <c r="C4" s="87" t="s">
        <v>234</v>
      </c>
      <c r="D4" s="87" t="s">
        <v>235</v>
      </c>
      <c r="E4" s="87" t="s">
        <v>236</v>
      </c>
      <c r="F4" s="87" t="s">
        <v>12</v>
      </c>
      <c r="G4" s="73" t="s">
        <v>20</v>
      </c>
      <c r="H4" s="87"/>
      <c r="I4" s="148"/>
    </row>
    <row r="5" spans="1:9" ht="61.2" x14ac:dyDescent="0.25">
      <c r="A5" s="87" t="s">
        <v>369</v>
      </c>
      <c r="B5" s="58" t="s">
        <v>227</v>
      </c>
      <c r="C5" s="87" t="s">
        <v>237</v>
      </c>
      <c r="D5" s="87" t="s">
        <v>238</v>
      </c>
      <c r="E5" s="87" t="s">
        <v>639</v>
      </c>
      <c r="F5" s="87" t="s">
        <v>42</v>
      </c>
      <c r="G5" s="73" t="s">
        <v>20</v>
      </c>
      <c r="H5" s="87"/>
      <c r="I5" s="148"/>
    </row>
    <row r="6" spans="1:9" x14ac:dyDescent="0.25">
      <c r="I6" s="148"/>
    </row>
    <row r="7" spans="1:9" x14ac:dyDescent="0.25">
      <c r="I7" s="148"/>
    </row>
    <row r="8" spans="1:9" x14ac:dyDescent="0.25">
      <c r="I8" s="148"/>
    </row>
    <row r="9" spans="1:9" x14ac:dyDescent="0.25">
      <c r="I9" s="148"/>
    </row>
    <row r="10" spans="1:9" x14ac:dyDescent="0.25">
      <c r="I10" s="148"/>
    </row>
    <row r="11" spans="1:9" x14ac:dyDescent="0.25">
      <c r="I11" s="148"/>
    </row>
    <row r="12" spans="1:9" x14ac:dyDescent="0.25">
      <c r="I12" s="148"/>
    </row>
    <row r="13" spans="1:9" x14ac:dyDescent="0.25">
      <c r="I13" s="148"/>
    </row>
    <row r="14" spans="1:9" x14ac:dyDescent="0.25">
      <c r="I14" s="148"/>
    </row>
    <row r="15" spans="1:9" x14ac:dyDescent="0.25">
      <c r="I15" s="149"/>
    </row>
    <row r="16" spans="1:9" x14ac:dyDescent="0.25">
      <c r="I16" s="149"/>
    </row>
    <row r="17" spans="9:9" x14ac:dyDescent="0.25">
      <c r="I17" s="149"/>
    </row>
    <row r="18" spans="9:9" x14ac:dyDescent="0.25">
      <c r="I18" s="149"/>
    </row>
    <row r="19" spans="9:9" x14ac:dyDescent="0.25">
      <c r="I19" s="149"/>
    </row>
    <row r="20" spans="9:9" x14ac:dyDescent="0.25">
      <c r="I20" s="149"/>
    </row>
    <row r="25" spans="9:9" x14ac:dyDescent="0.25">
      <c r="I25" s="151"/>
    </row>
    <row r="26" spans="9:9" x14ac:dyDescent="0.25">
      <c r="I26" s="149"/>
    </row>
    <row r="27" spans="9:9" x14ac:dyDescent="0.25">
      <c r="I27" s="149"/>
    </row>
    <row r="28" spans="9:9" x14ac:dyDescent="0.25">
      <c r="I28" s="149"/>
    </row>
    <row r="29" spans="9:9" x14ac:dyDescent="0.25">
      <c r="I29" s="149"/>
    </row>
    <row r="30" spans="9:9" x14ac:dyDescent="0.25">
      <c r="I30" s="149"/>
    </row>
    <row r="31" spans="9:9" x14ac:dyDescent="0.25">
      <c r="I31" s="148"/>
    </row>
    <row r="32" spans="9:9" x14ac:dyDescent="0.25">
      <c r="I32" s="148"/>
    </row>
    <row r="33" spans="9:9" x14ac:dyDescent="0.25">
      <c r="I33" s="148"/>
    </row>
    <row r="34" spans="9:9" x14ac:dyDescent="0.25">
      <c r="I34" s="148"/>
    </row>
    <row r="35" spans="9:9" x14ac:dyDescent="0.25">
      <c r="I35" s="148"/>
    </row>
    <row r="36" spans="9:9" x14ac:dyDescent="0.25">
      <c r="I36" s="148"/>
    </row>
    <row r="37" spans="9:9" x14ac:dyDescent="0.25">
      <c r="I37" s="148"/>
    </row>
    <row r="38" spans="9:9" x14ac:dyDescent="0.25">
      <c r="I38" s="148"/>
    </row>
    <row r="39" spans="9:9" x14ac:dyDescent="0.25">
      <c r="I39" s="148"/>
    </row>
    <row r="40" spans="9:9" x14ac:dyDescent="0.25">
      <c r="I40" s="148"/>
    </row>
    <row r="41" spans="9:9" x14ac:dyDescent="0.25">
      <c r="I41" s="148"/>
    </row>
    <row r="42" spans="9:9" x14ac:dyDescent="0.25">
      <c r="I42" s="148"/>
    </row>
    <row r="43" spans="9:9" x14ac:dyDescent="0.25">
      <c r="I43" s="149"/>
    </row>
    <row r="48" spans="9:9" x14ac:dyDescent="0.25">
      <c r="I48" s="152"/>
    </row>
    <row r="49" spans="9:9" x14ac:dyDescent="0.25">
      <c r="I49" s="152"/>
    </row>
    <row r="50" spans="9:9" x14ac:dyDescent="0.25">
      <c r="I50" s="152"/>
    </row>
    <row r="51" spans="9:9" x14ac:dyDescent="0.25">
      <c r="I51" s="152"/>
    </row>
    <row r="52" spans="9:9" x14ac:dyDescent="0.25">
      <c r="I52" s="152"/>
    </row>
    <row r="53" spans="9:9" x14ac:dyDescent="0.25">
      <c r="I53" s="152"/>
    </row>
    <row r="54" spans="9:9" x14ac:dyDescent="0.25">
      <c r="I54" s="152"/>
    </row>
    <row r="55" spans="9:9" x14ac:dyDescent="0.25">
      <c r="I55" s="152"/>
    </row>
    <row r="56" spans="9:9" x14ac:dyDescent="0.25">
      <c r="I56" s="152"/>
    </row>
    <row r="57" spans="9:9" x14ac:dyDescent="0.25">
      <c r="I57" s="152"/>
    </row>
    <row r="58" spans="9:9" x14ac:dyDescent="0.25">
      <c r="I58" s="152"/>
    </row>
    <row r="59" spans="9:9" x14ac:dyDescent="0.25">
      <c r="I59" s="152"/>
    </row>
    <row r="60" spans="9:9" x14ac:dyDescent="0.25">
      <c r="I60" s="152"/>
    </row>
    <row r="61" spans="9:9" x14ac:dyDescent="0.25">
      <c r="I61" s="152"/>
    </row>
    <row r="62" spans="9:9" x14ac:dyDescent="0.25">
      <c r="I62" s="152"/>
    </row>
  </sheetData>
  <customSheetViews>
    <customSheetView guid="{178BA1C3-DC89-4992-B3E3-F2F34649A5B2}" showRuler="0">
      <selection activeCell="E4" sqref="E4"/>
      <pageMargins left="0.75" right="0.75" top="1" bottom="1" header="0.5" footer="0.5"/>
      <headerFooter alignWithMargins="0"/>
    </customSheetView>
    <customSheetView guid="{9C2B4596-A1F5-47ED-8258-B05DD39C70F8}" showRuler="0">
      <selection activeCell="E4" sqref="E4"/>
      <pageMargins left="0.75" right="0.75" top="1" bottom="1" header="0.5" footer="0.5"/>
      <headerFooter alignWithMargins="0"/>
    </customSheetView>
    <customSheetView guid="{03103C82-F87D-486D-BBA5-E555EDC2AD85}">
      <selection activeCell="E4" sqref="E4"/>
      <pageMargins left="0.75" right="0.75" top="1" bottom="1" header="0.5" footer="0.5"/>
      <headerFooter alignWithMargins="0"/>
    </customSheetView>
    <customSheetView guid="{3A0AD917-8B70-480E-8DF3-28A384F5F564}" showRuler="0">
      <selection activeCell="E4" sqref="E4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4" width="9" style="89"/>
    <col min="5" max="5" width="21.3984375" style="89" customWidth="1"/>
    <col min="6" max="6" width="18.19921875" style="89" customWidth="1"/>
    <col min="7" max="8" width="9" style="89"/>
    <col min="9" max="9" width="10.796875" style="150" customWidth="1"/>
    <col min="10" max="16384" width="9" style="89"/>
  </cols>
  <sheetData>
    <row r="1" spans="1:9" x14ac:dyDescent="0.25">
      <c r="A1" s="84" t="s">
        <v>3</v>
      </c>
      <c r="B1" s="84" t="s">
        <v>4</v>
      </c>
      <c r="C1" s="84" t="s">
        <v>5</v>
      </c>
      <c r="D1" s="84" t="s">
        <v>6</v>
      </c>
      <c r="E1" s="84" t="s">
        <v>7</v>
      </c>
      <c r="F1" s="85" t="s">
        <v>8</v>
      </c>
      <c r="G1" s="84" t="s">
        <v>9</v>
      </c>
      <c r="H1" s="84" t="s">
        <v>10</v>
      </c>
      <c r="I1" s="147" t="s">
        <v>794</v>
      </c>
    </row>
    <row r="2" spans="1:9" ht="37.200000000000003" x14ac:dyDescent="0.25">
      <c r="A2" s="87" t="s">
        <v>371</v>
      </c>
      <c r="B2" s="58" t="s">
        <v>53</v>
      </c>
      <c r="C2" s="87" t="s">
        <v>595</v>
      </c>
      <c r="D2" s="87" t="s">
        <v>201</v>
      </c>
      <c r="E2" s="87" t="s">
        <v>186</v>
      </c>
      <c r="F2" s="87" t="s">
        <v>12</v>
      </c>
      <c r="G2" s="56" t="s">
        <v>20</v>
      </c>
      <c r="H2" s="87"/>
      <c r="I2" s="132" t="s">
        <v>795</v>
      </c>
    </row>
    <row r="3" spans="1:9" ht="49.2" x14ac:dyDescent="0.25">
      <c r="A3" s="87" t="s">
        <v>372</v>
      </c>
      <c r="B3" s="58" t="s">
        <v>53</v>
      </c>
      <c r="C3" s="87" t="s">
        <v>198</v>
      </c>
      <c r="D3" s="87" t="s">
        <v>202</v>
      </c>
      <c r="E3" s="87" t="s">
        <v>217</v>
      </c>
      <c r="F3" s="87" t="s">
        <v>42</v>
      </c>
      <c r="G3" s="56" t="s">
        <v>20</v>
      </c>
      <c r="H3" s="87"/>
      <c r="I3" s="148"/>
    </row>
    <row r="4" spans="1:9" ht="25.2" x14ac:dyDescent="0.25">
      <c r="A4" s="87" t="s">
        <v>373</v>
      </c>
      <c r="B4" s="58" t="s">
        <v>53</v>
      </c>
      <c r="C4" s="87" t="s">
        <v>564</v>
      </c>
      <c r="D4" s="87" t="s">
        <v>565</v>
      </c>
      <c r="E4" s="87" t="s">
        <v>566</v>
      </c>
      <c r="F4" s="87" t="s">
        <v>12</v>
      </c>
      <c r="G4" s="56" t="s">
        <v>20</v>
      </c>
      <c r="H4" s="87"/>
      <c r="I4" s="148"/>
    </row>
    <row r="5" spans="1:9" ht="61.2" x14ac:dyDescent="0.25">
      <c r="A5" s="87" t="s">
        <v>374</v>
      </c>
      <c r="B5" s="58" t="s">
        <v>53</v>
      </c>
      <c r="C5" s="87" t="s">
        <v>177</v>
      </c>
      <c r="D5" s="87" t="s">
        <v>183</v>
      </c>
      <c r="E5" s="87" t="s">
        <v>642</v>
      </c>
      <c r="F5" s="87" t="s">
        <v>626</v>
      </c>
      <c r="G5" s="56" t="s">
        <v>20</v>
      </c>
      <c r="H5" s="87"/>
      <c r="I5" s="148"/>
    </row>
    <row r="6" spans="1:9" ht="25.2" x14ac:dyDescent="0.25">
      <c r="A6" s="87" t="s">
        <v>375</v>
      </c>
      <c r="B6" s="58" t="s">
        <v>53</v>
      </c>
      <c r="C6" s="87" t="s">
        <v>93</v>
      </c>
      <c r="D6" s="87" t="s">
        <v>13</v>
      </c>
      <c r="E6" s="87" t="s">
        <v>14</v>
      </c>
      <c r="F6" s="87" t="s">
        <v>12</v>
      </c>
      <c r="G6" s="56" t="s">
        <v>20</v>
      </c>
      <c r="H6" s="87"/>
      <c r="I6" s="148"/>
    </row>
    <row r="7" spans="1:9" ht="169.2" x14ac:dyDescent="0.25">
      <c r="A7" s="87" t="s">
        <v>567</v>
      </c>
      <c r="B7" s="58" t="s">
        <v>53</v>
      </c>
      <c r="C7" s="87" t="s">
        <v>568</v>
      </c>
      <c r="D7" s="87" t="s">
        <v>569</v>
      </c>
      <c r="E7" s="87" t="s">
        <v>570</v>
      </c>
      <c r="F7" s="87" t="s">
        <v>297</v>
      </c>
      <c r="G7" s="56" t="s">
        <v>20</v>
      </c>
      <c r="H7" s="87"/>
      <c r="I7" s="148"/>
    </row>
    <row r="8" spans="1:9" ht="37.200000000000003" x14ac:dyDescent="0.25">
      <c r="A8" s="87" t="s">
        <v>571</v>
      </c>
      <c r="B8" s="58" t="s">
        <v>53</v>
      </c>
      <c r="C8" s="87" t="s">
        <v>117</v>
      </c>
      <c r="D8" s="87" t="s">
        <v>39</v>
      </c>
      <c r="E8" s="87" t="s">
        <v>641</v>
      </c>
      <c r="F8" s="87" t="s">
        <v>640</v>
      </c>
      <c r="G8" s="56" t="s">
        <v>20</v>
      </c>
      <c r="H8" s="87"/>
      <c r="I8" s="148"/>
    </row>
    <row r="9" spans="1:9" ht="25.2" x14ac:dyDescent="0.25">
      <c r="A9" s="87" t="s">
        <v>572</v>
      </c>
      <c r="B9" s="58" t="s">
        <v>53</v>
      </c>
      <c r="C9" s="87" t="s">
        <v>118</v>
      </c>
      <c r="D9" s="87" t="s">
        <v>38</v>
      </c>
      <c r="E9" s="87" t="s">
        <v>643</v>
      </c>
      <c r="F9" s="87" t="s">
        <v>640</v>
      </c>
      <c r="G9" s="56" t="s">
        <v>20</v>
      </c>
      <c r="H9" s="87"/>
      <c r="I9" s="148"/>
    </row>
    <row r="10" spans="1:9" ht="205.2" x14ac:dyDescent="0.25">
      <c r="A10" s="87" t="s">
        <v>573</v>
      </c>
      <c r="B10" s="58" t="s">
        <v>53</v>
      </c>
      <c r="C10" s="87" t="s">
        <v>199</v>
      </c>
      <c r="D10" s="87" t="s">
        <v>203</v>
      </c>
      <c r="E10" s="87" t="s">
        <v>218</v>
      </c>
      <c r="F10" s="87" t="s">
        <v>644</v>
      </c>
      <c r="G10" s="56" t="s">
        <v>20</v>
      </c>
      <c r="H10" s="87"/>
      <c r="I10" s="148"/>
    </row>
    <row r="11" spans="1:9" ht="25.2" x14ac:dyDescent="0.25">
      <c r="A11" s="87" t="s">
        <v>574</v>
      </c>
      <c r="B11" s="58" t="s">
        <v>53</v>
      </c>
      <c r="C11" s="87" t="s">
        <v>200</v>
      </c>
      <c r="D11" s="87" t="s">
        <v>204</v>
      </c>
      <c r="E11" s="87" t="s">
        <v>205</v>
      </c>
      <c r="F11" s="87" t="s">
        <v>640</v>
      </c>
      <c r="G11" s="56" t="s">
        <v>20</v>
      </c>
      <c r="H11" s="87"/>
      <c r="I11" s="148"/>
    </row>
    <row r="12" spans="1:9" x14ac:dyDescent="0.25">
      <c r="I12" s="148"/>
    </row>
    <row r="13" spans="1:9" x14ac:dyDescent="0.25">
      <c r="I13" s="148"/>
    </row>
    <row r="14" spans="1:9" x14ac:dyDescent="0.25">
      <c r="I14" s="148"/>
    </row>
    <row r="15" spans="1:9" x14ac:dyDescent="0.25">
      <c r="I15" s="149"/>
    </row>
    <row r="16" spans="1:9" x14ac:dyDescent="0.25">
      <c r="I16" s="149"/>
    </row>
    <row r="17" spans="9:9" x14ac:dyDescent="0.25">
      <c r="I17" s="149"/>
    </row>
    <row r="18" spans="9:9" x14ac:dyDescent="0.25">
      <c r="I18" s="149"/>
    </row>
    <row r="19" spans="9:9" x14ac:dyDescent="0.25">
      <c r="I19" s="149"/>
    </row>
    <row r="20" spans="9:9" x14ac:dyDescent="0.25">
      <c r="I20" s="149"/>
    </row>
    <row r="25" spans="9:9" x14ac:dyDescent="0.25">
      <c r="I25" s="151"/>
    </row>
    <row r="26" spans="9:9" x14ac:dyDescent="0.25">
      <c r="I26" s="149"/>
    </row>
    <row r="27" spans="9:9" x14ac:dyDescent="0.25">
      <c r="I27" s="149"/>
    </row>
    <row r="28" spans="9:9" x14ac:dyDescent="0.25">
      <c r="I28" s="149"/>
    </row>
    <row r="29" spans="9:9" x14ac:dyDescent="0.25">
      <c r="I29" s="149"/>
    </row>
    <row r="30" spans="9:9" x14ac:dyDescent="0.25">
      <c r="I30" s="149"/>
    </row>
    <row r="31" spans="9:9" x14ac:dyDescent="0.25">
      <c r="I31" s="148"/>
    </row>
    <row r="32" spans="9:9" x14ac:dyDescent="0.25">
      <c r="I32" s="148"/>
    </row>
    <row r="33" spans="9:9" x14ac:dyDescent="0.25">
      <c r="I33" s="148"/>
    </row>
    <row r="34" spans="9:9" x14ac:dyDescent="0.25">
      <c r="I34" s="148"/>
    </row>
    <row r="35" spans="9:9" x14ac:dyDescent="0.25">
      <c r="I35" s="148"/>
    </row>
    <row r="36" spans="9:9" x14ac:dyDescent="0.25">
      <c r="I36" s="148"/>
    </row>
    <row r="37" spans="9:9" x14ac:dyDescent="0.25">
      <c r="I37" s="148"/>
    </row>
    <row r="38" spans="9:9" x14ac:dyDescent="0.25">
      <c r="I38" s="148"/>
    </row>
    <row r="39" spans="9:9" x14ac:dyDescent="0.25">
      <c r="I39" s="148"/>
    </row>
    <row r="40" spans="9:9" x14ac:dyDescent="0.25">
      <c r="I40" s="148"/>
    </row>
    <row r="41" spans="9:9" x14ac:dyDescent="0.25">
      <c r="I41" s="148"/>
    </row>
    <row r="42" spans="9:9" x14ac:dyDescent="0.25">
      <c r="I42" s="148"/>
    </row>
    <row r="43" spans="9:9" x14ac:dyDescent="0.25">
      <c r="I43" s="149"/>
    </row>
    <row r="48" spans="9:9" x14ac:dyDescent="0.25">
      <c r="I48" s="152"/>
    </row>
    <row r="49" spans="9:9" x14ac:dyDescent="0.25">
      <c r="I49" s="152"/>
    </row>
    <row r="50" spans="9:9" x14ac:dyDescent="0.25">
      <c r="I50" s="152"/>
    </row>
    <row r="51" spans="9:9" x14ac:dyDescent="0.25">
      <c r="I51" s="152"/>
    </row>
    <row r="52" spans="9:9" x14ac:dyDescent="0.25">
      <c r="I52" s="152"/>
    </row>
    <row r="53" spans="9:9" x14ac:dyDescent="0.25">
      <c r="I53" s="152"/>
    </row>
    <row r="54" spans="9:9" x14ac:dyDescent="0.25">
      <c r="I54" s="152"/>
    </row>
    <row r="55" spans="9:9" x14ac:dyDescent="0.25">
      <c r="I55" s="152"/>
    </row>
    <row r="56" spans="9:9" x14ac:dyDescent="0.25">
      <c r="I56" s="152"/>
    </row>
    <row r="57" spans="9:9" x14ac:dyDescent="0.25">
      <c r="I57" s="152"/>
    </row>
    <row r="58" spans="9:9" x14ac:dyDescent="0.25">
      <c r="I58" s="152"/>
    </row>
    <row r="59" spans="9:9" x14ac:dyDescent="0.25">
      <c r="I59" s="152"/>
    </row>
    <row r="60" spans="9:9" x14ac:dyDescent="0.25">
      <c r="I60" s="152"/>
    </row>
    <row r="61" spans="9:9" x14ac:dyDescent="0.25">
      <c r="I61" s="152"/>
    </row>
    <row r="62" spans="9:9" x14ac:dyDescent="0.25">
      <c r="I62" s="152"/>
    </row>
  </sheetData>
  <customSheetViews>
    <customSheetView guid="{178BA1C3-DC89-4992-B3E3-F2F34649A5B2}" showRuler="0">
      <selection activeCell="H3" sqref="H3"/>
      <pageMargins left="0.75" right="0.75" top="1" bottom="1" header="0.5" footer="0.5"/>
      <headerFooter alignWithMargins="0"/>
    </customSheetView>
    <customSheetView guid="{9C2B4596-A1F5-47ED-8258-B05DD39C70F8}" showRuler="0">
      <selection activeCell="H3" sqref="H3"/>
      <pageMargins left="0.75" right="0.75" top="1" bottom="1" header="0.5" footer="0.5"/>
      <headerFooter alignWithMargins="0"/>
    </customSheetView>
    <customSheetView guid="{03103C82-F87D-486D-BBA5-E555EDC2AD85}">
      <selection activeCell="H3" sqref="H3"/>
      <pageMargins left="0.75" right="0.75" top="1" bottom="1" header="0.5" footer="0.5"/>
      <headerFooter alignWithMargins="0"/>
    </customSheetView>
    <customSheetView guid="{3A0AD917-8B70-480E-8DF3-28A384F5F564}" showRuler="0">
      <selection activeCell="H3" sqref="H3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4" width="9" style="25"/>
    <col min="5" max="5" width="25.5" style="25" customWidth="1"/>
    <col min="6" max="6" width="22.09765625" style="25" customWidth="1"/>
    <col min="7" max="8" width="9" style="25"/>
    <col min="9" max="9" width="10.796875" style="150" customWidth="1"/>
    <col min="10" max="16384" width="9" style="25"/>
  </cols>
  <sheetData>
    <row r="1" spans="1:9" x14ac:dyDescent="0.25">
      <c r="A1" s="10" t="s">
        <v>68</v>
      </c>
      <c r="B1" s="10" t="s">
        <v>69</v>
      </c>
      <c r="C1" s="10" t="s">
        <v>70</v>
      </c>
      <c r="D1" s="10" t="s">
        <v>71</v>
      </c>
      <c r="E1" s="10" t="s">
        <v>72</v>
      </c>
      <c r="F1" s="16" t="s">
        <v>73</v>
      </c>
      <c r="G1" s="10" t="s">
        <v>74</v>
      </c>
      <c r="H1" s="10" t="s">
        <v>75</v>
      </c>
      <c r="I1" s="147" t="s">
        <v>796</v>
      </c>
    </row>
    <row r="2" spans="1:9" ht="37.200000000000003" x14ac:dyDescent="0.25">
      <c r="A2" s="26" t="s">
        <v>377</v>
      </c>
      <c r="B2" s="18" t="s">
        <v>53</v>
      </c>
      <c r="C2" s="26" t="s">
        <v>595</v>
      </c>
      <c r="D2" s="26" t="s">
        <v>206</v>
      </c>
      <c r="E2" s="26" t="s">
        <v>207</v>
      </c>
      <c r="F2" s="26" t="s">
        <v>208</v>
      </c>
      <c r="G2" s="73" t="s">
        <v>20</v>
      </c>
      <c r="H2" s="26"/>
      <c r="I2" s="132" t="s">
        <v>795</v>
      </c>
    </row>
    <row r="3" spans="1:9" ht="85.2" x14ac:dyDescent="0.25">
      <c r="A3" s="26" t="s">
        <v>378</v>
      </c>
      <c r="B3" s="18" t="s">
        <v>53</v>
      </c>
      <c r="C3" s="26" t="s">
        <v>209</v>
      </c>
      <c r="D3" s="26" t="s">
        <v>210</v>
      </c>
      <c r="E3" s="26" t="s">
        <v>645</v>
      </c>
      <c r="F3" s="26" t="s">
        <v>12</v>
      </c>
      <c r="G3" s="73" t="s">
        <v>20</v>
      </c>
      <c r="H3" s="26"/>
      <c r="I3" s="148"/>
    </row>
    <row r="4" spans="1:9" ht="121.2" x14ac:dyDescent="0.25">
      <c r="A4" s="26" t="s">
        <v>379</v>
      </c>
      <c r="B4" s="18" t="s">
        <v>53</v>
      </c>
      <c r="C4" s="26" t="s">
        <v>211</v>
      </c>
      <c r="D4" s="26" t="s">
        <v>212</v>
      </c>
      <c r="E4" s="26" t="s">
        <v>646</v>
      </c>
      <c r="F4" s="26" t="s">
        <v>42</v>
      </c>
      <c r="G4" s="73" t="s">
        <v>20</v>
      </c>
      <c r="H4" s="26"/>
      <c r="I4" s="148"/>
    </row>
    <row r="5" spans="1:9" ht="25.2" x14ac:dyDescent="0.25">
      <c r="A5" s="26" t="s">
        <v>380</v>
      </c>
      <c r="B5" s="18" t="s">
        <v>53</v>
      </c>
      <c r="C5" s="26" t="s">
        <v>213</v>
      </c>
      <c r="D5" s="26" t="s">
        <v>214</v>
      </c>
      <c r="E5" s="26" t="s">
        <v>215</v>
      </c>
      <c r="F5" s="26" t="s">
        <v>208</v>
      </c>
      <c r="G5" s="73" t="s">
        <v>20</v>
      </c>
      <c r="H5" s="26"/>
      <c r="I5" s="148"/>
    </row>
    <row r="6" spans="1:9" x14ac:dyDescent="0.25">
      <c r="I6" s="148"/>
    </row>
    <row r="7" spans="1:9" x14ac:dyDescent="0.25">
      <c r="I7" s="148"/>
    </row>
    <row r="8" spans="1:9" x14ac:dyDescent="0.25">
      <c r="I8" s="148"/>
    </row>
    <row r="9" spans="1:9" x14ac:dyDescent="0.25">
      <c r="I9" s="148"/>
    </row>
    <row r="10" spans="1:9" x14ac:dyDescent="0.25">
      <c r="I10" s="148"/>
    </row>
    <row r="11" spans="1:9" x14ac:dyDescent="0.25">
      <c r="I11" s="148"/>
    </row>
    <row r="12" spans="1:9" x14ac:dyDescent="0.25">
      <c r="I12" s="148"/>
    </row>
    <row r="13" spans="1:9" x14ac:dyDescent="0.25">
      <c r="I13" s="148"/>
    </row>
    <row r="14" spans="1:9" x14ac:dyDescent="0.25">
      <c r="I14" s="148"/>
    </row>
    <row r="15" spans="1:9" x14ac:dyDescent="0.25">
      <c r="I15" s="149"/>
    </row>
    <row r="16" spans="1:9" x14ac:dyDescent="0.25">
      <c r="I16" s="149"/>
    </row>
    <row r="17" spans="9:9" x14ac:dyDescent="0.25">
      <c r="I17" s="149"/>
    </row>
    <row r="18" spans="9:9" x14ac:dyDescent="0.25">
      <c r="I18" s="149"/>
    </row>
    <row r="19" spans="9:9" x14ac:dyDescent="0.25">
      <c r="I19" s="149"/>
    </row>
    <row r="20" spans="9:9" x14ac:dyDescent="0.25">
      <c r="I20" s="149"/>
    </row>
    <row r="25" spans="9:9" x14ac:dyDescent="0.25">
      <c r="I25" s="151"/>
    </row>
    <row r="26" spans="9:9" x14ac:dyDescent="0.25">
      <c r="I26" s="149"/>
    </row>
    <row r="27" spans="9:9" x14ac:dyDescent="0.25">
      <c r="I27" s="149"/>
    </row>
    <row r="28" spans="9:9" x14ac:dyDescent="0.25">
      <c r="I28" s="149"/>
    </row>
    <row r="29" spans="9:9" x14ac:dyDescent="0.25">
      <c r="I29" s="149"/>
    </row>
    <row r="30" spans="9:9" x14ac:dyDescent="0.25">
      <c r="I30" s="149"/>
    </row>
    <row r="31" spans="9:9" x14ac:dyDescent="0.25">
      <c r="I31" s="148"/>
    </row>
    <row r="32" spans="9:9" x14ac:dyDescent="0.25">
      <c r="I32" s="148"/>
    </row>
    <row r="33" spans="9:9" x14ac:dyDescent="0.25">
      <c r="I33" s="148"/>
    </row>
    <row r="34" spans="9:9" x14ac:dyDescent="0.25">
      <c r="I34" s="148"/>
    </row>
    <row r="35" spans="9:9" x14ac:dyDescent="0.25">
      <c r="I35" s="148"/>
    </row>
    <row r="36" spans="9:9" x14ac:dyDescent="0.25">
      <c r="I36" s="148"/>
    </row>
    <row r="37" spans="9:9" x14ac:dyDescent="0.25">
      <c r="I37" s="148"/>
    </row>
    <row r="38" spans="9:9" x14ac:dyDescent="0.25">
      <c r="I38" s="148"/>
    </row>
    <row r="39" spans="9:9" x14ac:dyDescent="0.25">
      <c r="I39" s="148"/>
    </row>
    <row r="40" spans="9:9" x14ac:dyDescent="0.25">
      <c r="I40" s="148"/>
    </row>
    <row r="41" spans="9:9" x14ac:dyDescent="0.25">
      <c r="I41" s="148"/>
    </row>
    <row r="42" spans="9:9" x14ac:dyDescent="0.25">
      <c r="I42" s="148"/>
    </row>
    <row r="43" spans="9:9" x14ac:dyDescent="0.25">
      <c r="I43" s="149"/>
    </row>
    <row r="48" spans="9:9" x14ac:dyDescent="0.25">
      <c r="I48" s="152"/>
    </row>
    <row r="49" spans="9:9" x14ac:dyDescent="0.25">
      <c r="I49" s="152"/>
    </row>
    <row r="50" spans="9:9" x14ac:dyDescent="0.25">
      <c r="I50" s="152"/>
    </row>
    <row r="51" spans="9:9" x14ac:dyDescent="0.25">
      <c r="I51" s="152"/>
    </row>
    <row r="52" spans="9:9" x14ac:dyDescent="0.25">
      <c r="I52" s="152"/>
    </row>
    <row r="53" spans="9:9" x14ac:dyDescent="0.25">
      <c r="I53" s="152"/>
    </row>
    <row r="54" spans="9:9" x14ac:dyDescent="0.25">
      <c r="I54" s="152"/>
    </row>
    <row r="55" spans="9:9" x14ac:dyDescent="0.25">
      <c r="I55" s="152"/>
    </row>
    <row r="56" spans="9:9" x14ac:dyDescent="0.25">
      <c r="I56" s="152"/>
    </row>
    <row r="57" spans="9:9" x14ac:dyDescent="0.25">
      <c r="I57" s="152"/>
    </row>
    <row r="58" spans="9:9" x14ac:dyDescent="0.25">
      <c r="I58" s="152"/>
    </row>
    <row r="59" spans="9:9" x14ac:dyDescent="0.25">
      <c r="I59" s="152"/>
    </row>
    <row r="60" spans="9:9" x14ac:dyDescent="0.25">
      <c r="I60" s="152"/>
    </row>
    <row r="61" spans="9:9" x14ac:dyDescent="0.25">
      <c r="I61" s="152"/>
    </row>
    <row r="62" spans="9:9" x14ac:dyDescent="0.25">
      <c r="I62" s="152"/>
    </row>
  </sheetData>
  <customSheetViews>
    <customSheetView guid="{178BA1C3-DC89-4992-B3E3-F2F34649A5B2}" showRuler="0">
      <selection activeCell="A5" sqref="A5"/>
      <pageMargins left="0.75" right="0.75" top="1" bottom="1" header="0.5" footer="0.5"/>
      <headerFooter alignWithMargins="0"/>
    </customSheetView>
    <customSheetView guid="{9C2B4596-A1F5-47ED-8258-B05DD39C70F8}" showRuler="0">
      <selection activeCell="A5" sqref="A5"/>
      <pageMargins left="0.75" right="0.75" top="1" bottom="1" header="0.5" footer="0.5"/>
      <headerFooter alignWithMargins="0"/>
    </customSheetView>
    <customSheetView guid="{03103C82-F87D-486D-BBA5-E555EDC2AD85}">
      <selection activeCell="A5" sqref="A5"/>
      <pageMargins left="0.75" right="0.75" top="1" bottom="1" header="0.5" footer="0.5"/>
      <headerFooter alignWithMargins="0"/>
    </customSheetView>
    <customSheetView guid="{3A0AD917-8B70-480E-8DF3-28A384F5F564}" showRuler="0">
      <selection activeCell="A5" sqref="A5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应答统计</vt:lpstr>
      <vt:lpstr>Index</vt:lpstr>
      <vt:lpstr>修订历史</vt:lpstr>
      <vt:lpstr>AA</vt:lpstr>
      <vt:lpstr>AB</vt:lpstr>
      <vt:lpstr>AC</vt:lpstr>
      <vt:lpstr>AD</vt:lpstr>
      <vt:lpstr>AE</vt:lpstr>
      <vt:lpstr>AF</vt:lpstr>
      <vt:lpstr>AG</vt:lpstr>
      <vt:lpstr>AH</vt:lpstr>
      <vt:lpstr>AI</vt:lpstr>
      <vt:lpstr>AJ</vt:lpstr>
      <vt:lpstr>AK</vt:lpstr>
      <vt:lpstr>AL</vt:lpstr>
      <vt:lpstr>AM</vt:lpstr>
      <vt:lpstr>AN</vt:lpstr>
      <vt:lpstr>AO</vt:lpstr>
      <vt:lpstr>AP</vt:lpstr>
      <vt:lpstr>AQ</vt:lpstr>
      <vt:lpstr>AR</vt:lpstr>
      <vt:lpstr>AS</vt:lpstr>
      <vt:lpstr>AT</vt:lpstr>
      <vt:lpstr>AU</vt:lpstr>
      <vt:lpstr>AV</vt:lpstr>
      <vt:lpstr>AW</vt:lpstr>
      <vt:lpstr>AX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XJ</cp:lastModifiedBy>
  <cp:lastPrinted>2004-12-06T02:44:53Z</cp:lastPrinted>
  <dcterms:created xsi:type="dcterms:W3CDTF">1996-12-17T01:32:42Z</dcterms:created>
  <dcterms:modified xsi:type="dcterms:W3CDTF">2018-03-14T01:38:19Z</dcterms:modified>
</cp:coreProperties>
</file>