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XJ\项目\LTE指标准确性研究\2017\DQA+\完整性核查\应答模板\fromchengnan\"/>
    </mc:Choice>
  </mc:AlternateContent>
  <bookViews>
    <workbookView xWindow="-12" yWindow="4416" windowWidth="15408" windowHeight="4452" tabRatio="834"/>
  </bookViews>
  <sheets>
    <sheet name="应答统计" sheetId="45" r:id="rId1"/>
    <sheet name="Index" sheetId="44" r:id="rId2"/>
    <sheet name="说明" sheetId="4" r:id="rId3"/>
    <sheet name="HB" sheetId="22" r:id="rId4"/>
    <sheet name="HD" sheetId="8" r:id="rId5"/>
    <sheet name="HE" sheetId="9" r:id="rId6"/>
    <sheet name="HF" sheetId="10" r:id="rId7"/>
    <sheet name="HG" sheetId="11" r:id="rId8"/>
    <sheet name="HH" sheetId="12" r:id="rId9"/>
    <sheet name="HI" sheetId="13" r:id="rId10"/>
    <sheet name="HJ" sheetId="14" r:id="rId11"/>
    <sheet name="HK" sheetId="15" r:id="rId12"/>
    <sheet name="HT" sheetId="18" r:id="rId13"/>
    <sheet name="HU" sheetId="19" r:id="rId14"/>
    <sheet name="HY" sheetId="21" r:id="rId15"/>
    <sheet name="CA" sheetId="39" r:id="rId16"/>
    <sheet name="CB" sheetId="40" r:id="rId17"/>
    <sheet name="CC" sheetId="41" r:id="rId18"/>
    <sheet name="CD" sheetId="42" r:id="rId19"/>
    <sheet name="CE" sheetId="43" r:id="rId20"/>
  </sheets>
  <externalReferences>
    <externalReference r:id="rId21"/>
  </externalReferences>
  <definedNames>
    <definedName name="_xlnm._FilterDatabase" localSheetId="1" hidden="1">[1]HB!$A$1:$N$37</definedName>
    <definedName name="d">HI!$C:$C</definedName>
  </definedNames>
  <calcPr calcId="152511" calcMode="manual"/>
</workbook>
</file>

<file path=xl/calcChain.xml><?xml version="1.0" encoding="utf-8"?>
<calcChain xmlns="http://schemas.openxmlformats.org/spreadsheetml/2006/main">
  <c r="C13" i="45" l="1"/>
  <c r="C12" i="45"/>
  <c r="C11" i="45"/>
  <c r="C10" i="45"/>
  <c r="C9" i="45"/>
  <c r="C8" i="45"/>
  <c r="AQ18" i="44"/>
  <c r="AP18" i="44"/>
  <c r="AO18" i="44"/>
  <c r="AN18" i="44"/>
  <c r="AM18" i="44"/>
  <c r="AL18" i="44"/>
  <c r="AK18" i="44"/>
  <c r="AJ18" i="44"/>
  <c r="AI18" i="44"/>
  <c r="AH18" i="44"/>
  <c r="AG18" i="44"/>
  <c r="AF18" i="44"/>
  <c r="AE18" i="44"/>
  <c r="AD18" i="44"/>
  <c r="AC18" i="44"/>
  <c r="AB18" i="44"/>
  <c r="AA18" i="44"/>
  <c r="Z18" i="44"/>
  <c r="Y18" i="44"/>
  <c r="X18" i="44"/>
  <c r="W18" i="44"/>
  <c r="V18" i="44"/>
  <c r="U18" i="44"/>
  <c r="T18" i="44"/>
  <c r="S18" i="44"/>
  <c r="R18" i="44"/>
  <c r="Q18" i="44"/>
  <c r="P18" i="44"/>
  <c r="O18" i="44"/>
  <c r="N18" i="44"/>
  <c r="M18" i="44"/>
  <c r="L18" i="44"/>
  <c r="K18" i="44"/>
  <c r="I18" i="44"/>
  <c r="H18" i="44"/>
  <c r="G18" i="44"/>
  <c r="F18" i="44"/>
  <c r="E18" i="44"/>
  <c r="D18" i="44"/>
  <c r="AQ17" i="44"/>
  <c r="AP17" i="44"/>
  <c r="AO17" i="44"/>
  <c r="AN17" i="44"/>
  <c r="AM17" i="44"/>
  <c r="AL17" i="44"/>
  <c r="AK17" i="44"/>
  <c r="AJ17" i="44"/>
  <c r="AI17" i="44"/>
  <c r="AH17" i="44"/>
  <c r="AG17" i="44"/>
  <c r="AF17" i="44"/>
  <c r="AE17" i="44"/>
  <c r="AD17" i="44"/>
  <c r="AC17" i="44"/>
  <c r="AB17" i="44"/>
  <c r="AA17" i="44"/>
  <c r="Z17" i="44"/>
  <c r="Y17" i="44"/>
  <c r="X17" i="44"/>
  <c r="W17" i="44"/>
  <c r="V17" i="44"/>
  <c r="U17" i="44"/>
  <c r="T17" i="44"/>
  <c r="S17" i="44"/>
  <c r="R17" i="44"/>
  <c r="Q17" i="44"/>
  <c r="P17" i="44"/>
  <c r="O17" i="44"/>
  <c r="N17" i="44"/>
  <c r="M17" i="44"/>
  <c r="L17" i="44"/>
  <c r="K17" i="44"/>
  <c r="I17" i="44"/>
  <c r="H17" i="44"/>
  <c r="G17" i="44"/>
  <c r="F17" i="44"/>
  <c r="E17" i="44"/>
  <c r="D17" i="44"/>
  <c r="AQ16" i="44"/>
  <c r="AP16" i="44"/>
  <c r="AO16" i="44"/>
  <c r="AN16" i="44"/>
  <c r="AM16" i="44"/>
  <c r="AL16" i="44"/>
  <c r="AK16" i="44"/>
  <c r="AJ16" i="44"/>
  <c r="AI16" i="44"/>
  <c r="AH16" i="44"/>
  <c r="AG16" i="44"/>
  <c r="AF16" i="44"/>
  <c r="AE16" i="44"/>
  <c r="AD16" i="44"/>
  <c r="AC16" i="44"/>
  <c r="AB16" i="44"/>
  <c r="AA16" i="44"/>
  <c r="Z16" i="44"/>
  <c r="Y16" i="44"/>
  <c r="X16" i="44"/>
  <c r="W16" i="44"/>
  <c r="V16" i="44"/>
  <c r="U16" i="44"/>
  <c r="T16" i="44"/>
  <c r="S16" i="44"/>
  <c r="R16" i="44"/>
  <c r="Q16" i="44"/>
  <c r="P16" i="44"/>
  <c r="O16" i="44"/>
  <c r="N16" i="44"/>
  <c r="M16" i="44"/>
  <c r="L16" i="44"/>
  <c r="K16" i="44"/>
  <c r="I16" i="44"/>
  <c r="H16" i="44"/>
  <c r="G16" i="44"/>
  <c r="F16" i="44"/>
  <c r="E16" i="44"/>
  <c r="D16" i="44"/>
  <c r="AQ15" i="44"/>
  <c r="AP15" i="44"/>
  <c r="AO15" i="44"/>
  <c r="AN15" i="44"/>
  <c r="AM15" i="44"/>
  <c r="AL15" i="44"/>
  <c r="AK15" i="44"/>
  <c r="AJ15" i="44"/>
  <c r="AI15" i="44"/>
  <c r="AH15" i="44"/>
  <c r="AG15" i="44"/>
  <c r="AF15" i="44"/>
  <c r="AE15" i="44"/>
  <c r="AD15" i="44"/>
  <c r="AC15" i="44"/>
  <c r="AB15" i="44"/>
  <c r="AA15" i="44"/>
  <c r="Z15" i="44"/>
  <c r="Y15" i="44"/>
  <c r="X15" i="44"/>
  <c r="W15" i="44"/>
  <c r="V15" i="44"/>
  <c r="U15" i="44"/>
  <c r="T15" i="44"/>
  <c r="S15" i="44"/>
  <c r="R15" i="44"/>
  <c r="Q15" i="44"/>
  <c r="P15" i="44"/>
  <c r="O15" i="44"/>
  <c r="N15" i="44"/>
  <c r="M15" i="44"/>
  <c r="L15" i="44"/>
  <c r="K15" i="44"/>
  <c r="I15" i="44"/>
  <c r="H15" i="44"/>
  <c r="G15" i="44"/>
  <c r="F15" i="44"/>
  <c r="E15" i="44"/>
  <c r="D15" i="44"/>
  <c r="AQ14" i="44"/>
  <c r="AP14" i="44"/>
  <c r="AO14" i="44"/>
  <c r="AN14" i="44"/>
  <c r="AM14" i="44"/>
  <c r="AL14" i="44"/>
  <c r="AK14" i="44"/>
  <c r="AJ14" i="44"/>
  <c r="AI14" i="44"/>
  <c r="AH14" i="44"/>
  <c r="AG14" i="44"/>
  <c r="AF14" i="44"/>
  <c r="AE14" i="44"/>
  <c r="AD14" i="44"/>
  <c r="AC14" i="44"/>
  <c r="AB14" i="44"/>
  <c r="AA14" i="44"/>
  <c r="Z14" i="44"/>
  <c r="Y14" i="44"/>
  <c r="X14" i="44"/>
  <c r="W14" i="44"/>
  <c r="V14" i="44"/>
  <c r="U14" i="44"/>
  <c r="T14" i="44"/>
  <c r="S14" i="44"/>
  <c r="R14" i="44"/>
  <c r="Q14" i="44"/>
  <c r="P14" i="44"/>
  <c r="O14" i="44"/>
  <c r="N14" i="44"/>
  <c r="M14" i="44"/>
  <c r="L14" i="44"/>
  <c r="K14" i="44"/>
  <c r="I14" i="44"/>
  <c r="H14" i="44"/>
  <c r="G14" i="44"/>
  <c r="F14" i="44"/>
  <c r="E14" i="44"/>
  <c r="D14" i="44"/>
  <c r="AQ13" i="44"/>
  <c r="AP13" i="44"/>
  <c r="AO13" i="44"/>
  <c r="AN13" i="44"/>
  <c r="AM13" i="44"/>
  <c r="AL13" i="44"/>
  <c r="AK13" i="44"/>
  <c r="AJ13" i="44"/>
  <c r="AI13" i="44"/>
  <c r="AH13" i="44"/>
  <c r="AG13" i="44"/>
  <c r="AF13" i="44"/>
  <c r="AE13" i="44"/>
  <c r="AD13" i="44"/>
  <c r="AC13" i="44"/>
  <c r="AB13" i="44"/>
  <c r="AA13" i="44"/>
  <c r="Z13" i="44"/>
  <c r="Y13" i="44"/>
  <c r="X13" i="44"/>
  <c r="W13" i="44"/>
  <c r="V13" i="44"/>
  <c r="U13" i="44"/>
  <c r="T13" i="44"/>
  <c r="S13" i="44"/>
  <c r="R13" i="44"/>
  <c r="Q13" i="44"/>
  <c r="P13" i="44"/>
  <c r="O13" i="44"/>
  <c r="N13" i="44"/>
  <c r="M13" i="44"/>
  <c r="L13" i="44"/>
  <c r="K13" i="44"/>
  <c r="I13" i="44"/>
  <c r="H13" i="44"/>
  <c r="G13" i="44"/>
  <c r="F13" i="44"/>
  <c r="E13" i="44"/>
  <c r="D13" i="44"/>
  <c r="AQ12" i="44"/>
  <c r="AP12" i="44"/>
  <c r="AO12" i="44"/>
  <c r="AN12" i="44"/>
  <c r="AM12" i="44"/>
  <c r="AL12" i="44"/>
  <c r="AK12" i="44"/>
  <c r="AJ12" i="44"/>
  <c r="AI12" i="44"/>
  <c r="AH12" i="44"/>
  <c r="AG12" i="44"/>
  <c r="AF12" i="44"/>
  <c r="AE12" i="44"/>
  <c r="AD12" i="44"/>
  <c r="AC12" i="44"/>
  <c r="AB12" i="44"/>
  <c r="AA12" i="44"/>
  <c r="Z12" i="44"/>
  <c r="Y12" i="44"/>
  <c r="X12" i="44"/>
  <c r="W12" i="44"/>
  <c r="V12" i="44"/>
  <c r="U12" i="44"/>
  <c r="T12" i="44"/>
  <c r="S12" i="44"/>
  <c r="R12" i="44"/>
  <c r="Q12" i="44"/>
  <c r="P12" i="44"/>
  <c r="O12" i="44"/>
  <c r="N12" i="44"/>
  <c r="M12" i="44"/>
  <c r="L12" i="44"/>
  <c r="K12" i="44"/>
  <c r="I12" i="44"/>
  <c r="H12" i="44"/>
  <c r="G12" i="44"/>
  <c r="F12" i="44"/>
  <c r="E12" i="44"/>
  <c r="D12" i="44"/>
  <c r="AQ11" i="44"/>
  <c r="AP11" i="44"/>
  <c r="AO11" i="44"/>
  <c r="AN11" i="44"/>
  <c r="AM11" i="44"/>
  <c r="AL11" i="44"/>
  <c r="AK11" i="44"/>
  <c r="AJ11" i="44"/>
  <c r="AI11" i="44"/>
  <c r="AH11" i="44"/>
  <c r="AG11" i="44"/>
  <c r="AF11" i="44"/>
  <c r="AE11" i="44"/>
  <c r="AD11" i="44"/>
  <c r="AC11" i="44"/>
  <c r="AB11" i="44"/>
  <c r="AA11" i="44"/>
  <c r="Z11" i="44"/>
  <c r="Y11" i="44"/>
  <c r="X11" i="44"/>
  <c r="W11" i="44"/>
  <c r="V11" i="44"/>
  <c r="U11" i="44"/>
  <c r="T11" i="44"/>
  <c r="S11" i="44"/>
  <c r="R11" i="44"/>
  <c r="Q11" i="44"/>
  <c r="P11" i="44"/>
  <c r="O11" i="44"/>
  <c r="N11" i="44"/>
  <c r="M11" i="44"/>
  <c r="L11" i="44"/>
  <c r="K11" i="44"/>
  <c r="I11" i="44"/>
  <c r="H11" i="44"/>
  <c r="G11" i="44"/>
  <c r="F11" i="44"/>
  <c r="E11" i="44"/>
  <c r="D11" i="44"/>
  <c r="AQ10" i="44"/>
  <c r="AP10" i="44"/>
  <c r="AO10" i="44"/>
  <c r="AN10" i="44"/>
  <c r="AM10" i="44"/>
  <c r="AL10" i="44"/>
  <c r="AK10" i="44"/>
  <c r="AJ10" i="44"/>
  <c r="AI10" i="44"/>
  <c r="AH10" i="44"/>
  <c r="AG10" i="44"/>
  <c r="AF10" i="44"/>
  <c r="AE10" i="44"/>
  <c r="AD10" i="44"/>
  <c r="AC10" i="44"/>
  <c r="AB10" i="44"/>
  <c r="AA10" i="44"/>
  <c r="Z10" i="44"/>
  <c r="Y10" i="44"/>
  <c r="X10" i="44"/>
  <c r="W10" i="44"/>
  <c r="V10" i="44"/>
  <c r="U10" i="44"/>
  <c r="T10" i="44"/>
  <c r="S10" i="44"/>
  <c r="R10" i="44"/>
  <c r="Q10" i="44"/>
  <c r="P10" i="44"/>
  <c r="O10" i="44"/>
  <c r="N10" i="44"/>
  <c r="M10" i="44"/>
  <c r="L10" i="44"/>
  <c r="K10" i="44"/>
  <c r="I10" i="44"/>
  <c r="H10" i="44"/>
  <c r="G10" i="44"/>
  <c r="F10" i="44"/>
  <c r="E10" i="44"/>
  <c r="D10" i="44"/>
  <c r="AQ9" i="44"/>
  <c r="AP9" i="44"/>
  <c r="AO9" i="44"/>
  <c r="AN9" i="44"/>
  <c r="AM9" i="44"/>
  <c r="AL9" i="44"/>
  <c r="AK9" i="44"/>
  <c r="AJ9" i="44"/>
  <c r="AI9" i="44"/>
  <c r="AH9" i="44"/>
  <c r="AG9" i="44"/>
  <c r="AF9" i="44"/>
  <c r="AE9" i="44"/>
  <c r="AD9" i="44"/>
  <c r="AC9" i="44"/>
  <c r="AB9" i="44"/>
  <c r="AA9" i="44"/>
  <c r="Z9" i="44"/>
  <c r="Y9" i="44"/>
  <c r="X9" i="44"/>
  <c r="W9" i="44"/>
  <c r="V9" i="44"/>
  <c r="U9" i="44"/>
  <c r="T9" i="44"/>
  <c r="S9" i="44"/>
  <c r="R9" i="44"/>
  <c r="Q9" i="44"/>
  <c r="P9" i="44"/>
  <c r="O9" i="44"/>
  <c r="N9" i="44"/>
  <c r="M9" i="44"/>
  <c r="L9" i="44"/>
  <c r="K9" i="44"/>
  <c r="I9" i="44"/>
  <c r="H9" i="44"/>
  <c r="G9" i="44"/>
  <c r="F9" i="44"/>
  <c r="E9" i="44"/>
  <c r="D9" i="44"/>
  <c r="AQ8" i="44"/>
  <c r="AP8" i="44"/>
  <c r="AO8" i="44"/>
  <c r="AN8" i="44"/>
  <c r="AM8" i="44"/>
  <c r="AL8" i="44"/>
  <c r="AK8" i="44"/>
  <c r="AJ8" i="44"/>
  <c r="AI8" i="44"/>
  <c r="AH8" i="44"/>
  <c r="AG8" i="44"/>
  <c r="AF8" i="44"/>
  <c r="AE8" i="44"/>
  <c r="AD8" i="44"/>
  <c r="AC8" i="44"/>
  <c r="AB8" i="44"/>
  <c r="AA8" i="44"/>
  <c r="Z8" i="44"/>
  <c r="Y8" i="44"/>
  <c r="X8" i="44"/>
  <c r="W8" i="44"/>
  <c r="V8" i="44"/>
  <c r="U8" i="44"/>
  <c r="T8" i="44"/>
  <c r="S8" i="44"/>
  <c r="R8" i="44"/>
  <c r="Q8" i="44"/>
  <c r="P8" i="44"/>
  <c r="O8" i="44"/>
  <c r="N8" i="44"/>
  <c r="M8" i="44"/>
  <c r="L8" i="44"/>
  <c r="K8" i="44"/>
  <c r="I8" i="44"/>
  <c r="H8" i="44"/>
  <c r="G8" i="44"/>
  <c r="F8" i="44"/>
  <c r="E8" i="44"/>
  <c r="D8" i="44"/>
  <c r="AQ7" i="44"/>
  <c r="AP7" i="44"/>
  <c r="AO7" i="44"/>
  <c r="AN7" i="44"/>
  <c r="AM7" i="44"/>
  <c r="AL7" i="44"/>
  <c r="AK7" i="44"/>
  <c r="AJ7" i="44"/>
  <c r="AI7" i="44"/>
  <c r="AH7" i="44"/>
  <c r="AG7" i="44"/>
  <c r="AF7" i="44"/>
  <c r="AE7" i="44"/>
  <c r="AD7" i="44"/>
  <c r="AC7" i="44"/>
  <c r="AB7" i="44"/>
  <c r="AA7" i="44"/>
  <c r="Z7" i="44"/>
  <c r="Y7" i="44"/>
  <c r="X7" i="44"/>
  <c r="W7" i="44"/>
  <c r="V7" i="44"/>
  <c r="U7" i="44"/>
  <c r="T7" i="44"/>
  <c r="S7" i="44"/>
  <c r="R7" i="44"/>
  <c r="Q7" i="44"/>
  <c r="P7" i="44"/>
  <c r="O7" i="44"/>
  <c r="N7" i="44"/>
  <c r="M7" i="44"/>
  <c r="L7" i="44"/>
  <c r="K7" i="44"/>
  <c r="I7" i="44"/>
  <c r="H7" i="44"/>
  <c r="G7" i="44"/>
  <c r="F7" i="44"/>
  <c r="E7" i="44"/>
  <c r="D7" i="44"/>
  <c r="AQ6" i="44"/>
  <c r="AP6" i="44"/>
  <c r="AO6" i="44"/>
  <c r="AN6" i="44"/>
  <c r="AM6" i="44"/>
  <c r="AL6" i="44"/>
  <c r="AK6" i="44"/>
  <c r="AJ6" i="44"/>
  <c r="AI6" i="44"/>
  <c r="AH6" i="44"/>
  <c r="AG6" i="44"/>
  <c r="AF6" i="44"/>
  <c r="AE6" i="44"/>
  <c r="AD6" i="44"/>
  <c r="AC6" i="44"/>
  <c r="AB6" i="44"/>
  <c r="AA6" i="44"/>
  <c r="Z6" i="44"/>
  <c r="Y6" i="44"/>
  <c r="X6" i="44"/>
  <c r="W6" i="44"/>
  <c r="V6" i="44"/>
  <c r="U6" i="44"/>
  <c r="T6" i="44"/>
  <c r="S6" i="44"/>
  <c r="R6" i="44"/>
  <c r="Q6" i="44"/>
  <c r="P6" i="44"/>
  <c r="O6" i="44"/>
  <c r="N6" i="44"/>
  <c r="M6" i="44"/>
  <c r="L6" i="44"/>
  <c r="K6" i="44"/>
  <c r="I6" i="44"/>
  <c r="H6" i="44"/>
  <c r="G6" i="44"/>
  <c r="F6" i="44"/>
  <c r="E6" i="44"/>
  <c r="D6" i="44"/>
  <c r="AQ5" i="44"/>
  <c r="AP5" i="44"/>
  <c r="AO5" i="44"/>
  <c r="AN5" i="44"/>
  <c r="AM5" i="44"/>
  <c r="AL5" i="44"/>
  <c r="AK5" i="44"/>
  <c r="AJ5" i="44"/>
  <c r="AI5" i="44"/>
  <c r="AH5" i="44"/>
  <c r="AG5" i="44"/>
  <c r="AF5" i="44"/>
  <c r="AE5" i="44"/>
  <c r="AD5" i="44"/>
  <c r="AC5" i="44"/>
  <c r="AB5" i="44"/>
  <c r="AA5" i="44"/>
  <c r="Z5" i="44"/>
  <c r="Y5" i="44"/>
  <c r="X5" i="44"/>
  <c r="W5" i="44"/>
  <c r="V5" i="44"/>
  <c r="U5" i="44"/>
  <c r="T5" i="44"/>
  <c r="S5" i="44"/>
  <c r="R5" i="44"/>
  <c r="Q5" i="44"/>
  <c r="P5" i="44"/>
  <c r="O5" i="44"/>
  <c r="N5" i="44"/>
  <c r="M5" i="44"/>
  <c r="L5" i="44"/>
  <c r="K5" i="44"/>
  <c r="I5" i="44"/>
  <c r="H5" i="44"/>
  <c r="G5" i="44"/>
  <c r="F5" i="44"/>
  <c r="E5" i="44"/>
  <c r="D5" i="44"/>
  <c r="AQ4" i="44"/>
  <c r="AP4" i="44"/>
  <c r="AP19" i="44" s="1"/>
  <c r="I12" i="45" s="1"/>
  <c r="AO4" i="44"/>
  <c r="AN4" i="44"/>
  <c r="AM4" i="44"/>
  <c r="AL4" i="44"/>
  <c r="AK4" i="44"/>
  <c r="AJ4" i="44"/>
  <c r="AI4" i="44"/>
  <c r="AH4" i="44"/>
  <c r="AG4" i="44"/>
  <c r="AF4" i="44"/>
  <c r="AE4" i="44"/>
  <c r="AD4" i="44"/>
  <c r="AC4" i="44"/>
  <c r="AB4" i="44"/>
  <c r="AA4" i="44"/>
  <c r="Z4" i="44"/>
  <c r="Y4" i="44"/>
  <c r="X4" i="44"/>
  <c r="W4" i="44"/>
  <c r="V4" i="44"/>
  <c r="U4" i="44"/>
  <c r="T4" i="44"/>
  <c r="S4" i="44"/>
  <c r="R4" i="44"/>
  <c r="Q4" i="44"/>
  <c r="P4" i="44"/>
  <c r="O4" i="44"/>
  <c r="N4" i="44"/>
  <c r="M4" i="44"/>
  <c r="L4" i="44"/>
  <c r="K4" i="44"/>
  <c r="I4" i="44"/>
  <c r="H4" i="44"/>
  <c r="G4" i="44"/>
  <c r="F4" i="44"/>
  <c r="E4" i="44"/>
  <c r="D4" i="44"/>
  <c r="AQ3" i="44"/>
  <c r="AP3" i="44"/>
  <c r="AO3" i="44"/>
  <c r="AN3" i="44"/>
  <c r="AM3" i="44"/>
  <c r="AL3" i="44"/>
  <c r="AK3" i="44"/>
  <c r="AJ3" i="44"/>
  <c r="AI3" i="44"/>
  <c r="AH3" i="44"/>
  <c r="AG3" i="44"/>
  <c r="AF3" i="44"/>
  <c r="AE3" i="44"/>
  <c r="AD3" i="44"/>
  <c r="AC3" i="44"/>
  <c r="AB3" i="44"/>
  <c r="AA3" i="44"/>
  <c r="Z3" i="44"/>
  <c r="Y3" i="44"/>
  <c r="Y19" i="44" s="1"/>
  <c r="F13" i="45" s="1"/>
  <c r="X3" i="44"/>
  <c r="W3" i="44"/>
  <c r="V3" i="44"/>
  <c r="U3" i="44"/>
  <c r="T3" i="44"/>
  <c r="S3" i="44"/>
  <c r="R3" i="44"/>
  <c r="Q3" i="44"/>
  <c r="P3" i="44"/>
  <c r="O3" i="44"/>
  <c r="N3" i="44"/>
  <c r="M3" i="44"/>
  <c r="L3" i="44"/>
  <c r="K3" i="44"/>
  <c r="I3" i="44"/>
  <c r="H3" i="44"/>
  <c r="G3" i="44"/>
  <c r="F3" i="44"/>
  <c r="E3" i="44"/>
  <c r="D3" i="44"/>
  <c r="AQ2" i="44"/>
  <c r="AP2" i="44"/>
  <c r="AO2" i="44"/>
  <c r="AN2" i="44"/>
  <c r="AN19" i="44" s="1"/>
  <c r="I10" i="45" s="1"/>
  <c r="AM2" i="44"/>
  <c r="AL2" i="44"/>
  <c r="AK2" i="44"/>
  <c r="AJ2" i="44"/>
  <c r="AJ19" i="44" s="1"/>
  <c r="H12" i="45" s="1"/>
  <c r="AI2" i="44"/>
  <c r="AH2" i="44"/>
  <c r="AG2" i="44"/>
  <c r="AG19" i="44" s="1"/>
  <c r="H9" i="45" s="1"/>
  <c r="AF2" i="44"/>
  <c r="AF19" i="44" s="1"/>
  <c r="H8" i="45" s="1"/>
  <c r="AE2" i="44"/>
  <c r="AD2" i="44"/>
  <c r="AC2" i="44"/>
  <c r="AC19" i="44" s="1"/>
  <c r="G11" i="45" s="1"/>
  <c r="AB2" i="44"/>
  <c r="AB19" i="44" s="1"/>
  <c r="G10" i="45" s="1"/>
  <c r="AA2" i="44"/>
  <c r="Z2" i="44"/>
  <c r="Y2" i="44"/>
  <c r="X2" i="44"/>
  <c r="X19" i="44" s="1"/>
  <c r="F12" i="45" s="1"/>
  <c r="W2" i="44"/>
  <c r="V2" i="44"/>
  <c r="U2" i="44"/>
  <c r="T2" i="44"/>
  <c r="T19" i="44" s="1"/>
  <c r="F8" i="45" s="1"/>
  <c r="S2" i="44"/>
  <c r="R2" i="44"/>
  <c r="Q2" i="44"/>
  <c r="Q19" i="44" s="1"/>
  <c r="E11" i="45" s="1"/>
  <c r="P2" i="44"/>
  <c r="P19" i="44" s="1"/>
  <c r="E10" i="45" s="1"/>
  <c r="O2" i="44"/>
  <c r="N2" i="44"/>
  <c r="M2" i="44"/>
  <c r="M19" i="44" s="1"/>
  <c r="D13" i="45" s="1"/>
  <c r="L2" i="44"/>
  <c r="L19" i="44" s="1"/>
  <c r="D12" i="45" s="1"/>
  <c r="K2" i="44"/>
  <c r="I2" i="44"/>
  <c r="H2" i="44"/>
  <c r="G2" i="44"/>
  <c r="G19" i="44" s="1"/>
  <c r="F2" i="44"/>
  <c r="F19" i="44" s="1"/>
  <c r="E2" i="44"/>
  <c r="J2" i="44" s="1"/>
  <c r="D2" i="44"/>
  <c r="J18" i="44"/>
  <c r="J17" i="44"/>
  <c r="J16" i="44"/>
  <c r="J15" i="44"/>
  <c r="J14" i="44"/>
  <c r="J13" i="44"/>
  <c r="J12" i="44"/>
  <c r="J11" i="44"/>
  <c r="J10" i="44"/>
  <c r="J9" i="44"/>
  <c r="J5" i="44"/>
  <c r="AL19" i="44"/>
  <c r="I8" i="45" s="1"/>
  <c r="U19" i="44"/>
  <c r="F9" i="45" s="1"/>
  <c r="H19" i="44"/>
  <c r="AK19" i="44" l="1"/>
  <c r="H13" i="45" s="1"/>
  <c r="K19" i="44"/>
  <c r="D11" i="45" s="1"/>
  <c r="O19" i="44"/>
  <c r="E9" i="45" s="1"/>
  <c r="S19" i="44"/>
  <c r="E13" i="45" s="1"/>
  <c r="W19" i="44"/>
  <c r="F11" i="45" s="1"/>
  <c r="AA19" i="44"/>
  <c r="G9" i="45" s="1"/>
  <c r="AO19" i="44"/>
  <c r="I11" i="45" s="1"/>
  <c r="J9" i="45"/>
  <c r="J3" i="44"/>
  <c r="J4" i="44"/>
  <c r="I19" i="44"/>
  <c r="N19" i="44"/>
  <c r="E8" i="45" s="1"/>
  <c r="R19" i="44"/>
  <c r="E12" i="45" s="1"/>
  <c r="V19" i="44"/>
  <c r="F10" i="45" s="1"/>
  <c r="Z19" i="44"/>
  <c r="G8" i="45" s="1"/>
  <c r="AD19" i="44"/>
  <c r="G12" i="45" s="1"/>
  <c r="AI19" i="44"/>
  <c r="H11" i="45" s="1"/>
  <c r="AM19" i="44"/>
  <c r="I9" i="45" s="1"/>
  <c r="AQ19" i="44"/>
  <c r="I13" i="45" s="1"/>
  <c r="J6" i="44"/>
  <c r="J7" i="44"/>
  <c r="J8" i="44"/>
  <c r="AE19" i="44"/>
  <c r="G13" i="45" s="1"/>
  <c r="E19" i="44"/>
  <c r="AH19" i="44"/>
  <c r="H10" i="45" s="1"/>
  <c r="D19" i="44"/>
  <c r="L10" i="45" l="1"/>
  <c r="L8" i="45"/>
  <c r="J10" i="45"/>
  <c r="K10" i="45"/>
  <c r="J8" i="45"/>
  <c r="K9" i="45"/>
  <c r="L9" i="45"/>
  <c r="K8" i="45"/>
  <c r="J19" i="44"/>
</calcChain>
</file>

<file path=xl/sharedStrings.xml><?xml version="1.0" encoding="utf-8"?>
<sst xmlns="http://schemas.openxmlformats.org/spreadsheetml/2006/main" count="2795" uniqueCount="1195">
  <si>
    <t>B</t>
    <phoneticPr fontId="2" type="noConversion"/>
  </si>
  <si>
    <t>MGCF合计</t>
    <phoneticPr fontId="2" type="noConversion"/>
  </si>
  <si>
    <t>信令路由集目的信令点不可达次数</t>
    <phoneticPr fontId="2" type="noConversion"/>
  </si>
  <si>
    <t>目的信令点不可达次数</t>
    <phoneticPr fontId="2" type="noConversion"/>
  </si>
  <si>
    <t>次</t>
    <phoneticPr fontId="2" type="noConversion"/>
  </si>
  <si>
    <t>SignRouteSet</t>
    <phoneticPr fontId="2" type="noConversion"/>
  </si>
  <si>
    <t>15分钟</t>
    <phoneticPr fontId="2" type="noConversion"/>
  </si>
  <si>
    <t>信令路由集目的信令点不可达时长</t>
    <phoneticPr fontId="2" type="noConversion"/>
  </si>
  <si>
    <t>目的信令点不可达时长</t>
    <phoneticPr fontId="2" type="noConversion"/>
  </si>
  <si>
    <t>ERL</t>
    <phoneticPr fontId="2" type="noConversion"/>
  </si>
  <si>
    <t>信令路由不可用次数</t>
    <phoneticPr fontId="2" type="noConversion"/>
  </si>
  <si>
    <t>CC.</t>
    <phoneticPr fontId="2" type="noConversion"/>
  </si>
  <si>
    <t>信令路由不可用时长</t>
    <phoneticPr fontId="2" type="noConversion"/>
  </si>
  <si>
    <t>DER(n=1).</t>
  </si>
  <si>
    <t>B</t>
    <phoneticPr fontId="2" type="noConversion"/>
  </si>
  <si>
    <t>CC</t>
    <phoneticPr fontId="2" type="noConversion"/>
  </si>
  <si>
    <t>在线应答呼叫数峰值</t>
    <phoneticPr fontId="13" type="noConversion"/>
  </si>
  <si>
    <t>MGCFHB01</t>
    <phoneticPr fontId="2" type="noConversion"/>
  </si>
  <si>
    <t>MGCFHB33</t>
    <phoneticPr fontId="2" type="noConversion"/>
  </si>
  <si>
    <t>MGCFHB34</t>
    <phoneticPr fontId="2" type="noConversion"/>
  </si>
  <si>
    <t>MGCFHB35</t>
    <phoneticPr fontId="2" type="noConversion"/>
  </si>
  <si>
    <t>MGCFHB36</t>
    <phoneticPr fontId="2" type="noConversion"/>
  </si>
  <si>
    <t>MGCF MC口流量统计</t>
    <phoneticPr fontId="2" type="noConversion"/>
  </si>
  <si>
    <t>MGCF 信令路由组统计</t>
  </si>
  <si>
    <t>MGCF 信令路由统计</t>
  </si>
  <si>
    <t>HG</t>
    <phoneticPr fontId="2" type="noConversion"/>
  </si>
  <si>
    <t>MGCF M3UA链路组统计</t>
  </si>
  <si>
    <t>MGCF MTP信令链路组统计</t>
  </si>
  <si>
    <t>HI</t>
    <phoneticPr fontId="2" type="noConversion"/>
  </si>
  <si>
    <t>MGCF M3UA链路统计</t>
  </si>
  <si>
    <t>来话用户忙次数</t>
    <phoneticPr fontId="2" type="noConversion"/>
  </si>
  <si>
    <t>指呼叫时被叫用户忙的次数</t>
    <phoneticPr fontId="2" type="noConversion"/>
  </si>
  <si>
    <t>来话被叫无应答次数</t>
    <phoneticPr fontId="2" type="noConversion"/>
  </si>
  <si>
    <t>指呼叫振铃后被叫用户久叫不应的次数</t>
    <phoneticPr fontId="2" type="noConversion"/>
  </si>
  <si>
    <t>来话被叫拒接次数</t>
    <phoneticPr fontId="2" type="noConversion"/>
  </si>
  <si>
    <t>指呼叫时被叫用户拒接电话的次数</t>
    <phoneticPr fontId="2" type="noConversion"/>
  </si>
  <si>
    <t>来话用户早释次数</t>
    <phoneticPr fontId="2" type="noConversion"/>
  </si>
  <si>
    <t>被叫振铃前，由于主叫手机挂机而导致呼叫失败的次数</t>
    <phoneticPr fontId="2" type="noConversion"/>
  </si>
  <si>
    <t>指在向前向局发送“ACM”前收到“REL”消息（Cause value等于16“NORMAL CALL CLEARING”）时统计</t>
    <phoneticPr fontId="2" type="noConversion"/>
  </si>
  <si>
    <t>来话振铃早释次数</t>
    <phoneticPr fontId="2" type="noConversion"/>
  </si>
  <si>
    <t>被叫振铃，被叫应答前，由于主叫挂机而导致呼叫失败的次数</t>
    <phoneticPr fontId="2" type="noConversion"/>
  </si>
  <si>
    <t>来话号码错误次数</t>
    <phoneticPr fontId="2" type="noConversion"/>
  </si>
  <si>
    <t>指呼叫的被叫号码格式错误或无效的次数</t>
    <phoneticPr fontId="2" type="noConversion"/>
  </si>
  <si>
    <t>来话缺席用户次数</t>
    <phoneticPr fontId="2" type="noConversion"/>
  </si>
  <si>
    <t>指呼叫的被叫用户缺席的次数</t>
    <phoneticPr fontId="2" type="noConversion"/>
  </si>
  <si>
    <t xml:space="preserve">去话试占次数 </t>
    <phoneticPr fontId="2" type="noConversion"/>
  </si>
  <si>
    <t>该局向去话试占用次数</t>
    <phoneticPr fontId="2" type="noConversion"/>
  </si>
  <si>
    <t xml:space="preserve">去话占用次数 </t>
    <phoneticPr fontId="2" type="noConversion"/>
  </si>
  <si>
    <t>该局向去话占用成功次数</t>
    <phoneticPr fontId="2" type="noConversion"/>
  </si>
  <si>
    <t>本交换局向其他局发送的IAM/IAI消息总数(ITU-T Q.1902)</t>
    <phoneticPr fontId="2" type="noConversion"/>
  </si>
  <si>
    <t xml:space="preserve">去话接通次数 </t>
    <phoneticPr fontId="2" type="noConversion"/>
  </si>
  <si>
    <t>该局向去话的接通次数</t>
    <phoneticPr fontId="2" type="noConversion"/>
  </si>
  <si>
    <t>本交换局收到其他局发来的 “ACM” 或“CON”消息总数(ITU-T Q.1902)</t>
    <phoneticPr fontId="2" type="noConversion"/>
  </si>
  <si>
    <t>去话应答次数</t>
    <phoneticPr fontId="2" type="noConversion"/>
  </si>
  <si>
    <t>该局向去话的应答次数</t>
    <phoneticPr fontId="2" type="noConversion"/>
  </si>
  <si>
    <t>本交换局收到其他局发来的“ANM”或“CON”消息总数(ITU-T Q.1902)</t>
    <phoneticPr fontId="2" type="noConversion"/>
  </si>
  <si>
    <t xml:space="preserve">去话占用话务量 </t>
    <phoneticPr fontId="2" type="noConversion"/>
  </si>
  <si>
    <t>该局向出局呼叫产生的占用话务量</t>
    <phoneticPr fontId="2" type="noConversion"/>
  </si>
  <si>
    <t xml:space="preserve">去话应答话务量 </t>
    <phoneticPr fontId="2" type="noConversion"/>
  </si>
  <si>
    <t>该局向出局呼叫产生的应答话务量</t>
    <phoneticPr fontId="2" type="noConversion"/>
  </si>
  <si>
    <t>去话用户原因失败次数</t>
    <phoneticPr fontId="2" type="noConversion"/>
  </si>
  <si>
    <t>该局向出局呼叫因为用户原因失败的次数</t>
    <phoneticPr fontId="2" type="noConversion"/>
  </si>
  <si>
    <t>去话用户忙次数</t>
    <phoneticPr fontId="2" type="noConversion"/>
  </si>
  <si>
    <t>收到REL消息(Cause value等于17“User Busy”)时统计</t>
    <phoneticPr fontId="2" type="noConversion"/>
  </si>
  <si>
    <t>去话被叫无应答次数</t>
    <phoneticPr fontId="2" type="noConversion"/>
  </si>
  <si>
    <t>去话被叫拒接次数</t>
    <phoneticPr fontId="2" type="noConversion"/>
  </si>
  <si>
    <t>去话用户早释次数</t>
    <phoneticPr fontId="2" type="noConversion"/>
  </si>
  <si>
    <t>去话振铃早释次数</t>
    <phoneticPr fontId="2" type="noConversion"/>
  </si>
  <si>
    <t>去话号码错误次数</t>
    <phoneticPr fontId="2" type="noConversion"/>
  </si>
  <si>
    <t>去话缺席用户次数</t>
    <phoneticPr fontId="2" type="noConversion"/>
  </si>
  <si>
    <t>BICC局向溢出次数</t>
    <phoneticPr fontId="2" type="noConversion"/>
  </si>
  <si>
    <t>CM.FailOutCallsTg</t>
  </si>
  <si>
    <t>去话用户原因失败次数</t>
  </si>
  <si>
    <t>CM.FailOutCallsTg.UserBusy</t>
  </si>
  <si>
    <t>CM.FailOutCallsTg.NoAnsw</t>
  </si>
  <si>
    <t>CM.FailOutCallsTg.Rej</t>
  </si>
  <si>
    <t>CM.FailOutCallsTg.InvalidCode</t>
  </si>
  <si>
    <t>中继群可用中继数</t>
    <phoneticPr fontId="2" type="noConversion"/>
  </si>
  <si>
    <t>当前应该承载话务的电路数，包括当前正在承载话务的电路。该值对于单向出、单向入或双向中继群均有效</t>
    <phoneticPr fontId="2" type="noConversion"/>
  </si>
  <si>
    <t>来话占用次数</t>
    <phoneticPr fontId="2" type="noConversion"/>
  </si>
  <si>
    <t>成功占用该中继群一条中继电路的入局呼叫次数。该值对于单向入或双向中继群有效</t>
    <phoneticPr fontId="2" type="noConversion"/>
  </si>
  <si>
    <t>来话接通次数</t>
    <phoneticPr fontId="2" type="noConversion"/>
  </si>
  <si>
    <t>入局占用中收到接通信号的次数。该值对于单向入或双向中继群有效</t>
    <phoneticPr fontId="2" type="noConversion"/>
  </si>
  <si>
    <t>发送“地址完成消息”(“ACM” 或“CON”)。(ITU-T Rec.Q.723，ITU-T Q.763), 统计的CON消息是指不发送ACM消息而直接发送的CON消息。</t>
    <phoneticPr fontId="2" type="noConversion"/>
  </si>
  <si>
    <t>来话应答次数</t>
    <phoneticPr fontId="2" type="noConversion"/>
  </si>
  <si>
    <t>中继群入局呼叫的应答次数，该值对于单向入或双向中继群有效</t>
    <phoneticPr fontId="2" type="noConversion"/>
  </si>
  <si>
    <t>即统计交换机发送的对应于此中继群的“ANM/ANC/ANN”消息的次数。</t>
    <phoneticPr fontId="2" type="noConversion"/>
  </si>
  <si>
    <t>来话占用话务量</t>
    <phoneticPr fontId="2" type="noConversion"/>
  </si>
  <si>
    <t>以爱尔兰为单位统计入局呼叫占用话务量。该值对于单向入或双向中继群有效</t>
    <phoneticPr fontId="2" type="noConversion"/>
  </si>
  <si>
    <t>来话应答话务量</t>
    <phoneticPr fontId="2" type="noConversion"/>
  </si>
  <si>
    <t>以爱尔兰为单位统计入局呼叫应答话务量。该值对于单向入或双向中继群有效</t>
    <phoneticPr fontId="2" type="noConversion"/>
  </si>
  <si>
    <t>入局呼叫因为用户原因引起的呼叫失败的次数</t>
    <phoneticPr fontId="2" type="noConversion"/>
  </si>
  <si>
    <t>指呼叫时被叫用户久叫不应的次数</t>
    <phoneticPr fontId="2" type="noConversion"/>
  </si>
  <si>
    <t>去话试占次数</t>
    <phoneticPr fontId="2" type="noConversion"/>
  </si>
  <si>
    <t xml:space="preserve">中继群出局呼叫的试呼次数，此时不一定占用了某条中继电路 </t>
    <phoneticPr fontId="2" type="noConversion"/>
  </si>
  <si>
    <t>去话占用次数</t>
    <phoneticPr fontId="2" type="noConversion"/>
  </si>
  <si>
    <t>成功占用该中继群一条中继电路的出局呼叫次数。该值对于单向出或双向中继群有效</t>
    <phoneticPr fontId="2" type="noConversion"/>
  </si>
  <si>
    <t>交换机发出 “初始地址消息”(“IAM或IAI”)后收到对局任何相应的后向消息，以指示出局中继电路真正占用成功时统计。(ITU-T Rec.Q.723，ITU-T Q.763)</t>
    <phoneticPr fontId="2" type="noConversion"/>
  </si>
  <si>
    <t>去话接通次数</t>
    <phoneticPr fontId="2" type="noConversion"/>
  </si>
  <si>
    <t>出局占用中收到接通信号的次数，该值对于单向出或双向中继群有效</t>
    <phoneticPr fontId="2" type="noConversion"/>
  </si>
  <si>
    <t>收到“地址完成消息”(“ACM”)。(ITU-T Rec.Q.723，ITU-T Q.763)</t>
    <phoneticPr fontId="2" type="noConversion"/>
  </si>
  <si>
    <t>中继群出局呼叫的应答次数，该值对于单向出或双向中继群有效</t>
    <phoneticPr fontId="2" type="noConversion"/>
  </si>
  <si>
    <t>即统计交换机接收的对应于此中继群的“ANM/ANC/ANN”消息的次数。</t>
    <phoneticPr fontId="2" type="noConversion"/>
  </si>
  <si>
    <t>去话占用话务量</t>
    <phoneticPr fontId="2" type="noConversion"/>
  </si>
  <si>
    <t>以爱尔兰为单位统计出局呼叫占用话务量。该值对于单向出或双向中继群有效</t>
    <phoneticPr fontId="2" type="noConversion"/>
  </si>
  <si>
    <t>累计在一个测量周期内，从“初始地址消息”(“IAM或IAI”)到相应的“前向清除”("CLF or REL")或“后向清除”("CBK or REL")消息之间的时间间隔。这段时间的最终结果值将被转换为爱尔兰。(ITU-T Rec. Q.723，ITU-T Q.763)</t>
    <phoneticPr fontId="2" type="noConversion"/>
  </si>
  <si>
    <t>去话应答话务量</t>
    <phoneticPr fontId="2" type="noConversion"/>
  </si>
  <si>
    <t>以爱尔兰为单位统计出局呼叫应答话务量。该值对于单向出或双向中继群有效</t>
    <phoneticPr fontId="2" type="noConversion"/>
  </si>
  <si>
    <t>中继组溢出次数</t>
    <phoneticPr fontId="2" type="noConversion"/>
  </si>
  <si>
    <t>表示该中继组无可用中继电路的次数，该值对于单向出或双向中继群有效</t>
    <phoneticPr fontId="2" type="noConversion"/>
  </si>
  <si>
    <t>交换机为呼叫选电路，结果无可用中继时统计</t>
    <phoneticPr fontId="2" type="noConversion"/>
  </si>
  <si>
    <t>出局呼叫因为用户原因引起的呼叫失败的次数</t>
    <phoneticPr fontId="2" type="noConversion"/>
  </si>
  <si>
    <t>C</t>
    <phoneticPr fontId="2" type="noConversion"/>
  </si>
  <si>
    <t>目的码</t>
  </si>
  <si>
    <t>ObservedDestination</t>
  </si>
  <si>
    <t>CM.FailDestCodeCalls</t>
  </si>
  <si>
    <t>用户早释次数</t>
  </si>
  <si>
    <t>振铃早释次数</t>
  </si>
  <si>
    <t>CM.FailDestCodeCalls.NoAnsw</t>
  </si>
  <si>
    <t>被叫无应答次数</t>
  </si>
  <si>
    <t>CM.FailDestCodeCalls.Rej</t>
  </si>
  <si>
    <t>被叫拒接次数</t>
  </si>
  <si>
    <t>CM.FailDestCodeCalls.UserBusy</t>
  </si>
  <si>
    <t>用户忙次数</t>
  </si>
  <si>
    <t>CM.FailDestCodeCalls.InvalidCode</t>
  </si>
  <si>
    <t>无效地址次数</t>
  </si>
  <si>
    <t>缺席用户次数</t>
  </si>
  <si>
    <t>目的码名称</t>
    <phoneticPr fontId="2" type="noConversion"/>
  </si>
  <si>
    <t>-</t>
    <phoneticPr fontId="2" type="noConversion"/>
  </si>
  <si>
    <t>试呼次数</t>
    <phoneticPr fontId="2" type="noConversion"/>
  </si>
  <si>
    <t>指向该目的码呼叫尝试次数。</t>
    <phoneticPr fontId="2" type="noConversion"/>
  </si>
  <si>
    <t>被叫号码分析时，经过指定的号码段，统计次数加一。</t>
    <phoneticPr fontId="2" type="noConversion"/>
  </si>
  <si>
    <t>CC.</t>
    <phoneticPr fontId="2" type="noConversion"/>
  </si>
  <si>
    <t>接通次数</t>
    <phoneticPr fontId="2" type="noConversion"/>
  </si>
  <si>
    <t>呼叫被接通的次数。</t>
    <phoneticPr fontId="2" type="noConversion"/>
  </si>
  <si>
    <t>目标为该目的码的呼叫，当交换机发送Alerting消息或ACM、CON消息时候统计。</t>
    <phoneticPr fontId="2" type="noConversion"/>
  </si>
  <si>
    <t>应答次数</t>
    <phoneticPr fontId="2" type="noConversion"/>
  </si>
  <si>
    <t>呼叫应答次数。</t>
    <phoneticPr fontId="2" type="noConversion"/>
  </si>
  <si>
    <t>目标为该目的码的呼叫，当交换机发送Connect消息或ANM、ANC消息的时候统计。</t>
    <phoneticPr fontId="2" type="noConversion"/>
  </si>
  <si>
    <t>应答话务量</t>
    <phoneticPr fontId="2" type="noConversion"/>
  </si>
  <si>
    <t>去该目的码的呼叫应答话务量。</t>
    <phoneticPr fontId="2" type="noConversion"/>
  </si>
  <si>
    <t>统计去该目的码呼叫，从通话开始到结束产生的话务量</t>
    <phoneticPr fontId="2" type="noConversion"/>
  </si>
  <si>
    <t>ERL</t>
    <phoneticPr fontId="2" type="noConversion"/>
  </si>
  <si>
    <t>用户原因呼损</t>
    <phoneticPr fontId="2" type="noConversion"/>
  </si>
  <si>
    <t>去该目的码用户原因呼损总次数</t>
    <phoneticPr fontId="2" type="noConversion"/>
  </si>
  <si>
    <t>统计去该目的码呼叫，下述各种呼损原因的总和</t>
    <phoneticPr fontId="2" type="noConversion"/>
  </si>
  <si>
    <t>去该目的码用户早释次数</t>
    <phoneticPr fontId="2" type="noConversion"/>
  </si>
  <si>
    <t>被叫振铃前，由于主叫手机挂机而导致呼叫失败的次数</t>
    <phoneticPr fontId="2" type="noConversion"/>
  </si>
  <si>
    <t>去该目的码振铃早释次数</t>
    <phoneticPr fontId="2" type="noConversion"/>
  </si>
  <si>
    <t>被叫振铃，被叫应答前，由于主叫挂机而导致呼叫失败的次数</t>
    <phoneticPr fontId="2" type="noConversion"/>
  </si>
  <si>
    <t>去该目的码被叫无应答次数</t>
    <phoneticPr fontId="2" type="noConversion"/>
  </si>
  <si>
    <t>指呼叫时被叫用户久叫不应的次数</t>
    <phoneticPr fontId="2" type="noConversion"/>
  </si>
  <si>
    <t>去该目的码被叫拒接次数</t>
    <phoneticPr fontId="2" type="noConversion"/>
  </si>
  <si>
    <t>指呼叫时被叫用户拒接电话的次数</t>
    <phoneticPr fontId="2" type="noConversion"/>
  </si>
  <si>
    <t>去该目的码用户忙次数</t>
    <phoneticPr fontId="2" type="noConversion"/>
  </si>
  <si>
    <t>指呼叫时被叫用户忙的次数</t>
    <phoneticPr fontId="2" type="noConversion"/>
  </si>
  <si>
    <t>去该目的码无效地址次数</t>
    <phoneticPr fontId="2" type="noConversion"/>
  </si>
  <si>
    <t>指呼叫的被叫号码格式错误或无效的次数</t>
    <phoneticPr fontId="2" type="noConversion"/>
  </si>
  <si>
    <t>去该目的码缺失用户次数</t>
    <phoneticPr fontId="2" type="noConversion"/>
  </si>
  <si>
    <t>指呼叫的被叫用户缺席的次数</t>
    <phoneticPr fontId="2" type="noConversion"/>
  </si>
  <si>
    <t>HT</t>
    <phoneticPr fontId="2" type="noConversion"/>
  </si>
  <si>
    <t>HU</t>
    <phoneticPr fontId="2" type="noConversion"/>
  </si>
  <si>
    <t>在入中继电路上收到 “初始地址消息”(“IAM或IAI”)消息。(ITU-T Rec.Q.723，ITU-T Q.763)</t>
    <phoneticPr fontId="2" type="noConversion"/>
  </si>
  <si>
    <t>MGCFHD01</t>
  </si>
  <si>
    <t>MGCFHD02</t>
  </si>
  <si>
    <t>MGCFHE01</t>
  </si>
  <si>
    <t>MGCFHE02</t>
  </si>
  <si>
    <t>MGCFHF01</t>
  </si>
  <si>
    <t>MGCFHF02</t>
  </si>
  <si>
    <t>MGCFHG01</t>
  </si>
  <si>
    <t>MGCFHG02</t>
  </si>
  <si>
    <t>MGCFHH01</t>
  </si>
  <si>
    <t>MGCFHH02</t>
  </si>
  <si>
    <t>MGCFHH03</t>
  </si>
  <si>
    <t>MGCFHI01</t>
  </si>
  <si>
    <t>MGCFHI02</t>
  </si>
  <si>
    <t>MGCFHI03</t>
  </si>
  <si>
    <t>MGCFHI04</t>
  </si>
  <si>
    <t>MGCFHI05</t>
  </si>
  <si>
    <t>MGCFHI06</t>
  </si>
  <si>
    <t>MGCFHJ01</t>
  </si>
  <si>
    <t>MGCFHJ02</t>
  </si>
  <si>
    <t>MGCFHJ03</t>
  </si>
  <si>
    <t>MGCFHJ04</t>
  </si>
  <si>
    <t>MGCFHJ05</t>
  </si>
  <si>
    <t>MGCFHJ06</t>
  </si>
  <si>
    <t>MGCFHK01</t>
  </si>
  <si>
    <t>MGCFHK02</t>
  </si>
  <si>
    <t>MGCFHK03</t>
  </si>
  <si>
    <t>MGCFHK04</t>
  </si>
  <si>
    <t>MGCFHK05</t>
  </si>
  <si>
    <t>MGCFHK06</t>
  </si>
  <si>
    <t>MGCFHK07</t>
  </si>
  <si>
    <t>MGCFHT01</t>
  </si>
  <si>
    <t>MGCFHT02</t>
  </si>
  <si>
    <t>MGCFHT03</t>
  </si>
  <si>
    <t>MGCFHT04</t>
  </si>
  <si>
    <t>MGCFHT05</t>
  </si>
  <si>
    <t>MGCFHT06</t>
  </si>
  <si>
    <t>MGCFHT07</t>
  </si>
  <si>
    <t>MGCFHT08</t>
  </si>
  <si>
    <t>MGCFHT09</t>
  </si>
  <si>
    <t>MGCFHT10</t>
  </si>
  <si>
    <t>MGCFHT11</t>
  </si>
  <si>
    <t>MGCFHT12</t>
  </si>
  <si>
    <t>MGCFHT13</t>
  </si>
  <si>
    <t>MGCFHT14</t>
  </si>
  <si>
    <t>MGCFHT15</t>
  </si>
  <si>
    <t>MGCFHU01</t>
  </si>
  <si>
    <t>MGCFHU02</t>
  </si>
  <si>
    <t>MGCFHU03</t>
  </si>
  <si>
    <t>MGCFHU04</t>
  </si>
  <si>
    <t>MGCFHU05</t>
  </si>
  <si>
    <t>MGCFHU06</t>
  </si>
  <si>
    <t>MGCFHU07</t>
  </si>
  <si>
    <t>MGCFHU08</t>
  </si>
  <si>
    <t>MGCFHU09</t>
  </si>
  <si>
    <t>MGCFHU10</t>
  </si>
  <si>
    <t>MGCFHU11</t>
  </si>
  <si>
    <t>MGCFHU12</t>
  </si>
  <si>
    <t>MGCFHU13</t>
  </si>
  <si>
    <t>MGCFHU14</t>
  </si>
  <si>
    <t>MGCFHU15</t>
  </si>
  <si>
    <t>MGCFHY01</t>
  </si>
  <si>
    <t>MGCFHY02</t>
  </si>
  <si>
    <t>MGCFHY03</t>
  </si>
  <si>
    <t>MGCFHY04</t>
  </si>
  <si>
    <t>MGCFHY05</t>
  </si>
  <si>
    <t>MGCFHY06</t>
  </si>
  <si>
    <t>继承MSS</t>
    <phoneticPr fontId="2" type="noConversion"/>
  </si>
  <si>
    <t>在发送“ACM”消息后，在发送“ANM”或“CON”消息前发出Rel消息（Cause value等于19“No answer from user，user alerted”）时统计</t>
    <phoneticPr fontId="2" type="noConversion"/>
  </si>
  <si>
    <t>在发送“ACM”消息后，发出“REL”消息（Cause value等于21（CALL REJECT）时统计</t>
    <phoneticPr fontId="2" type="noConversion"/>
  </si>
  <si>
    <t>在发出携带Alterting指示的ACM或CPG消息后，在发送“ANM”或“CON”消息前收到“REL”消息（Cause value等于16“NORMAL CALL CLEARING”）时统计</t>
    <phoneticPr fontId="2" type="noConversion"/>
  </si>
  <si>
    <t>在发出REL消息（Cause value等于1：unallocated(unassigned) number或28：invalid number）时统计</t>
    <phoneticPr fontId="2" type="noConversion"/>
  </si>
  <si>
    <t>在发出REL消息（Cause value 20：subscriber absent）</t>
    <phoneticPr fontId="2" type="noConversion"/>
  </si>
  <si>
    <t>尝试选择BICC出局电路的次数</t>
    <phoneticPr fontId="2" type="noConversion"/>
  </si>
  <si>
    <t>在收到“ACM”消息后，在收到“ANM”或“CON”消息前收到Rel消息（Cause value等于19“No answer from user，user alerted”）时统计</t>
    <phoneticPr fontId="2" type="noConversion"/>
  </si>
  <si>
    <t>收到“ACM”消息后，收到“REL”消息（Cause value等于21（CALL REJECT）或17（User Busy）时统计</t>
    <phoneticPr fontId="2" type="noConversion"/>
  </si>
  <si>
    <t>在收到“ACM”消息后，在收到“ANM”或“CON”消息前发送“REL”消息（Cause value等于16“NORMAL CALL CLEAR”）时统计</t>
    <phoneticPr fontId="2" type="noConversion"/>
  </si>
  <si>
    <t>收到REL消息（失败原因值为：1：Unassigned (unallocated) number 或28：invalid number）时统计</t>
    <phoneticPr fontId="2" type="noConversion"/>
  </si>
  <si>
    <t>收到的REL消息（Cause value 20：subscriber absent）</t>
    <phoneticPr fontId="2" type="noConversion"/>
  </si>
  <si>
    <t>在发送“ACM”消息后，在发送“ANM”或“CON”消息前发出Rel消息（Cause value等于19“No answer from user，user alerted”）时统计</t>
    <phoneticPr fontId="2" type="noConversion"/>
  </si>
  <si>
    <t>在发送“ACM”消息后，发出“REL”消息（Cause value等于21（CALL REJECT）时统计</t>
    <phoneticPr fontId="2" type="noConversion"/>
  </si>
  <si>
    <t>尝试选择该中继群出局电路的次数</t>
    <phoneticPr fontId="2" type="noConversion"/>
  </si>
  <si>
    <t>在收到“ACM”消息后，在收到“ANM”或“CON”消息前收到Rel消息（Cause value等于19“No answer from user，user alerted”）时统计</t>
    <phoneticPr fontId="2" type="noConversion"/>
  </si>
  <si>
    <t>在收到“ACM”消息后，收到“REL”消息（Cause value等于21（CALL REJECT）或17（User Busy）时统计</t>
    <phoneticPr fontId="2" type="noConversion"/>
  </si>
  <si>
    <t>在收到“ACM”前发送“REL”消息（Cause value等于16“NORMAL CALL CLEAR”）时统计</t>
    <phoneticPr fontId="2" type="noConversion"/>
  </si>
  <si>
    <t>在收到“ACM”消息后，在收到“ANM”或“CON”消息前发送“REL”消息（Cause value等于16“NORMAL CALL CLEAR”）时统计</t>
    <phoneticPr fontId="2" type="noConversion"/>
  </si>
  <si>
    <t>在收到REL消息（失败原因值为：1：Unassigned (unallocated) number 或28：invalid number）时统计</t>
    <phoneticPr fontId="2" type="noConversion"/>
  </si>
  <si>
    <t>在收到的REL消息（Cause value 20：subscriber absent）</t>
    <phoneticPr fontId="2" type="noConversion"/>
  </si>
  <si>
    <t>MGCFHB02</t>
  </si>
  <si>
    <t>MGCFHB03</t>
  </si>
  <si>
    <t>MGCFHB04</t>
  </si>
  <si>
    <t>MGCFHB05</t>
  </si>
  <si>
    <t>MGCFHB07</t>
  </si>
  <si>
    <t>MGCFHB08</t>
  </si>
  <si>
    <t>MGCFHB22</t>
  </si>
  <si>
    <t>MGCFHB23</t>
  </si>
  <si>
    <t>MGCFHB24</t>
  </si>
  <si>
    <t>MGCFHB25</t>
  </si>
  <si>
    <t>MGCFHB26</t>
  </si>
  <si>
    <t>秒</t>
  </si>
  <si>
    <t>MGCFHB27</t>
  </si>
  <si>
    <t>MGCFHB28</t>
  </si>
  <si>
    <t>MGCFHB29</t>
  </si>
  <si>
    <t>MGCFHB30</t>
  </si>
  <si>
    <t>MGCFHB31</t>
  </si>
  <si>
    <t>MGCFHB32</t>
  </si>
  <si>
    <t>指标编码</t>
    <phoneticPr fontId="2" type="noConversion"/>
  </si>
  <si>
    <t>重要度</t>
    <phoneticPr fontId="2" type="noConversion"/>
  </si>
  <si>
    <t>单位</t>
    <phoneticPr fontId="2" type="noConversion"/>
  </si>
  <si>
    <t>采集方式</t>
    <phoneticPr fontId="2" type="noConversion"/>
  </si>
  <si>
    <t>备注</t>
    <phoneticPr fontId="2" type="noConversion"/>
  </si>
  <si>
    <t>A</t>
    <phoneticPr fontId="2" type="noConversion"/>
  </si>
  <si>
    <t>CC</t>
    <phoneticPr fontId="2" type="noConversion"/>
  </si>
  <si>
    <t>CC.SuccCallCsOrig</t>
    <phoneticPr fontId="2" type="noConversion"/>
  </si>
  <si>
    <t>CC.AnsCallCsOrig</t>
    <phoneticPr fontId="2" type="noConversion"/>
  </si>
  <si>
    <t>C</t>
    <phoneticPr fontId="2" type="noConversion"/>
  </si>
  <si>
    <t>CC.AttCallImOrig</t>
    <phoneticPr fontId="2" type="noConversion"/>
  </si>
  <si>
    <t>MGCFHB06</t>
    <phoneticPr fontId="2" type="noConversion"/>
  </si>
  <si>
    <t>CC.AttCallCsOrig</t>
    <phoneticPr fontId="2" type="noConversion"/>
  </si>
  <si>
    <t>CC.FailCallCsOrig.UserReject</t>
    <phoneticPr fontId="2" type="noConversion"/>
  </si>
  <si>
    <t>CC.SuccCallImOrig</t>
    <phoneticPr fontId="2" type="noConversion"/>
  </si>
  <si>
    <t>M3UA链路集不可用时长</t>
    <phoneticPr fontId="2" type="noConversion"/>
  </si>
  <si>
    <t>M3UA链路集内所有链路均中断时长</t>
    <phoneticPr fontId="2" type="noConversion"/>
  </si>
  <si>
    <t>无</t>
    <phoneticPr fontId="2" type="noConversion"/>
  </si>
  <si>
    <t>次</t>
    <phoneticPr fontId="2" type="noConversion"/>
  </si>
  <si>
    <t>M3uaLinkSetTp</t>
    <phoneticPr fontId="2" type="noConversion"/>
  </si>
  <si>
    <t>15分钟</t>
    <phoneticPr fontId="2" type="noConversion"/>
  </si>
  <si>
    <t>M3UA链路集不可用次数</t>
    <phoneticPr fontId="2" type="noConversion"/>
  </si>
  <si>
    <t>M3UA链路集内所有链路均中断次数</t>
    <phoneticPr fontId="2" type="noConversion"/>
  </si>
  <si>
    <t>信令链路组中当前可用的信令链路数，包括当前正在使用的信令链路</t>
  </si>
  <si>
    <t>可用的MTP信令链路数</t>
    <phoneticPr fontId="2" type="noConversion"/>
  </si>
  <si>
    <t>信令链路组不可用时长</t>
    <phoneticPr fontId="2" type="noConversion"/>
  </si>
  <si>
    <t>组内所有信令链路均中断时长</t>
    <phoneticPr fontId="2" type="noConversion"/>
  </si>
  <si>
    <t>无</t>
    <phoneticPr fontId="2" type="noConversion"/>
  </si>
  <si>
    <t>信令链路组不可用次数</t>
    <phoneticPr fontId="2" type="noConversion"/>
  </si>
  <si>
    <t>组内所有信令链路均中断的次数</t>
    <phoneticPr fontId="2" type="noConversion"/>
  </si>
  <si>
    <t>M3UA信令链路拥塞时长</t>
  </si>
  <si>
    <t>信令链路由于拥塞而不可用的时长</t>
  </si>
  <si>
    <t>在一个测量周期内，累积链路处于拥塞状态的时长</t>
  </si>
  <si>
    <t>M3UA信令链路拥塞次数</t>
  </si>
  <si>
    <t>信令链路拥塞的次数</t>
  </si>
  <si>
    <t>在一个测量周期内，累积链路处于拥塞状态的次数</t>
  </si>
  <si>
    <t>M3UA信令链路不可用时长</t>
  </si>
  <si>
    <t>链路不可用时开始统计，可用时结束统计</t>
  </si>
  <si>
    <t>在一个测量周期内，累积链路不在服务状态时长</t>
  </si>
  <si>
    <t>M3UA信令链路不可用次数</t>
  </si>
  <si>
    <t>信令链路中断</t>
  </si>
  <si>
    <t>在一个测量周期内，累积链路不在服务状态次数</t>
  </si>
  <si>
    <t>B</t>
    <phoneticPr fontId="2" type="noConversion"/>
  </si>
  <si>
    <t>M3UA信令链路的收包数</t>
    <phoneticPr fontId="2" type="noConversion"/>
  </si>
  <si>
    <t>在信令链路上接收到的M3UA消息数.</t>
    <phoneticPr fontId="2" type="noConversion"/>
  </si>
  <si>
    <t>在收到M3UA消息时统计</t>
    <phoneticPr fontId="2" type="noConversion"/>
  </si>
  <si>
    <t>CC.</t>
    <phoneticPr fontId="2" type="noConversion"/>
  </si>
  <si>
    <t>次</t>
    <phoneticPr fontId="2" type="noConversion"/>
  </si>
  <si>
    <t>15分钟</t>
    <phoneticPr fontId="2" type="noConversion"/>
  </si>
  <si>
    <t xml:space="preserve">M3UA信令链路的发包数 </t>
    <phoneticPr fontId="2" type="noConversion"/>
  </si>
  <si>
    <t>在信令链路上发送的M3UA消息数.</t>
    <phoneticPr fontId="2" type="noConversion"/>
  </si>
  <si>
    <t>在发送M3UA消息时统计</t>
    <phoneticPr fontId="2" type="noConversion"/>
  </si>
  <si>
    <t>ERL</t>
    <phoneticPr fontId="2" type="noConversion"/>
  </si>
  <si>
    <t>信令链路不可用时长</t>
  </si>
  <si>
    <t>信令链路不可用次数</t>
  </si>
  <si>
    <t>信令链路的MSU接收个数</t>
  </si>
  <si>
    <t>在信令链路上接收到的MSU的个数</t>
  </si>
  <si>
    <t>在收到MSU数据包时统计</t>
  </si>
  <si>
    <t>信令链路的MSU发送个数</t>
  </si>
  <si>
    <t>在信令链路上发送的MSU个数</t>
  </si>
  <si>
    <t>信令链路收到的字节数</t>
  </si>
  <si>
    <t>在信令链路上收到的字节数</t>
  </si>
  <si>
    <t>在收到MSU时统计</t>
  </si>
  <si>
    <t>信令链路发出的字节数</t>
  </si>
  <si>
    <t>在信令链路上发出的字节数</t>
  </si>
  <si>
    <t>在一个测量周期内，累积MTP链路不在服务状态时长</t>
    <phoneticPr fontId="2" type="noConversion"/>
  </si>
  <si>
    <t>秒</t>
    <phoneticPr fontId="2" type="noConversion"/>
  </si>
  <si>
    <t>MtpLinkTp</t>
    <phoneticPr fontId="2" type="noConversion"/>
  </si>
  <si>
    <t>在一个测量周期内，累积MTP链路不在服务状态次数</t>
    <phoneticPr fontId="2" type="noConversion"/>
  </si>
  <si>
    <t>个</t>
    <phoneticPr fontId="2" type="noConversion"/>
  </si>
  <si>
    <t>SIG.SctpDataChunkReceived</t>
  </si>
  <si>
    <t>SctpAssoc</t>
  </si>
  <si>
    <t>SIG.SctpDataChunkReSent</t>
  </si>
  <si>
    <t>在发送SCTP数据包时统计</t>
  </si>
  <si>
    <t>SIG.SctpCongestionDuration</t>
  </si>
  <si>
    <t>SIG.NbrSctpCongestion</t>
  </si>
  <si>
    <t>SIG.SctpUnavailableDuration</t>
  </si>
  <si>
    <t>SIG.NbrSctpUnavailable</t>
  </si>
  <si>
    <t>SCTP偶联接收的数据块数</t>
    <phoneticPr fontId="2" type="noConversion"/>
  </si>
  <si>
    <t>在SCTP偶联上接收的Data Chunk数。</t>
    <phoneticPr fontId="2" type="noConversion"/>
  </si>
  <si>
    <t>在接收SCTP数据包时统计</t>
    <phoneticPr fontId="2" type="noConversion"/>
  </si>
  <si>
    <t>SIG.SctpDataChunkSent</t>
    <phoneticPr fontId="2" type="noConversion"/>
  </si>
  <si>
    <t>SCTP偶联发送数据块数</t>
    <phoneticPr fontId="2" type="noConversion"/>
  </si>
  <si>
    <t>在SCTP偶联上发送的Data Chunk数，不计重发</t>
    <phoneticPr fontId="2" type="noConversion"/>
  </si>
  <si>
    <t>在发送SCTP数据包时统计</t>
    <phoneticPr fontId="2" type="noConversion"/>
  </si>
  <si>
    <t>SCTP偶联重发数据块数</t>
    <phoneticPr fontId="2" type="noConversion"/>
  </si>
  <si>
    <t>在SCTP偶联上重发的DataChunk数目。</t>
    <phoneticPr fontId="2" type="noConversion"/>
  </si>
  <si>
    <t>C</t>
    <phoneticPr fontId="2" type="noConversion"/>
  </si>
  <si>
    <t>SCTP偶联拥塞时长</t>
    <phoneticPr fontId="2" type="noConversion"/>
  </si>
  <si>
    <t>SCTP偶联处理量超过承载能力的时长</t>
    <phoneticPr fontId="2" type="noConversion"/>
  </si>
  <si>
    <t>在一个测量周期内，累积SCTP偶联处于拥塞状态时长</t>
    <phoneticPr fontId="2" type="noConversion"/>
  </si>
  <si>
    <t>SCTP偶联拥塞次数</t>
    <phoneticPr fontId="2" type="noConversion"/>
  </si>
  <si>
    <t>SCTP偶联拥塞状态的次数</t>
    <phoneticPr fontId="2" type="noConversion"/>
  </si>
  <si>
    <t>在一个测量周期内，累积SCTP偶联处于拥塞状态次数</t>
    <phoneticPr fontId="2" type="noConversion"/>
  </si>
  <si>
    <t>SCTP偶联不可用时长</t>
    <phoneticPr fontId="2" type="noConversion"/>
  </si>
  <si>
    <t>SCTP偶联处于故障、闭塞或未激活等不可用状态的时长</t>
    <phoneticPr fontId="2" type="noConversion"/>
  </si>
  <si>
    <t>在一个测量周期内，累积SCTP偶联不在服务状态时长</t>
    <phoneticPr fontId="2" type="noConversion"/>
  </si>
  <si>
    <t>SCTP偶联不可用次数</t>
    <phoneticPr fontId="2" type="noConversion"/>
  </si>
  <si>
    <t>SCTP偶联中断</t>
    <phoneticPr fontId="2" type="noConversion"/>
  </si>
  <si>
    <t>在一个测量周期内，累积SCTP偶联不在服务状态次数</t>
    <phoneticPr fontId="2" type="noConversion"/>
  </si>
  <si>
    <t>B</t>
    <phoneticPr fontId="2" type="noConversion"/>
  </si>
  <si>
    <t>B</t>
    <phoneticPr fontId="2" type="noConversion"/>
  </si>
  <si>
    <t>C</t>
    <phoneticPr fontId="2" type="noConversion"/>
  </si>
  <si>
    <t>C</t>
    <phoneticPr fontId="2" type="noConversion"/>
  </si>
  <si>
    <t>毫秒</t>
    <phoneticPr fontId="2" type="noConversion"/>
  </si>
  <si>
    <t>DER</t>
    <phoneticPr fontId="2" type="noConversion"/>
  </si>
  <si>
    <t>向前向局发出REL消息(Cause value等于17“User Busy”)时统计</t>
  </si>
  <si>
    <t>累计在一个测量周期内，从“初始地址消息”(“IAM或IAI”)消息到相应的“前向清除”("CLF or REL") 或后向清除("CBK or REL")消息之间的时间间隔。这段时间的最终结果值将被转换为爱尔兰。(ITU-T Rec. Q.723，ITU-T Q.763)</t>
  </si>
  <si>
    <t>指在收到“ACM”前发送“REL”消息（Cause value等于16“NORMAL CALL CLEAR”）时统计</t>
  </si>
  <si>
    <t xml:space="preserve">来话占用次数 </t>
    <phoneticPr fontId="2" type="noConversion"/>
  </si>
  <si>
    <t>该局向入局呼叫的试呼次数</t>
    <phoneticPr fontId="2" type="noConversion"/>
  </si>
  <si>
    <t>本交换局收到其他局发来的IAM/IAI消息总数(ITU-T Q.1902)</t>
    <phoneticPr fontId="2" type="noConversion"/>
  </si>
  <si>
    <t xml:space="preserve">来话接通次数 </t>
    <phoneticPr fontId="2" type="noConversion"/>
  </si>
  <si>
    <t>该局向入局呼叫的呼通次数</t>
    <phoneticPr fontId="2" type="noConversion"/>
  </si>
  <si>
    <t>本交换局向其他局发送的“ACM” 或“CON”消息总数(ITU-T Q.1902) ，统计的CON消息是指不发送ACM消息而直接发送的CON消息。</t>
    <phoneticPr fontId="2" type="noConversion"/>
  </si>
  <si>
    <t xml:space="preserve">来话应答次数 </t>
    <phoneticPr fontId="2" type="noConversion"/>
  </si>
  <si>
    <t>该局向入局呼叫的应答次数</t>
    <phoneticPr fontId="2" type="noConversion"/>
  </si>
  <si>
    <t>本交换局向其他局发送的“ANM”或“CON”消息总数(ITU-T Q.1902)</t>
    <phoneticPr fontId="2" type="noConversion"/>
  </si>
  <si>
    <t xml:space="preserve">来话占用话务量 </t>
    <phoneticPr fontId="2" type="noConversion"/>
  </si>
  <si>
    <t>该局向入局呼叫产生的占用话务量</t>
    <phoneticPr fontId="2" type="noConversion"/>
  </si>
  <si>
    <t>累计在一个测量周期内，从“初始地址消息”(“IAM或IAI”)消息到相应的“前向清除”("CLF or REL") 或后向清除("CBK or REL")消息之间的时间间隔。这段时间的最终结果值将被转换为爱尔兰。(ITU-T Rec. Q.723，ITU-T Q.763)</t>
    <phoneticPr fontId="2" type="noConversion"/>
  </si>
  <si>
    <t xml:space="preserve">来话应答话务量 </t>
    <phoneticPr fontId="2" type="noConversion"/>
  </si>
  <si>
    <t>该局向入局呼叫产生的应答话务量</t>
    <phoneticPr fontId="2" type="noConversion"/>
  </si>
  <si>
    <t>累计在一个测量周期内，从“ANM”或“CON”消息到相应的“前向清除”("CLF or REL") 或后向清除("CBK or REL")消息之间的时间间隔。这段时间的最终结果值将被转换为爱尔兰。(ITU-T Rec. Q.723，ITU-T Q.763)</t>
    <phoneticPr fontId="2" type="noConversion"/>
  </si>
  <si>
    <t>来话用户原因失败次数</t>
    <phoneticPr fontId="2" type="noConversion"/>
  </si>
  <si>
    <t>该局向入局呼叫失败的总次数该局向入局呼叫因为用户原因失败的次数</t>
    <phoneticPr fontId="2" type="noConversion"/>
  </si>
  <si>
    <t>CC</t>
    <phoneticPr fontId="2" type="noConversion"/>
  </si>
  <si>
    <t>该局向出局呼叫的溢出次数</t>
    <phoneticPr fontId="2" type="noConversion"/>
  </si>
  <si>
    <t>交换机为呼叫BICC选路，结果无可用BICC选路时统计</t>
    <phoneticPr fontId="2" type="noConversion"/>
  </si>
  <si>
    <t>BICC局向CIC可用数</t>
    <phoneticPr fontId="2" type="noConversion"/>
  </si>
  <si>
    <t>所有占用和已经空闲的BICC CIC(除有故障的CIC外)</t>
    <phoneticPr fontId="2" type="noConversion"/>
  </si>
  <si>
    <t>BICC中继群可用的逻辑时隙数目包括已经暂用和空闲的，除故障的CIC外</t>
    <phoneticPr fontId="2" type="noConversion"/>
  </si>
  <si>
    <t>个</t>
    <phoneticPr fontId="2" type="noConversion"/>
  </si>
  <si>
    <t>TrunkGroup</t>
  </si>
  <si>
    <t>CM.FailIncCallsTg</t>
  </si>
  <si>
    <t>CM.FailIncCallsTg.UserBusy</t>
  </si>
  <si>
    <t>CM.FailIncCallsTg.NoAnsw</t>
  </si>
  <si>
    <t>CM.FailIncCallsTg.Rej</t>
  </si>
  <si>
    <t>CM.FailIncCallsTg.InvalidCode</t>
  </si>
  <si>
    <t>CC.SeizureTrafCsOrig</t>
    <phoneticPr fontId="2" type="noConversion"/>
  </si>
  <si>
    <t>CC.ConnectTrafCsOrig</t>
    <phoneticPr fontId="2" type="noConversion"/>
  </si>
  <si>
    <t>CC.AnswerTrafCsOrig</t>
    <phoneticPr fontId="2" type="noConversion"/>
  </si>
  <si>
    <t>ERL</t>
    <phoneticPr fontId="2" type="noConversion"/>
  </si>
  <si>
    <t>MGCFHB37</t>
  </si>
  <si>
    <t>MGCFHB38</t>
  </si>
  <si>
    <t>CC.SeizureTrafImOrig</t>
    <phoneticPr fontId="2" type="noConversion"/>
  </si>
  <si>
    <t>CC.ConnectTrafImOrig</t>
    <phoneticPr fontId="2" type="noConversion"/>
  </si>
  <si>
    <t>VI(video interworking)</t>
    <phoneticPr fontId="2" type="noConversion"/>
  </si>
  <si>
    <t>振铃早释：CS域用户发起呼叫，收到I-CSCF的180响应后，且又收到CS侧REL请求</t>
    <phoneticPr fontId="2" type="noConversion"/>
  </si>
  <si>
    <t>CC.FailCallCsOrig</t>
    <phoneticPr fontId="2" type="noConversion"/>
  </si>
  <si>
    <t>CC.FailCallCsOrig.Busy</t>
    <phoneticPr fontId="2" type="noConversion"/>
  </si>
  <si>
    <t>振铃早释：IMS域用户发起呼叫，收到ACM后，且又收到IM侧REL消息</t>
    <phoneticPr fontId="2" type="noConversion"/>
  </si>
  <si>
    <t>统计CS域的发起呼叫，IMS侧返回用户拒接的次数</t>
    <phoneticPr fontId="2" type="noConversion"/>
  </si>
  <si>
    <t>统计CS域发起呼叫，IMS侧返回忙的次数</t>
    <phoneticPr fontId="2" type="noConversion"/>
  </si>
  <si>
    <t>统计统计CS域发起呼叫，IMS侧返回会话失败码响应次数</t>
    <phoneticPr fontId="2" type="noConversion"/>
  </si>
  <si>
    <t>CC.AnswerTrafImOrig</t>
    <phoneticPr fontId="2" type="noConversion"/>
  </si>
  <si>
    <t>CC.FailCallImOrig.Busy</t>
    <phoneticPr fontId="2" type="noConversion"/>
  </si>
  <si>
    <t>CC.FailCallImOrig.UserReject</t>
    <phoneticPr fontId="2" type="noConversion"/>
  </si>
  <si>
    <t>收到REL消息(Cause value等于17“User Busy”)时统计</t>
    <phoneticPr fontId="2" type="noConversion"/>
  </si>
  <si>
    <t>MGCFHB39</t>
  </si>
  <si>
    <t>MGCFHB40</t>
  </si>
  <si>
    <t>MGCFHB41</t>
  </si>
  <si>
    <t>MGCFHB42</t>
  </si>
  <si>
    <t>MGCFHB43</t>
  </si>
  <si>
    <t>MGCFHB44</t>
  </si>
  <si>
    <t>MGCFHB45</t>
  </si>
  <si>
    <t>MGCFHB46</t>
  </si>
  <si>
    <t>MGCFHB47</t>
  </si>
  <si>
    <t>MGCFHB48</t>
  </si>
  <si>
    <t>统计统计IMS域发起呼叫，CS侧返回会话失败码响应次数</t>
    <phoneticPr fontId="2" type="noConversion"/>
  </si>
  <si>
    <t>统计IMS域发起呼叫，CS侧返回忙的次数</t>
    <phoneticPr fontId="2" type="noConversion"/>
  </si>
  <si>
    <t>统计IMS域发起呼叫，CS侧返回用户拒接的次数</t>
    <phoneticPr fontId="2" type="noConversion"/>
  </si>
  <si>
    <t>CC.CallDropSessionOrig</t>
    <phoneticPr fontId="2" type="noConversion"/>
  </si>
  <si>
    <t>MGCFHB49</t>
  </si>
  <si>
    <t>指MGCF在IMS侧Session Timer超时的次数。</t>
    <phoneticPr fontId="2" type="noConversion"/>
  </si>
  <si>
    <r>
      <t>DER (Discrete Event Registration</t>
    </r>
    <r>
      <rPr>
        <sz val="10"/>
        <rFont val="宋体"/>
        <family val="3"/>
        <charset val="134"/>
      </rPr>
      <t>，离散事件注册</t>
    </r>
    <r>
      <rPr>
        <sz val="10"/>
        <rFont val="Arial"/>
        <family val="2"/>
      </rPr>
      <t>)</t>
    </r>
    <r>
      <rPr>
        <sz val="10"/>
        <rFont val="宋体"/>
        <family val="3"/>
        <charset val="134"/>
      </rPr>
      <t>，该方式是与被测量</t>
    </r>
    <phoneticPr fontId="2" type="noConversion"/>
  </si>
  <si>
    <t>DER(n=1).</t>
    <phoneticPr fontId="2" type="noConversion"/>
  </si>
  <si>
    <t>GAUGE</t>
    <phoneticPr fontId="2" type="noConversion"/>
  </si>
  <si>
    <t>MGCFHY07</t>
  </si>
  <si>
    <t>MGCFHY08</t>
  </si>
  <si>
    <t>MGCFHY09</t>
  </si>
  <si>
    <t>MGCFHY10</t>
  </si>
  <si>
    <t>MGCFHY11</t>
  </si>
  <si>
    <t>MGCFHY12</t>
  </si>
  <si>
    <t>MGCFHY13</t>
  </si>
  <si>
    <t>次</t>
    <phoneticPr fontId="2" type="noConversion"/>
  </si>
  <si>
    <t>CC.FailCallImOrig</t>
    <phoneticPr fontId="2" type="noConversion"/>
  </si>
  <si>
    <t>MGCF MTP信令链路统计</t>
  </si>
  <si>
    <t>HK</t>
    <phoneticPr fontId="2" type="noConversion"/>
  </si>
  <si>
    <t>MGCF SCTP偶联统计</t>
  </si>
  <si>
    <t>MGCF BICC局间话务统计</t>
  </si>
  <si>
    <t>MGCF 中继群话务统计</t>
  </si>
  <si>
    <t>MGCF 目的码话务统计</t>
  </si>
  <si>
    <t>CM.OverFlowTg</t>
  </si>
  <si>
    <t>B</t>
    <phoneticPr fontId="2" type="noConversion"/>
  </si>
  <si>
    <t>C</t>
    <phoneticPr fontId="2" type="noConversion"/>
  </si>
  <si>
    <t>CC.AnsCallImOrig</t>
    <phoneticPr fontId="2" type="noConversion"/>
  </si>
  <si>
    <t>次</t>
    <phoneticPr fontId="2" type="noConversion"/>
  </si>
  <si>
    <t>CC.SeizureTimeCsOrig</t>
    <phoneticPr fontId="2" type="noConversion"/>
  </si>
  <si>
    <t>CC.ConnectTimeCsOrig</t>
    <phoneticPr fontId="2" type="noConversion"/>
  </si>
  <si>
    <t>CC.AnswerTimeCsOrig</t>
    <phoneticPr fontId="2" type="noConversion"/>
  </si>
  <si>
    <t>秒</t>
    <phoneticPr fontId="2" type="noConversion"/>
  </si>
  <si>
    <t>CC.SeizureTimeImOrig</t>
    <phoneticPr fontId="2" type="noConversion"/>
  </si>
  <si>
    <t>CC.ConnectTimeImOrig</t>
    <phoneticPr fontId="2" type="noConversion"/>
  </si>
  <si>
    <t>CC.AnswerTimeImOrig</t>
    <phoneticPr fontId="2" type="noConversion"/>
  </si>
  <si>
    <t>CC.SetupTimeCsOrigMean</t>
    <phoneticPr fontId="2" type="noConversion"/>
  </si>
  <si>
    <t>毫秒</t>
    <phoneticPr fontId="2" type="noConversion"/>
  </si>
  <si>
    <t>DER</t>
    <phoneticPr fontId="2" type="noConversion"/>
  </si>
  <si>
    <t>CC.SetupTimeImOrigMean</t>
    <phoneticPr fontId="2" type="noConversion"/>
  </si>
  <si>
    <t>B</t>
    <phoneticPr fontId="2" type="noConversion"/>
  </si>
  <si>
    <t>CC.NbrAnsCallMax</t>
    <phoneticPr fontId="2" type="noConversion"/>
  </si>
  <si>
    <t>SI</t>
    <phoneticPr fontId="2" type="noConversion"/>
  </si>
  <si>
    <t>在线应答呼叫数均值</t>
    <phoneticPr fontId="13" type="noConversion"/>
  </si>
  <si>
    <t>CC.NbrAnsCallMean</t>
    <phoneticPr fontId="2" type="noConversion"/>
  </si>
  <si>
    <t>CC.RelCallsMgwInit</t>
    <phoneticPr fontId="2" type="noConversion"/>
  </si>
  <si>
    <t>HB</t>
    <phoneticPr fontId="2" type="noConversion"/>
  </si>
  <si>
    <t>CC (measurements related to Call Control).</t>
  </si>
  <si>
    <t>正在运行的计数器，用来对某种事件进行累加计数。在每个采集周期开始时，计数器</t>
  </si>
  <si>
    <t>的采集结果。</t>
  </si>
  <si>
    <t>即可增加或减少）的动态变量，这些变量的类型应该是整型或实型。在采集周期结束</t>
  </si>
  <si>
    <t>时读出的变量的值即为有效的采集结果。</t>
  </si>
  <si>
    <t>属性相关的一组事件的一种测量方式，其中，该组事件中的某些或某个指定事件的每</t>
  </si>
  <si>
    <t>值依赖于指定事件出现的频率。离散事件注册的测量值将在每个采集周期开始时被重</t>
  </si>
  <si>
    <t>置；在采集周期结束时根据相应的测量值得出一个有效的采集结果。</t>
  </si>
  <si>
    <t>目的的内部计数器，并按照预定的采样频率不断地读取这些计数器。状态检查的测量</t>
  </si>
  <si>
    <t>值在每个采集周期开始时要重置；在采集周期结束时，根据该周期内所有的采样值计</t>
  </si>
  <si>
    <t>算出一个有效的采集结果。</t>
  </si>
  <si>
    <t>版本</t>
    <phoneticPr fontId="2" type="noConversion"/>
  </si>
  <si>
    <t>日期</t>
    <phoneticPr fontId="2" type="noConversion"/>
  </si>
  <si>
    <t>修订内容</t>
    <phoneticPr fontId="2" type="noConversion"/>
  </si>
  <si>
    <t>修订处室</t>
    <phoneticPr fontId="2" type="noConversion"/>
  </si>
  <si>
    <t>V1.3</t>
    <phoneticPr fontId="2" type="noConversion"/>
  </si>
  <si>
    <r>
      <t>1.</t>
    </r>
    <r>
      <rPr>
        <sz val="10"/>
        <rFont val="宋体"/>
        <family val="3"/>
        <charset val="134"/>
      </rPr>
      <t>合并</t>
    </r>
    <r>
      <rPr>
        <sz val="10"/>
        <rFont val="Arial"/>
        <family val="2"/>
      </rPr>
      <t>MGCF&amp;MGW</t>
    </r>
    <r>
      <rPr>
        <sz val="10"/>
        <rFont val="宋体"/>
        <family val="3"/>
        <charset val="134"/>
      </rPr>
      <t xml:space="preserve">指标；
</t>
    </r>
    <r>
      <rPr>
        <sz val="10"/>
        <rFont val="Arial"/>
        <family val="2"/>
      </rPr>
      <t>2.</t>
    </r>
    <r>
      <rPr>
        <sz val="10"/>
        <rFont val="宋体"/>
        <family val="3"/>
        <charset val="134"/>
      </rPr>
      <t>修改部分指标内容；</t>
    </r>
    <phoneticPr fontId="2" type="noConversion"/>
  </si>
  <si>
    <t>参数英文名称命名规则：</t>
    <phoneticPr fontId="2" type="noConversion"/>
  </si>
  <si>
    <r>
      <t xml:space="preserve">     A.B</t>
    </r>
    <r>
      <rPr>
        <sz val="10"/>
        <rFont val="宋体"/>
        <family val="3"/>
        <charset val="134"/>
      </rPr>
      <t>，</t>
    </r>
    <r>
      <rPr>
        <sz val="10"/>
        <rFont val="Arial"/>
        <family val="2"/>
      </rPr>
      <t>A</t>
    </r>
    <r>
      <rPr>
        <sz val="10"/>
        <rFont val="宋体"/>
        <family val="3"/>
        <charset val="134"/>
      </rPr>
      <t>表示测量参数名称；</t>
    </r>
    <r>
      <rPr>
        <sz val="10"/>
        <rFont val="Arial"/>
        <family val="2"/>
      </rPr>
      <t>.B</t>
    </r>
    <r>
      <rPr>
        <sz val="10"/>
        <rFont val="宋体"/>
        <family val="3"/>
        <charset val="134"/>
      </rPr>
      <t>表示原因。如</t>
    </r>
    <r>
      <rPr>
        <sz val="10"/>
        <rFont val="Arial"/>
        <family val="2"/>
      </rPr>
      <t>FailSgReq</t>
    </r>
    <r>
      <rPr>
        <sz val="10"/>
        <rFont val="宋体"/>
        <family val="3"/>
        <charset val="134"/>
      </rPr>
      <t>表示统计所有下载失败次数；</t>
    </r>
    <r>
      <rPr>
        <sz val="10"/>
        <rFont val="Arial"/>
        <family val="2"/>
      </rPr>
      <t>FailSgReq.Cause</t>
    </r>
    <r>
      <rPr>
        <sz val="10"/>
        <rFont val="宋体"/>
        <family val="3"/>
        <charset val="134"/>
      </rPr>
      <t>表示区分失败原因的下载次数。</t>
    </r>
    <phoneticPr fontId="2" type="noConversion"/>
  </si>
  <si>
    <r>
      <t xml:space="preserve">     </t>
    </r>
    <r>
      <rPr>
        <sz val="10"/>
        <rFont val="宋体"/>
        <family val="3"/>
        <charset val="134"/>
      </rPr>
      <t>命名</t>
    </r>
    <r>
      <rPr>
        <sz val="10"/>
        <rFont val="Arial"/>
        <family val="2"/>
      </rPr>
      <t>:</t>
    </r>
    <r>
      <rPr>
        <sz val="10"/>
        <rFont val="宋体"/>
        <family val="3"/>
        <charset val="134"/>
      </rPr>
      <t>首字母大写</t>
    </r>
    <r>
      <rPr>
        <sz val="10"/>
        <rFont val="Arial"/>
        <family val="2"/>
      </rPr>
      <t>.</t>
    </r>
    <r>
      <rPr>
        <sz val="10"/>
        <rFont val="宋体"/>
        <family val="3"/>
        <charset val="134"/>
      </rPr>
      <t>缩略词仅第一字母大写</t>
    </r>
    <phoneticPr fontId="2" type="noConversion"/>
  </si>
  <si>
    <r>
      <t>族名</t>
    </r>
    <r>
      <rPr>
        <sz val="10"/>
        <rFont val="Arial"/>
        <family val="2"/>
      </rPr>
      <t>family Name</t>
    </r>
    <phoneticPr fontId="2" type="noConversion"/>
  </si>
  <si>
    <t>SC (measurements related to Session Control).</t>
    <phoneticPr fontId="2" type="noConversion"/>
  </si>
  <si>
    <t>SIG(HA33-36)/HD</t>
    <phoneticPr fontId="2" type="noConversion"/>
  </si>
  <si>
    <t>UR (measurements related to UE registration).</t>
    <phoneticPr fontId="2" type="noConversion"/>
  </si>
  <si>
    <t>MSG(HC2-3)</t>
    <phoneticPr fontId="2" type="noConversion"/>
  </si>
  <si>
    <t>UPD(HC4-5)</t>
    <phoneticPr fontId="2" type="noConversion"/>
  </si>
  <si>
    <t>OPT(HC6-7)</t>
    <phoneticPr fontId="2" type="noConversion"/>
  </si>
  <si>
    <t>SUB (Measurements related to Subscription to notifications).</t>
    <phoneticPr fontId="2" type="noConversion"/>
  </si>
  <si>
    <t>NOTIF (measurements related to Notification).</t>
    <phoneticPr fontId="2" type="noConversion"/>
  </si>
  <si>
    <t>EQPT (measurements related to Equipment).</t>
    <phoneticPr fontId="2" type="noConversion"/>
  </si>
  <si>
    <t>LIQ (measurements related to Location Information Query).</t>
    <phoneticPr fontId="2" type="noConversion"/>
  </si>
  <si>
    <t>MA (measurements related Multimedia Authentication).</t>
    <phoneticPr fontId="2" type="noConversion"/>
  </si>
  <si>
    <t>UP (measurements related to User Profile).</t>
    <phoneticPr fontId="2" type="noConversion"/>
  </si>
  <si>
    <t>缩略语：</t>
    <phoneticPr fontId="2" type="noConversion"/>
  </si>
  <si>
    <t>MGCF</t>
    <phoneticPr fontId="2" type="noConversion"/>
  </si>
  <si>
    <t>Media Gateway Control Function</t>
    <phoneticPr fontId="2" type="noConversion"/>
  </si>
  <si>
    <t>MGW</t>
    <phoneticPr fontId="2" type="noConversion"/>
  </si>
  <si>
    <t>Media Gateway</t>
    <phoneticPr fontId="2" type="noConversion"/>
  </si>
  <si>
    <r>
      <t xml:space="preserve">A </t>
    </r>
    <r>
      <rPr>
        <sz val="10"/>
        <rFont val="宋体"/>
        <family val="3"/>
        <charset val="134"/>
      </rPr>
      <t>要求</t>
    </r>
    <r>
      <rPr>
        <sz val="10"/>
        <rFont val="Arial"/>
        <family val="2"/>
      </rPr>
      <t>100%</t>
    </r>
    <r>
      <rPr>
        <sz val="10"/>
        <rFont val="宋体"/>
        <family val="3"/>
        <charset val="134"/>
      </rPr>
      <t>实现</t>
    </r>
    <r>
      <rPr>
        <sz val="10"/>
        <rFont val="Arial"/>
        <family val="2"/>
      </rPr>
      <t xml:space="preserve">; </t>
    </r>
    <r>
      <rPr>
        <sz val="10"/>
        <rFont val="宋体"/>
        <family val="3"/>
        <charset val="134"/>
      </rPr>
      <t>重点关注网络容量和考核指标相关性能统计</t>
    </r>
    <r>
      <rPr>
        <sz val="10"/>
        <rFont val="Arial"/>
        <family val="2"/>
      </rPr>
      <t>,</t>
    </r>
    <r>
      <rPr>
        <sz val="10"/>
        <rFont val="宋体"/>
        <family val="3"/>
        <charset val="134"/>
      </rPr>
      <t>占总数量</t>
    </r>
    <r>
      <rPr>
        <sz val="10"/>
        <rFont val="Arial"/>
        <family val="2"/>
      </rPr>
      <t>15%</t>
    </r>
    <r>
      <rPr>
        <sz val="10"/>
        <rFont val="宋体"/>
        <family val="3"/>
        <charset val="134"/>
      </rPr>
      <t>左右</t>
    </r>
    <phoneticPr fontId="2" type="noConversion"/>
  </si>
  <si>
    <r>
      <t xml:space="preserve">B </t>
    </r>
    <r>
      <rPr>
        <sz val="10"/>
        <rFont val="宋体"/>
        <family val="3"/>
        <charset val="134"/>
      </rPr>
      <t>要求</t>
    </r>
    <r>
      <rPr>
        <sz val="10"/>
        <rFont val="Arial"/>
        <family val="2"/>
      </rPr>
      <t>90%</t>
    </r>
    <r>
      <rPr>
        <sz val="10"/>
        <rFont val="宋体"/>
        <family val="3"/>
        <charset val="134"/>
      </rPr>
      <t>实现</t>
    </r>
    <r>
      <rPr>
        <sz val="10"/>
        <rFont val="Arial"/>
        <family val="2"/>
      </rPr>
      <t xml:space="preserve">;  </t>
    </r>
    <r>
      <rPr>
        <sz val="10"/>
        <rFont val="宋体"/>
        <family val="3"/>
        <charset val="134"/>
      </rPr>
      <t>根据需求定义重要度</t>
    </r>
    <phoneticPr fontId="2" type="noConversion"/>
  </si>
  <si>
    <r>
      <t xml:space="preserve">C </t>
    </r>
    <r>
      <rPr>
        <sz val="10"/>
        <rFont val="宋体"/>
        <family val="3"/>
        <charset val="134"/>
      </rPr>
      <t>建议厂商实现</t>
    </r>
    <phoneticPr fontId="2" type="noConversion"/>
  </si>
  <si>
    <r>
      <t>CC (Cumulative Counter</t>
    </r>
    <r>
      <rPr>
        <sz val="10"/>
        <rFont val="宋体"/>
        <family val="3"/>
        <charset val="134"/>
      </rPr>
      <t>，累计计数器</t>
    </r>
    <r>
      <rPr>
        <sz val="10"/>
        <rFont val="Arial"/>
        <family val="2"/>
      </rPr>
      <t xml:space="preserve">); </t>
    </r>
    <r>
      <rPr>
        <sz val="10"/>
        <rFont val="宋体"/>
        <family val="3"/>
        <charset val="134"/>
      </rPr>
      <t>被测网元中保存着一个</t>
    </r>
  </si>
  <si>
    <r>
      <t>将被重置为一个预先定义的值（通常为</t>
    </r>
    <r>
      <rPr>
        <sz val="10"/>
        <rFont val="Arial"/>
        <family val="2"/>
      </rPr>
      <t>0</t>
    </r>
    <r>
      <rPr>
        <sz val="10"/>
        <rFont val="宋体"/>
        <family val="3"/>
        <charset val="134"/>
      </rPr>
      <t>）；在采集周期结束时计数器的值即为有效</t>
    </r>
  </si>
  <si>
    <r>
      <t>GAUGE (dynamic variable</t>
    </r>
    <r>
      <rPr>
        <sz val="10"/>
        <rFont val="宋体"/>
        <family val="3"/>
        <charset val="134"/>
      </rPr>
      <t>，动态变量测量</t>
    </r>
    <r>
      <rPr>
        <sz val="10"/>
        <rFont val="Arial"/>
        <family val="2"/>
      </rPr>
      <t>)</t>
    </r>
    <r>
      <rPr>
        <sz val="10"/>
        <rFont val="宋体"/>
        <family val="3"/>
        <charset val="134"/>
      </rPr>
      <t>，测量表示的是可以双向改变（</t>
    </r>
  </si>
  <si>
    <r>
      <t>第</t>
    </r>
    <r>
      <rPr>
        <sz val="10"/>
        <rFont val="Arial"/>
        <family val="2"/>
      </rPr>
      <t>n</t>
    </r>
    <r>
      <rPr>
        <sz val="10"/>
        <rFont val="宋体"/>
        <family val="3"/>
        <charset val="134"/>
      </rPr>
      <t>（</t>
    </r>
    <r>
      <rPr>
        <sz val="10"/>
        <rFont val="Arial"/>
        <family val="2"/>
      </rPr>
      <t>n</t>
    </r>
    <r>
      <rPr>
        <sz val="10"/>
        <rFont val="宋体"/>
        <family val="3"/>
        <charset val="134"/>
      </rPr>
      <t>大于等于</t>
    </r>
    <r>
      <rPr>
        <sz val="10"/>
        <rFont val="Arial"/>
        <family val="2"/>
      </rPr>
      <t>1</t>
    </r>
    <r>
      <rPr>
        <sz val="10"/>
        <rFont val="宋体"/>
        <family val="3"/>
        <charset val="134"/>
      </rPr>
      <t>）次出现将会作为触发点来驱动测量过程，进而形成测量值。</t>
    </r>
    <r>
      <rPr>
        <sz val="10"/>
        <rFont val="Arial"/>
        <family val="2"/>
      </rPr>
      <t>N</t>
    </r>
    <r>
      <rPr>
        <sz val="10"/>
        <rFont val="宋体"/>
        <family val="3"/>
        <charset val="134"/>
      </rPr>
      <t>的取</t>
    </r>
  </si>
  <si>
    <r>
      <t>SI (Status Inspection</t>
    </r>
    <r>
      <rPr>
        <sz val="10"/>
        <rFont val="宋体"/>
        <family val="3"/>
        <charset val="134"/>
      </rPr>
      <t>，状态检查</t>
    </r>
    <r>
      <rPr>
        <sz val="10"/>
        <rFont val="Arial"/>
        <family val="2"/>
      </rPr>
      <t xml:space="preserve">). </t>
    </r>
    <r>
      <rPr>
        <sz val="10"/>
        <rFont val="宋体"/>
        <family val="3"/>
        <charset val="134"/>
      </rPr>
      <t>被测网元中保存着一些用于资源管理</t>
    </r>
  </si>
  <si>
    <t>V1.4</t>
    <phoneticPr fontId="2" type="noConversion"/>
  </si>
  <si>
    <t>MGCF 域间话务测量</t>
  </si>
  <si>
    <t>B</t>
  </si>
  <si>
    <t>无</t>
  </si>
  <si>
    <t>次</t>
  </si>
  <si>
    <t>15分钟</t>
  </si>
  <si>
    <t>CC.</t>
  </si>
  <si>
    <t>B</t>
    <phoneticPr fontId="2" type="noConversion"/>
  </si>
  <si>
    <t>EQPT.NbrMcH248MsgReceived</t>
  </si>
  <si>
    <t>Mc收到的H248消息总个数</t>
  </si>
  <si>
    <t>计算统计周期内Mc口收到的H248消息总个数</t>
  </si>
  <si>
    <t>Mc口接收到的所有消息。例如：Notify、Service Change等</t>
  </si>
  <si>
    <t>EQPT.NbrMcH248MsgSent</t>
  </si>
  <si>
    <t>Mc发送的H248消息总个数</t>
  </si>
  <si>
    <t>计算统计周期内Mc口发出的H248消息总个数</t>
  </si>
  <si>
    <t>Mc口发出的所有消息。例如：Add、 Subtract、 Modify、 Move、Audit Value、Service Change等</t>
  </si>
  <si>
    <t>(n=1).</t>
  </si>
  <si>
    <t>CC.TermRelCallCsOrig</t>
    <phoneticPr fontId="2" type="noConversion"/>
  </si>
  <si>
    <t>CC.TermRelCallImOrig</t>
    <phoneticPr fontId="2" type="noConversion"/>
  </si>
  <si>
    <t>CC.AlertRelCsOrig</t>
    <phoneticPr fontId="2" type="noConversion"/>
  </si>
  <si>
    <t>CC.AlertRelOrig.AlertRel</t>
    <phoneticPr fontId="2" type="noConversion"/>
  </si>
  <si>
    <t>杨洁、陆志华</t>
    <phoneticPr fontId="2" type="noConversion"/>
  </si>
  <si>
    <t>网络部维护优化处</t>
    <phoneticPr fontId="2" type="noConversion"/>
  </si>
  <si>
    <t>根据太原评审会议讨论结果，修改部分测量参数，CS侧主要指标与MSS保持一致。参考版本为20090531《2G_TD融合核心网网元OMC北向接口信息模型3.1.0》。
修改点包括：1）删除不适用MGCF的相关指标，并将部分指标改为C类；2）修改MSS相关指标，将“MSC SERVER”描述改成“MGCF”；3）修改MGW中相关指标对Nb描述的限制；
MGCF新增指标改动：1）补充部分消息触发的描述；2）与电路侧描述仅保留ISUP和BICC，删除SIP；3）补充应答话务量等指标；4）调整部分指标的重要级别；</t>
    <phoneticPr fontId="2" type="noConversion"/>
  </si>
  <si>
    <t>V2.0</t>
    <phoneticPr fontId="2" type="noConversion"/>
  </si>
  <si>
    <t xml:space="preserve">根据西安评审会议讨论结果，修改如下部分：
1)HA、HC、IA、IC页合并移至《IMS域性能测量参数(CHR)》
2)删除HM页，由以下含子项的统计数据代替：CC.FailCallCsOrig.Cusue、CC.FailCallImOrig.Cusue、VI.FailCallCsOrig.Cusue、VI.FailCallImOrig.Cusue
3）删除HN、HO页，原因为统计触发点只包含CS域，若补上IMS域的触发点则与HB页内容重合。
4）新增HZ页，描述可视电话在CS域和IMS域互通的网络性能
5）新增HW页，描述VIG与CS域终端进行H.245信令交互的网络性能
6）新增IO页，描述VIG的视频编解码的性能
7）MTP相关的IM-MGW指标重要度改为C类，原因独立IM-MGW没有七号信令链路
8）修改HB和HZ页的指标，参考CSCF对用户早释、振铃早释和主要呼叫失败原因的定义，并定义为B类。
9）修改话务量类、应答时长类、呼叫建立时长类的统计数据为B类
</t>
    <phoneticPr fontId="2" type="noConversion"/>
  </si>
  <si>
    <t>修订人</t>
    <phoneticPr fontId="2" type="noConversion"/>
  </si>
  <si>
    <t>杨洁、陆志华、安凯</t>
    <phoneticPr fontId="2" type="noConversion"/>
  </si>
  <si>
    <t>根据北京评审会议讨论结果，修改如下部分：
1."采样点"修改为"统计对象"
2.HD页面中采样点MclinkMss修改为MnlinkMss
3.VIGHZ04指标修改为B类
4.VIGIO02修改为"视频编解码成功占用次数"
5.VIGHZ10的英文名称原为“VI.FallbackCallCsOrig”修改为“VI.FallbackCallImOrig”
6.增加VIGHZ31到VIGHZ34，细化IMS始发可视电话回落的4中场景的次数统计</t>
    <phoneticPr fontId="2" type="noConversion"/>
  </si>
  <si>
    <t>CS始发VoLTE终结试呼次数</t>
  </si>
  <si>
    <t>MgcfFunction</t>
  </si>
  <si>
    <t>CS始发VoLTE终结接通次数</t>
  </si>
  <si>
    <t>CS始发VoLTE终结应答次数</t>
  </si>
  <si>
    <t xml:space="preserve"> VoLTE始发CS终结试呼次数</t>
  </si>
  <si>
    <t xml:space="preserve"> VoLTE始发CS终结接通次数</t>
  </si>
  <si>
    <t>VoLTE始发CS终结应答次数</t>
  </si>
  <si>
    <t>CS始发VoLTE终结呼叫应答时长</t>
  </si>
  <si>
    <t xml:space="preserve"> VoLTE始发CS终结呼叫应答时长</t>
  </si>
  <si>
    <t>CS始发VoLTE终结呼叫平均建立时间</t>
  </si>
  <si>
    <t>VoLTE始发CS终结呼叫平均建立时间</t>
  </si>
  <si>
    <t>CS始发VoLTE终结呼叫占用话务量</t>
  </si>
  <si>
    <t>CS始发VoLTE终结接通话务量</t>
  </si>
  <si>
    <t>CS始发VoLTE终结呼叫应答话务量</t>
  </si>
  <si>
    <t>VoLTE始发CS终结呼叫应答话务量</t>
  </si>
  <si>
    <t>CS始发VoBB终结试呼次数</t>
  </si>
  <si>
    <t>CS始发VoBB终结接通次数</t>
  </si>
  <si>
    <t>CS始发VoBB终结应答次数</t>
  </si>
  <si>
    <t>VoBB始发CS终结试呼次数</t>
  </si>
  <si>
    <t>统计收到VoBB用户侧的入局呼叫的试呼次数。</t>
  </si>
  <si>
    <t>VoBB始发CS终结接通次数</t>
  </si>
  <si>
    <t>统计收到VoBB用户侧的入局呼叫，被叫方振铃的次数。</t>
  </si>
  <si>
    <t>VoBB始发CS终结应答次数</t>
  </si>
  <si>
    <t>CS始发VoBB终结呼叫应答时长</t>
  </si>
  <si>
    <t>VoBB始发CS终结呼叫应答时长</t>
  </si>
  <si>
    <t>CS始发VoBB终结呼叫平均建立时间</t>
  </si>
  <si>
    <t>VoBB始发CS终结呼叫平均建立时间</t>
  </si>
  <si>
    <t>统计VoBB用户侧呼叫CS域被叫振铃所需要的平均时间。</t>
  </si>
  <si>
    <t>CS始发VoBB终结呼叫占用话务量</t>
  </si>
  <si>
    <t>CS始发VoBB终结接通话务量</t>
  </si>
  <si>
    <t>CS始发VoBB终结呼叫应答话务量</t>
  </si>
  <si>
    <t>VoBB始发CS终结呼叫应答话务量</t>
  </si>
  <si>
    <t>统计收到VoBB用户侧的入局呼叫，从应答开始到呼叫释放（正常释放、异常释放）的话务量。</t>
  </si>
  <si>
    <t>统计收到VoBB用户侧的入局呼叫，被叫方应答的次数。</t>
    <phoneticPr fontId="2" type="noConversion"/>
  </si>
  <si>
    <t>统计收到VoBB用户侧的入局呼叫，从应答开始到呼叫释放（正常释放、异常释放）的时长。</t>
    <phoneticPr fontId="2" type="noConversion"/>
  </si>
  <si>
    <t>统计CS域呼叫VoBB用户侧被叫振铃所需要的平均时间。</t>
    <phoneticPr fontId="2" type="noConversion"/>
  </si>
  <si>
    <t>统计收到VoLTE用户侧的入局呼叫的试呼次数。</t>
    <phoneticPr fontId="2" type="noConversion"/>
  </si>
  <si>
    <t>统计收到VoLTE用户侧的入局呼叫，被叫方振铃的次数。</t>
    <phoneticPr fontId="2" type="noConversion"/>
  </si>
  <si>
    <t>统计收到VoLTE用户侧的入局呼叫，被叫方应答的次数。</t>
    <phoneticPr fontId="2" type="noConversion"/>
  </si>
  <si>
    <t>统计收到VoLTE用户侧的入局呼叫，从应答开始到呼叫释放（正常释放、异常释放）的时长。</t>
    <phoneticPr fontId="2" type="noConversion"/>
  </si>
  <si>
    <t>统计CS域呼叫VoLTE用户侧被叫振铃所需要的平均时间。</t>
    <phoneticPr fontId="2" type="noConversion"/>
  </si>
  <si>
    <t>统计VoLTE用户侧呼叫CS域被叫振铃所需要的平均时间。</t>
    <phoneticPr fontId="2" type="noConversion"/>
  </si>
  <si>
    <t>统计收到VoLTE用户侧的入局呼叫，从应答开始到呼叫释放（正常释放、异常释放）的话务量。</t>
    <phoneticPr fontId="2" type="noConversion"/>
  </si>
  <si>
    <t>MGCFHB50</t>
  </si>
  <si>
    <t>MGCFHB51</t>
  </si>
  <si>
    <t>MGCFHB52</t>
  </si>
  <si>
    <t>MGCFHB53</t>
  </si>
  <si>
    <t>MGCFHB54</t>
  </si>
  <si>
    <t>MGCFHB55</t>
  </si>
  <si>
    <t>MGCFHB56</t>
  </si>
  <si>
    <t>MGCFHB57</t>
  </si>
  <si>
    <t>MGCFHB58</t>
  </si>
  <si>
    <t>MGCFHB59</t>
  </si>
  <si>
    <t>MGCFHB60</t>
  </si>
  <si>
    <t>MGCFHB61</t>
  </si>
  <si>
    <t>MGCFHB62</t>
  </si>
  <si>
    <t>MGCFHB63</t>
  </si>
  <si>
    <t>MGCFHB64</t>
  </si>
  <si>
    <t>MGCFHB65</t>
  </si>
  <si>
    <t>MGCFHB66</t>
  </si>
  <si>
    <t>MGCFHB67</t>
  </si>
  <si>
    <t>MGCFHB68</t>
  </si>
  <si>
    <t>MGCFHB69</t>
  </si>
  <si>
    <t>MGCFHB70</t>
  </si>
  <si>
    <t>MGCFHB71</t>
  </si>
  <si>
    <t>MGCFHB72</t>
  </si>
  <si>
    <t>MGCFHB73</t>
  </si>
  <si>
    <t>MGCFHB74</t>
  </si>
  <si>
    <t>MGCFHB75</t>
  </si>
  <si>
    <t>MGCFHB76</t>
  </si>
  <si>
    <t>MGCFHB77</t>
  </si>
  <si>
    <t>CA</t>
    <phoneticPr fontId="2" type="noConversion"/>
  </si>
  <si>
    <t>CPU占用率测量</t>
    <phoneticPr fontId="2" type="noConversion"/>
  </si>
  <si>
    <t>CB</t>
    <phoneticPr fontId="2" type="noConversion"/>
  </si>
  <si>
    <t>内存占用率测量</t>
    <phoneticPr fontId="2" type="noConversion"/>
  </si>
  <si>
    <t>以太网端口流量测量</t>
    <phoneticPr fontId="2" type="noConversion"/>
  </si>
  <si>
    <t>CD</t>
    <phoneticPr fontId="2" type="noConversion"/>
  </si>
  <si>
    <t>磁盘占用率测量</t>
    <phoneticPr fontId="2" type="noConversion"/>
  </si>
  <si>
    <t>MnLinkMgcf</t>
  </si>
  <si>
    <t>SignRoute</t>
  </si>
  <si>
    <t>MtpLinkSetTp</t>
  </si>
  <si>
    <t>NcLinkMgcf</t>
  </si>
  <si>
    <t>指标编码</t>
    <phoneticPr fontId="2" type="noConversion"/>
  </si>
  <si>
    <t>重要度</t>
    <phoneticPr fontId="2" type="noConversion"/>
  </si>
  <si>
    <t>单位</t>
    <phoneticPr fontId="2" type="noConversion"/>
  </si>
  <si>
    <t>采集方式</t>
    <phoneticPr fontId="2" type="noConversion"/>
  </si>
  <si>
    <t>备注</t>
    <phoneticPr fontId="2" type="noConversion"/>
  </si>
  <si>
    <r>
      <rPr>
        <sz val="10"/>
        <color indexed="10"/>
        <rFont val="宋体"/>
        <family val="3"/>
        <charset val="134"/>
      </rPr>
      <t>CHR</t>
    </r>
    <r>
      <rPr>
        <sz val="10"/>
        <rFont val="宋体"/>
        <family val="3"/>
        <charset val="134"/>
      </rPr>
      <t>C</t>
    </r>
    <r>
      <rPr>
        <sz val="10"/>
        <rFont val="宋体"/>
        <family val="3"/>
        <charset val="134"/>
      </rPr>
      <t>A01</t>
    </r>
    <phoneticPr fontId="2" type="noConversion"/>
  </si>
  <si>
    <t>A</t>
    <phoneticPr fontId="2" type="noConversion"/>
  </si>
  <si>
    <t>CPU平均占有率</t>
    <phoneticPr fontId="2" type="noConversion"/>
  </si>
  <si>
    <t>EQPT.CpuUsageMean</t>
    <phoneticPr fontId="2" type="noConversion"/>
  </si>
  <si>
    <t>％</t>
  </si>
  <si>
    <t>测量周期中，CPU的平均使用率。</t>
    <phoneticPr fontId="2" type="noConversion"/>
  </si>
  <si>
    <t>SI</t>
    <phoneticPr fontId="2" type="noConversion"/>
  </si>
  <si>
    <t>ManagedElement</t>
  </si>
  <si>
    <t>物理层</t>
  </si>
  <si>
    <r>
      <rPr>
        <sz val="10"/>
        <color indexed="10"/>
        <rFont val="宋体"/>
        <family val="3"/>
        <charset val="134"/>
      </rPr>
      <t>CHR</t>
    </r>
    <r>
      <rPr>
        <sz val="10"/>
        <rFont val="宋体"/>
        <family val="3"/>
        <charset val="134"/>
      </rPr>
      <t>C</t>
    </r>
    <r>
      <rPr>
        <sz val="10"/>
        <rFont val="宋体"/>
        <family val="3"/>
        <charset val="134"/>
      </rPr>
      <t>A02</t>
    </r>
    <r>
      <rPr>
        <sz val="12"/>
        <rFont val="宋体"/>
        <family val="3"/>
        <charset val="134"/>
      </rPr>
      <t/>
    </r>
  </si>
  <si>
    <t>CPU峰值占有率</t>
    <phoneticPr fontId="2" type="noConversion"/>
  </si>
  <si>
    <t>EQPT.CpuUsageMax</t>
    <phoneticPr fontId="2" type="noConversion"/>
  </si>
  <si>
    <t>测量周期中，CPU的峰值使用率。</t>
    <phoneticPr fontId="2" type="noConversion"/>
  </si>
  <si>
    <r>
      <rPr>
        <sz val="10"/>
        <color indexed="10"/>
        <rFont val="宋体"/>
        <family val="3"/>
        <charset val="134"/>
      </rPr>
      <t>CHR</t>
    </r>
    <r>
      <rPr>
        <sz val="10"/>
        <rFont val="宋体"/>
        <family val="3"/>
        <charset val="134"/>
      </rPr>
      <t>C</t>
    </r>
    <r>
      <rPr>
        <sz val="10"/>
        <rFont val="宋体"/>
        <family val="3"/>
        <charset val="134"/>
      </rPr>
      <t>A03</t>
    </r>
    <r>
      <rPr>
        <sz val="12"/>
        <rFont val="宋体"/>
        <family val="3"/>
        <charset val="134"/>
      </rPr>
      <t/>
    </r>
  </si>
  <si>
    <t>B</t>
    <phoneticPr fontId="2" type="noConversion"/>
  </si>
  <si>
    <t>CPU过载时长</t>
    <phoneticPr fontId="2" type="noConversion"/>
  </si>
  <si>
    <t>EQPT.CpuOverLoadDuration</t>
    <phoneticPr fontId="2" type="noConversion"/>
  </si>
  <si>
    <t>秒</t>
    <phoneticPr fontId="2" type="noConversion"/>
  </si>
  <si>
    <t>该指标用于统计在一个测量周期内，CPU占用率超过阀值的时长，该阀值可设置。</t>
    <phoneticPr fontId="2" type="noConversion"/>
  </si>
  <si>
    <t>DER(n=1)</t>
    <phoneticPr fontId="2" type="noConversion"/>
  </si>
  <si>
    <t>15分钟</t>
    <phoneticPr fontId="2" type="noConversion"/>
  </si>
  <si>
    <t>指标编码</t>
    <phoneticPr fontId="2" type="noConversion"/>
  </si>
  <si>
    <t>重要度</t>
    <phoneticPr fontId="2" type="noConversion"/>
  </si>
  <si>
    <t>单位</t>
    <phoneticPr fontId="2" type="noConversion"/>
  </si>
  <si>
    <t>采集方式</t>
    <phoneticPr fontId="2" type="noConversion"/>
  </si>
  <si>
    <t>备注</t>
    <phoneticPr fontId="2" type="noConversion"/>
  </si>
  <si>
    <t>GB</t>
    <phoneticPr fontId="2" type="noConversion"/>
  </si>
  <si>
    <t>SI</t>
    <phoneticPr fontId="2" type="noConversion"/>
  </si>
  <si>
    <t>15分钟</t>
    <phoneticPr fontId="2" type="noConversion"/>
  </si>
  <si>
    <t>CHRCD01</t>
    <phoneticPr fontId="2" type="noConversion"/>
  </si>
  <si>
    <t>已用磁盘容量</t>
    <phoneticPr fontId="2" type="noConversion"/>
  </si>
  <si>
    <t>EQPT.BoardDiskUsed</t>
    <phoneticPr fontId="2" type="noConversion"/>
  </si>
  <si>
    <t>该指标用于统计网元的磁盘已经使用的空间大小。</t>
    <phoneticPr fontId="2" type="noConversion"/>
  </si>
  <si>
    <t>CHRCD02</t>
  </si>
  <si>
    <t>可用磁盘容量</t>
    <phoneticPr fontId="2" type="noConversion"/>
  </si>
  <si>
    <t>EQPT.BoardDiskTotal</t>
    <phoneticPr fontId="2" type="noConversion"/>
  </si>
  <si>
    <t>该指标用于统计网元总的磁盘空间大小。</t>
    <phoneticPr fontId="2" type="noConversion"/>
  </si>
  <si>
    <r>
      <rPr>
        <sz val="10"/>
        <color indexed="10"/>
        <rFont val="宋体"/>
        <family val="3"/>
        <charset val="134"/>
      </rPr>
      <t>CHR</t>
    </r>
    <r>
      <rPr>
        <sz val="10"/>
        <rFont val="宋体"/>
        <family val="3"/>
        <charset val="134"/>
      </rPr>
      <t>C</t>
    </r>
    <r>
      <rPr>
        <sz val="10"/>
        <rFont val="宋体"/>
        <family val="3"/>
        <charset val="134"/>
      </rPr>
      <t>C01</t>
    </r>
    <phoneticPr fontId="2" type="noConversion"/>
  </si>
  <si>
    <t xml:space="preserve">端口接收字节数 </t>
    <phoneticPr fontId="2" type="noConversion"/>
  </si>
  <si>
    <t>SIG.RecvKB</t>
    <phoneticPr fontId="2" type="noConversion"/>
  </si>
  <si>
    <t>KB</t>
    <phoneticPr fontId="2" type="noConversion"/>
  </si>
  <si>
    <t>该指标用于统计外网口在统计时间内接收的字节数。</t>
    <phoneticPr fontId="2" type="noConversion"/>
  </si>
  <si>
    <t>网口收包</t>
    <phoneticPr fontId="2" type="noConversion"/>
  </si>
  <si>
    <r>
      <t>C</t>
    </r>
    <r>
      <rPr>
        <sz val="12"/>
        <rFont val="宋体"/>
        <family val="3"/>
        <charset val="134"/>
      </rPr>
      <t>C</t>
    </r>
    <phoneticPr fontId="2" type="noConversion"/>
  </si>
  <si>
    <t>EthernetPort</t>
  </si>
  <si>
    <r>
      <rPr>
        <sz val="10"/>
        <color indexed="10"/>
        <rFont val="宋体"/>
        <family val="3"/>
        <charset val="134"/>
      </rPr>
      <t>CHR</t>
    </r>
    <r>
      <rPr>
        <sz val="10"/>
        <rFont val="宋体"/>
        <family val="3"/>
        <charset val="134"/>
      </rPr>
      <t>C</t>
    </r>
    <r>
      <rPr>
        <sz val="10"/>
        <rFont val="宋体"/>
        <family val="3"/>
        <charset val="134"/>
      </rPr>
      <t>C02</t>
    </r>
    <r>
      <rPr>
        <sz val="12"/>
        <rFont val="宋体"/>
        <family val="3"/>
        <charset val="134"/>
      </rPr>
      <t/>
    </r>
  </si>
  <si>
    <t xml:space="preserve">端口接收字节率 </t>
    <phoneticPr fontId="2" type="noConversion"/>
  </si>
  <si>
    <t>SIG.RecvKBPS</t>
    <phoneticPr fontId="2" type="noConversion"/>
  </si>
  <si>
    <t>KBPS</t>
    <phoneticPr fontId="2" type="noConversion"/>
  </si>
  <si>
    <t>该指标用于统计网口单位时间接收的字节数。用户通过分析该指标，可以了解到网口的实际工作情况。</t>
    <phoneticPr fontId="2" type="noConversion"/>
  </si>
  <si>
    <r>
      <t>S</t>
    </r>
    <r>
      <rPr>
        <sz val="12"/>
        <rFont val="宋体"/>
        <family val="3"/>
        <charset val="134"/>
      </rPr>
      <t>I</t>
    </r>
    <phoneticPr fontId="2" type="noConversion"/>
  </si>
  <si>
    <r>
      <rPr>
        <sz val="10"/>
        <color indexed="10"/>
        <rFont val="宋体"/>
        <family val="3"/>
        <charset val="134"/>
      </rPr>
      <t>CHR</t>
    </r>
    <r>
      <rPr>
        <sz val="10"/>
        <rFont val="宋体"/>
        <family val="3"/>
        <charset val="134"/>
      </rPr>
      <t>C</t>
    </r>
    <r>
      <rPr>
        <sz val="10"/>
        <rFont val="宋体"/>
        <family val="3"/>
        <charset val="134"/>
      </rPr>
      <t>C03</t>
    </r>
    <r>
      <rPr>
        <sz val="12"/>
        <rFont val="宋体"/>
        <family val="3"/>
        <charset val="134"/>
      </rPr>
      <t/>
    </r>
  </si>
  <si>
    <t xml:space="preserve">端口接收包数 </t>
  </si>
  <si>
    <t>SIG.RecvPkg</t>
  </si>
  <si>
    <t>包</t>
    <phoneticPr fontId="2" type="noConversion"/>
  </si>
  <si>
    <t>该指标用于统计网口在统计时间内接收到的数据包数量。</t>
    <phoneticPr fontId="2" type="noConversion"/>
  </si>
  <si>
    <r>
      <rPr>
        <sz val="10"/>
        <color indexed="10"/>
        <rFont val="宋体"/>
        <family val="3"/>
        <charset val="134"/>
      </rPr>
      <t>CHR</t>
    </r>
    <r>
      <rPr>
        <sz val="10"/>
        <rFont val="宋体"/>
        <family val="3"/>
        <charset val="134"/>
      </rPr>
      <t>C</t>
    </r>
    <r>
      <rPr>
        <sz val="10"/>
        <rFont val="宋体"/>
        <family val="3"/>
        <charset val="134"/>
      </rPr>
      <t>C04</t>
    </r>
    <r>
      <rPr>
        <sz val="12"/>
        <rFont val="宋体"/>
        <family val="3"/>
        <charset val="134"/>
      </rPr>
      <t/>
    </r>
  </si>
  <si>
    <t xml:space="preserve">端口接收包率 </t>
  </si>
  <si>
    <t>SIG.RecvPPS</t>
  </si>
  <si>
    <t>包/秒</t>
    <phoneticPr fontId="2" type="noConversion"/>
  </si>
  <si>
    <t>该指标用于统计网口在一定的工作模式下的接收包速率。用户通过分析该指标，可以了解到网口的实际工作情况。</t>
    <phoneticPr fontId="2" type="noConversion"/>
  </si>
  <si>
    <r>
      <rPr>
        <sz val="10"/>
        <color indexed="10"/>
        <rFont val="宋体"/>
        <family val="3"/>
        <charset val="134"/>
      </rPr>
      <t>CHR</t>
    </r>
    <r>
      <rPr>
        <sz val="10"/>
        <rFont val="宋体"/>
        <family val="3"/>
        <charset val="134"/>
      </rPr>
      <t>C</t>
    </r>
    <r>
      <rPr>
        <sz val="10"/>
        <rFont val="宋体"/>
        <family val="3"/>
        <charset val="134"/>
      </rPr>
      <t>C05</t>
    </r>
    <r>
      <rPr>
        <sz val="12"/>
        <rFont val="宋体"/>
        <family val="3"/>
        <charset val="134"/>
      </rPr>
      <t/>
    </r>
  </si>
  <si>
    <t xml:space="preserve">端口接收错包数  </t>
  </si>
  <si>
    <t>SIG.RecvErrPkg</t>
  </si>
  <si>
    <t>该指标用于统计网口接收错包数。</t>
    <phoneticPr fontId="2" type="noConversion"/>
  </si>
  <si>
    <r>
      <rPr>
        <sz val="10"/>
        <color indexed="10"/>
        <rFont val="宋体"/>
        <family val="3"/>
        <charset val="134"/>
      </rPr>
      <t>CHR</t>
    </r>
    <r>
      <rPr>
        <sz val="10"/>
        <rFont val="宋体"/>
        <family val="3"/>
        <charset val="134"/>
      </rPr>
      <t>C</t>
    </r>
    <r>
      <rPr>
        <sz val="10"/>
        <rFont val="宋体"/>
        <family val="3"/>
        <charset val="134"/>
      </rPr>
      <t>C06</t>
    </r>
    <r>
      <rPr>
        <sz val="12"/>
        <rFont val="宋体"/>
        <family val="3"/>
        <charset val="134"/>
      </rPr>
      <t/>
    </r>
  </si>
  <si>
    <t xml:space="preserve">端口接收错包率 </t>
  </si>
  <si>
    <t>SIG.RecvErrPPS</t>
  </si>
  <si>
    <t>该指标用于统计网口单位时间接收数据包的错包情况。用户通过分析该指标，可以了解到网口的实际工作情况。</t>
    <phoneticPr fontId="2" type="noConversion"/>
  </si>
  <si>
    <r>
      <rPr>
        <sz val="10"/>
        <color indexed="10"/>
        <rFont val="宋体"/>
        <family val="3"/>
        <charset val="134"/>
      </rPr>
      <t>CHR</t>
    </r>
    <r>
      <rPr>
        <sz val="10"/>
        <rFont val="宋体"/>
        <family val="3"/>
        <charset val="134"/>
      </rPr>
      <t>C</t>
    </r>
    <r>
      <rPr>
        <sz val="10"/>
        <rFont val="宋体"/>
        <family val="3"/>
        <charset val="134"/>
      </rPr>
      <t>C07</t>
    </r>
    <r>
      <rPr>
        <sz val="12"/>
        <rFont val="宋体"/>
        <family val="3"/>
        <charset val="134"/>
      </rPr>
      <t/>
    </r>
  </si>
  <si>
    <t xml:space="preserve">端口接收丢包数  </t>
  </si>
  <si>
    <t>SIG.RecvLoss</t>
  </si>
  <si>
    <t>该指标表示在统计时间内，网口接收数据包丢失的数据包数量。</t>
    <phoneticPr fontId="2" type="noConversion"/>
  </si>
  <si>
    <r>
      <rPr>
        <sz val="10"/>
        <color indexed="10"/>
        <rFont val="宋体"/>
        <family val="3"/>
        <charset val="134"/>
      </rPr>
      <t>CHR</t>
    </r>
    <r>
      <rPr>
        <sz val="10"/>
        <rFont val="宋体"/>
        <family val="3"/>
        <charset val="134"/>
      </rPr>
      <t>C</t>
    </r>
    <r>
      <rPr>
        <sz val="10"/>
        <rFont val="宋体"/>
        <family val="3"/>
        <charset val="134"/>
      </rPr>
      <t>C08</t>
    </r>
    <r>
      <rPr>
        <sz val="12"/>
        <rFont val="宋体"/>
        <family val="3"/>
        <charset val="134"/>
      </rPr>
      <t/>
    </r>
  </si>
  <si>
    <t>端口接收丢包率</t>
  </si>
  <si>
    <t>SIG.RecvLossPPS</t>
  </si>
  <si>
    <t>该指标表示网口接收数据包在单位时间丢失的数据包数量。用户通过分析该指标，可以了解到网口的实际工作情况。</t>
    <phoneticPr fontId="2" type="noConversion"/>
  </si>
  <si>
    <r>
      <rPr>
        <sz val="10"/>
        <color indexed="10"/>
        <rFont val="宋体"/>
        <family val="3"/>
        <charset val="134"/>
      </rPr>
      <t>CHR</t>
    </r>
    <r>
      <rPr>
        <sz val="10"/>
        <rFont val="宋体"/>
        <family val="3"/>
        <charset val="134"/>
      </rPr>
      <t>C</t>
    </r>
    <r>
      <rPr>
        <sz val="10"/>
        <rFont val="宋体"/>
        <family val="3"/>
        <charset val="134"/>
      </rPr>
      <t>C09</t>
    </r>
    <r>
      <rPr>
        <sz val="12"/>
        <rFont val="宋体"/>
        <family val="3"/>
        <charset val="134"/>
      </rPr>
      <t/>
    </r>
  </si>
  <si>
    <t xml:space="preserve">端口发送字节数 </t>
  </si>
  <si>
    <t>SIG.SendKB</t>
  </si>
  <si>
    <t>该指标用于统计外网口在某一段时间内发送的字节数。</t>
    <phoneticPr fontId="2" type="noConversion"/>
  </si>
  <si>
    <t>网口发包</t>
    <phoneticPr fontId="2" type="noConversion"/>
  </si>
  <si>
    <r>
      <rPr>
        <sz val="10"/>
        <color indexed="10"/>
        <rFont val="宋体"/>
        <family val="3"/>
        <charset val="134"/>
      </rPr>
      <t>CHR</t>
    </r>
    <r>
      <rPr>
        <sz val="10"/>
        <rFont val="宋体"/>
        <family val="3"/>
        <charset val="134"/>
      </rPr>
      <t>C</t>
    </r>
    <r>
      <rPr>
        <sz val="10"/>
        <rFont val="宋体"/>
        <family val="3"/>
        <charset val="134"/>
      </rPr>
      <t>C10</t>
    </r>
    <r>
      <rPr>
        <sz val="12"/>
        <rFont val="宋体"/>
        <family val="3"/>
        <charset val="134"/>
      </rPr>
      <t/>
    </r>
  </si>
  <si>
    <t>端口发送字节率</t>
  </si>
  <si>
    <t>SIG.SendKBPS</t>
  </si>
  <si>
    <t>该指标用于统计网口单位时间发送的字节数。用户通过分析该指标，可以了解到网口的实际工作情况。</t>
    <phoneticPr fontId="2" type="noConversion"/>
  </si>
  <si>
    <r>
      <rPr>
        <sz val="10"/>
        <color indexed="10"/>
        <rFont val="宋体"/>
        <family val="3"/>
        <charset val="134"/>
      </rPr>
      <t>CHR</t>
    </r>
    <r>
      <rPr>
        <sz val="10"/>
        <rFont val="宋体"/>
        <family val="3"/>
        <charset val="134"/>
      </rPr>
      <t>C</t>
    </r>
    <r>
      <rPr>
        <sz val="10"/>
        <rFont val="宋体"/>
        <family val="3"/>
        <charset val="134"/>
      </rPr>
      <t>C11</t>
    </r>
    <r>
      <rPr>
        <sz val="12"/>
        <rFont val="宋体"/>
        <family val="3"/>
        <charset val="134"/>
      </rPr>
      <t/>
    </r>
  </si>
  <si>
    <t xml:space="preserve">端口发送包数 </t>
  </si>
  <si>
    <t>SIG.SendPkg</t>
  </si>
  <si>
    <t>该指标用于统计网口在统计时间内发送的数据包数量。</t>
    <phoneticPr fontId="2" type="noConversion"/>
  </si>
  <si>
    <r>
      <rPr>
        <sz val="10"/>
        <color indexed="10"/>
        <rFont val="宋体"/>
        <family val="3"/>
        <charset val="134"/>
      </rPr>
      <t>CHR</t>
    </r>
    <r>
      <rPr>
        <sz val="10"/>
        <rFont val="宋体"/>
        <family val="3"/>
        <charset val="134"/>
      </rPr>
      <t>C</t>
    </r>
    <r>
      <rPr>
        <sz val="10"/>
        <rFont val="宋体"/>
        <family val="3"/>
        <charset val="134"/>
      </rPr>
      <t>C12</t>
    </r>
    <r>
      <rPr>
        <sz val="12"/>
        <rFont val="宋体"/>
        <family val="3"/>
        <charset val="134"/>
      </rPr>
      <t/>
    </r>
  </si>
  <si>
    <t xml:space="preserve">端口发送包率 </t>
  </si>
  <si>
    <t>SIG.SendPPS</t>
  </si>
  <si>
    <t>该指标用于统计网口在一定的工作模式下的发送包速率。用户通过分析该指标，可以了解到网口的实际工作情况。</t>
    <phoneticPr fontId="2" type="noConversion"/>
  </si>
  <si>
    <r>
      <rPr>
        <sz val="10"/>
        <color indexed="10"/>
        <rFont val="宋体"/>
        <family val="3"/>
        <charset val="134"/>
      </rPr>
      <t>CHR</t>
    </r>
    <r>
      <rPr>
        <sz val="10"/>
        <rFont val="宋体"/>
        <family val="3"/>
        <charset val="134"/>
      </rPr>
      <t>C</t>
    </r>
    <r>
      <rPr>
        <sz val="10"/>
        <rFont val="宋体"/>
        <family val="3"/>
        <charset val="134"/>
      </rPr>
      <t>C13</t>
    </r>
    <r>
      <rPr>
        <sz val="12"/>
        <rFont val="宋体"/>
        <family val="3"/>
        <charset val="134"/>
      </rPr>
      <t/>
    </r>
  </si>
  <si>
    <t xml:space="preserve">端口发送错包数  </t>
  </si>
  <si>
    <t>SIG.SendErrPkg</t>
  </si>
  <si>
    <t>该指标用于统计网口发送数据包的错包情况。用户通过分析该指标，可以了解到网口的实际工作情况。</t>
    <phoneticPr fontId="2" type="noConversion"/>
  </si>
  <si>
    <r>
      <rPr>
        <sz val="10"/>
        <color indexed="10"/>
        <rFont val="宋体"/>
        <family val="3"/>
        <charset val="134"/>
      </rPr>
      <t>CHR</t>
    </r>
    <r>
      <rPr>
        <sz val="10"/>
        <rFont val="宋体"/>
        <family val="3"/>
        <charset val="134"/>
      </rPr>
      <t>C</t>
    </r>
    <r>
      <rPr>
        <sz val="10"/>
        <rFont val="宋体"/>
        <family val="3"/>
        <charset val="134"/>
      </rPr>
      <t>C14</t>
    </r>
    <r>
      <rPr>
        <sz val="12"/>
        <rFont val="宋体"/>
        <family val="3"/>
        <charset val="134"/>
      </rPr>
      <t/>
    </r>
  </si>
  <si>
    <t>端口发送错包率</t>
  </si>
  <si>
    <t>SIG.SenderrPPS</t>
    <phoneticPr fontId="2" type="noConversion"/>
  </si>
  <si>
    <t>该指标用于统计网口单位时间发送数据包的错包情况。用户通过分析该指标，可以了解到网口的实际工作情况。</t>
    <phoneticPr fontId="2" type="noConversion"/>
  </si>
  <si>
    <r>
      <rPr>
        <sz val="10"/>
        <color indexed="10"/>
        <rFont val="宋体"/>
        <family val="3"/>
        <charset val="134"/>
      </rPr>
      <t>CHR</t>
    </r>
    <r>
      <rPr>
        <sz val="10"/>
        <rFont val="宋体"/>
        <family val="3"/>
        <charset val="134"/>
      </rPr>
      <t>C</t>
    </r>
    <r>
      <rPr>
        <sz val="10"/>
        <rFont val="宋体"/>
        <family val="3"/>
        <charset val="134"/>
      </rPr>
      <t>C15</t>
    </r>
    <r>
      <rPr>
        <sz val="12"/>
        <rFont val="宋体"/>
        <family val="3"/>
        <charset val="134"/>
      </rPr>
      <t/>
    </r>
  </si>
  <si>
    <t xml:space="preserve">端口发送丢包数  </t>
  </si>
  <si>
    <t>SIG.SendLoss</t>
  </si>
  <si>
    <t>指标表示在统计时间内，网口发送数据包丢失的数据包数量。</t>
    <phoneticPr fontId="2" type="noConversion"/>
  </si>
  <si>
    <r>
      <rPr>
        <sz val="10"/>
        <color indexed="10"/>
        <rFont val="宋体"/>
        <family val="3"/>
        <charset val="134"/>
      </rPr>
      <t>CHR</t>
    </r>
    <r>
      <rPr>
        <sz val="10"/>
        <rFont val="宋体"/>
        <family val="3"/>
        <charset val="134"/>
      </rPr>
      <t>C</t>
    </r>
    <r>
      <rPr>
        <sz val="10"/>
        <rFont val="宋体"/>
        <family val="3"/>
        <charset val="134"/>
      </rPr>
      <t>C16</t>
    </r>
    <r>
      <rPr>
        <sz val="12"/>
        <rFont val="宋体"/>
        <family val="3"/>
        <charset val="134"/>
      </rPr>
      <t/>
    </r>
  </si>
  <si>
    <t>端口发送丢包率</t>
  </si>
  <si>
    <t>SIG.SendLossPPS</t>
  </si>
  <si>
    <t>该指标表示网口发送数据包在单位时间丢失的数据包数量。用户通过分析该指标，可以了解到网口的实际工作情况。</t>
    <phoneticPr fontId="2" type="noConversion"/>
  </si>
  <si>
    <r>
      <rPr>
        <sz val="10"/>
        <color indexed="10"/>
        <rFont val="宋体"/>
        <family val="3"/>
        <charset val="134"/>
      </rPr>
      <t>CHR</t>
    </r>
    <r>
      <rPr>
        <sz val="10"/>
        <rFont val="宋体"/>
        <family val="3"/>
        <charset val="134"/>
      </rPr>
      <t>C</t>
    </r>
    <r>
      <rPr>
        <sz val="10"/>
        <rFont val="宋体"/>
        <family val="3"/>
        <charset val="134"/>
      </rPr>
      <t>C17</t>
    </r>
    <r>
      <rPr>
        <sz val="12"/>
        <rFont val="宋体"/>
        <family val="3"/>
        <charset val="134"/>
      </rPr>
      <t/>
    </r>
  </si>
  <si>
    <t>端口冲突包数</t>
  </si>
  <si>
    <t>SIG.ConflictPkg</t>
  </si>
  <si>
    <r>
      <t>该指标表示网口发送或接收的数据包在统计时间内产生的</t>
    </r>
    <r>
      <rPr>
        <sz val="10"/>
        <rFont val="Times New Roman"/>
        <family val="1"/>
      </rPr>
      <t>IP</t>
    </r>
    <r>
      <rPr>
        <sz val="10"/>
        <rFont val="宋体"/>
        <family val="3"/>
        <charset val="134"/>
      </rPr>
      <t>冲突包数量。</t>
    </r>
    <phoneticPr fontId="2" type="noConversion"/>
  </si>
  <si>
    <t>网口收发包</t>
    <phoneticPr fontId="2" type="noConversion"/>
  </si>
  <si>
    <r>
      <rPr>
        <sz val="10"/>
        <color indexed="10"/>
        <rFont val="宋体"/>
        <family val="3"/>
        <charset val="134"/>
      </rPr>
      <t>CHR</t>
    </r>
    <r>
      <rPr>
        <sz val="10"/>
        <rFont val="宋体"/>
        <family val="3"/>
        <charset val="134"/>
      </rPr>
      <t>C</t>
    </r>
    <r>
      <rPr>
        <sz val="10"/>
        <rFont val="宋体"/>
        <family val="3"/>
        <charset val="134"/>
      </rPr>
      <t>C18</t>
    </r>
    <r>
      <rPr>
        <sz val="12"/>
        <rFont val="宋体"/>
        <family val="3"/>
        <charset val="134"/>
      </rPr>
      <t/>
    </r>
  </si>
  <si>
    <t>端口冲突包率</t>
  </si>
  <si>
    <t>SIG.ConflictPPS</t>
  </si>
  <si>
    <r>
      <t>该指标表示网口发送或接收的数据包在单位时间内产生的</t>
    </r>
    <r>
      <rPr>
        <sz val="10"/>
        <rFont val="Times New Roman"/>
        <family val="1"/>
      </rPr>
      <t>IP</t>
    </r>
    <r>
      <rPr>
        <sz val="10"/>
        <rFont val="宋体"/>
        <family val="3"/>
        <charset val="134"/>
      </rPr>
      <t>冲突包数量。用户通过分析该指标，可以了解到网口的实际工作情况。</t>
    </r>
    <phoneticPr fontId="2" type="noConversion"/>
  </si>
  <si>
    <r>
      <rPr>
        <sz val="10"/>
        <color indexed="10"/>
        <rFont val="宋体"/>
        <family val="3"/>
        <charset val="134"/>
      </rPr>
      <t>CHR</t>
    </r>
    <r>
      <rPr>
        <sz val="10"/>
        <rFont val="宋体"/>
        <family val="3"/>
        <charset val="134"/>
      </rPr>
      <t>C</t>
    </r>
    <r>
      <rPr>
        <sz val="10"/>
        <rFont val="宋体"/>
        <family val="3"/>
        <charset val="134"/>
      </rPr>
      <t>B01</t>
    </r>
    <phoneticPr fontId="2" type="noConversion"/>
  </si>
  <si>
    <t>已用内存</t>
    <phoneticPr fontId="2" type="noConversion"/>
  </si>
  <si>
    <t>EQPT.BoardMemUsed</t>
    <phoneticPr fontId="2" type="noConversion"/>
  </si>
  <si>
    <t>MB</t>
    <phoneticPr fontId="2" type="noConversion"/>
  </si>
  <si>
    <t>该指标用于统计单板的内存已经使用的空间大小。</t>
    <phoneticPr fontId="2" type="noConversion"/>
  </si>
  <si>
    <r>
      <rPr>
        <sz val="10"/>
        <color indexed="10"/>
        <rFont val="宋体"/>
        <family val="3"/>
        <charset val="134"/>
      </rPr>
      <t>CHR</t>
    </r>
    <r>
      <rPr>
        <sz val="10"/>
        <rFont val="宋体"/>
        <family val="3"/>
        <charset val="134"/>
      </rPr>
      <t>C</t>
    </r>
    <r>
      <rPr>
        <sz val="10"/>
        <rFont val="宋体"/>
        <family val="3"/>
        <charset val="134"/>
      </rPr>
      <t>B02</t>
    </r>
    <r>
      <rPr>
        <sz val="12"/>
        <rFont val="宋体"/>
        <family val="3"/>
        <charset val="134"/>
      </rPr>
      <t/>
    </r>
  </si>
  <si>
    <t>可用内存</t>
    <phoneticPr fontId="2" type="noConversion"/>
  </si>
  <si>
    <t>EQPT.BoardMemTotal</t>
    <phoneticPr fontId="2" type="noConversion"/>
  </si>
  <si>
    <t>该指标用于统计单板总的内存空间大小。</t>
    <phoneticPr fontId="2" type="noConversion"/>
  </si>
  <si>
    <t>V2.1</t>
  </si>
  <si>
    <t>HB增加区分VOBB和VoLTE的统计</t>
    <phoneticPr fontId="2" type="noConversion"/>
  </si>
  <si>
    <t>MGCFHB78</t>
    <phoneticPr fontId="2" type="noConversion"/>
  </si>
  <si>
    <t>统计收到VoLTE用户侧的入局视频呼叫，在MGCF进行视频回落的次数</t>
    <phoneticPr fontId="2" type="noConversion"/>
  </si>
  <si>
    <t>SIG.NbrSignRtSetUnavailable</t>
    <phoneticPr fontId="2" type="noConversion"/>
  </si>
  <si>
    <t>SIG.SignRtSetUnavailableDuration</t>
    <phoneticPr fontId="2" type="noConversion"/>
  </si>
  <si>
    <t>SIG.NbrSignRtUnavailable</t>
    <phoneticPr fontId="2" type="noConversion"/>
  </si>
  <si>
    <t>SIG.SignRtUnavailableDuration</t>
    <phoneticPr fontId="2" type="noConversion"/>
  </si>
  <si>
    <t>SIG.M3uaLkSetUnavailableDuration</t>
    <phoneticPr fontId="2" type="noConversion"/>
  </si>
  <si>
    <t>SIG.NbrM3uaLkSetUnavailable</t>
    <phoneticPr fontId="2" type="noConversion"/>
  </si>
  <si>
    <t>SIG.NbrMtpLkAvailable</t>
    <phoneticPr fontId="2" type="noConversion"/>
  </si>
  <si>
    <t>SIG.MtpLkSetUnavailableDuration</t>
    <phoneticPr fontId="2" type="noConversion"/>
  </si>
  <si>
    <t>SIG.NbrMtpLkSetUnavailable</t>
    <phoneticPr fontId="2" type="noConversion"/>
  </si>
  <si>
    <t>SIG.M3uaLkPktReceived</t>
    <phoneticPr fontId="2" type="noConversion"/>
  </si>
  <si>
    <t>SIG.M3uaLkPktSent</t>
    <phoneticPr fontId="2" type="noConversion"/>
  </si>
  <si>
    <t>SIG.M3uaLkCongestionDuration</t>
    <phoneticPr fontId="2" type="noConversion"/>
  </si>
  <si>
    <t>SIG.NbrM3uaLkCongestion</t>
    <phoneticPr fontId="2" type="noConversion"/>
  </si>
  <si>
    <t>SIG.M3uaLkUnavailableDuration</t>
    <phoneticPr fontId="2" type="noConversion"/>
  </si>
  <si>
    <t>SIG.NbrM3uaLkUnavailable</t>
    <phoneticPr fontId="2" type="noConversion"/>
  </si>
  <si>
    <t>SIG.MtpLkUnavailableDuration</t>
    <phoneticPr fontId="2" type="noConversion"/>
  </si>
  <si>
    <t>SIG.NbrMtpLkUnavailable</t>
    <phoneticPr fontId="2" type="noConversion"/>
  </si>
  <si>
    <t>SIG.NbrMtpMsuReceived</t>
    <phoneticPr fontId="2" type="noConversion"/>
  </si>
  <si>
    <t>SIG.NbrMtpMsuSent</t>
    <phoneticPr fontId="2" type="noConversion"/>
  </si>
  <si>
    <t>SIG.MtpOctReceived</t>
    <phoneticPr fontId="2" type="noConversion"/>
  </si>
  <si>
    <t>SIG.MtpOctSent</t>
    <phoneticPr fontId="2" type="noConversion"/>
  </si>
  <si>
    <t>数据类型</t>
    <phoneticPr fontId="2" type="noConversion"/>
  </si>
  <si>
    <t>整数</t>
    <phoneticPr fontId="2" type="noConversion"/>
  </si>
  <si>
    <t>实数</t>
    <phoneticPr fontId="2" type="noConversion"/>
  </si>
  <si>
    <t>整数</t>
    <phoneticPr fontId="2" type="noConversion"/>
  </si>
  <si>
    <t>整数</t>
    <phoneticPr fontId="2" type="noConversion"/>
  </si>
  <si>
    <t>整数</t>
    <phoneticPr fontId="2" type="noConversion"/>
  </si>
  <si>
    <t>实数</t>
    <phoneticPr fontId="2" type="noConversion"/>
  </si>
  <si>
    <t>字符串</t>
    <phoneticPr fontId="2" type="noConversion"/>
  </si>
  <si>
    <t>重要度</t>
    <phoneticPr fontId="2" type="noConversion"/>
  </si>
  <si>
    <t>单位</t>
    <phoneticPr fontId="2" type="noConversion"/>
  </si>
  <si>
    <t>采集方式</t>
    <phoneticPr fontId="2" type="noConversion"/>
  </si>
  <si>
    <t>数据类型</t>
    <phoneticPr fontId="2" type="noConversion"/>
  </si>
  <si>
    <t>备注</t>
    <phoneticPr fontId="2" type="noConversion"/>
  </si>
  <si>
    <t>CHRCE01</t>
    <phoneticPr fontId="2" type="noConversion"/>
  </si>
  <si>
    <t>已用数据库空间容量</t>
    <phoneticPr fontId="2" type="noConversion"/>
  </si>
  <si>
    <t>EQPT.BoardDBUsed</t>
    <phoneticPr fontId="2" type="noConversion"/>
  </si>
  <si>
    <t>GB</t>
    <phoneticPr fontId="2" type="noConversion"/>
  </si>
  <si>
    <t>该指标用于统计网元的数据库已经使用的空间大小。</t>
    <phoneticPr fontId="2" type="noConversion"/>
  </si>
  <si>
    <t>SI</t>
    <phoneticPr fontId="2" type="noConversion"/>
  </si>
  <si>
    <t>实数</t>
    <phoneticPr fontId="2" type="noConversion"/>
  </si>
  <si>
    <t>可用数据库空间容量</t>
    <phoneticPr fontId="2" type="noConversion"/>
  </si>
  <si>
    <t>EQPT.BoardDBTotal</t>
    <phoneticPr fontId="2" type="noConversion"/>
  </si>
  <si>
    <t>该指标用于统计网元总的数据库空间大小。</t>
    <phoneticPr fontId="2" type="noConversion"/>
  </si>
  <si>
    <t>CE</t>
    <phoneticPr fontId="2" type="noConversion"/>
  </si>
  <si>
    <t>数据库空间占用率测量</t>
    <phoneticPr fontId="2" type="noConversion"/>
  </si>
  <si>
    <t>CC类测量数</t>
  </si>
  <si>
    <t>中文名称</t>
    <phoneticPr fontId="2" type="noConversion"/>
  </si>
  <si>
    <t>英文名称</t>
    <phoneticPr fontId="2" type="noConversion"/>
  </si>
  <si>
    <t>定义</t>
    <phoneticPr fontId="2" type="noConversion"/>
  </si>
  <si>
    <t>触发点</t>
    <phoneticPr fontId="2" type="noConversion"/>
  </si>
  <si>
    <t>空间粒度</t>
    <phoneticPr fontId="2" type="noConversion"/>
  </si>
  <si>
    <t>空间粒度</t>
    <phoneticPr fontId="2" type="noConversion"/>
  </si>
  <si>
    <t>时间粒度</t>
    <phoneticPr fontId="2" type="noConversion"/>
  </si>
  <si>
    <t>时间粒度</t>
    <phoneticPr fontId="2" type="noConversion"/>
  </si>
  <si>
    <t>上报周期</t>
    <phoneticPr fontId="2" type="noConversion"/>
  </si>
  <si>
    <t>上报周期</t>
    <phoneticPr fontId="2" type="noConversion"/>
  </si>
  <si>
    <t>时间粒度</t>
    <phoneticPr fontId="2" type="noConversion"/>
  </si>
  <si>
    <t>上报周期</t>
    <phoneticPr fontId="2" type="noConversion"/>
  </si>
  <si>
    <t>V2.1.1</t>
    <phoneticPr fontId="2" type="noConversion"/>
  </si>
  <si>
    <t>修改CB-CE为条件可选</t>
    <phoneticPr fontId="2" type="noConversion"/>
  </si>
  <si>
    <t>M3uaLinkTp</t>
    <phoneticPr fontId="2" type="noConversion"/>
  </si>
  <si>
    <t>V2.1.2</t>
    <phoneticPr fontId="2" type="noConversion"/>
  </si>
  <si>
    <t>HI页面空间粒度“M3uaLinkTP”改为与NRM文档一致的“M3uaLinkTp”</t>
    <phoneticPr fontId="2" type="noConversion"/>
  </si>
  <si>
    <t>MGCFHU16</t>
  </si>
  <si>
    <t>MGCFHU17</t>
  </si>
  <si>
    <t>MGCFHU18</t>
  </si>
  <si>
    <t>MGCFHU19</t>
  </si>
  <si>
    <t>MGCFHU20</t>
  </si>
  <si>
    <t>MGCFHU21</t>
  </si>
  <si>
    <t>MGCFHU22</t>
  </si>
  <si>
    <t>MGCFHU23</t>
  </si>
  <si>
    <t>MGCFHU24</t>
  </si>
  <si>
    <t>MGCFHU25</t>
  </si>
  <si>
    <t>MGCFHU26</t>
  </si>
  <si>
    <t>MGCFHU27</t>
  </si>
  <si>
    <t>MGCFHU28</t>
  </si>
  <si>
    <t>MGCFHU29</t>
  </si>
  <si>
    <t>爱尔兰</t>
    <phoneticPr fontId="2" type="noConversion"/>
  </si>
  <si>
    <t>HU页面编码修改，HU05、HU06、HU19、HU20数据类型修改为实型、单位修改为爱尔兰。</t>
    <phoneticPr fontId="2" type="noConversion"/>
  </si>
  <si>
    <t>为适配测试工具进行的格式调整。</t>
    <phoneticPr fontId="2" type="noConversion"/>
  </si>
  <si>
    <t>V2.1.3</t>
  </si>
  <si>
    <t>(中国移动CM-IMS CSCF/BGCF设备规范)</t>
    <phoneticPr fontId="2" type="noConversion"/>
  </si>
  <si>
    <t>CPU占用率超过阀值。（中国移动CM-IMS CSCF/BGCF设备规范）</t>
    <phoneticPr fontId="2" type="noConversion"/>
  </si>
  <si>
    <t>单板内存（中国移动CM-IMS CSCF/BGCF设备规范）</t>
    <phoneticPr fontId="2" type="noConversion"/>
  </si>
  <si>
    <t>网元磁盘（中国移动CM-IMS CSCF/BGCF设备规范）</t>
    <phoneticPr fontId="2" type="noConversion"/>
  </si>
  <si>
    <t>网元数据库。（中国移动CM-IMS CSCF/BGCF设备规范）</t>
    <phoneticPr fontId="2" type="noConversion"/>
  </si>
  <si>
    <t>测试要求</t>
    <phoneticPr fontId="2" type="noConversion"/>
  </si>
  <si>
    <t>在收到对局的IAM/IAM消息（分别对应于ISUP/BICC协议），统计到呼叫释放的时长。（TS29.163）</t>
    <phoneticPr fontId="2" type="noConversion"/>
  </si>
  <si>
    <t>在收到对局回ACM/ACM消息或CON/CON消息（分别对应于ISUP/BICC协议），统计到呼叫释放的时长。（TS29.163）</t>
    <phoneticPr fontId="2" type="noConversion"/>
  </si>
  <si>
    <t>在收到对局回ANM/ANM消息或CON/CON消息（分别对应于ISUP/BICC协议），统计到呼叫释放的时长。（TS29.163）</t>
    <phoneticPr fontId="2" type="noConversion"/>
  </si>
  <si>
    <t>在收到对局的INVITE消息后，统计到呼叫释放的时长。（TS29.163）</t>
    <phoneticPr fontId="2" type="noConversion"/>
  </si>
  <si>
    <t>在收到对局的180消息或200消息后，统计到呼叫释放的时长。（TS29.163）</t>
    <phoneticPr fontId="2" type="noConversion"/>
  </si>
  <si>
    <t>在收到对局的200消息后，统计到呼叫释放的时长。（TS29.163）</t>
    <phoneticPr fontId="2" type="noConversion"/>
  </si>
  <si>
    <t>在收到对局的IAM/IAM消息（分别对应于ISUP/BICC协议）后，统计到向对局发送ACM消息或CON消息（分别对应于ISUP/BICC协议）的时长。（TS29.163）</t>
    <phoneticPr fontId="2" type="noConversion"/>
  </si>
  <si>
    <t>在收到对局的INVITE消息后，统计到向对局发送180消息或200消息的时长。（TS29.163）</t>
    <phoneticPr fontId="2" type="noConversion"/>
  </si>
  <si>
    <t>统计MGCF网元周期内在线应答呼叫数的最大值。（TS29.163）</t>
    <phoneticPr fontId="2" type="noConversion"/>
  </si>
  <si>
    <t>统计MGCF网元周期内在线应答呼叫数的平均值。（TS29.163）</t>
    <phoneticPr fontId="2" type="noConversion"/>
  </si>
  <si>
    <t>在收到对局的IAM/IAM消息（分别对应于ISUP/BICC协议），统计到呼叫释放的话务量。（TS29.163）</t>
    <phoneticPr fontId="2" type="noConversion"/>
  </si>
  <si>
    <t>在收到对局回ACM/ACM消息或CON/CON消息（分别对应于ISUP/BICC协议），统计到呼叫释放的话务量。（TS29.163）</t>
    <phoneticPr fontId="2" type="noConversion"/>
  </si>
  <si>
    <t>在收到对局回ANM/ANM消息或CON/CON消息（分别对应于ISUP/BICC协议），统计到呼叫释放的话务量。（TS29.163）</t>
    <phoneticPr fontId="2" type="noConversion"/>
  </si>
  <si>
    <t>在收到对局的INVITE消息后，统计到呼叫释放的话务量。（TS29.163）</t>
    <phoneticPr fontId="2" type="noConversion"/>
  </si>
  <si>
    <t>在收到对局的180消息或200消息后，统计到呼叫释放的话务量。（TS29.163）</t>
    <phoneticPr fontId="2" type="noConversion"/>
  </si>
  <si>
    <t>在收到对局的200消息后，统计到呼叫释放的话务量。（TS29.163）</t>
    <phoneticPr fontId="2" type="noConversion"/>
  </si>
  <si>
    <t>CS域用户发起呼叫，收到I-CSCF发送的180响应后，且又收到CS侧REL请求时统计。（TS29.163）</t>
    <phoneticPr fontId="2" type="noConversion"/>
  </si>
  <si>
    <t>CS域用户发起呼叫，收到I-CSCF发送的失败响应码。（TS29.163）</t>
    <phoneticPr fontId="2" type="noConversion"/>
  </si>
  <si>
    <t>CS域用户发起呼叫，收到I-CSCF发送的失败响应码，Cause取值按照RFC3261。（TS29.163）</t>
    <phoneticPr fontId="2" type="noConversion"/>
  </si>
  <si>
    <t>CS域用户发起呼叫，收到I-CSCF发送的486时统计。（TS29.163）</t>
    <phoneticPr fontId="2" type="noConversion"/>
  </si>
  <si>
    <t>CS域用户发起呼叫，收到I-CSCF发送的603时统计。（TS29.163）</t>
    <phoneticPr fontId="2" type="noConversion"/>
  </si>
  <si>
    <t>IMS域用户发起呼叫，在收到CS侧“ACM”消息后但没有收到“ANM”或“CON”消息，且又收到IMS侧CANCEL时统计。（TS29.163）</t>
    <phoneticPr fontId="2" type="noConversion"/>
  </si>
  <si>
    <t>IMS域用户发起呼叫，收到CS侧发送的REL，且REL前没有收到ACM。（TS29.163）</t>
    <phoneticPr fontId="2" type="noConversion"/>
  </si>
  <si>
    <t>IMS域用户发起呼叫，在收到收到CS侧发送的失败响应码，分原因。（TS29.163）</t>
    <phoneticPr fontId="2" type="noConversion"/>
  </si>
  <si>
    <t>IMS域用户发起呼叫，收到CS侧发送的REL消息(Cause value等于17“User Busy”)时统计。（TS29.163）</t>
    <phoneticPr fontId="2" type="noConversion"/>
  </si>
  <si>
    <t>IMS域用户发起呼叫，收到CS侧发送的“ACM”消息后，又收到“REL”消息（Cause value等于21（CALL REJECT）或17（User Busy）时。（TS29.163）</t>
    <phoneticPr fontId="2" type="noConversion"/>
  </si>
  <si>
    <t>IMS侧Session Timer超时。（RFC 4028）</t>
    <phoneticPr fontId="2" type="noConversion"/>
  </si>
  <si>
    <t>在收到对局回ANM/ANM消息或CON/CON消息（分别对应于ISUP/BICC协议），被叫为VoBB号段，统计到呼叫释放的时长。（TS29.163）</t>
    <phoneticPr fontId="2" type="noConversion"/>
  </si>
  <si>
    <t>主叫为VoBB号段，在收到对局的200消息后，统计到呼叫释放的时长。（TS29.163）</t>
    <phoneticPr fontId="2" type="noConversion"/>
  </si>
  <si>
    <t>在收到对局的IAM/IAM消息（分别对应于ISUP/BICC协议）后，被叫为VoBB号段，统计到向对局发送ACM消息或CON消息（分别对应于ISUP/BICC协议）的时长。（TS29.163）</t>
    <phoneticPr fontId="2" type="noConversion"/>
  </si>
  <si>
    <t>主叫为VoBB号段，在收到对局的INVITE消息后，统计到向对局发送180消息或200消息的时长。（TS29.163）</t>
    <phoneticPr fontId="2" type="noConversion"/>
  </si>
  <si>
    <t>在收到对局的IAM/IAM消息（分别对应于ISUP/BICC协议），被叫为VoBB号段，统计到呼叫释放的话务量。（TS29.163）</t>
    <phoneticPr fontId="2" type="noConversion"/>
  </si>
  <si>
    <t>在收到对局回ACM/ACM消息或CON/CON消息（分别对应于ISUP/BICC协议），被叫为VoBB号段，统计到呼叫释放的话务量。（TS29.163）</t>
    <phoneticPr fontId="2" type="noConversion"/>
  </si>
  <si>
    <t>在收到对局回ANM/ANM消息或CON/CON消息（分别对应于ISUP/BICC协议），被叫为VoBB号段，统计到呼叫释放的话务量。（TS29.163）</t>
    <phoneticPr fontId="2" type="noConversion"/>
  </si>
  <si>
    <t>主叫为VoBB号段，在收到对局的200消息后，统计到呼叫释放的话务量。（TS29.163）</t>
    <phoneticPr fontId="2" type="noConversion"/>
  </si>
  <si>
    <t>在收到对局回ANM/ANM消息或CON/CON消息（分别对应于ISUP/BICC协议），被叫为VoLTE号段，统计到呼叫释放的时长。（TS29.163）</t>
    <phoneticPr fontId="2" type="noConversion"/>
  </si>
  <si>
    <t>主叫为VoLTE号段，在收到对局的200消息后，统计到呼叫释放的时长。（TS29.163）</t>
    <phoneticPr fontId="2" type="noConversion"/>
  </si>
  <si>
    <t>在收到对局的IAM/IAM消息（分别对应于ISUP/BICC协议）后，被叫为VoLTE号段，统计到向对局发送ACM消息或CON消息（分别对应于ISUP/BICC协议）的时长。（TS29.163）</t>
    <phoneticPr fontId="2" type="noConversion"/>
  </si>
  <si>
    <t>主叫为VoLTE号段，在收到对局的INVITE消息后，统计到向对局发送180消息或200消息的时长。（TS29.163）</t>
    <phoneticPr fontId="2" type="noConversion"/>
  </si>
  <si>
    <t>在收到对局的IAM/IAM消息（分别对应于ISUP/BICC协议），被叫为VoLTE号段，统计到呼叫释放的话务量。（TS29.163）</t>
    <phoneticPr fontId="2" type="noConversion"/>
  </si>
  <si>
    <t>在收到对局回ACM/ACM消息或CON/CON消息（分别对应于ISUP/BICC协议），被叫为VoLTE号段，统计到呼叫释放的话务量。（TS29.163）</t>
    <phoneticPr fontId="2" type="noConversion"/>
  </si>
  <si>
    <t>在收到对局回ANM/ANM消息或CON/CON消息（分别对应于ISUP/BICC协议），被叫为VoLTE号段，统计到呼叫释放的话务量。（TS29.163）</t>
    <phoneticPr fontId="2" type="noConversion"/>
  </si>
  <si>
    <t>主叫为VoLTE号段，在收到对局的200消息后，统计到呼叫释放的话务量。（TS29.163）</t>
    <phoneticPr fontId="2" type="noConversion"/>
  </si>
  <si>
    <t>主叫为VoLTE号段，在收到用户的视频呼叫，MGCF将视频端口置为0的次数。（中国移动VoLTE设备规范-MGCF分册）</t>
    <phoneticPr fontId="2" type="noConversion"/>
  </si>
  <si>
    <t>DER(n=1)</t>
    <phoneticPr fontId="2" type="noConversion"/>
  </si>
  <si>
    <t>CC</t>
    <phoneticPr fontId="2" type="noConversion"/>
  </si>
  <si>
    <t>整数</t>
    <phoneticPr fontId="2" type="noConversion"/>
  </si>
  <si>
    <t>GAUGE</t>
    <phoneticPr fontId="2" type="noConversion"/>
  </si>
  <si>
    <t>触发点</t>
    <phoneticPr fontId="2" type="noConversion"/>
  </si>
  <si>
    <t>测试要求</t>
    <phoneticPr fontId="2" type="noConversion"/>
  </si>
  <si>
    <t>V2.1.4</t>
  </si>
  <si>
    <t>HB41/HB46的英文名称由原来的._Cusue改为._Cause</t>
    <phoneticPr fontId="2" type="noConversion"/>
  </si>
  <si>
    <t>V2.1.5</t>
  </si>
  <si>
    <t>CC.FailCallCsOrig._Cause</t>
    <phoneticPr fontId="2" type="noConversion"/>
  </si>
  <si>
    <t>CC.FailCallImOrig._Cause</t>
    <phoneticPr fontId="2" type="noConversion"/>
  </si>
  <si>
    <t xml:space="preserve">MGCFHB78英文名称由CC.VedioFallBackfromVoLTE修改为CC.VideoFallBack.fromVoLTE
</t>
    <phoneticPr fontId="2" type="noConversion"/>
  </si>
  <si>
    <t>V2.1.6</t>
  </si>
  <si>
    <t>CB</t>
    <phoneticPr fontId="2" type="noConversion"/>
  </si>
  <si>
    <t xml:space="preserve">VOLTE是全IP组网，TDM相关的指标都不涉及，MGCF和MGW的下述指标全部改为条件可选。
HH MGCF MTP信令链路组统计
HJ MGCF MTP信令链路统计
IH MGW MTP信令链路组相关性能统计
IJ MGW MTP信令链路相关性能统计
</t>
    <phoneticPr fontId="2" type="noConversion"/>
  </si>
  <si>
    <t>CS始发试呼次数</t>
    <phoneticPr fontId="2" type="noConversion"/>
  </si>
  <si>
    <t>统计收到CS域的入局呼叫的试呼次数。</t>
    <phoneticPr fontId="2" type="noConversion"/>
  </si>
  <si>
    <t>在收到对局的IAM/IAM消息（分别对应于ISUP/BICC协议）后，统计该指标。（TS29.163）</t>
    <phoneticPr fontId="2" type="noConversion"/>
  </si>
  <si>
    <t>CS始发接通次数</t>
    <phoneticPr fontId="2" type="noConversion"/>
  </si>
  <si>
    <t>统计收到CS域的入局呼叫，被叫方振铃的次数。</t>
    <phoneticPr fontId="2" type="noConversion"/>
  </si>
  <si>
    <t>向对局发送回ACM/ACM消息或CON/CON消息（分别对应于ISUP/BICC协议）时进行统计。（TS29.163）</t>
    <phoneticPr fontId="2" type="noConversion"/>
  </si>
  <si>
    <t>15分钟</t>
    <phoneticPr fontId="2" type="noConversion"/>
  </si>
  <si>
    <t>CS始发应答次数</t>
  </si>
  <si>
    <t>统计收到CS域的入局呼叫，被叫方应答的次数。</t>
    <phoneticPr fontId="2" type="noConversion"/>
  </si>
  <si>
    <t>向对局发送ANM/ANM消息或CON/CON消息（分别对应于ISUP/BICC协议）时进行统计。（TS29.163）</t>
    <phoneticPr fontId="2" type="noConversion"/>
  </si>
  <si>
    <t>15分钟</t>
    <phoneticPr fontId="2" type="noConversion"/>
  </si>
  <si>
    <t>CS始发用户早释放次数</t>
  </si>
  <si>
    <t>统计收到CS域的入局呼叫，当被叫用户还未接通，主叫用户就释放呼叫的次数。</t>
    <phoneticPr fontId="2" type="noConversion"/>
  </si>
  <si>
    <t>在收到IAM/IAM消息（分别对应于ISUP/BICC协议），发送ACM/ACM消息后，被叫应答前，收到对局发送REL/REL消息时统计。（TS29.163）</t>
    <phoneticPr fontId="2" type="noConversion"/>
  </si>
  <si>
    <t>IMS始发试呼次数</t>
    <phoneticPr fontId="2" type="noConversion"/>
  </si>
  <si>
    <t>统计收到IMS域的入局呼叫的试呼次数。</t>
    <phoneticPr fontId="2" type="noConversion"/>
  </si>
  <si>
    <t>在收到对局的INVITE消息后，统计该指标。（TS29.163）</t>
    <phoneticPr fontId="2" type="noConversion"/>
  </si>
  <si>
    <t>IMS始发接通次数</t>
    <phoneticPr fontId="2" type="noConversion"/>
  </si>
  <si>
    <t>统计收到IMS域的入局呼叫，被叫方振铃的次数。</t>
    <phoneticPr fontId="2" type="noConversion"/>
  </si>
  <si>
    <t>在收到对局的180消息或200消息后，统计该指标。（TS29.163）</t>
    <phoneticPr fontId="2" type="noConversion"/>
  </si>
  <si>
    <t>IMS始发应答次数</t>
    <phoneticPr fontId="2" type="noConversion"/>
  </si>
  <si>
    <t>统计收到IMS域的入局呼叫，被叫方应答的次数。</t>
    <phoneticPr fontId="2" type="noConversion"/>
  </si>
  <si>
    <t>在收到对局的200消息后，统计该指标。（TS29.163）</t>
    <phoneticPr fontId="2" type="noConversion"/>
  </si>
  <si>
    <t>IMS始发用户早释放次数</t>
    <phoneticPr fontId="2" type="noConversion"/>
  </si>
  <si>
    <t>统计收到IMS域的入局呼叫，当被叫用户还未接通，主叫用户就释放呼叫的次数。</t>
    <phoneticPr fontId="2" type="noConversion"/>
  </si>
  <si>
    <t>在收到INVITE消息，被叫接通前，收到对局发送CANCEL消息时统计。（TS29.163）</t>
    <phoneticPr fontId="2" type="noConversion"/>
  </si>
  <si>
    <t>CS始发呼叫占用时长</t>
    <phoneticPr fontId="2" type="noConversion"/>
  </si>
  <si>
    <t>统计收到CS域的入局呼叫，从试呼开始到呼叫释放（正常释放、异常释放）的时长。</t>
    <phoneticPr fontId="2" type="noConversion"/>
  </si>
  <si>
    <t>CS始发呼叫接通时长</t>
    <phoneticPr fontId="13" type="noConversion"/>
  </si>
  <si>
    <t>统计收到CS域的入局呼叫，从振铃开始到呼叫释放（正常释放、异常释放）的时长。</t>
    <phoneticPr fontId="2" type="noConversion"/>
  </si>
  <si>
    <t>CS始发呼叫应答时长</t>
    <phoneticPr fontId="13" type="noConversion"/>
  </si>
  <si>
    <t>统计收到CS域的入局呼叫，从应答开始到呼叫释放（正常释放、异常释放）的时长。</t>
    <phoneticPr fontId="2" type="noConversion"/>
  </si>
  <si>
    <t>IMS始发呼叫占用时长</t>
    <phoneticPr fontId="2" type="noConversion"/>
  </si>
  <si>
    <t>统计收到IMS域的入局呼叫，从试呼开始到呼叫释放（正常释放、异常释放）的时长。</t>
    <phoneticPr fontId="2" type="noConversion"/>
  </si>
  <si>
    <t>IMS始发呼叫接通时长</t>
    <phoneticPr fontId="2" type="noConversion"/>
  </si>
  <si>
    <t>统计收到IMS域的入局呼叫，从振铃开始到呼叫释放（正常释放、异常释放）的时长。</t>
    <phoneticPr fontId="2" type="noConversion"/>
  </si>
  <si>
    <t>IMS始发呼叫应答时长</t>
    <phoneticPr fontId="2" type="noConversion"/>
  </si>
  <si>
    <t>统计收到IMS域的入局呼叫，从应答开始到呼叫释放（正常释放、异常释放）的时长。</t>
    <phoneticPr fontId="2" type="noConversion"/>
  </si>
  <si>
    <t>CS始发呼叫平均建立时间</t>
    <phoneticPr fontId="2" type="noConversion"/>
  </si>
  <si>
    <t>统计CS域呼叫IMS域被叫振铃所需要的平均时间。</t>
    <phoneticPr fontId="2" type="noConversion"/>
  </si>
  <si>
    <t>IMS始发呼叫平均建立时间</t>
    <phoneticPr fontId="13" type="noConversion"/>
  </si>
  <si>
    <t>统计IMS域呼叫CS域被叫振铃所需要的平均时间。</t>
    <phoneticPr fontId="2" type="noConversion"/>
  </si>
  <si>
    <t>统计MGCF网元周期内在线应答呼叫数的最大值。</t>
    <phoneticPr fontId="2" type="noConversion"/>
  </si>
  <si>
    <t>统计MGCF网元周期内在线应答呼叫数的平均值。</t>
    <phoneticPr fontId="2" type="noConversion"/>
  </si>
  <si>
    <t>MGW发起的呼叫释放次数</t>
    <phoneticPr fontId="2" type="noConversion"/>
  </si>
  <si>
    <t>统计MGW触发的呼叫释放次数。</t>
    <phoneticPr fontId="2" type="noConversion"/>
  </si>
  <si>
    <t>在收到MGW发送的Notify/ADD Reply/ServiceChange消息导致呼叫拆线时统计。（TS29.163）</t>
    <phoneticPr fontId="2" type="noConversion"/>
  </si>
  <si>
    <t>CS始发呼叫占用话务量</t>
    <phoneticPr fontId="2" type="noConversion"/>
  </si>
  <si>
    <t>统计收到CS域的入局呼叫，从试呼开始到呼叫释放（正常释放、异常释放）的话务量。</t>
    <phoneticPr fontId="2" type="noConversion"/>
  </si>
  <si>
    <t>CS始发接通话务量</t>
    <phoneticPr fontId="13" type="noConversion"/>
  </si>
  <si>
    <t>统计收到CS域的入局呼叫，从振铃开始到呼叫释放（正常释放、异常释放）的话务量。</t>
    <phoneticPr fontId="2" type="noConversion"/>
  </si>
  <si>
    <t>CS始发呼叫应答话务量</t>
    <phoneticPr fontId="13" type="noConversion"/>
  </si>
  <si>
    <t>统计收到CS域的入局呼叫，从应答开始到呼叫释放（正常释放、异常释放）的话务量。</t>
    <phoneticPr fontId="2" type="noConversion"/>
  </si>
  <si>
    <t>IMS始发呼叫占用话务量</t>
    <phoneticPr fontId="2" type="noConversion"/>
  </si>
  <si>
    <t>统计收到IMS域的入局呼叫，从试呼开始到呼叫释放（正常释放、异常释放）的话务量。</t>
    <phoneticPr fontId="2" type="noConversion"/>
  </si>
  <si>
    <t>IMS始发呼叫接通话务量</t>
    <phoneticPr fontId="2" type="noConversion"/>
  </si>
  <si>
    <t>统计收到IMS域的入局呼叫，从振铃开始到呼叫释放（正常释放、异常释放）的话务量。</t>
    <phoneticPr fontId="2" type="noConversion"/>
  </si>
  <si>
    <t>IMS始发呼叫应答话务量</t>
    <phoneticPr fontId="2" type="noConversion"/>
  </si>
  <si>
    <t>统计收到IMS域的入局呼叫，从应答开始到呼叫释放（正常释放、异常释放）的话务量。</t>
    <phoneticPr fontId="2" type="noConversion"/>
  </si>
  <si>
    <t>CS始发呼叫振铃早释次数</t>
    <phoneticPr fontId="2" type="noConversion"/>
  </si>
  <si>
    <t>CS始发呼叫失败次数</t>
    <phoneticPr fontId="2" type="noConversion"/>
  </si>
  <si>
    <t>CS始发呼叫被叫忙次数</t>
    <phoneticPr fontId="2" type="noConversion"/>
  </si>
  <si>
    <t>CS始发呼叫被叫拒接次数</t>
    <phoneticPr fontId="2" type="noConversion"/>
  </si>
  <si>
    <t>IMS始发呼叫振铃早释次数</t>
    <phoneticPr fontId="2" type="noConversion"/>
  </si>
  <si>
    <t>IMS始发呼叫失败次数</t>
    <phoneticPr fontId="2" type="noConversion"/>
  </si>
  <si>
    <t>IMS始发呼叫被叫忙次数</t>
    <phoneticPr fontId="2" type="noConversion"/>
  </si>
  <si>
    <t>IMS始发呼叫被叫拒接次数</t>
    <phoneticPr fontId="2" type="noConversion"/>
  </si>
  <si>
    <t>IMS侧中断次数</t>
    <phoneticPr fontId="2" type="noConversion"/>
  </si>
  <si>
    <r>
      <t>CC.AttCallCsOrig</t>
    </r>
    <r>
      <rPr>
        <sz val="10"/>
        <color indexed="17"/>
        <rFont val="宋体"/>
        <family val="3"/>
        <charset val="134"/>
      </rPr>
      <t>.toVOBB</t>
    </r>
    <phoneticPr fontId="2" type="noConversion"/>
  </si>
  <si>
    <t>统计收到CS域的入局呼叫，终结方为VoBB的试呼次数。</t>
    <phoneticPr fontId="2" type="noConversion"/>
  </si>
  <si>
    <t>在收到对局的IAM/IAM消息（分别对应于ISUP/BICC协议）后，被叫为VoBB号段，统计该指标。（TS29.163）</t>
    <phoneticPr fontId="2" type="noConversion"/>
  </si>
  <si>
    <r>
      <t>CC.SuccCallCsOrig</t>
    </r>
    <r>
      <rPr>
        <sz val="10"/>
        <color indexed="17"/>
        <rFont val="宋体"/>
        <family val="3"/>
        <charset val="134"/>
      </rPr>
      <t>.toVOBB</t>
    </r>
    <phoneticPr fontId="2" type="noConversion"/>
  </si>
  <si>
    <t>统计收到CS域的入局呼叫，终结方为VoBB的被叫方振铃的次数。</t>
    <phoneticPr fontId="2" type="noConversion"/>
  </si>
  <si>
    <t>向对局发送回ACM/ACM消息或CON/CON消息（分别对应于ISUP/BICC协议）时，被叫为VoBB号段，进行统计。（TS29.163）</t>
    <phoneticPr fontId="2" type="noConversion"/>
  </si>
  <si>
    <r>
      <t>CC.AnsCallCsOrig</t>
    </r>
    <r>
      <rPr>
        <sz val="10"/>
        <color indexed="17"/>
        <rFont val="宋体"/>
        <family val="3"/>
        <charset val="134"/>
      </rPr>
      <t>.toVOBB</t>
    </r>
    <phoneticPr fontId="2" type="noConversion"/>
  </si>
  <si>
    <t>统计收到CS域的入局呼叫，终结方为VoBB的被叫方应答的次数。</t>
    <phoneticPr fontId="2" type="noConversion"/>
  </si>
  <si>
    <t>向对局发送ANM/ANM消息或CON/CON消息（分别对应于ISUP/BICC协议）时，被叫为VoBB号段，进行统计。（TS29.163）</t>
    <phoneticPr fontId="2" type="noConversion"/>
  </si>
  <si>
    <t>15分钟</t>
    <phoneticPr fontId="2" type="noConversion"/>
  </si>
  <si>
    <r>
      <t>CC.AttCallCSTer</t>
    </r>
    <r>
      <rPr>
        <sz val="10"/>
        <color indexed="17"/>
        <rFont val="宋体"/>
        <family val="3"/>
        <charset val="134"/>
      </rPr>
      <t>.fromVOBB</t>
    </r>
    <phoneticPr fontId="2" type="noConversion"/>
  </si>
  <si>
    <t>在收到对局的INVITE消息后，主叫为VoBB号段，统计该指标。（TS29.163）</t>
    <phoneticPr fontId="2" type="noConversion"/>
  </si>
  <si>
    <r>
      <t>CC.SuccCallCSTer</t>
    </r>
    <r>
      <rPr>
        <sz val="10"/>
        <color indexed="17"/>
        <rFont val="宋体"/>
        <family val="3"/>
        <charset val="134"/>
      </rPr>
      <t>.fromVOBB</t>
    </r>
    <phoneticPr fontId="2" type="noConversion"/>
  </si>
  <si>
    <t>主叫为VoBB号段，在收到对局的180消息或200消息后，统计该指标。（TS29.163）</t>
    <phoneticPr fontId="2" type="noConversion"/>
  </si>
  <si>
    <r>
      <t>CC.AnsCallCSTer</t>
    </r>
    <r>
      <rPr>
        <sz val="10"/>
        <color indexed="17"/>
        <rFont val="宋体"/>
        <family val="3"/>
        <charset val="134"/>
      </rPr>
      <t>.fromVOBB</t>
    </r>
    <phoneticPr fontId="2" type="noConversion"/>
  </si>
  <si>
    <t>主叫为VoBB号段，在收到对局的200消息后，统计该指标。（TS29.163）</t>
    <phoneticPr fontId="2" type="noConversion"/>
  </si>
  <si>
    <r>
      <t>CC.AnswerTimeCsOrig</t>
    </r>
    <r>
      <rPr>
        <sz val="10"/>
        <color indexed="17"/>
        <rFont val="宋体"/>
        <family val="3"/>
        <charset val="134"/>
      </rPr>
      <t>.toVOBB</t>
    </r>
    <phoneticPr fontId="2" type="noConversion"/>
  </si>
  <si>
    <t>统计收到CS域的入局呼叫，终结方为VoBB，从应答开始到呼叫释放（正常释放、异常释放）的时长。</t>
    <phoneticPr fontId="2" type="noConversion"/>
  </si>
  <si>
    <r>
      <t>CC.AnswerTimeCSTer</t>
    </r>
    <r>
      <rPr>
        <sz val="10"/>
        <color indexed="17"/>
        <rFont val="宋体"/>
        <family val="3"/>
        <charset val="134"/>
      </rPr>
      <t>.fromVOBB</t>
    </r>
    <phoneticPr fontId="2" type="noConversion"/>
  </si>
  <si>
    <r>
      <t>CC.SetupTimeCsOrigMean</t>
    </r>
    <r>
      <rPr>
        <sz val="10"/>
        <color indexed="17"/>
        <rFont val="宋体"/>
        <family val="3"/>
        <charset val="134"/>
      </rPr>
      <t>.toVOBB</t>
    </r>
    <phoneticPr fontId="2" type="noConversion"/>
  </si>
  <si>
    <r>
      <t>CC.SetupTimeCSTerMean</t>
    </r>
    <r>
      <rPr>
        <sz val="10"/>
        <color indexed="17"/>
        <rFont val="宋体"/>
        <family val="3"/>
        <charset val="134"/>
      </rPr>
      <t>.fromVOBB</t>
    </r>
    <phoneticPr fontId="2" type="noConversion"/>
  </si>
  <si>
    <r>
      <t>CC.SeizureTrafCsOrig</t>
    </r>
    <r>
      <rPr>
        <sz val="10"/>
        <color indexed="17"/>
        <rFont val="宋体"/>
        <family val="3"/>
        <charset val="134"/>
      </rPr>
      <t>.toVOBB</t>
    </r>
    <phoneticPr fontId="2" type="noConversion"/>
  </si>
  <si>
    <t>统计收到CS域的入局呼叫，终结方为VoBB，从试呼开始到呼叫释放（正常释放、异常释放）的话务量。</t>
    <phoneticPr fontId="2" type="noConversion"/>
  </si>
  <si>
    <r>
      <t>CC.ConnectTrafCsOrig</t>
    </r>
    <r>
      <rPr>
        <sz val="10"/>
        <color indexed="17"/>
        <rFont val="宋体"/>
        <family val="3"/>
        <charset val="134"/>
      </rPr>
      <t>.toVOBB</t>
    </r>
    <phoneticPr fontId="2" type="noConversion"/>
  </si>
  <si>
    <t>统计收到CS域的入局呼叫，终结方为VoBB，从振铃开始到呼叫释放（正常释放、异常释放）的话务量。</t>
    <phoneticPr fontId="2" type="noConversion"/>
  </si>
  <si>
    <r>
      <t>CC.AnswerTrafCsOrig</t>
    </r>
    <r>
      <rPr>
        <sz val="10"/>
        <color indexed="17"/>
        <rFont val="宋体"/>
        <family val="3"/>
        <charset val="134"/>
      </rPr>
      <t>.toVOBB</t>
    </r>
    <phoneticPr fontId="2" type="noConversion"/>
  </si>
  <si>
    <t>统计收到CS域的入局呼叫，终结方为VoBB，从应答开始到呼叫释放（正常释放、异常释放）的话务量。</t>
    <phoneticPr fontId="2" type="noConversion"/>
  </si>
  <si>
    <r>
      <t>CC.AnswerTrafCSTer</t>
    </r>
    <r>
      <rPr>
        <sz val="10"/>
        <color indexed="17"/>
        <rFont val="宋体"/>
        <family val="3"/>
        <charset val="134"/>
      </rPr>
      <t>.fromVOBB</t>
    </r>
    <phoneticPr fontId="2" type="noConversion"/>
  </si>
  <si>
    <r>
      <t>CC.AttCallCsOrigLTEImTer</t>
    </r>
    <r>
      <rPr>
        <sz val="10"/>
        <color indexed="17"/>
        <rFont val="宋体"/>
        <family val="3"/>
        <charset val="134"/>
      </rPr>
      <t>.toVoLTE</t>
    </r>
    <phoneticPr fontId="2" type="noConversion"/>
  </si>
  <si>
    <t>统计收到CS域的入局呼叫，终结方为VoLTE的试呼次数。</t>
    <phoneticPr fontId="2" type="noConversion"/>
  </si>
  <si>
    <t>在收到对局的IAM/IAM消息（分别对应于ISUP/BICC协议）后，被叫为VoLTE号段，统计该指标。（TS29.163）</t>
    <phoneticPr fontId="2" type="noConversion"/>
  </si>
  <si>
    <r>
      <t>CC.SuccCallCsOrigLTEImTer</t>
    </r>
    <r>
      <rPr>
        <sz val="10"/>
        <color indexed="17"/>
        <rFont val="宋体"/>
        <family val="3"/>
        <charset val="134"/>
      </rPr>
      <t>.toVoLTE</t>
    </r>
    <phoneticPr fontId="2" type="noConversion"/>
  </si>
  <si>
    <t>统计收到CS域的入局呼叫，终结方为VoLTE的被叫方振铃的次数。</t>
    <phoneticPr fontId="2" type="noConversion"/>
  </si>
  <si>
    <t>向对局发送回ACM/ACM消息或CON/CON消息（分别对应于ISUP/BICC协议）时，被叫为VoLTE号段，进行统计。（TS29.163）</t>
    <phoneticPr fontId="2" type="noConversion"/>
  </si>
  <si>
    <r>
      <t>CC.AnsCallCsOrigLTEImTer</t>
    </r>
    <r>
      <rPr>
        <sz val="10"/>
        <color indexed="17"/>
        <rFont val="宋体"/>
        <family val="3"/>
        <charset val="134"/>
      </rPr>
      <t>.toVoLTE</t>
    </r>
    <phoneticPr fontId="2" type="noConversion"/>
  </si>
  <si>
    <t>统计收到CS域的入局呼叫，终结方为VoLTE的被叫方应答的次数。</t>
    <phoneticPr fontId="2" type="noConversion"/>
  </si>
  <si>
    <t>向对局发送ANM/ANM消息或CON/CON消息（分别对应于ISUP/BICC协议）时，被叫为VoLTE号段，进行统计。（TS29.163）</t>
    <phoneticPr fontId="2" type="noConversion"/>
  </si>
  <si>
    <r>
      <t>CC.AttCallLTEImOrigCsTer</t>
    </r>
    <r>
      <rPr>
        <sz val="10"/>
        <color indexed="17"/>
        <rFont val="宋体"/>
        <family val="3"/>
        <charset val="134"/>
      </rPr>
      <t>.fromVoLTE</t>
    </r>
    <phoneticPr fontId="2" type="noConversion"/>
  </si>
  <si>
    <t>在收到对局的INVITE消息后，主叫为VoLTE号段，统计该指标。（TS29.163）</t>
    <phoneticPr fontId="2" type="noConversion"/>
  </si>
  <si>
    <r>
      <t>CC.SuccCallLTEImOrigCsTer</t>
    </r>
    <r>
      <rPr>
        <sz val="10"/>
        <color indexed="17"/>
        <rFont val="宋体"/>
        <family val="3"/>
        <charset val="134"/>
      </rPr>
      <t>.fromVoLTE</t>
    </r>
    <phoneticPr fontId="2" type="noConversion"/>
  </si>
  <si>
    <t>主叫为VoLTE号段，在收到对局的180消息或200消息后，统计该指标。（TS29.163）</t>
    <phoneticPr fontId="2" type="noConversion"/>
  </si>
  <si>
    <r>
      <t>CC.AnsCallLTEImOrigCsTer</t>
    </r>
    <r>
      <rPr>
        <sz val="10"/>
        <color indexed="17"/>
        <rFont val="宋体"/>
        <family val="3"/>
        <charset val="134"/>
      </rPr>
      <t>.fromVoLTE</t>
    </r>
    <phoneticPr fontId="2" type="noConversion"/>
  </si>
  <si>
    <t>主叫为VoLTE号段，在收到对局的200消息后，统计该指标。（TS29.163）</t>
    <phoneticPr fontId="2" type="noConversion"/>
  </si>
  <si>
    <r>
      <t>CC.AnswerTimeCsOrigLTEImTer</t>
    </r>
    <r>
      <rPr>
        <sz val="10"/>
        <color indexed="17"/>
        <rFont val="宋体"/>
        <family val="3"/>
        <charset val="134"/>
      </rPr>
      <t>.toVoLTE</t>
    </r>
    <phoneticPr fontId="2" type="noConversion"/>
  </si>
  <si>
    <t>统计收到CS域的入局呼叫，终结方为VoLTE，从应答开始到呼叫释放（正常释放、异常释放）的时长。</t>
    <phoneticPr fontId="2" type="noConversion"/>
  </si>
  <si>
    <r>
      <t>CC.AnswerTimeLTEImOrigCsTer</t>
    </r>
    <r>
      <rPr>
        <sz val="10"/>
        <color indexed="17"/>
        <rFont val="宋体"/>
        <family val="3"/>
        <charset val="134"/>
      </rPr>
      <t>.fromVoLTE</t>
    </r>
    <phoneticPr fontId="2" type="noConversion"/>
  </si>
  <si>
    <r>
      <t>CC.SetupTimeCsOrigLTEImTerMean</t>
    </r>
    <r>
      <rPr>
        <sz val="10"/>
        <color indexed="17"/>
        <rFont val="宋体"/>
        <family val="3"/>
        <charset val="134"/>
      </rPr>
      <t>.toVoLTE</t>
    </r>
    <phoneticPr fontId="2" type="noConversion"/>
  </si>
  <si>
    <r>
      <t>CC.SetupTimeLTEImOrigCsTerMean</t>
    </r>
    <r>
      <rPr>
        <sz val="10"/>
        <color indexed="17"/>
        <rFont val="宋体"/>
        <family val="3"/>
        <charset val="134"/>
      </rPr>
      <t>.fromVoLTE</t>
    </r>
    <phoneticPr fontId="2" type="noConversion"/>
  </si>
  <si>
    <r>
      <t>CC.SeizureTrafCsOrigLTEImTer</t>
    </r>
    <r>
      <rPr>
        <sz val="10"/>
        <color indexed="17"/>
        <rFont val="宋体"/>
        <family val="3"/>
        <charset val="134"/>
      </rPr>
      <t>.toVoLTE</t>
    </r>
    <phoneticPr fontId="2" type="noConversion"/>
  </si>
  <si>
    <t>统计收到CS域的入局呼叫，终结方为VoLTE，从试呼开始到呼叫释放（正常释放、异常释放）的话务量。</t>
    <phoneticPr fontId="2" type="noConversion"/>
  </si>
  <si>
    <r>
      <t>CC.ConnectTrafCsOrigLTEImTer</t>
    </r>
    <r>
      <rPr>
        <sz val="10"/>
        <color indexed="17"/>
        <rFont val="宋体"/>
        <family val="3"/>
        <charset val="134"/>
      </rPr>
      <t>.toVoLTE</t>
    </r>
    <phoneticPr fontId="2" type="noConversion"/>
  </si>
  <si>
    <t>统计收到CS域的入局呼叫，终结方为VoLTE，从振铃开始到呼叫释放（正常释放、异常释放）的话务量。</t>
    <phoneticPr fontId="2" type="noConversion"/>
  </si>
  <si>
    <r>
      <t>CC.AnswerTrafCsOrigLTEImTer</t>
    </r>
    <r>
      <rPr>
        <sz val="10"/>
        <color indexed="17"/>
        <rFont val="宋体"/>
        <family val="3"/>
        <charset val="134"/>
      </rPr>
      <t>.toVoLTE</t>
    </r>
    <phoneticPr fontId="2" type="noConversion"/>
  </si>
  <si>
    <t>统计收到CS域的入局呼叫，终结方为VoLTE，从应答开始到呼叫释放（正常释放、异常释放）的话务量。</t>
    <phoneticPr fontId="2" type="noConversion"/>
  </si>
  <si>
    <r>
      <t>CC.AnswerTrafLTEImOrigCsTer</t>
    </r>
    <r>
      <rPr>
        <sz val="10"/>
        <color indexed="17"/>
        <rFont val="宋体"/>
        <family val="3"/>
        <charset val="134"/>
      </rPr>
      <t>.fromVoLTE</t>
    </r>
    <phoneticPr fontId="2" type="noConversion"/>
  </si>
  <si>
    <r>
      <t>CC.VedioFallBack.</t>
    </r>
    <r>
      <rPr>
        <sz val="10"/>
        <color indexed="17"/>
        <rFont val="宋体"/>
        <family val="3"/>
        <charset val="134"/>
      </rPr>
      <t>fromVoLTE</t>
    </r>
    <phoneticPr fontId="2" type="noConversion"/>
  </si>
  <si>
    <t>VoLTE始发CS终结视频呼叫回落次数</t>
    <phoneticPr fontId="2" type="noConversion"/>
  </si>
  <si>
    <t>CM.SeizedIncCallsBicc</t>
  </si>
  <si>
    <t>CM.SuccIncCallsBicc</t>
  </si>
  <si>
    <t>CM.AnsIncCallsBicc</t>
  </si>
  <si>
    <t>CM.AttIncCallTrafBicc</t>
  </si>
  <si>
    <t>CM.AnsIncCallTrafBicc</t>
  </si>
  <si>
    <t>CM.FailIncCallsBicc</t>
  </si>
  <si>
    <t>CM.FailIncCallsBicc.UserBusy</t>
  </si>
  <si>
    <t>CM.FailIncCallsBicc.NoAnsw</t>
  </si>
  <si>
    <t>CM.FailIncCallsBicc.Rej</t>
  </si>
  <si>
    <t>CM.FailIncCallsBicc.TermiRel</t>
  </si>
  <si>
    <t>CM.FailIncCallsBicc.AlertRel</t>
  </si>
  <si>
    <t>CM.FailIncCallsBicc.InvalidCode</t>
  </si>
  <si>
    <t>CM.FailIncCallsBicc.AbsentCode</t>
  </si>
  <si>
    <t>CM.AttOutCallsBicc</t>
  </si>
  <si>
    <t>CM.SeizedOutCallsBicc</t>
  </si>
  <si>
    <t>CM.SuccOutCallsBicc</t>
  </si>
  <si>
    <t>CM.AnsOutCallsBicc</t>
  </si>
  <si>
    <t>CM.AttOutCallTrafBicc</t>
  </si>
  <si>
    <t>CM.AnsOutCallTrafBicc</t>
  </si>
  <si>
    <t>CM.FailOutCallsBicc</t>
  </si>
  <si>
    <t>CM.FailOutCallsBicc.UserBusy</t>
  </si>
  <si>
    <t>CM.FailOutCallsBicc.NoAnsw</t>
  </si>
  <si>
    <t>CM.FailOutCallsBicc.Rej</t>
  </si>
  <si>
    <t>CM.FailOutCallsBicc.TermiRel</t>
  </si>
  <si>
    <t>CM.FailOutCallsBicc.AlertRel</t>
  </si>
  <si>
    <t>CM.FailOutCallsBicc.InvalidCode</t>
  </si>
  <si>
    <t>CM.FailOutCallsBicc.AbsentCode</t>
  </si>
  <si>
    <t>CM.OverFlowBicc</t>
  </si>
  <si>
    <t>CM.AvailBiccCic</t>
  </si>
  <si>
    <t>CM.NbrAvailTrunks</t>
  </si>
  <si>
    <t>CM.SuccIncSeizuresTg</t>
  </si>
  <si>
    <t>CM.SuccIncCallsTg</t>
  </si>
  <si>
    <t>CM.AnsIncCallsTg</t>
  </si>
  <si>
    <t>CM.SuccIncSeizureTrafficTg</t>
  </si>
  <si>
    <t>CM.AnsIncSeizureTrafficTg</t>
  </si>
  <si>
    <t>CM.FailIncCallsTg.TermiRel</t>
  </si>
  <si>
    <t>CM.FailIncCallsTg.AlertRel</t>
  </si>
  <si>
    <t>CM.FailIncCallsTg.AbsentCode</t>
  </si>
  <si>
    <t>CM.AttOutSeizuresTg</t>
  </si>
  <si>
    <t>CM.SuccOutSeizuresTg</t>
  </si>
  <si>
    <t>CM.SuccOutCallsTg</t>
  </si>
  <si>
    <t>CM.AnsOutCallsTg</t>
  </si>
  <si>
    <t>CM.SuccOutSeizureTrafficTg</t>
  </si>
  <si>
    <t>CM.AnsOutSeizureTrafficTg</t>
  </si>
  <si>
    <t>CM.FailOutCallsTg.TermiRel</t>
  </si>
  <si>
    <t>CM.FailOutCallsTg.AlertRel</t>
  </si>
  <si>
    <t>CM.FailOutCallsTg.AbsentCode</t>
  </si>
  <si>
    <t>CM.DestCode</t>
  </si>
  <si>
    <t>CM.AttDestCodeCalls</t>
  </si>
  <si>
    <t>CM.SuccDestCodeCalls</t>
  </si>
  <si>
    <t>CM.AnsDestCodeCalls</t>
  </si>
  <si>
    <t>CM.DestCodeAnsTraf</t>
  </si>
  <si>
    <t>CM.FailDestCodeCalls.OrigRel</t>
  </si>
  <si>
    <t>CM.FailDestCodeCalls.AlertRel</t>
  </si>
  <si>
    <t>CM.FailDestCodeCalls.AbsentCode</t>
  </si>
  <si>
    <t>ManagedElement</t>
    <phoneticPr fontId="2" type="noConversion"/>
  </si>
  <si>
    <r>
      <t>CHRCE02</t>
    </r>
    <r>
      <rPr>
        <sz val="12"/>
        <rFont val="宋体"/>
        <family val="3"/>
        <charset val="134"/>
      </rPr>
      <t/>
    </r>
    <phoneticPr fontId="2" type="noConversion"/>
  </si>
  <si>
    <t>charter</t>
    <phoneticPr fontId="2" type="noConversion"/>
  </si>
  <si>
    <t>unit</t>
    <phoneticPr fontId="2" type="noConversion"/>
  </si>
  <si>
    <t>备注</t>
    <phoneticPr fontId="2" type="noConversion"/>
  </si>
  <si>
    <t>A类测量数</t>
    <phoneticPr fontId="2" type="noConversion"/>
  </si>
  <si>
    <t>B类测量数</t>
    <phoneticPr fontId="2" type="noConversion"/>
  </si>
  <si>
    <t>C类测量数</t>
    <phoneticPr fontId="2" type="noConversion"/>
  </si>
  <si>
    <t>CA类测量数</t>
    <phoneticPr fontId="2" type="noConversion"/>
  </si>
  <si>
    <t>CB类测量数</t>
    <phoneticPr fontId="2" type="noConversion"/>
  </si>
  <si>
    <t>小计</t>
    <phoneticPr fontId="2" type="noConversion"/>
  </si>
  <si>
    <t>CA类
不适用数</t>
  </si>
  <si>
    <t>CB类
不适用数</t>
  </si>
  <si>
    <t>CC类
不适用数</t>
  </si>
  <si>
    <t>当前A类
支持数</t>
  </si>
  <si>
    <t>当前B类
支持数</t>
  </si>
  <si>
    <t>当前C类
支持数</t>
  </si>
  <si>
    <t>当前CA类
支持数</t>
  </si>
  <si>
    <t>当前CB类
支持数</t>
  </si>
  <si>
    <t>当前CC类
支持数</t>
  </si>
  <si>
    <t>(当前+1Q)
A类支持数</t>
  </si>
  <si>
    <t>(当前+1Q)
B类支持数</t>
  </si>
  <si>
    <t>(当前+1Q)
C类支持数</t>
  </si>
  <si>
    <t>(当前+1Q)
CA类支持数</t>
  </si>
  <si>
    <t>(当前+1Q)
CB类支持数</t>
  </si>
  <si>
    <t>(当前+1Q)
CC类支持数</t>
  </si>
  <si>
    <t>(当前+2Q)
A类支持数</t>
  </si>
  <si>
    <t>(当前+2Q)
B类支持数</t>
  </si>
  <si>
    <t>(当前+2Q)
C类支持数</t>
  </si>
  <si>
    <t>(当前+2Q)
CA类支持数</t>
  </si>
  <si>
    <t>(当前+2Q)
CB类支持数</t>
  </si>
  <si>
    <t>(当前+2Q)
CC类支持数</t>
  </si>
  <si>
    <t>(当前+3Q)
A类支持数</t>
  </si>
  <si>
    <t>(当前+3Q)
B类支持数</t>
  </si>
  <si>
    <t>(当前+3Q)
C类支持数</t>
  </si>
  <si>
    <t>(当前+3Q)
CA类支持数</t>
  </si>
  <si>
    <t>(当前+3Q)
CB类支持数</t>
  </si>
  <si>
    <t>(当前+3Q)
CC类支持数</t>
  </si>
  <si>
    <t>(当前+4Q)
A类支持数</t>
  </si>
  <si>
    <t>(当前+4Q)
B类支持数</t>
  </si>
  <si>
    <t>(当前+4Q)
C类支持数</t>
  </si>
  <si>
    <t>(当前+4Q)
CA类支持数</t>
  </si>
  <si>
    <t>(当前+4Q)
CB类支持数</t>
  </si>
  <si>
    <t>(当前+4Q)
CC类支持数</t>
  </si>
  <si>
    <t>HD</t>
    <phoneticPr fontId="2" type="noConversion"/>
  </si>
  <si>
    <t>HE</t>
    <phoneticPr fontId="2" type="noConversion"/>
  </si>
  <si>
    <t>HF</t>
    <phoneticPr fontId="2" type="noConversion"/>
  </si>
  <si>
    <t>HH</t>
    <phoneticPr fontId="2" type="noConversion"/>
  </si>
  <si>
    <t>HJ</t>
    <phoneticPr fontId="2" type="noConversion"/>
  </si>
  <si>
    <t>HY</t>
    <phoneticPr fontId="2" type="noConversion"/>
  </si>
  <si>
    <t>CB</t>
    <phoneticPr fontId="2" type="noConversion"/>
  </si>
  <si>
    <t>设备厂家名称</t>
  </si>
  <si>
    <t>应答日期(T)</t>
  </si>
  <si>
    <t>本应答文档适用的设备版本（及补丁）</t>
  </si>
  <si>
    <t>对OMC的版本（及补丁）要求</t>
  </si>
  <si>
    <t>内容</t>
  </si>
  <si>
    <t>规范定义数量</t>
  </si>
  <si>
    <t>不适用数量</t>
  </si>
  <si>
    <t>当前支持数量</t>
  </si>
  <si>
    <t>当前+1Q支持数量</t>
  </si>
  <si>
    <t>当前+2Q支持数量</t>
  </si>
  <si>
    <t>当前+3Q支持数量</t>
  </si>
  <si>
    <t>当前+4Q支持数量</t>
  </si>
  <si>
    <t>当前支持率</t>
  </si>
  <si>
    <t>综合支持率</t>
  </si>
  <si>
    <t>最终支持率</t>
  </si>
  <si>
    <t>性能测量数据</t>
  </si>
  <si>
    <t>A类</t>
  </si>
  <si>
    <t>NA</t>
  </si>
  <si>
    <t/>
  </si>
  <si>
    <t>B类</t>
  </si>
  <si>
    <t>C类</t>
  </si>
  <si>
    <t>CA类</t>
  </si>
  <si>
    <t>CB类</t>
  </si>
  <si>
    <t>CC类</t>
  </si>
  <si>
    <t>应答说明：</t>
  </si>
  <si>
    <t>一、本页须填写蓝色字体部分，即公司名、应答日期、本应答适用的版本（及补丁）名、对OMC的版本（及补丁）要求。HA开始的各页仅须应答“支持时间”一列。其中，
  “T”：指当前(T)已经支持，所谓当前即应答日期。
  “T+1Q”：指当前(T)不支持，但（当前时间+91天）之前可以支持； 
  “T+2Q”：指当前(T)不支持，但（当前时间+182天）之前可以支持；
  “T+3Q”：指当前(T)不支持，但（当前时间+273天）之前可以支持；
  “T+4Q”：指当前(T)不支持，但（当前时间+364天）之前可以支持；
  “NS”: 若计划支持时间晚于T+4Q，或没有支持计划，必须应答“NS”；
  “NA”：对应于CA、CB、CC类条件属性,条件成立时答上述支持时间，条件不成立时答“NA”，指示不适用。</t>
  </si>
  <si>
    <t>二、“Index”页以及“应答统计”页的统计结果均为公式自动生成，请勿直接改动。</t>
  </si>
  <si>
    <t>三、PM中的性能测量数据是否支持的应答，以北向接口的PM文件为准。当且仅当同时满足以下3项要求时才可以应答为具体的支持时间(T/T+xQ)：
  1、PM文件遵循《移动通信网网络管理技术规范 OMC北向接口 统一性能测量数据文件格式》的要求；
  2、性能测量数据名称、数据类型与相应网元的北向接口信息模型规范的约定完全一致；
  3、可以从PM文件中取到测量值。</t>
  </si>
  <si>
    <t>四、注意将文件名中的“Company”、“Version”改为你公司名称以及应答适用的网元版本。</t>
  </si>
  <si>
    <t>五、若应答文档需要打印，除规范正文外请打印“Index”和“应答统计”页，请勿打印“修订历史”和“附录”页。</t>
  </si>
  <si>
    <t>MGCF-PM(V2.1.6)应答情况汇总表</t>
    <phoneticPr fontId="2" type="noConversion"/>
  </si>
  <si>
    <t>本应答模板的更新日期：2018-03-02</t>
    <phoneticPr fontId="2" type="noConversion"/>
  </si>
  <si>
    <t>T</t>
  </si>
  <si>
    <t>支持时间</t>
    <phoneticPr fontId="2" type="noConversion"/>
  </si>
  <si>
    <t>支持时间</t>
    <phoneticPr fontId="2" type="noConversion"/>
  </si>
  <si>
    <t>支持时间</t>
    <phoneticPr fontId="2" type="noConversion"/>
  </si>
  <si>
    <t>支持时间</t>
    <phoneticPr fontId="2" type="noConversion"/>
  </si>
  <si>
    <t>支持时间</t>
    <phoneticPr fontId="2" type="noConversion"/>
  </si>
  <si>
    <t>支持时间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</si>
</sst>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0"/>
      <name val="宋体"/>
      <charset val="134"/>
    </font>
    <font>
      <sz val="12"/>
      <name val="宋体"/>
      <family val="3"/>
      <charset val="134"/>
    </font>
    <font>
      <sz val="9"/>
      <name val="宋体"/>
      <family val="3"/>
      <charset val="134"/>
    </font>
    <font>
      <sz val="12"/>
      <name val="Times New Roman"/>
      <family val="1"/>
    </font>
    <font>
      <b/>
      <sz val="10"/>
      <name val="宋体"/>
      <family val="3"/>
      <charset val="134"/>
    </font>
    <font>
      <sz val="10"/>
      <name val="Arial"/>
      <family val="2"/>
    </font>
    <font>
      <sz val="10"/>
      <name val="宋体"/>
      <family val="3"/>
      <charset val="134"/>
    </font>
    <font>
      <sz val="10"/>
      <color indexed="9"/>
      <name val="Arial"/>
      <family val="2"/>
    </font>
    <font>
      <sz val="10"/>
      <color indexed="9"/>
      <name val="宋体"/>
      <family val="3"/>
      <charset val="134"/>
    </font>
    <font>
      <sz val="12"/>
      <name val="Arial"/>
      <family val="2"/>
    </font>
    <font>
      <sz val="10"/>
      <name val="Times New Roman"/>
      <family val="1"/>
    </font>
    <font>
      <sz val="10"/>
      <color indexed="10"/>
      <name val="宋体"/>
      <family val="3"/>
      <charset val="134"/>
    </font>
    <font>
      <sz val="10.5"/>
      <name val="Times New Roman"/>
      <family val="1"/>
    </font>
    <font>
      <sz val="10"/>
      <color indexed="8"/>
      <name val="Arial"/>
      <family val="2"/>
    </font>
    <font>
      <sz val="11"/>
      <color indexed="8"/>
      <name val="宋体"/>
      <family val="3"/>
      <charset val="134"/>
    </font>
    <font>
      <sz val="11"/>
      <color indexed="9"/>
      <name val="宋体"/>
      <family val="3"/>
      <charset val="134"/>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sz val="11"/>
      <color indexed="17"/>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sz val="10"/>
      <name val="宋体"/>
      <family val="3"/>
      <charset val="134"/>
    </font>
    <font>
      <sz val="10"/>
      <name val="宋体"/>
      <family val="3"/>
      <charset val="134"/>
    </font>
    <font>
      <b/>
      <sz val="10"/>
      <name val="宋体"/>
      <family val="3"/>
      <charset val="134"/>
    </font>
    <font>
      <sz val="10"/>
      <color rgb="FFFF0000"/>
      <name val="宋体"/>
      <family val="3"/>
      <charset val="134"/>
    </font>
    <font>
      <b/>
      <sz val="10"/>
      <color theme="1"/>
      <name val="宋体"/>
      <family val="3"/>
      <charset val="134"/>
    </font>
    <font>
      <sz val="10"/>
      <color theme="9" tint="-0.249977111117893"/>
      <name val="宋体"/>
      <family val="3"/>
      <charset val="134"/>
    </font>
    <font>
      <sz val="10"/>
      <color indexed="17"/>
      <name val="宋体"/>
      <family val="3"/>
      <charset val="134"/>
    </font>
    <font>
      <sz val="10.5"/>
      <name val="宋体"/>
      <family val="3"/>
      <charset val="134"/>
    </font>
    <font>
      <b/>
      <sz val="14"/>
      <name val="黑体"/>
      <family val="3"/>
      <charset val="134"/>
    </font>
    <font>
      <b/>
      <sz val="10"/>
      <name val="黑体"/>
      <family val="3"/>
      <charset val="134"/>
    </font>
    <font>
      <sz val="10"/>
      <color indexed="12"/>
      <name val="宋体"/>
      <family val="3"/>
      <charset val="134"/>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indexed="12"/>
        <bgColor indexed="64"/>
      </patternFill>
    </fill>
    <fill>
      <patternFill patternType="solid">
        <fgColor indexed="41"/>
        <bgColor indexed="64"/>
      </patternFill>
    </fill>
    <fill>
      <patternFill patternType="solid">
        <fgColor indexed="43"/>
        <bgColor indexed="64"/>
      </patternFill>
    </fill>
    <fill>
      <patternFill patternType="solid">
        <fgColor rgb="FFFFFF00"/>
        <bgColor indexed="64"/>
      </patternFill>
    </fill>
    <fill>
      <patternFill patternType="solid">
        <fgColor rgb="FF0070C0"/>
        <bgColor indexed="64"/>
      </patternFill>
    </fill>
    <fill>
      <patternFill patternType="solid">
        <fgColor theme="0"/>
        <bgColor indexed="64"/>
      </patternFill>
    </fill>
    <fill>
      <patternFill patternType="solid">
        <fgColor rgb="FFFFE384"/>
      </patternFill>
    </fill>
    <fill>
      <patternFill patternType="solid">
        <fgColor rgb="FFB0E0E6"/>
      </patternFill>
    </fill>
    <fill>
      <patternFill patternType="solid">
        <fgColor indexed="9"/>
      </patternFill>
    </fill>
    <fill>
      <patternFill patternType="solid">
        <fgColor rgb="FFFFC000"/>
        <bgColor indexed="64"/>
      </patternFill>
    </fill>
  </fills>
  <borders count="20">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ck">
        <color indexed="8"/>
      </left>
      <right style="thin">
        <color indexed="8"/>
      </right>
      <top style="dotted">
        <color indexed="8"/>
      </top>
      <bottom style="thin">
        <color indexed="8"/>
      </bottom>
      <diagonal/>
    </border>
    <border>
      <left/>
      <right/>
      <top style="thin">
        <color indexed="8"/>
      </top>
      <bottom/>
      <diagonal/>
    </border>
    <border>
      <left/>
      <right style="thin">
        <color indexed="8"/>
      </right>
      <top style="thin">
        <color indexed="8"/>
      </top>
      <bottom/>
      <diagonal/>
    </border>
  </borders>
  <cellStyleXfs count="54">
    <xf numFmtId="0" fontId="0" fillId="0" borderId="0">
      <alignment vertical="center"/>
    </xf>
    <xf numFmtId="0" fontId="3" fillId="0" borderId="0"/>
    <xf numFmtId="0" fontId="14" fillId="2" borderId="0" applyNumberFormat="0" applyBorder="0" applyAlignment="0" applyProtection="0">
      <alignment vertical="center"/>
    </xf>
    <xf numFmtId="0" fontId="14" fillId="3"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5" borderId="0" applyNumberFormat="0" applyBorder="0" applyAlignment="0" applyProtection="0">
      <alignment vertical="center"/>
    </xf>
    <xf numFmtId="0" fontId="14" fillId="8" borderId="0" applyNumberFormat="0" applyBorder="0" applyAlignment="0" applyProtection="0">
      <alignment vertical="center"/>
    </xf>
    <xf numFmtId="0" fontId="14" fillId="11" borderId="0" applyNumberFormat="0" applyBorder="0" applyAlignment="0" applyProtection="0">
      <alignment vertical="center"/>
    </xf>
    <xf numFmtId="0" fontId="15" fillId="12" borderId="0" applyNumberFormat="0" applyBorder="0" applyAlignment="0" applyProtection="0">
      <alignment vertical="center"/>
    </xf>
    <xf numFmtId="0" fontId="15" fillId="9" borderId="0" applyNumberFormat="0" applyBorder="0" applyAlignment="0" applyProtection="0">
      <alignment vertical="center"/>
    </xf>
    <xf numFmtId="0" fontId="15" fillId="10"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3" fillId="0" borderId="0"/>
    <xf numFmtId="0" fontId="16" fillId="0" borderId="0" applyNumberFormat="0" applyFill="0" applyBorder="0" applyAlignment="0" applyProtection="0">
      <alignment vertical="center"/>
    </xf>
    <xf numFmtId="0" fontId="17" fillId="0" borderId="1" applyNumberFormat="0" applyFill="0" applyAlignment="0" applyProtection="0">
      <alignment vertical="center"/>
    </xf>
    <xf numFmtId="0" fontId="18" fillId="0" borderId="2" applyNumberFormat="0" applyFill="0" applyAlignment="0" applyProtection="0">
      <alignment vertical="center"/>
    </xf>
    <xf numFmtId="0" fontId="19" fillId="0" borderId="3" applyNumberFormat="0" applyFill="0" applyAlignment="0" applyProtection="0">
      <alignment vertical="center"/>
    </xf>
    <xf numFmtId="0" fontId="19" fillId="0" borderId="0" applyNumberFormat="0" applyFill="0" applyBorder="0" applyAlignment="0" applyProtection="0">
      <alignment vertical="center"/>
    </xf>
    <xf numFmtId="0" fontId="20" fillId="3" borderId="0" applyNumberFormat="0" applyBorder="0" applyAlignment="0" applyProtection="0">
      <alignment vertical="center"/>
    </xf>
    <xf numFmtId="0" fontId="1" fillId="0" borderId="0"/>
    <xf numFmtId="0" fontId="1" fillId="0" borderId="0"/>
    <xf numFmtId="0" fontId="1" fillId="0" borderId="0"/>
    <xf numFmtId="0" fontId="1" fillId="0" borderId="0">
      <alignment vertical="center"/>
    </xf>
    <xf numFmtId="0" fontId="3" fillId="0" borderId="0"/>
    <xf numFmtId="0" fontId="3" fillId="0" borderId="0"/>
    <xf numFmtId="0" fontId="3" fillId="0" borderId="0"/>
    <xf numFmtId="0" fontId="3" fillId="0" borderId="0"/>
    <xf numFmtId="0" fontId="21" fillId="4" borderId="0" applyNumberFormat="0" applyBorder="0" applyAlignment="0" applyProtection="0">
      <alignment vertical="center"/>
    </xf>
    <xf numFmtId="0" fontId="22" fillId="0" borderId="4" applyNumberFormat="0" applyFill="0" applyAlignment="0" applyProtection="0">
      <alignment vertical="center"/>
    </xf>
    <xf numFmtId="0" fontId="23" fillId="16" borderId="5" applyNumberFormat="0" applyAlignment="0" applyProtection="0">
      <alignment vertical="center"/>
    </xf>
    <xf numFmtId="0" fontId="24" fillId="17" borderId="6" applyNumberFormat="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7" applyNumberFormat="0" applyFill="0" applyAlignment="0" applyProtection="0">
      <alignment vertical="center"/>
    </xf>
    <xf numFmtId="0" fontId="15" fillId="18" borderId="0" applyNumberFormat="0" applyBorder="0" applyAlignment="0" applyProtection="0">
      <alignment vertical="center"/>
    </xf>
    <xf numFmtId="0" fontId="15" fillId="19" borderId="0" applyNumberFormat="0" applyBorder="0" applyAlignment="0" applyProtection="0">
      <alignment vertical="center"/>
    </xf>
    <xf numFmtId="0" fontId="15" fillId="20"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21" borderId="0" applyNumberFormat="0" applyBorder="0" applyAlignment="0" applyProtection="0">
      <alignment vertical="center"/>
    </xf>
    <xf numFmtId="0" fontId="28" fillId="22" borderId="0" applyNumberFormat="0" applyBorder="0" applyAlignment="0" applyProtection="0">
      <alignment vertical="center"/>
    </xf>
    <xf numFmtId="0" fontId="29" fillId="16" borderId="8" applyNumberFormat="0" applyAlignment="0" applyProtection="0">
      <alignment vertical="center"/>
    </xf>
    <xf numFmtId="0" fontId="30" fillId="7" borderId="5" applyNumberFormat="0" applyAlignment="0" applyProtection="0">
      <alignment vertical="center"/>
    </xf>
    <xf numFmtId="0" fontId="3" fillId="0" borderId="0"/>
    <xf numFmtId="0" fontId="1" fillId="23" borderId="9" applyNumberFormat="0" applyFont="0" applyAlignment="0" applyProtection="0">
      <alignment vertical="center"/>
    </xf>
    <xf numFmtId="0" fontId="6" fillId="0" borderId="0">
      <alignment vertical="center"/>
    </xf>
  </cellStyleXfs>
  <cellXfs count="171">
    <xf numFmtId="0" fontId="0" fillId="0" borderId="0" xfId="0">
      <alignment vertical="center"/>
    </xf>
    <xf numFmtId="0" fontId="4" fillId="24" borderId="10" xfId="33" applyFont="1" applyFill="1" applyBorder="1" applyAlignment="1">
      <alignment horizontal="center" vertical="center" wrapText="1"/>
    </xf>
    <xf numFmtId="0" fontId="5" fillId="0" borderId="0" xfId="31" applyFont="1" applyAlignment="1">
      <alignment horizontal="left"/>
    </xf>
    <xf numFmtId="0" fontId="5" fillId="0" borderId="10" xfId="31" applyFont="1" applyBorder="1" applyAlignment="1">
      <alignment horizontal="center" vertical="center" wrapText="1"/>
    </xf>
    <xf numFmtId="14" fontId="5" fillId="0" borderId="10" xfId="31" applyNumberFormat="1" applyFont="1" applyBorder="1" applyAlignment="1">
      <alignment horizontal="center" vertical="center" wrapText="1"/>
    </xf>
    <xf numFmtId="0" fontId="5" fillId="0" borderId="10" xfId="31" applyFont="1" applyBorder="1" applyAlignment="1">
      <alignment horizontal="left" vertical="center" wrapText="1"/>
    </xf>
    <xf numFmtId="0" fontId="5" fillId="0" borderId="10" xfId="31" applyFont="1" applyBorder="1" applyAlignment="1">
      <alignment horizontal="center" vertical="center"/>
    </xf>
    <xf numFmtId="0" fontId="5" fillId="0" borderId="0" xfId="31" applyFont="1" applyAlignment="1">
      <alignment horizontal="center" vertical="center"/>
    </xf>
    <xf numFmtId="0" fontId="4" fillId="0" borderId="0" xfId="33" applyFont="1" applyAlignment="1">
      <alignment vertical="center"/>
    </xf>
    <xf numFmtId="0" fontId="5" fillId="0" borderId="0" xfId="33" applyFont="1" applyAlignment="1">
      <alignment vertical="center"/>
    </xf>
    <xf numFmtId="0" fontId="6" fillId="0" borderId="0" xfId="33" applyFont="1" applyAlignment="1">
      <alignment vertical="center"/>
    </xf>
    <xf numFmtId="0" fontId="5" fillId="0" borderId="0" xfId="28" applyFont="1"/>
    <xf numFmtId="0" fontId="5" fillId="0" borderId="0" xfId="33" applyFont="1" applyAlignment="1">
      <alignment horizontal="left" vertical="center"/>
    </xf>
    <xf numFmtId="0" fontId="5" fillId="0" borderId="0" xfId="33" applyFont="1" applyFill="1" applyBorder="1" applyAlignment="1">
      <alignment horizontal="left" vertical="center" wrapText="1"/>
    </xf>
    <xf numFmtId="0" fontId="5" fillId="0" borderId="10" xfId="33" applyFont="1" applyBorder="1" applyAlignment="1">
      <alignment horizontal="center" vertical="top" wrapText="1"/>
    </xf>
    <xf numFmtId="0" fontId="5" fillId="0" borderId="10" xfId="33" applyFont="1" applyBorder="1" applyAlignment="1">
      <alignment horizontal="left" vertical="top" wrapText="1"/>
    </xf>
    <xf numFmtId="0" fontId="5" fillId="0" borderId="0" xfId="51" applyFont="1"/>
    <xf numFmtId="0" fontId="6" fillId="0" borderId="0" xfId="51" applyFont="1"/>
    <xf numFmtId="0" fontId="7" fillId="25" borderId="11" xfId="1" applyFont="1" applyFill="1" applyBorder="1" applyAlignment="1">
      <alignment horizontal="left" wrapText="1"/>
    </xf>
    <xf numFmtId="0" fontId="8" fillId="25" borderId="11" xfId="1" applyFont="1" applyFill="1" applyBorder="1" applyAlignment="1">
      <alignment horizontal="center" wrapText="1"/>
    </xf>
    <xf numFmtId="0" fontId="8" fillId="25" borderId="0" xfId="1" applyFont="1" applyFill="1" applyAlignment="1">
      <alignment horizontal="center" wrapText="1"/>
    </xf>
    <xf numFmtId="0" fontId="9" fillId="0" borderId="0" xfId="30" applyFont="1">
      <alignment vertical="center"/>
    </xf>
    <xf numFmtId="0" fontId="6" fillId="0" borderId="10" xfId="32" applyFont="1" applyBorder="1"/>
    <xf numFmtId="0" fontId="6" fillId="0" borderId="0" xfId="29" applyFont="1"/>
    <xf numFmtId="0" fontId="6" fillId="0" borderId="10" xfId="29" applyFont="1" applyBorder="1" applyAlignment="1">
      <alignment vertical="top"/>
    </xf>
    <xf numFmtId="0" fontId="6" fillId="0" borderId="10" xfId="29" applyFont="1" applyBorder="1" applyAlignment="1">
      <alignment horizontal="justify" vertical="center" wrapText="1"/>
    </xf>
    <xf numFmtId="0" fontId="6" fillId="0" borderId="10" xfId="29" applyFont="1" applyBorder="1" applyAlignment="1">
      <alignment horizontal="justify" vertical="center"/>
    </xf>
    <xf numFmtId="0" fontId="6" fillId="0" borderId="10" xfId="29" applyFont="1" applyFill="1" applyBorder="1" applyAlignment="1">
      <alignment vertical="top"/>
    </xf>
    <xf numFmtId="0" fontId="6" fillId="0" borderId="0" xfId="29" applyFont="1" applyBorder="1" applyAlignment="1">
      <alignment vertical="top"/>
    </xf>
    <xf numFmtId="0" fontId="6" fillId="0" borderId="0" xfId="29" applyFont="1" applyBorder="1" applyAlignment="1">
      <alignment vertical="top" wrapText="1"/>
    </xf>
    <xf numFmtId="0" fontId="10" fillId="0" borderId="0" xfId="29" applyFont="1" applyBorder="1" applyAlignment="1">
      <alignment vertical="top" wrapText="1"/>
    </xf>
    <xf numFmtId="0" fontId="6" fillId="0" borderId="10" xfId="29" applyFont="1" applyBorder="1" applyAlignment="1">
      <alignment horizontal="left" vertical="center" wrapText="1"/>
    </xf>
    <xf numFmtId="0" fontId="6" fillId="0" borderId="10" xfId="29" applyFont="1" applyFill="1" applyBorder="1" applyAlignment="1">
      <alignment horizontal="justify" vertical="center"/>
    </xf>
    <xf numFmtId="0" fontId="6" fillId="0" borderId="10" xfId="1" applyFont="1" applyFill="1" applyBorder="1" applyAlignment="1">
      <alignment vertical="center" wrapText="1"/>
    </xf>
    <xf numFmtId="0" fontId="6" fillId="0" borderId="10" xfId="29" applyFont="1" applyFill="1" applyBorder="1"/>
    <xf numFmtId="0" fontId="6" fillId="0" borderId="0" xfId="29" applyFont="1" applyFill="1" applyBorder="1"/>
    <xf numFmtId="0" fontId="6" fillId="0" borderId="10" xfId="29" applyFont="1" applyBorder="1" applyAlignment="1">
      <alignment vertical="top" wrapText="1"/>
    </xf>
    <xf numFmtId="0" fontId="1" fillId="0" borderId="0" xfId="29" applyFont="1"/>
    <xf numFmtId="0" fontId="1" fillId="0" borderId="0" xfId="29" applyFont="1" applyAlignment="1"/>
    <xf numFmtId="0" fontId="1" fillId="0" borderId="0" xfId="29"/>
    <xf numFmtId="0" fontId="6" fillId="0" borderId="10" xfId="29" applyFont="1" applyBorder="1" applyAlignment="1" applyProtection="1">
      <alignment horizontal="justify" vertical="center"/>
      <protection locked="0"/>
    </xf>
    <xf numFmtId="0" fontId="6" fillId="0" borderId="0" xfId="29" applyFont="1" applyBorder="1" applyAlignment="1">
      <alignment horizontal="justify" vertical="center"/>
    </xf>
    <xf numFmtId="0" fontId="6" fillId="0" borderId="0" xfId="1" applyFont="1" applyFill="1" applyBorder="1" applyAlignment="1" applyProtection="1">
      <alignment vertical="center" wrapText="1"/>
      <protection locked="0"/>
    </xf>
    <xf numFmtId="0" fontId="6" fillId="0" borderId="0" xfId="1" applyFont="1" applyFill="1" applyBorder="1" applyAlignment="1">
      <alignment vertical="center" wrapText="1"/>
    </xf>
    <xf numFmtId="0" fontId="1" fillId="0" borderId="0" xfId="29" applyAlignment="1"/>
    <xf numFmtId="0" fontId="11" fillId="0" borderId="0" xfId="29" applyFont="1" applyBorder="1" applyAlignment="1">
      <alignment horizontal="justify" vertical="center"/>
    </xf>
    <xf numFmtId="0" fontId="6" fillId="0" borderId="0" xfId="29" applyFont="1" applyFill="1" applyBorder="1" applyAlignment="1">
      <alignment vertical="top"/>
    </xf>
    <xf numFmtId="0" fontId="6" fillId="0" borderId="0" xfId="29" applyFont="1" applyBorder="1" applyAlignment="1" applyProtection="1">
      <alignment vertical="top" wrapText="1"/>
      <protection locked="0"/>
    </xf>
    <xf numFmtId="0" fontId="10" fillId="0" borderId="0" xfId="29" applyFont="1" applyBorder="1" applyAlignment="1" applyProtection="1">
      <alignment vertical="top" wrapText="1"/>
      <protection locked="0"/>
    </xf>
    <xf numFmtId="0" fontId="6" fillId="0" borderId="0" xfId="29" applyFont="1" applyProtection="1">
      <protection locked="0"/>
    </xf>
    <xf numFmtId="0" fontId="6" fillId="0" borderId="0" xfId="29" applyFont="1" applyFill="1"/>
    <xf numFmtId="0" fontId="6" fillId="0" borderId="0" xfId="29" applyFont="1" applyAlignment="1">
      <alignment wrapText="1"/>
    </xf>
    <xf numFmtId="0" fontId="6" fillId="0" borderId="10" xfId="29" applyFont="1" applyFill="1" applyBorder="1" applyAlignment="1">
      <alignment vertical="top" wrapText="1"/>
    </xf>
    <xf numFmtId="0" fontId="6" fillId="0" borderId="10" xfId="29" applyFont="1" applyFill="1" applyBorder="1" applyAlignment="1">
      <alignment horizontal="justify" vertical="center" wrapText="1"/>
    </xf>
    <xf numFmtId="0" fontId="6" fillId="0" borderId="10" xfId="1" applyFont="1" applyBorder="1" applyAlignment="1">
      <alignment horizontal="left" vertical="center" wrapText="1"/>
    </xf>
    <xf numFmtId="0" fontId="6" fillId="0" borderId="0" xfId="29" applyFont="1" applyAlignment="1">
      <alignment horizontal="left" wrapText="1"/>
    </xf>
    <xf numFmtId="0" fontId="6" fillId="0" borderId="0" xfId="29" applyFont="1" applyFill="1" applyAlignment="1">
      <alignment wrapText="1"/>
    </xf>
    <xf numFmtId="0" fontId="6" fillId="0" borderId="10" xfId="29" applyFont="1" applyBorder="1" applyAlignment="1">
      <alignment wrapText="1"/>
    </xf>
    <xf numFmtId="0" fontId="6" fillId="0" borderId="10" xfId="29" applyFont="1" applyFill="1" applyBorder="1" applyAlignment="1">
      <alignment horizontal="left" vertical="center" wrapText="1"/>
    </xf>
    <xf numFmtId="0" fontId="6" fillId="0" borderId="10" xfId="1" applyFont="1" applyFill="1" applyBorder="1" applyAlignment="1">
      <alignment horizontal="left" vertical="center" wrapText="1"/>
    </xf>
    <xf numFmtId="0" fontId="6" fillId="0" borderId="0" xfId="29" applyFont="1" applyBorder="1" applyAlignment="1">
      <alignment horizontal="left" vertical="top" wrapText="1"/>
    </xf>
    <xf numFmtId="0" fontId="10" fillId="0" borderId="0" xfId="29" applyFont="1" applyBorder="1" applyAlignment="1">
      <alignment horizontal="left" vertical="top" wrapText="1"/>
    </xf>
    <xf numFmtId="0" fontId="6" fillId="0" borderId="10" xfId="29" applyFont="1" applyFill="1" applyBorder="1" applyAlignment="1">
      <alignment vertical="center" wrapText="1"/>
    </xf>
    <xf numFmtId="0" fontId="6" fillId="0" borderId="10" xfId="51" applyFont="1" applyFill="1" applyBorder="1" applyAlignment="1">
      <alignment horizontal="left" vertical="center" wrapText="1"/>
    </xf>
    <xf numFmtId="0" fontId="4" fillId="26" borderId="10" xfId="51" applyFont="1" applyFill="1" applyBorder="1" applyAlignment="1">
      <alignment horizontal="center" vertical="center" wrapText="1" shrinkToFit="1"/>
    </xf>
    <xf numFmtId="0" fontId="5" fillId="0" borderId="0" xfId="51" applyFont="1" applyFill="1" applyAlignment="1">
      <alignment horizontal="center" vertical="center" wrapText="1" shrinkToFit="1"/>
    </xf>
    <xf numFmtId="0" fontId="6" fillId="0" borderId="10" xfId="34" applyFont="1" applyFill="1" applyBorder="1" applyAlignment="1">
      <alignment horizontal="left" vertical="center" wrapText="1"/>
    </xf>
    <xf numFmtId="0" fontId="6" fillId="0" borderId="10" xfId="34" applyFont="1" applyFill="1" applyBorder="1" applyAlignment="1">
      <alignment vertical="center" wrapText="1"/>
    </xf>
    <xf numFmtId="0" fontId="6" fillId="0" borderId="10" xfId="34" applyFont="1" applyBorder="1" applyAlignment="1">
      <alignment vertical="center" wrapText="1"/>
    </xf>
    <xf numFmtId="0" fontId="6" fillId="0" borderId="10" xfId="51" applyFont="1" applyFill="1" applyBorder="1" applyAlignment="1">
      <alignment vertical="center" wrapText="1"/>
    </xf>
    <xf numFmtId="0" fontId="6" fillId="0" borderId="10" xfId="51" applyFont="1" applyBorder="1" applyAlignment="1">
      <alignment vertical="center" wrapText="1"/>
    </xf>
    <xf numFmtId="0" fontId="6" fillId="0" borderId="10" xfId="0" applyFont="1" applyFill="1" applyBorder="1" applyAlignment="1">
      <alignment wrapText="1"/>
    </xf>
    <xf numFmtId="0" fontId="6" fillId="27" borderId="10" xfId="51" applyFont="1" applyFill="1" applyBorder="1"/>
    <xf numFmtId="0" fontId="6" fillId="0" borderId="10" xfId="29" applyFont="1" applyBorder="1"/>
    <xf numFmtId="0" fontId="12" fillId="0" borderId="10" xfId="29" applyFont="1" applyBorder="1" applyAlignment="1">
      <alignment wrapText="1"/>
    </xf>
    <xf numFmtId="0" fontId="12" fillId="0" borderId="10" xfId="29" applyFont="1" applyFill="1" applyBorder="1" applyAlignment="1">
      <alignment wrapText="1"/>
    </xf>
    <xf numFmtId="0" fontId="6" fillId="0" borderId="10" xfId="31" applyFont="1" applyBorder="1" applyAlignment="1">
      <alignment horizontal="left" vertical="top" wrapText="1"/>
    </xf>
    <xf numFmtId="0" fontId="31" fillId="0" borderId="10" xfId="32" applyFont="1" applyBorder="1"/>
    <xf numFmtId="0" fontId="34" fillId="0" borderId="10" xfId="29" applyFont="1" applyBorder="1"/>
    <xf numFmtId="0" fontId="31" fillId="0" borderId="10" xfId="29" applyFont="1" applyBorder="1" applyAlignment="1">
      <alignment vertical="top" wrapText="1"/>
    </xf>
    <xf numFmtId="0" fontId="31" fillId="0" borderId="10" xfId="29" applyFont="1" applyFill="1" applyBorder="1" applyAlignment="1">
      <alignment vertical="top" wrapText="1"/>
    </xf>
    <xf numFmtId="0" fontId="31" fillId="0" borderId="10" xfId="31" applyFont="1" applyBorder="1" applyAlignment="1">
      <alignment horizontal="center" vertical="top"/>
    </xf>
    <xf numFmtId="0" fontId="31" fillId="0" borderId="10" xfId="31" applyFont="1" applyBorder="1" applyAlignment="1">
      <alignment horizontal="left" vertical="center" wrapText="1"/>
    </xf>
    <xf numFmtId="0" fontId="33" fillId="24" borderId="10" xfId="33" applyFont="1" applyFill="1" applyBorder="1" applyAlignment="1">
      <alignment horizontal="center" vertical="center" wrapText="1"/>
    </xf>
    <xf numFmtId="0" fontId="32" fillId="0" borderId="10" xfId="31" applyFont="1" applyBorder="1" applyAlignment="1">
      <alignment horizontal="center" vertical="top"/>
    </xf>
    <xf numFmtId="0" fontId="6" fillId="0" borderId="10" xfId="0" applyFont="1" applyBorder="1" applyAlignment="1"/>
    <xf numFmtId="0" fontId="1" fillId="0" borderId="0" xfId="30" applyFont="1">
      <alignment vertical="center"/>
    </xf>
    <xf numFmtId="0" fontId="4" fillId="0" borderId="10" xfId="0" applyFont="1" applyFill="1" applyBorder="1" applyAlignment="1">
      <alignment horizontal="center" vertical="center" wrapText="1" shrinkToFit="1"/>
    </xf>
    <xf numFmtId="0" fontId="4" fillId="0" borderId="12" xfId="0" applyFont="1" applyFill="1" applyBorder="1" applyAlignment="1">
      <alignment horizontal="center" vertical="center" wrapText="1" shrinkToFit="1"/>
    </xf>
    <xf numFmtId="0" fontId="6" fillId="0" borderId="0" xfId="0" applyFont="1" applyFill="1" applyAlignment="1">
      <alignment horizontal="center" vertical="center" wrapText="1" shrinkToFit="1"/>
    </xf>
    <xf numFmtId="0" fontId="6" fillId="28" borderId="10" xfId="0" applyFont="1" applyFill="1" applyBorder="1" applyAlignment="1">
      <alignment horizontal="center" vertical="center" wrapText="1"/>
    </xf>
    <xf numFmtId="0" fontId="6" fillId="0" borderId="10" xfId="0" applyFont="1" applyFill="1" applyBorder="1" applyAlignment="1">
      <alignment horizontal="center" vertical="center"/>
    </xf>
    <xf numFmtId="0" fontId="6" fillId="0" borderId="10" xfId="0" applyFont="1" applyFill="1" applyBorder="1" applyAlignment="1">
      <alignment horizontal="left" vertical="center" wrapText="1"/>
    </xf>
    <xf numFmtId="0" fontId="6" fillId="0" borderId="10" xfId="0" applyFont="1" applyBorder="1" applyAlignment="1">
      <alignment horizontal="justify" vertical="center"/>
    </xf>
    <xf numFmtId="0" fontId="6" fillId="0" borderId="10" xfId="0" applyFont="1" applyFill="1" applyBorder="1" applyAlignment="1">
      <alignment horizontal="center" vertical="center" wrapText="1"/>
    </xf>
    <xf numFmtId="0" fontId="11" fillId="0" borderId="10" xfId="0" applyFont="1" applyFill="1" applyBorder="1" applyAlignment="1">
      <alignment horizontal="center" vertical="center" wrapText="1"/>
    </xf>
    <xf numFmtId="0" fontId="6" fillId="0" borderId="10" xfId="0" applyFont="1" applyFill="1" applyBorder="1" applyAlignment="1">
      <alignment vertical="center"/>
    </xf>
    <xf numFmtId="0" fontId="6" fillId="0" borderId="10" xfId="0" applyFont="1" applyBorder="1" applyAlignment="1">
      <alignment vertical="center"/>
    </xf>
    <xf numFmtId="0" fontId="6" fillId="0" borderId="10" xfId="0" applyFont="1" applyBorder="1" applyAlignment="1">
      <alignment horizontal="center" vertical="center"/>
    </xf>
    <xf numFmtId="0" fontId="1" fillId="0" borderId="0" xfId="30">
      <alignment vertical="center"/>
    </xf>
    <xf numFmtId="0" fontId="1" fillId="0" borderId="0" xfId="30" applyFill="1">
      <alignment vertical="center"/>
    </xf>
    <xf numFmtId="0" fontId="6" fillId="0" borderId="0" xfId="30" applyFont="1" applyFill="1">
      <alignment vertical="center"/>
    </xf>
    <xf numFmtId="0" fontId="10" fillId="0" borderId="10" xfId="0" applyFont="1" applyFill="1" applyBorder="1" applyAlignment="1">
      <alignment horizontal="center" vertical="center" wrapText="1"/>
    </xf>
    <xf numFmtId="0" fontId="1" fillId="0" borderId="0" xfId="30" applyFont="1" applyFill="1">
      <alignment vertical="center"/>
    </xf>
    <xf numFmtId="0" fontId="6" fillId="0" borderId="10" xfId="0" applyFont="1" applyFill="1" applyBorder="1" applyAlignment="1" applyProtection="1">
      <alignment horizontal="left" vertical="center"/>
      <protection locked="0"/>
    </xf>
    <xf numFmtId="0" fontId="1" fillId="0" borderId="10" xfId="0" applyFont="1" applyFill="1" applyBorder="1" applyAlignment="1">
      <alignment horizontal="center" vertical="center"/>
    </xf>
    <xf numFmtId="0" fontId="6" fillId="0" borderId="13" xfId="0" applyFont="1" applyFill="1" applyBorder="1" applyAlignment="1">
      <alignment horizontal="left" vertical="center" wrapText="1"/>
    </xf>
    <xf numFmtId="0" fontId="6" fillId="0" borderId="13" xfId="0" applyFont="1" applyFill="1" applyBorder="1" applyAlignment="1">
      <alignment vertical="center"/>
    </xf>
    <xf numFmtId="0" fontId="6" fillId="0" borderId="10" xfId="34" applyFont="1" applyFill="1" applyBorder="1" applyAlignment="1">
      <alignment wrapText="1"/>
    </xf>
    <xf numFmtId="0" fontId="6" fillId="0" borderId="10" xfId="51" applyFont="1" applyFill="1" applyBorder="1" applyAlignment="1">
      <alignment wrapText="1"/>
    </xf>
    <xf numFmtId="0" fontId="0" fillId="0" borderId="10" xfId="0" applyFill="1" applyBorder="1" applyAlignment="1">
      <alignment horizontal="center" vertical="center"/>
    </xf>
    <xf numFmtId="0" fontId="4" fillId="0" borderId="10" xfId="27" applyFont="1" applyFill="1" applyBorder="1" applyAlignment="1">
      <alignment horizontal="center" vertical="center" wrapText="1" shrinkToFit="1"/>
    </xf>
    <xf numFmtId="0" fontId="35" fillId="0" borderId="10" xfId="27" applyFont="1" applyFill="1" applyBorder="1" applyAlignment="1">
      <alignment horizontal="center" vertical="center" wrapText="1" shrinkToFit="1"/>
    </xf>
    <xf numFmtId="0" fontId="6" fillId="0" borderId="0" xfId="27" applyFont="1" applyFill="1" applyAlignment="1">
      <alignment horizontal="center" vertical="center" wrapText="1" shrinkToFit="1"/>
    </xf>
    <xf numFmtId="0" fontId="6" fillId="0" borderId="10" xfId="27" applyFont="1" applyFill="1" applyBorder="1" applyAlignment="1">
      <alignment horizontal="center" vertical="center" wrapText="1"/>
    </xf>
    <xf numFmtId="0" fontId="6" fillId="0" borderId="10" xfId="27" applyFont="1" applyFill="1" applyBorder="1" applyAlignment="1">
      <alignment horizontal="left" vertical="center" wrapText="1"/>
    </xf>
    <xf numFmtId="0" fontId="10" fillId="0" borderId="10" xfId="27" applyFont="1" applyFill="1" applyBorder="1" applyAlignment="1">
      <alignment horizontal="center" vertical="center" wrapText="1"/>
    </xf>
    <xf numFmtId="0" fontId="6" fillId="0" borderId="10" xfId="27" applyFont="1" applyFill="1" applyBorder="1" applyAlignment="1">
      <alignment horizontal="center" vertical="center"/>
    </xf>
    <xf numFmtId="0" fontId="6" fillId="0" borderId="10" xfId="29" applyFont="1" applyBorder="1" applyAlignment="1">
      <alignment horizontal="center" vertical="center"/>
    </xf>
    <xf numFmtId="0" fontId="8" fillId="29" borderId="13" xfId="1" applyFont="1" applyFill="1" applyBorder="1" applyAlignment="1">
      <alignment horizontal="center" vertical="center" wrapText="1"/>
    </xf>
    <xf numFmtId="0" fontId="4" fillId="0" borderId="0" xfId="0" applyFont="1" applyAlignment="1">
      <alignment vertical="center"/>
    </xf>
    <xf numFmtId="0" fontId="10" fillId="0" borderId="10" xfId="51" applyFont="1" applyBorder="1" applyAlignment="1">
      <alignment horizontal="justify" vertical="center" wrapText="1"/>
    </xf>
    <xf numFmtId="0" fontId="6" fillId="0" borderId="10" xfId="29" applyFont="1" applyBorder="1" applyAlignment="1">
      <alignment vertical="center" wrapText="1"/>
    </xf>
    <xf numFmtId="0" fontId="31" fillId="0" borderId="10" xfId="29" applyFont="1" applyBorder="1" applyAlignment="1">
      <alignment vertical="center" wrapText="1"/>
    </xf>
    <xf numFmtId="14" fontId="6" fillId="30" borderId="10" xfId="31" applyNumberFormat="1" applyFont="1" applyFill="1" applyBorder="1" applyAlignment="1">
      <alignment horizontal="center" vertical="center" wrapText="1"/>
    </xf>
    <xf numFmtId="0" fontId="6" fillId="0" borderId="10" xfId="31" applyFont="1" applyBorder="1" applyAlignment="1">
      <alignment horizontal="left" vertical="center" wrapText="1"/>
    </xf>
    <xf numFmtId="0" fontId="12" fillId="0" borderId="10" xfId="0" applyFont="1" applyBorder="1" applyAlignment="1">
      <alignment vertical="center"/>
    </xf>
    <xf numFmtId="0" fontId="6" fillId="0" borderId="10" xfId="0" applyFont="1" applyBorder="1" applyAlignment="1">
      <alignment vertical="center" wrapText="1"/>
    </xf>
    <xf numFmtId="0" fontId="6" fillId="0" borderId="10" xfId="27" applyFont="1" applyBorder="1" applyAlignment="1">
      <alignment vertical="center" wrapText="1"/>
    </xf>
    <xf numFmtId="0" fontId="6" fillId="0" borderId="0" xfId="51" applyFont="1" applyFill="1" applyAlignment="1">
      <alignment horizontal="center" vertical="center" wrapText="1" shrinkToFit="1"/>
    </xf>
    <xf numFmtId="0" fontId="6" fillId="0" borderId="10" xfId="34" applyFont="1" applyFill="1" applyBorder="1" applyAlignment="1">
      <alignment horizontal="center" vertical="center" wrapText="1"/>
    </xf>
    <xf numFmtId="0" fontId="6" fillId="0" borderId="0" xfId="34" applyFont="1" applyFill="1" applyAlignment="1">
      <alignment vertical="center" wrapText="1"/>
    </xf>
    <xf numFmtId="0" fontId="6" fillId="0" borderId="10" xfId="51" applyFont="1" applyFill="1" applyBorder="1" applyAlignment="1">
      <alignment horizontal="center" vertical="center" wrapText="1"/>
    </xf>
    <xf numFmtId="0" fontId="6" fillId="0" borderId="0" xfId="51" applyFont="1" applyFill="1" applyAlignment="1">
      <alignment vertical="center" wrapText="1"/>
    </xf>
    <xf numFmtId="0" fontId="6" fillId="0" borderId="10" xfId="51" applyFont="1" applyBorder="1" applyAlignment="1">
      <alignment horizontal="center" vertical="center" wrapText="1"/>
    </xf>
    <xf numFmtId="0" fontId="36" fillId="0" borderId="10" xfId="51" applyFont="1" applyFill="1" applyBorder="1" applyAlignment="1">
      <alignment horizontal="left" vertical="center" wrapText="1"/>
    </xf>
    <xf numFmtId="0" fontId="6" fillId="28" borderId="10" xfId="34" applyFont="1" applyFill="1" applyBorder="1" applyAlignment="1">
      <alignment horizontal="left" vertical="center" wrapText="1"/>
    </xf>
    <xf numFmtId="0" fontId="6" fillId="28" borderId="10" xfId="51" applyFont="1" applyFill="1" applyBorder="1" applyAlignment="1">
      <alignment horizontal="left" vertical="center" wrapText="1"/>
    </xf>
    <xf numFmtId="0" fontId="6" fillId="0" borderId="0" xfId="34" applyFont="1" applyAlignment="1">
      <alignment vertical="center" wrapText="1"/>
    </xf>
    <xf numFmtId="0" fontId="6" fillId="0" borderId="0" xfId="34" applyFont="1" applyAlignment="1">
      <alignment horizontal="center" vertical="center" wrapText="1"/>
    </xf>
    <xf numFmtId="0" fontId="38" fillId="0" borderId="10" xfId="0" applyFont="1" applyBorder="1" applyAlignment="1">
      <alignment vertical="center"/>
    </xf>
    <xf numFmtId="0" fontId="38" fillId="0" borderId="10" xfId="27" applyFont="1" applyBorder="1" applyAlignment="1">
      <alignment vertical="center"/>
    </xf>
    <xf numFmtId="0" fontId="6" fillId="31" borderId="10" xfId="53" applyFont="1" applyFill="1" applyBorder="1" applyAlignment="1">
      <alignment horizontal="center" vertical="center" wrapText="1"/>
    </xf>
    <xf numFmtId="0" fontId="6" fillId="32" borderId="10" xfId="53" applyFont="1" applyFill="1" applyBorder="1" applyAlignment="1">
      <alignment horizontal="center" vertical="center" wrapText="1"/>
    </xf>
    <xf numFmtId="0" fontId="6" fillId="0" borderId="10" xfId="53" applyFont="1" applyFill="1" applyBorder="1" applyAlignment="1">
      <alignment wrapText="1"/>
    </xf>
    <xf numFmtId="0" fontId="6" fillId="33" borderId="10" xfId="53" applyFont="1" applyFill="1" applyBorder="1" applyAlignment="1">
      <alignment horizontal="center" vertical="center" wrapText="1"/>
    </xf>
    <xf numFmtId="0" fontId="6" fillId="0" borderId="10" xfId="53" applyFont="1" applyBorder="1" applyAlignment="1">
      <alignment wrapText="1"/>
    </xf>
    <xf numFmtId="0" fontId="10" fillId="0" borderId="10" xfId="53" applyFont="1" applyFill="1" applyBorder="1" applyAlignment="1">
      <alignment wrapText="1"/>
    </xf>
    <xf numFmtId="0" fontId="6" fillId="0" borderId="0" xfId="53">
      <alignment vertical="center"/>
    </xf>
    <xf numFmtId="0" fontId="40" fillId="0" borderId="16" xfId="53" applyFont="1" applyBorder="1" applyAlignment="1">
      <alignment horizontal="center" vertical="center" wrapText="1"/>
    </xf>
    <xf numFmtId="0" fontId="6" fillId="33" borderId="16" xfId="53" applyFont="1" applyFill="1" applyBorder="1" applyAlignment="1">
      <alignment horizontal="center" vertical="center" wrapText="1"/>
    </xf>
    <xf numFmtId="10" fontId="6" fillId="33" borderId="16" xfId="53" applyNumberFormat="1" applyFont="1" applyFill="1" applyBorder="1" applyAlignment="1">
      <alignment horizontal="center" vertical="center" wrapText="1"/>
    </xf>
    <xf numFmtId="0" fontId="6" fillId="0" borderId="0" xfId="53" applyFont="1" applyBorder="1" applyAlignment="1">
      <alignment horizontal="left" vertical="top" wrapText="1"/>
    </xf>
    <xf numFmtId="0" fontId="6" fillId="0" borderId="0" xfId="53">
      <alignment vertical="center"/>
    </xf>
    <xf numFmtId="0" fontId="40" fillId="0" borderId="16" xfId="53" applyFont="1" applyBorder="1" applyAlignment="1">
      <alignment horizontal="center" vertical="center" wrapText="1"/>
    </xf>
    <xf numFmtId="0" fontId="6" fillId="0" borderId="14" xfId="53" applyNumberFormat="1" applyFont="1" applyFill="1" applyBorder="1">
      <alignment vertical="center"/>
    </xf>
    <xf numFmtId="0" fontId="6" fillId="0" borderId="15" xfId="53" applyNumberFormat="1" applyFont="1" applyFill="1" applyBorder="1">
      <alignment vertical="center"/>
    </xf>
    <xf numFmtId="0" fontId="41" fillId="33" borderId="16" xfId="53" applyFont="1" applyFill="1" applyBorder="1" applyAlignment="1">
      <alignment horizontal="center" vertical="center" wrapText="1"/>
    </xf>
    <xf numFmtId="0" fontId="40" fillId="0" borderId="17" xfId="53" applyNumberFormat="1" applyFont="1" applyFill="1" applyBorder="1" applyAlignment="1">
      <alignment horizontal="center" vertical="center" wrapText="1"/>
    </xf>
    <xf numFmtId="0" fontId="6" fillId="0" borderId="18" xfId="53" applyNumberFormat="1" applyFont="1" applyFill="1" applyBorder="1">
      <alignment vertical="center"/>
    </xf>
    <xf numFmtId="0" fontId="6" fillId="0" borderId="19" xfId="53" applyNumberFormat="1" applyFont="1" applyFill="1" applyBorder="1">
      <alignment vertical="center"/>
    </xf>
    <xf numFmtId="0" fontId="40" fillId="0" borderId="0" xfId="53" applyFont="1" applyBorder="1" applyAlignment="1">
      <alignment horizontal="left" vertical="top" wrapText="1"/>
    </xf>
    <xf numFmtId="0" fontId="39" fillId="0" borderId="0" xfId="53" applyFont="1" applyBorder="1" applyAlignment="1">
      <alignment horizontal="center" vertical="center" wrapText="1"/>
    </xf>
    <xf numFmtId="0" fontId="40" fillId="0" borderId="10" xfId="53" applyFont="1" applyBorder="1" applyAlignment="1">
      <alignment horizontal="center" vertical="center" wrapText="1"/>
    </xf>
    <xf numFmtId="31" fontId="41" fillId="33" borderId="16" xfId="53" applyNumberFormat="1" applyFont="1" applyFill="1" applyBorder="1" applyAlignment="1">
      <alignment horizontal="center" vertical="center" wrapText="1"/>
    </xf>
    <xf numFmtId="0" fontId="6" fillId="34" borderId="0" xfId="0" applyFont="1" applyFill="1" applyAlignment="1">
      <alignment horizontal="left" vertical="center" wrapText="1" shrinkToFit="1"/>
    </xf>
    <xf numFmtId="0" fontId="6" fillId="0" borderId="16" xfId="0" applyFont="1" applyFill="1" applyBorder="1" applyAlignment="1">
      <alignment horizontal="left" vertical="center"/>
    </xf>
    <xf numFmtId="0" fontId="1" fillId="0" borderId="0" xfId="0" applyFont="1" applyFill="1" applyAlignment="1">
      <alignment horizontal="left" vertical="center"/>
    </xf>
    <xf numFmtId="0" fontId="1" fillId="0" borderId="0" xfId="30" applyFont="1" applyFill="1" applyAlignment="1">
      <alignment horizontal="left" vertical="center"/>
    </xf>
    <xf numFmtId="0" fontId="1" fillId="24" borderId="0" xfId="0" applyFont="1" applyFill="1" applyAlignment="1">
      <alignment horizontal="left" vertical="center"/>
    </xf>
    <xf numFmtId="0" fontId="34" fillId="0" borderId="16" xfId="0" applyFont="1" applyFill="1" applyBorder="1" applyAlignment="1">
      <alignment horizontal="left" vertical="center"/>
    </xf>
  </cellXfs>
  <cellStyles count="54">
    <cellStyle name="0,0_x000d_ NA_x000d_ " xfId="1"/>
    <cellStyle name="20% - 着色 1" xfId="2" builtinId="30" customBuiltin="1"/>
    <cellStyle name="20% - 着色 2" xfId="3" builtinId="34" customBuiltin="1"/>
    <cellStyle name="20% - 着色 3" xfId="4" builtinId="38" customBuiltin="1"/>
    <cellStyle name="20% - 着色 4" xfId="5" builtinId="42" customBuiltin="1"/>
    <cellStyle name="20% - 着色 5" xfId="6" builtinId="46" customBuiltin="1"/>
    <cellStyle name="20% - 着色 6" xfId="7" builtinId="50" customBuiltin="1"/>
    <cellStyle name="40% - 着色 1" xfId="8" builtinId="31" customBuiltin="1"/>
    <cellStyle name="40% - 着色 2" xfId="9" builtinId="35" customBuiltin="1"/>
    <cellStyle name="40% - 着色 3" xfId="10" builtinId="39" customBuiltin="1"/>
    <cellStyle name="40% - 着色 4" xfId="11" builtinId="43" customBuiltin="1"/>
    <cellStyle name="40% - 着色 5" xfId="12" builtinId="47" customBuiltin="1"/>
    <cellStyle name="40% - 着色 6" xfId="13" builtinId="51" customBuiltin="1"/>
    <cellStyle name="60% - 着色 1" xfId="14" builtinId="32" customBuiltin="1"/>
    <cellStyle name="60% - 着色 2" xfId="15" builtinId="36" customBuiltin="1"/>
    <cellStyle name="60% - 着色 3" xfId="16" builtinId="40" customBuiltin="1"/>
    <cellStyle name="60% - 着色 4" xfId="17" builtinId="44" customBuiltin="1"/>
    <cellStyle name="60% - 着色 5" xfId="18" builtinId="48" customBuiltin="1"/>
    <cellStyle name="60% - 着色 6" xfId="19" builtinId="52" customBuiltin="1"/>
    <cellStyle name="Normal_MSS(2G IP承载)数据需求规范(V2.2.0)" xfId="20"/>
    <cellStyle name="标题" xfId="21" builtinId="15" customBuiltin="1"/>
    <cellStyle name="标题 1" xfId="22" builtinId="16" customBuiltin="1"/>
    <cellStyle name="标题 2" xfId="23" builtinId="17" customBuiltin="1"/>
    <cellStyle name="标题 3" xfId="24" builtinId="18" customBuiltin="1"/>
    <cellStyle name="标题 4" xfId="25" builtinId="19" customBuiltin="1"/>
    <cellStyle name="差" xfId="26" builtinId="27" customBuiltin="1"/>
    <cellStyle name="常规" xfId="0" builtinId="0"/>
    <cellStyle name="常规 2" xfId="27"/>
    <cellStyle name="常规 3" xfId="53"/>
    <cellStyle name="常规_3-中国移动IMS域性能测量参数(IMS-MGCF&amp;MGW)-0723" xfId="28"/>
    <cellStyle name="常规_PM-MSS(v3.1.0)_20090531" xfId="29"/>
    <cellStyle name="常规_sheet" xfId="30"/>
    <cellStyle name="常规_中国移动3G OMC北向接口配置资源模型ICS－BG分册" xfId="31"/>
    <cellStyle name="常规_中国移动IMS域性能测量参数（IMS_MGCF ST_SCTP_BC）" xfId="32"/>
    <cellStyle name="常规_中国移动IMS域性能测量参数（IMS-MGCF&amp;MGW）---TRK" xfId="33"/>
    <cellStyle name="常规_中国移动IMS域性能测量指标（IMS_MGCF）-SPG整改" xfId="34"/>
    <cellStyle name="好" xfId="35" builtinId="26" customBuiltin="1"/>
    <cellStyle name="汇总" xfId="36" builtinId="25" customBuiltin="1"/>
    <cellStyle name="计算" xfId="37" builtinId="22" customBuiltin="1"/>
    <cellStyle name="检查单元格" xfId="38" builtinId="23" customBuiltin="1"/>
    <cellStyle name="解释性文本" xfId="39" builtinId="53" customBuiltin="1"/>
    <cellStyle name="警告文本" xfId="40" builtinId="11" customBuiltin="1"/>
    <cellStyle name="链接单元格" xfId="41" builtinId="24" customBuiltin="1"/>
    <cellStyle name="适中" xfId="48" builtinId="28" customBuiltin="1"/>
    <cellStyle name="输出" xfId="49" builtinId="21" customBuiltin="1"/>
    <cellStyle name="输入" xfId="50" builtinId="20" customBuiltin="1"/>
    <cellStyle name="样式 1" xfId="51"/>
    <cellStyle name="着色 1" xfId="42" builtinId="29" customBuiltin="1"/>
    <cellStyle name="着色 2" xfId="43" builtinId="33" customBuiltin="1"/>
    <cellStyle name="着色 3" xfId="44" builtinId="37" customBuiltin="1"/>
    <cellStyle name="着色 4" xfId="45" builtinId="41" customBuiltin="1"/>
    <cellStyle name="着色 5" xfId="46" builtinId="45" customBuiltin="1"/>
    <cellStyle name="着色 6" xfId="47" builtinId="49" customBuiltin="1"/>
    <cellStyle name="注释" xfId="52" builtinId="10" customBuiltin="1"/>
  </cellStyles>
  <dxfs count="2">
    <dxf>
      <font>
        <b/>
        <color indexed="10"/>
      </font>
    </dxf>
    <dxf>
      <font>
        <b/>
        <color indexed="1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9525</xdr:colOff>
      <xdr:row>0</xdr:row>
      <xdr:rowOff>9525</xdr:rowOff>
    </xdr:to>
    <xdr:sp macro="" textlink="">
      <xdr:nvSpPr>
        <xdr:cNvPr id="1115" name="DtsShapeName" descr="596B83@11483588695G1589@E6494E28082H8T85;;VX29223!!!!!!BIHO@]x29223!!!!@441BE411014BD@8G9311014BD@8G93!!!!!!!!!!!!!!!!!!!!!!!!!!!!!!!!!!!!!!!!!!!!!!!!!!!!82H@H82HGDM11023954!!!BIHO@]m110239548@09B968110BG1E42@B1110BG1E42@B1!!!!!!!!!!!!!!!!!!!!!!!!!!!!!!!!!!!!!!!!!!!!!!!!!!!!86E8_86EDgE11020895!!!BIHO@]e110208951111111111@BC51E63E611@BC51E63E6!!!!!!!!!!!!!!!!!!!!!!!!!!!!!!!!!!!!!!!!!!!!!!!!!!!!86D?J86G&gt;OB11025434!!!BIHO@]b110254341111111111@B56EC20G411@B56EC20G4!!!!!!!!!!!!!!!!!!!!!!!!!!!!!!!!!!!!!!!!!!!!!!!!!!!!86D@=86DCMB78728@!!!!!BIHO@]b78728!!!1@449B4G110263989D52110263989D52!!!!!!!!!!!!!!!!!!!!!!!!!!!!!!!!!!!!!!!!!!!!!!!!!!!!86F8=86FDCM24743B!!!!!BIHO@]m24743!!!1@449B801100180994C8籽耕忧樊HLR殷贴面颜泡炽谰诚它ⅸHLR,LFBG'LFVⅷ/ymr!!!!!!!!!!!!!!!!!!!!!!!!!!!!!!!!!!!!!!!!!!!!!!!!!!!!!!!!!!!!!!!!!!!!!!!!!!!!!!!!!!!!!!!!!!!!!!!!!!!!!!!!!!!!!!!!!!!!!!!!!!!!!!!!!!!!!!!!!!!!!!!!!!!!!!!!!!!!!!!!!!!!!!!!!!!!!!!!!!!!!!!!!!!!!!!!!!!!!!!!!!!!!!!!!!!!!!!!!!!!!!!!!!!!!!!!!!!!!!!!!!!!!!!!!!!!!!!!!!!!!!!!!!!!!!!!!!!!!!!!!!!!!!!!!!!!!!!!!!!!!!!!!!!!!!!!!!!!!!!!!!!!!!!!!!!!!!!!!!!!!!!!!!!!!!!!!!!!!!!!!!!!!!!!!!!!!!!!!!!!!!!!!!!!!!!!!!!!!!!!!!!!!!!!!!!!!!!!!!!!!!!!!!!!!!!!!!!!!!!!!!!!!!!!!!!!!!!!!!!!!!!!!!!!!!!!!!!!!!!!!!!!!!!!!!!!!!!!!!!!!!!!!!!!!!!!!!!!!!!!!!!!!!!!!!!!!!!!!!!!!!!!!!!!!!!!!!!!!!!!!!!!!!!!!!!!!!!!!!!!!!!!!!!!!!!!!!!!!!!!!!!!!!!!!!!!!!!!!!!!!!!!!!!!!!!!!!!!!!!!!!!!!!!!!!!!!!!!!!!!!!!!!!!!!!!!!!!!!!!!!!!!!!!!!!!!!!!!!!!!!!!!!!!!!!!!!!!!!!!!!!!!!!!!!!!!!!!!!!!!!!!!!!!!!!!!!!!!!!!!!!!!!!!!!!!!!!!!!!!!!!!!!!!!!!!!!!!!!!!!!!!!!!!!!!!!!!!!!!!!!!!!!!!!!!!!!!!!!!!!!!!!!!!!!!!!!!!!!!!!!!!!!!!!!!!!!!!!!!!!!!!!!!!!!!!!!!!!!!!!!!!!!!!!!!!!!!!!!!!!!!!!!!!!!!!!!!!!!!!!!!!!!!!!!!!!!!!!!!!!!!!!!!!!!!!!!!!!!!!!!!!!!!!!!!!!!!!!!!!!!!!!!!!!!!!!!!!!!!!!!!!!!!!!!!!!!!!!!!!!!!!!!!!!!!!!!!!!!!!!!!!!!!!!!!!!!!!!!!!!!!!!!!!!!!!!!!!!!!!!!!!!!!!!!!!!!!!!!!!!!!!!!!!!!!!!!!!!!!!!!!!!!!!!!!!!!!!!!!!!!!!!!!!!!!!!!!!!!!!!!!!!!!!!!!!!!!!!!!!!!!!!!!!!!!!!!!!!!!!!!!!!!!!!!!!!!!!!!!!!!!!!!!!!!!!!!!!!!!!!!!!!!!!!!!!!!!!!!!!!!!!!!!!!!!!!!!!!!!!!!!!!!!!!!!!!!!!!!!!!!!!!!!!!!!!!!!!!!!!!!!!!!!!!!!!!!!!!!!!!!!!!!!!!!!!!!!!!!!!!!!!!!!!!!!!!!!!!!!!!!!!!!!!!!!!!!!!!!!!!!!!!!!!!!!!!!!!!!!!!!!!!!!!!!!!!!!!!!!!!!!!!!!!!!!!!!!!!!!!!!!!!!!!!!!!!!!!!!!!!!!!!!!!!!!!!!!!!!!!!!!!!!!!!!!!!!!!!!!!!!!!!!!!!!!!!!!!!!!!!!!!!!!!!!!!!!!!!!!!!!!!!!!!!!!!!!!!!!!!!!!!!!!!!!!!!!!!!!!!!!!!!!!!!!!!!!!!!!!!!!!!!!!!!!!!!!!!!!!!!!!!!!!!!!!!!!!!!!!!!!!!!!!!!!!!!!!!!!!!!!!!!!!!!!1!Q" hidden="1"/>
        <xdr:cNvSpPr>
          <a:spLocks noChangeArrowheads="1"/>
        </xdr:cNvSpPr>
      </xdr:nvSpPr>
      <xdr:spPr bwMode="auto">
        <a:xfrm>
          <a:off x="0" y="0"/>
          <a:ext cx="9525" cy="9525"/>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5037 w 21600"/>
            <a:gd name="T13" fmla="*/ 2277 h 21600"/>
            <a:gd name="T14" fmla="*/ 16557 w 21600"/>
            <a:gd name="T15" fmla="*/ 13677 h 21600"/>
          </a:gdLst>
          <a:ahLst/>
          <a:cxnLst>
            <a:cxn ang="T8">
              <a:pos x="T0" y="T1"/>
            </a:cxn>
            <a:cxn ang="T9">
              <a:pos x="T2" y="T3"/>
            </a:cxn>
            <a:cxn ang="T10">
              <a:pos x="T4" y="T5"/>
            </a:cxn>
            <a:cxn ang="T11">
              <a:pos x="T6" y="T7"/>
            </a:cxn>
          </a:cxnLst>
          <a:rect l="T12" t="T13" r="T14" b="T15"/>
          <a:pathLst>
            <a:path w="21600" h="21600">
              <a:moveTo>
                <a:pt x="10860" y="2187"/>
              </a:moveTo>
              <a:cubicBezTo>
                <a:pt x="10451" y="1746"/>
                <a:pt x="9529" y="1018"/>
                <a:pt x="9015" y="730"/>
              </a:cubicBezTo>
              <a:cubicBezTo>
                <a:pt x="7865" y="152"/>
                <a:pt x="6685" y="0"/>
                <a:pt x="5415" y="0"/>
              </a:cubicBezTo>
              <a:cubicBezTo>
                <a:pt x="4175" y="152"/>
                <a:pt x="2995" y="575"/>
                <a:pt x="1967" y="1305"/>
              </a:cubicBezTo>
              <a:cubicBezTo>
                <a:pt x="1150" y="2187"/>
                <a:pt x="575" y="3222"/>
                <a:pt x="242" y="4220"/>
              </a:cubicBezTo>
              <a:cubicBezTo>
                <a:pt x="0" y="5410"/>
                <a:pt x="242" y="6560"/>
                <a:pt x="575" y="7597"/>
              </a:cubicBezTo>
              <a:lnTo>
                <a:pt x="10860" y="21600"/>
              </a:lnTo>
              <a:lnTo>
                <a:pt x="20995" y="7597"/>
              </a:lnTo>
              <a:cubicBezTo>
                <a:pt x="21480" y="6560"/>
                <a:pt x="21600" y="5410"/>
                <a:pt x="21480" y="4220"/>
              </a:cubicBezTo>
              <a:cubicBezTo>
                <a:pt x="21115" y="3222"/>
                <a:pt x="20420" y="2187"/>
                <a:pt x="19632" y="1305"/>
              </a:cubicBezTo>
              <a:cubicBezTo>
                <a:pt x="18575" y="575"/>
                <a:pt x="17425" y="152"/>
                <a:pt x="16275" y="0"/>
              </a:cubicBezTo>
              <a:cubicBezTo>
                <a:pt x="15005" y="0"/>
                <a:pt x="13735" y="152"/>
                <a:pt x="12705" y="730"/>
              </a:cubicBezTo>
              <a:cubicBezTo>
                <a:pt x="12176" y="1018"/>
                <a:pt x="11254" y="1746"/>
                <a:pt x="10860" y="2187"/>
              </a:cubicBezTo>
              <a:close/>
            </a:path>
          </a:pathLst>
        </a:cu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9525</xdr:colOff>
      <xdr:row>0</xdr:row>
      <xdr:rowOff>0</xdr:rowOff>
    </xdr:to>
    <xdr:sp macro="" textlink="">
      <xdr:nvSpPr>
        <xdr:cNvPr id="2163" name="DtsShapeName" descr="1C0@36B8C8DB5EG38E60C2DB@430D057083E8A83E?CMIU19378!!!!BIHO@]m11018541!@5799881102E240C435UE^LCLR颜泡坠半衡0州/ymr!!!!!!!!!!!!!!!!!!!!!!!!!!!!!!!!!!!!!!!!!!!!!!!!!!!!!!!!!!!!!!!!!!!!!!!!!!!!!!!!!!!!!!!!!!!!!!!!!!!!!!!!!!!!!!!!!!!!!!!!!!!!!!!!!!!!!!!!!!!!!!!!!!!!!!!!!!!!!!!!!!!!!!!!!!!!!!!!!!!!!!!!!!!!!!!!!!!!!!!!!!!!!!!!!!!!!!!!!!!!!!!!!!!!!!!!!!!!!!!!!!!!!!!!!!!!!!!!!!!!!!!!!!!!!!!!!!!!!!!!!!!!!!!!!!!!!!!!!!!!!!!!!!!!!!!!!!!!!!!!!!!!!!!!!!!!!!!!!!!!!!!!!!!!!!!!!!!!!!!!!!!!!!!!!!!!!!!!!!!!!!!!!!!!!!!!!!!!!!!!!!!!!!!!!!!!!!!!!!!!!!!!!!!!!!!!!!!!!!!!!!!!!!!!!!!!!!!!!!!!!!!!!!!!!!!!!!!!!!!!!!!!!!!!!!!!!!!!!!!!!!!!!!!!!!!!!!!!!!!!!!!!!!!!!!!!!!!!!!!!!!!!!!!!!!!!!!!!!!!!!!!!!!!!!!!!!!!!!!!!!!!!!!!!!!!!!!!!!!!!!!!!!!!!!!!!!!!!!!!!!!!!!!!!!!!!!!!!!!!!!!!!!!!!!!!!!!!!!!!!!!!!!!!!!!!!!!!!!!!!!!!!!!!!!!!!!!!!!!!!!!!!!!!!!!!!!!!!!!!!!!!!!!!!!!!!!!!!!!!!!!!!!!!!!!!!!!!!!!!!!!!!!!!!!!!!!!!!!!!!!!!!!!!!!!!!!!!!!!!!!!!!!!!!!!!!!!!!!!!!!!!!!!!!!!!!!!!!!!!!!!!!!!!!!!!!!!!!!!!!!!!!!!!!!!!!!!!!!!!!!!!!!!!!!!!!!!!!!!!!!!!!!!!!!!!!!!!!!!!!!!!!!!!!!!!!!!!!!!!!!!!!!!!!!!!!!!!!!!!!!!!!!!!!!!!!!!!!!!!!!!!!!!!!!!!!!!!!!!!!!!!!!!!!!!!!!!!!!!!!!!!!!!!!!!!!!!!!!!!!!!!!!!!!!!!!!!!!!!!!!!!!!!!!!!!!!!!!!!!!!!!!!!!!!!!!!!!!!!!!!!!!!!!!!!!!!!!!!!!!!!!!!!!!!!!!!!!!!!!!!!!!!!!!!!!!!!!!!!!!!!!!!!!!!!!!!!!!!!!!!!!!!!!!!!!!!!!!!!!!!!!!!!!!!!!!!!!!!!!!!!!!!!!!!!!!!!!!!!!!!!!!!!!!!!!!!!!!!!!!!!!!!!!!!!!!!!!!!!!!!!!!!!!!!!!!!!!!!!!!!!!!!!!!!!!!!!!!!!!!!!!!!!!!!!!!!!!!!!!!!!!!!!!!!!!!!!!!!!!!!!!!!!!!!!!!!!!!!!!!!!!!!!!!!!!!!!!!!!!!!!!!!!!!!!!!!!!!!!!!!!!!!!!!!!!!!!!!!!!!!!!!!!!!!!!!!!!!!!!!!!!!!!!!!!!!!!!!!!!!!!!!!!!!!!!!!!!!!!!!!!!!!!!!!!!!!!!!!!!!!!!!!!!!!!!!!!!!!!!!!!!!!!!!!!!!!!!!!!!!!!!!!!!!!!!!!!!!!!!!!!!!!!!!!!!!!!!!!!!!!!!!!!!!!!!!!!!!!!!!!!!!!!!!!!!!!!!!!!!!!!!!!!!!!!!!!!!!!!!!!!!!!!!!!!!!!!!!!!!!!!!!!!!!!!!!!!!!!!!!!!!!!!!!!!!!!!!!!!!!!!!!!!!!!!!!!!!!!!!!!!!!!!!!!!!!!!!!!!!!!!!!!!!!!!!!!!!!!!!!!!!!!!!!!!!!!!!!!!!!!!!!!!!!!!!!!!!!!!!!!!!!!!!!!!!!!!!!!!!!!!!!!!!!!!!!!!!!!!!!!!!!!!!!!!!!!!!!!!!!!!!!!!!!!!!!!!!!!!!!!!!!!!!!!!!!!!!!!!!!!!!!!!!!!!!!!!!!!!!!!!!!!!!!!!!!!!!!!!!!!!!!!!!!!!!!!!!!!!!!!!!!!!!!!!!!!!!!!!!!!!!!!!!!!!!!!!!!!!!!!!!!!!!!!!!!!!!!!!!!!!!!!!!!!!!!!!!!!!!!!!!!!!!!!!!!!!!!!!!!!!!!!!!!!!!!!!!!!!!!!!!!!!!!!!!!!!!!!!!!!!!!!!!!!!!!!!!!!!!!!!!!!!!!!!!!!!!!!!!!!!!!!!!!!!!!!!!!!!!!!!!!!!!!!!!!!!!!!!!!!!!!!!!!!!!!!!!!!!!!!!!!!!!!!!!!!!!!!!!!!!!!!!!!!!!!!!!!!!!!!!!!!!!!!!!!!!!!!!!!!!!!!!!!!!!!!!!!!!!!!!!!!!!!!!!!!!!!!!!!!!!!!!!!!!!!!!!!!!!1!1" hidden="1"/>
        <xdr:cNvSpPr>
          <a:spLocks noChangeArrowheads="1"/>
        </xdr:cNvSpPr>
      </xdr:nvSpPr>
      <xdr:spPr bwMode="auto">
        <a:xfrm>
          <a:off x="0" y="0"/>
          <a:ext cx="9525" cy="0"/>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5037 w 21600"/>
            <a:gd name="T13" fmla="*/ 0 h 21600"/>
            <a:gd name="T14" fmla="*/ 16557 w 21600"/>
            <a:gd name="T15" fmla="*/ 0 h 21600"/>
          </a:gdLst>
          <a:ahLst/>
          <a:cxnLst>
            <a:cxn ang="T8">
              <a:pos x="T0" y="T1"/>
            </a:cxn>
            <a:cxn ang="T9">
              <a:pos x="T2" y="T3"/>
            </a:cxn>
            <a:cxn ang="T10">
              <a:pos x="T4" y="T5"/>
            </a:cxn>
            <a:cxn ang="T11">
              <a:pos x="T6" y="T7"/>
            </a:cxn>
          </a:cxnLst>
          <a:rect l="T12" t="T13" r="T14" b="T15"/>
          <a:pathLst>
            <a:path w="21600" h="21600">
              <a:moveTo>
                <a:pt x="10860" y="2187"/>
              </a:moveTo>
              <a:cubicBezTo>
                <a:pt x="10451" y="1746"/>
                <a:pt x="9529" y="1018"/>
                <a:pt x="9015" y="730"/>
              </a:cubicBezTo>
              <a:cubicBezTo>
                <a:pt x="7865" y="152"/>
                <a:pt x="6685" y="0"/>
                <a:pt x="5415" y="0"/>
              </a:cubicBezTo>
              <a:cubicBezTo>
                <a:pt x="4175" y="152"/>
                <a:pt x="2995" y="575"/>
                <a:pt x="1967" y="1305"/>
              </a:cubicBezTo>
              <a:cubicBezTo>
                <a:pt x="1150" y="2187"/>
                <a:pt x="575" y="3222"/>
                <a:pt x="242" y="4220"/>
              </a:cubicBezTo>
              <a:cubicBezTo>
                <a:pt x="0" y="5410"/>
                <a:pt x="242" y="6560"/>
                <a:pt x="575" y="7597"/>
              </a:cubicBezTo>
              <a:lnTo>
                <a:pt x="10860" y="21600"/>
              </a:lnTo>
              <a:lnTo>
                <a:pt x="20995" y="7597"/>
              </a:lnTo>
              <a:cubicBezTo>
                <a:pt x="21480" y="6560"/>
                <a:pt x="21600" y="5410"/>
                <a:pt x="21480" y="4220"/>
              </a:cubicBezTo>
              <a:cubicBezTo>
                <a:pt x="21115" y="3222"/>
                <a:pt x="20420" y="2187"/>
                <a:pt x="19632" y="1305"/>
              </a:cubicBezTo>
              <a:cubicBezTo>
                <a:pt x="18575" y="575"/>
                <a:pt x="17425" y="152"/>
                <a:pt x="16275" y="0"/>
              </a:cubicBezTo>
              <a:cubicBezTo>
                <a:pt x="15005" y="0"/>
                <a:pt x="13735" y="152"/>
                <a:pt x="12705" y="730"/>
              </a:cubicBezTo>
              <a:cubicBezTo>
                <a:pt x="12176" y="1018"/>
                <a:pt x="11254" y="1746"/>
                <a:pt x="10860" y="2187"/>
              </a:cubicBezTo>
              <a:close/>
            </a:path>
          </a:pathLst>
        </a:custGeom>
        <a:solidFill>
          <a:srgbClr val="FFFFFF"/>
        </a:solidFill>
        <a:ln w="9525">
          <a:solidFill>
            <a:srgbClr val="000000"/>
          </a:solid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X1Carbon/AppData/Local/Temp/KuaiZip/00a7003f00af003d006c003000cc008c.temp/MGCF-PM(V2.1.3)-ZTE-V3.0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应答统计"/>
      <sheetName val="说明"/>
      <sheetName val="Index"/>
      <sheetName val="HB"/>
      <sheetName val="HD"/>
      <sheetName val="HE"/>
      <sheetName val="HF"/>
      <sheetName val="HG"/>
      <sheetName val="HH"/>
      <sheetName val="HI"/>
      <sheetName val="HJ"/>
      <sheetName val="HK"/>
      <sheetName val="HT"/>
      <sheetName val="HU"/>
      <sheetName val="HY"/>
      <sheetName val="CA"/>
      <sheetName val="CB"/>
      <sheetName val="CC"/>
      <sheetName val="CD"/>
      <sheetName val="CE"/>
    </sheetNames>
    <sheetDataSet>
      <sheetData sheetId="0"/>
      <sheetData sheetId="1"/>
      <sheetData sheetId="2"/>
      <sheetData sheetId="3">
        <row r="1">
          <cell r="A1" t="str">
            <v>指标编码</v>
          </cell>
          <cell r="B1" t="str">
            <v>重要度</v>
          </cell>
          <cell r="C1" t="str">
            <v>英文名称</v>
          </cell>
          <cell r="D1" t="str">
            <v>中文名称</v>
          </cell>
          <cell r="E1" t="str">
            <v>定义</v>
          </cell>
          <cell r="F1" t="str">
            <v>触发点</v>
          </cell>
          <cell r="G1" t="str">
            <v>采集方式</v>
          </cell>
          <cell r="H1" t="str">
            <v>数据类型</v>
          </cell>
          <cell r="I1" t="str">
            <v>单位</v>
          </cell>
          <cell r="J1" t="str">
            <v>空间粒度</v>
          </cell>
          <cell r="K1" t="str">
            <v>时间粒度</v>
          </cell>
          <cell r="L1" t="str">
            <v>上报周期</v>
          </cell>
          <cell r="M1" t="str">
            <v>测试要求</v>
          </cell>
          <cell r="N1" t="str">
            <v>备注</v>
          </cell>
        </row>
        <row r="2">
          <cell r="A2" t="str">
            <v>MGCFHB01</v>
          </cell>
          <cell r="B2" t="str">
            <v>A</v>
          </cell>
          <cell r="C2" t="str">
            <v>CC.AttCallCsOrig</v>
          </cell>
          <cell r="D2" t="str">
            <v>CS始发试呼次数</v>
          </cell>
          <cell r="E2" t="str">
            <v>统计收到CS域的入局呼叫的试呼次数。</v>
          </cell>
          <cell r="F2" t="str">
            <v>在收到对局的IAM/IAM消息（分别对应于ISUP/BICC协议）后，统计该指标。（TS29.163）</v>
          </cell>
          <cell r="G2" t="str">
            <v>CC</v>
          </cell>
          <cell r="H2" t="str">
            <v>整数</v>
          </cell>
          <cell r="I2" t="str">
            <v>次</v>
          </cell>
          <cell r="J2" t="str">
            <v>MgcfFunction</v>
          </cell>
          <cell r="K2" t="str">
            <v>15分钟</v>
          </cell>
          <cell r="L2" t="str">
            <v>15分钟</v>
          </cell>
        </row>
        <row r="3">
          <cell r="A3" t="str">
            <v>MGCFHB02</v>
          </cell>
          <cell r="B3" t="str">
            <v>A</v>
          </cell>
          <cell r="C3" t="str">
            <v>CC.SuccCallCsOrig</v>
          </cell>
          <cell r="D3" t="str">
            <v>CS始发接通次数</v>
          </cell>
          <cell r="E3" t="str">
            <v>统计收到CS域的入局呼叫，被叫方振铃的次数。</v>
          </cell>
          <cell r="F3" t="str">
            <v>向对局发送回ACM/ACM消息或CON/CON消息（分别对应于ISUP/BICC协议）时进行统计。（TS29.163）</v>
          </cell>
          <cell r="G3" t="str">
            <v>CC</v>
          </cell>
          <cell r="H3" t="str">
            <v>整数</v>
          </cell>
          <cell r="I3" t="str">
            <v>次</v>
          </cell>
          <cell r="J3" t="str">
            <v>MgcfFunction</v>
          </cell>
          <cell r="K3" t="str">
            <v>15分钟</v>
          </cell>
          <cell r="L3" t="str">
            <v>15分钟</v>
          </cell>
        </row>
        <row r="4">
          <cell r="A4" t="str">
            <v>MGCFHB03</v>
          </cell>
          <cell r="B4" t="str">
            <v>A</v>
          </cell>
          <cell r="C4" t="str">
            <v>CC.AnsCallCsOrig</v>
          </cell>
          <cell r="D4" t="str">
            <v>CS始发应答次数</v>
          </cell>
          <cell r="E4" t="str">
            <v>统计收到CS域的入局呼叫，被叫方应答的次数。</v>
          </cell>
          <cell r="F4" t="str">
            <v>向对局发送ANM/ANM消息或CON/CON消息（分别对应于ISUP/BICC协议）时进行统计。（TS29.163）</v>
          </cell>
          <cell r="G4" t="str">
            <v>CC</v>
          </cell>
          <cell r="H4" t="str">
            <v>整数</v>
          </cell>
          <cell r="I4" t="str">
            <v>次</v>
          </cell>
          <cell r="J4" t="str">
            <v>MgcfFunction</v>
          </cell>
          <cell r="K4" t="str">
            <v>15分钟</v>
          </cell>
          <cell r="L4" t="str">
            <v>15分钟</v>
          </cell>
        </row>
        <row r="5">
          <cell r="A5" t="str">
            <v>MGCFHB04</v>
          </cell>
          <cell r="B5" t="str">
            <v>B</v>
          </cell>
          <cell r="C5" t="str">
            <v>CC.TermRelCallCsOrig</v>
          </cell>
          <cell r="D5" t="str">
            <v>CS始发用户早释放次数</v>
          </cell>
          <cell r="E5" t="str">
            <v>统计收到CS域的入局呼叫，当被叫用户还未接通，主叫用户就释放呼叫的次数。</v>
          </cell>
          <cell r="F5" t="str">
            <v>在收到IAM/IAM消息（分别对应于ISUP/BICC协议），发送ACM/ACM消息后，被叫应答前，收到对局发送REL/REL消息时统计。（TS29.163）</v>
          </cell>
          <cell r="G5" t="str">
            <v>CC</v>
          </cell>
          <cell r="H5" t="str">
            <v>整数</v>
          </cell>
          <cell r="I5" t="str">
            <v>次</v>
          </cell>
          <cell r="J5" t="str">
            <v>MgcfFunction</v>
          </cell>
          <cell r="K5" t="str">
            <v>15分钟</v>
          </cell>
          <cell r="L5" t="str">
            <v>15分钟</v>
          </cell>
        </row>
        <row r="6">
          <cell r="A6" t="str">
            <v>MGCFHB05</v>
          </cell>
          <cell r="B6" t="str">
            <v>A</v>
          </cell>
          <cell r="C6" t="str">
            <v>CC.AttCallImOrig</v>
          </cell>
          <cell r="D6" t="str">
            <v>IMS始发试呼次数</v>
          </cell>
          <cell r="E6" t="str">
            <v>统计收到IMS域的入局呼叫的试呼次数。</v>
          </cell>
          <cell r="F6" t="str">
            <v>在收到对局的INVITE消息后，统计该指标。（TS29.163）</v>
          </cell>
          <cell r="G6" t="str">
            <v>CC</v>
          </cell>
          <cell r="H6" t="str">
            <v>整数</v>
          </cell>
          <cell r="I6" t="str">
            <v>次</v>
          </cell>
          <cell r="J6" t="str">
            <v>MgcfFunction</v>
          </cell>
          <cell r="K6" t="str">
            <v>15分钟</v>
          </cell>
          <cell r="L6" t="str">
            <v>15分钟</v>
          </cell>
        </row>
        <row r="7">
          <cell r="A7" t="str">
            <v>MGCFHB06</v>
          </cell>
          <cell r="B7" t="str">
            <v>A</v>
          </cell>
          <cell r="C7" t="str">
            <v>CC.SuccCallImOrig</v>
          </cell>
          <cell r="D7" t="str">
            <v>IMS始发接通次数</v>
          </cell>
          <cell r="E7" t="str">
            <v>统计收到IMS域的入局呼叫，被叫方振铃的次数。</v>
          </cell>
          <cell r="F7" t="str">
            <v>在收到对局的180消息或200消息后，统计该指标。（TS29.163）</v>
          </cell>
          <cell r="G7" t="str">
            <v>CC</v>
          </cell>
          <cell r="H7" t="str">
            <v>整数</v>
          </cell>
          <cell r="I7" t="str">
            <v>次</v>
          </cell>
          <cell r="J7" t="str">
            <v>MgcfFunction</v>
          </cell>
          <cell r="K7" t="str">
            <v>15分钟</v>
          </cell>
          <cell r="L7" t="str">
            <v>15分钟</v>
          </cell>
        </row>
        <row r="8">
          <cell r="A8" t="str">
            <v>MGCFHB07</v>
          </cell>
          <cell r="B8" t="str">
            <v>A</v>
          </cell>
          <cell r="C8" t="str">
            <v>CC.AnsCallImOrig</v>
          </cell>
          <cell r="D8" t="str">
            <v>IMS始发应答次数</v>
          </cell>
          <cell r="E8" t="str">
            <v>统计收到IMS域的入局呼叫，被叫方应答的次数。</v>
          </cell>
          <cell r="F8" t="str">
            <v>在收到对局的200消息后，统计该指标。（TS29.163）</v>
          </cell>
          <cell r="G8" t="str">
            <v>CC</v>
          </cell>
          <cell r="H8" t="str">
            <v>整数</v>
          </cell>
          <cell r="I8" t="str">
            <v>次</v>
          </cell>
          <cell r="J8" t="str">
            <v>MgcfFunction</v>
          </cell>
          <cell r="K8" t="str">
            <v>15分钟</v>
          </cell>
          <cell r="L8" t="str">
            <v>15分钟</v>
          </cell>
        </row>
        <row r="9">
          <cell r="A9" t="str">
            <v>MGCFHB08</v>
          </cell>
          <cell r="B9" t="str">
            <v>B</v>
          </cell>
          <cell r="C9" t="str">
            <v>CC.TermRelCallImOrig</v>
          </cell>
          <cell r="D9" t="str">
            <v>IMS始发用户早释放次数</v>
          </cell>
          <cell r="E9" t="str">
            <v>统计收到IMS域的入局呼叫，当被叫用户还未接通，主叫用户就释放呼叫的次数。</v>
          </cell>
          <cell r="F9" t="str">
            <v>在收到INVITE消息，被叫接通前，收到对局发送CANCEL消息时统计。（TS29.163）</v>
          </cell>
          <cell r="G9" t="str">
            <v>CC</v>
          </cell>
          <cell r="H9" t="str">
            <v>整数</v>
          </cell>
          <cell r="I9" t="str">
            <v>次</v>
          </cell>
          <cell r="J9" t="str">
            <v>MgcfFunction</v>
          </cell>
          <cell r="K9" t="str">
            <v>15分钟</v>
          </cell>
          <cell r="L9" t="str">
            <v>15分钟</v>
          </cell>
        </row>
        <row r="10">
          <cell r="A10" t="str">
            <v>MGCFHB22</v>
          </cell>
          <cell r="B10" t="str">
            <v>C</v>
          </cell>
          <cell r="C10" t="str">
            <v>CC.SeizureTimeCsOrig</v>
          </cell>
          <cell r="D10" t="str">
            <v>CS始发呼叫占用时长</v>
          </cell>
          <cell r="E10" t="str">
            <v>统计收到CS域的入局呼叫，从试呼开始到呼叫释放（正常释放、异常释放）的时长。</v>
          </cell>
          <cell r="F10" t="str">
            <v>在收到对局的IAM/IAM消息（分别对应于ISUP/BICC协议），统计到呼叫释放的时长。（TS29.163）</v>
          </cell>
          <cell r="G10" t="str">
            <v>CC</v>
          </cell>
          <cell r="H10" t="str">
            <v>整数</v>
          </cell>
          <cell r="I10" t="str">
            <v>秒</v>
          </cell>
          <cell r="J10" t="str">
            <v>MgcfFunction</v>
          </cell>
          <cell r="K10" t="str">
            <v>15分钟</v>
          </cell>
          <cell r="L10" t="str">
            <v>15分钟</v>
          </cell>
        </row>
        <row r="11">
          <cell r="A11" t="str">
            <v>MGCFHB23</v>
          </cell>
          <cell r="B11" t="str">
            <v>C</v>
          </cell>
          <cell r="C11" t="str">
            <v>CC.ConnectTimeCsOrig</v>
          </cell>
          <cell r="D11" t="str">
            <v>CS始发呼叫接通时长</v>
          </cell>
          <cell r="E11" t="str">
            <v>统计收到CS域的入局呼叫，从振铃开始到呼叫释放（正常释放、异常释放）的时长。</v>
          </cell>
          <cell r="F11" t="str">
            <v>在收到对局回ACM/ACM消息或CON/CON消息（分别对应于ISUP/BICC协议），统计到呼叫释放的时长。（TS29.163）</v>
          </cell>
          <cell r="G11" t="str">
            <v>CC</v>
          </cell>
          <cell r="H11" t="str">
            <v>整数</v>
          </cell>
          <cell r="I11" t="str">
            <v>秒</v>
          </cell>
          <cell r="J11" t="str">
            <v>MgcfFunction</v>
          </cell>
          <cell r="K11" t="str">
            <v>15分钟</v>
          </cell>
          <cell r="L11" t="str">
            <v>15分钟</v>
          </cell>
        </row>
        <row r="12">
          <cell r="A12" t="str">
            <v>MGCFHB24</v>
          </cell>
          <cell r="B12" t="str">
            <v>A</v>
          </cell>
          <cell r="C12" t="str">
            <v>CC.AnswerTimeCsOrig</v>
          </cell>
          <cell r="D12" t="str">
            <v>CS始发呼叫应答时长</v>
          </cell>
          <cell r="E12" t="str">
            <v>统计收到CS域的入局呼叫，从应答开始到呼叫释放（正常释放、异常释放）的时长。</v>
          </cell>
          <cell r="F12" t="str">
            <v>在收到对局回ANM/ANM消息或CON/CON消息（分别对应于ISUP/BICC协议），统计到呼叫释放的时长。（TS29.163）</v>
          </cell>
          <cell r="G12" t="str">
            <v>CC</v>
          </cell>
          <cell r="H12" t="str">
            <v>整数</v>
          </cell>
          <cell r="I12" t="str">
            <v>秒</v>
          </cell>
          <cell r="J12" t="str">
            <v>MgcfFunction</v>
          </cell>
          <cell r="K12" t="str">
            <v>15分钟</v>
          </cell>
          <cell r="L12" t="str">
            <v>15分钟</v>
          </cell>
        </row>
        <row r="13">
          <cell r="A13" t="str">
            <v>MGCFHB25</v>
          </cell>
          <cell r="B13" t="str">
            <v>C</v>
          </cell>
          <cell r="C13" t="str">
            <v>CC.SeizureTimeImOrig</v>
          </cell>
          <cell r="D13" t="str">
            <v>IMS始发呼叫占用时长</v>
          </cell>
          <cell r="E13" t="str">
            <v>统计收到IMS域的入局呼叫，从试呼开始到呼叫释放（正常释放、异常释放）的时长。</v>
          </cell>
          <cell r="F13" t="str">
            <v>在收到对局的INVITE消息后，统计到呼叫释放的时长。（TS29.163）</v>
          </cell>
          <cell r="G13" t="str">
            <v>CC</v>
          </cell>
          <cell r="H13" t="str">
            <v>整数</v>
          </cell>
          <cell r="I13" t="str">
            <v>秒</v>
          </cell>
          <cell r="J13" t="str">
            <v>MgcfFunction</v>
          </cell>
          <cell r="K13" t="str">
            <v>15分钟</v>
          </cell>
          <cell r="L13" t="str">
            <v>15分钟</v>
          </cell>
        </row>
        <row r="14">
          <cell r="A14" t="str">
            <v>MGCFHB26</v>
          </cell>
          <cell r="B14" t="str">
            <v>C</v>
          </cell>
          <cell r="C14" t="str">
            <v>CC.ConnectTimeImOrig</v>
          </cell>
          <cell r="D14" t="str">
            <v>IMS始发呼叫接通时长</v>
          </cell>
          <cell r="E14" t="str">
            <v>统计收到IMS域的入局呼叫，从振铃开始到呼叫释放（正常释放、异常释放）的时长。</v>
          </cell>
          <cell r="F14" t="str">
            <v>在收到对局的180消息或200消息后，统计到呼叫释放的时长。（TS29.163）</v>
          </cell>
          <cell r="G14" t="str">
            <v>CC</v>
          </cell>
          <cell r="H14" t="str">
            <v>整数</v>
          </cell>
          <cell r="I14" t="str">
            <v>秒</v>
          </cell>
          <cell r="J14" t="str">
            <v>MgcfFunction</v>
          </cell>
          <cell r="K14" t="str">
            <v>15分钟</v>
          </cell>
          <cell r="L14" t="str">
            <v>15分钟</v>
          </cell>
        </row>
        <row r="15">
          <cell r="A15" t="str">
            <v>MGCFHB27</v>
          </cell>
          <cell r="B15" t="str">
            <v>A</v>
          </cell>
          <cell r="C15" t="str">
            <v>CC.AnswerTimeImOrig</v>
          </cell>
          <cell r="D15" t="str">
            <v>IMS始发呼叫应答时长</v>
          </cell>
          <cell r="E15" t="str">
            <v>统计收到IMS域的入局呼叫，从应答开始到呼叫释放（正常释放、异常释放）的时长。</v>
          </cell>
          <cell r="F15" t="str">
            <v>在收到对局的200消息后，统计到呼叫释放的时长。（TS29.163）</v>
          </cell>
          <cell r="G15" t="str">
            <v>CC</v>
          </cell>
          <cell r="H15" t="str">
            <v>整数</v>
          </cell>
          <cell r="I15" t="str">
            <v>秒</v>
          </cell>
          <cell r="J15" t="str">
            <v>MgcfFunction</v>
          </cell>
          <cell r="K15" t="str">
            <v>15分钟</v>
          </cell>
          <cell r="L15" t="str">
            <v>15分钟</v>
          </cell>
        </row>
        <row r="16">
          <cell r="A16" t="str">
            <v>MGCFHB28</v>
          </cell>
          <cell r="B16" t="str">
            <v>A</v>
          </cell>
          <cell r="C16" t="str">
            <v>CC.SetupTimeCsOrigMean</v>
          </cell>
          <cell r="D16" t="str">
            <v>CS始发呼叫平均建立时间</v>
          </cell>
          <cell r="E16" t="str">
            <v>统计CS域呼叫IMS域被叫振铃所需要的平均时间。</v>
          </cell>
          <cell r="F16" t="str">
            <v>在收到对局的IAM/IAM消息（分别对应于ISUP/BICC协议）后，统计到向对局发送ACM消息或CON消息（分别对应于ISUP/BICC协议）的时长。（TS29.163）</v>
          </cell>
          <cell r="G16" t="str">
            <v>DER</v>
          </cell>
          <cell r="H16" t="str">
            <v>整数</v>
          </cell>
          <cell r="I16" t="str">
            <v>毫秒</v>
          </cell>
          <cell r="J16" t="str">
            <v>MgcfFunction</v>
          </cell>
          <cell r="K16" t="str">
            <v>15分钟</v>
          </cell>
          <cell r="L16" t="str">
            <v>15分钟</v>
          </cell>
        </row>
        <row r="17">
          <cell r="A17" t="str">
            <v>MGCFHB29</v>
          </cell>
          <cell r="B17" t="str">
            <v>A</v>
          </cell>
          <cell r="C17" t="str">
            <v>CC.SetupTimeImOrigMean</v>
          </cell>
          <cell r="D17" t="str">
            <v>IMS始发呼叫平均建立时间</v>
          </cell>
          <cell r="E17" t="str">
            <v>统计IMS域呼叫CS域被叫振铃所需要的平均时间。</v>
          </cell>
          <cell r="F17" t="str">
            <v>在收到对局的INVITE消息后，统计到向对局发送180消息或200消息的时长。（TS29.163）</v>
          </cell>
          <cell r="G17" t="str">
            <v>DER</v>
          </cell>
          <cell r="H17" t="str">
            <v>整数</v>
          </cell>
          <cell r="I17" t="str">
            <v>毫秒</v>
          </cell>
          <cell r="J17" t="str">
            <v>MgcfFunction</v>
          </cell>
          <cell r="K17" t="str">
            <v>15分钟</v>
          </cell>
          <cell r="L17" t="str">
            <v>15分钟</v>
          </cell>
        </row>
        <row r="18">
          <cell r="A18" t="str">
            <v>MGCFHB30</v>
          </cell>
          <cell r="B18" t="str">
            <v>C</v>
          </cell>
          <cell r="C18" t="str">
            <v>CC.NbrAnsCallMax</v>
          </cell>
          <cell r="D18" t="str">
            <v>在线应答呼叫数峰值</v>
          </cell>
          <cell r="E18" t="str">
            <v>统计MGCF网元周期内在线应答呼叫数的最大值。</v>
          </cell>
          <cell r="F18" t="str">
            <v>统计MGCF网元周期内在线应答呼叫数的最大值。（TS29.163）</v>
          </cell>
          <cell r="G18" t="str">
            <v>SI</v>
          </cell>
          <cell r="H18" t="str">
            <v>整数</v>
          </cell>
          <cell r="I18" t="str">
            <v>次</v>
          </cell>
          <cell r="J18" t="str">
            <v>MgcfFunction</v>
          </cell>
          <cell r="K18" t="str">
            <v>15分钟</v>
          </cell>
          <cell r="L18" t="str">
            <v>15分钟</v>
          </cell>
        </row>
        <row r="19">
          <cell r="A19" t="str">
            <v>MGCFHB31</v>
          </cell>
          <cell r="B19" t="str">
            <v>B</v>
          </cell>
          <cell r="C19" t="str">
            <v>CC.NbrAnsCallMean</v>
          </cell>
          <cell r="D19" t="str">
            <v>在线应答呼叫数均值</v>
          </cell>
          <cell r="E19" t="str">
            <v>统计MGCF网元周期内在线应答呼叫数的平均值。</v>
          </cell>
          <cell r="F19" t="str">
            <v>统计MGCF网元周期内在线应答呼叫数的平均值。（TS29.163）</v>
          </cell>
          <cell r="G19" t="str">
            <v>SI</v>
          </cell>
          <cell r="H19" t="str">
            <v>整数</v>
          </cell>
          <cell r="I19" t="str">
            <v>次</v>
          </cell>
          <cell r="J19" t="str">
            <v>MgcfFunction</v>
          </cell>
          <cell r="K19" t="str">
            <v>15分钟</v>
          </cell>
          <cell r="L19" t="str">
            <v>15分钟</v>
          </cell>
        </row>
        <row r="20">
          <cell r="A20" t="str">
            <v>MGCFHB32</v>
          </cell>
          <cell r="B20" t="str">
            <v>C</v>
          </cell>
          <cell r="C20" t="str">
            <v>CC.RelCallsMgwInit</v>
          </cell>
          <cell r="D20" t="str">
            <v>MGW发起的呼叫释放次数</v>
          </cell>
          <cell r="E20" t="str">
            <v>统计MGW触发的呼叫释放次数。</v>
          </cell>
          <cell r="F20" t="str">
            <v>在收到MGW发送的Notify/ADD Reply/ServiceChange消息导致呼叫拆线时统计。（TS29.163）</v>
          </cell>
          <cell r="G20" t="str">
            <v>CC</v>
          </cell>
          <cell r="H20" t="str">
            <v>整数</v>
          </cell>
          <cell r="I20" t="str">
            <v>次</v>
          </cell>
          <cell r="J20" t="str">
            <v>MgcfFunction</v>
          </cell>
          <cell r="K20" t="str">
            <v>15分钟</v>
          </cell>
          <cell r="L20" t="str">
            <v>15分钟</v>
          </cell>
        </row>
        <row r="21">
          <cell r="A21" t="str">
            <v>MGCFHB33</v>
          </cell>
          <cell r="B21" t="str">
            <v>B</v>
          </cell>
          <cell r="C21" t="str">
            <v>CC.SeizureTrafCsOrig</v>
          </cell>
          <cell r="D21" t="str">
            <v>CS始发呼叫占用话务量</v>
          </cell>
          <cell r="E21" t="str">
            <v>统计收到CS域的入局呼叫，从试呼开始到呼叫释放（正常释放、异常释放）的话务量。</v>
          </cell>
          <cell r="F21" t="str">
            <v>在收到对局的IAM/IAM消息（分别对应于ISUP/BICC协议），统计到呼叫释放的话务量。（TS29.163）</v>
          </cell>
          <cell r="G21" t="str">
            <v>CC</v>
          </cell>
          <cell r="H21" t="str">
            <v>实数</v>
          </cell>
          <cell r="I21" t="str">
            <v>ERL</v>
          </cell>
          <cell r="J21" t="str">
            <v>MgcfFunction</v>
          </cell>
          <cell r="K21" t="str">
            <v>15分钟</v>
          </cell>
          <cell r="L21" t="str">
            <v>15分钟</v>
          </cell>
        </row>
        <row r="22">
          <cell r="A22" t="str">
            <v>MGCFHB34</v>
          </cell>
          <cell r="B22" t="str">
            <v>B</v>
          </cell>
          <cell r="C22" t="str">
            <v>CC.ConnectTrafCsOrig</v>
          </cell>
          <cell r="D22" t="str">
            <v>CS始发接通话务量</v>
          </cell>
          <cell r="E22" t="str">
            <v>统计收到CS域的入局呼叫，从振铃开始到呼叫释放（正常释放、异常释放）的话务量。</v>
          </cell>
          <cell r="F22" t="str">
            <v>在收到对局回ACM/ACM消息或CON/CON消息（分别对应于ISUP/BICC协议），统计到呼叫释放的话务量。（TS29.163）</v>
          </cell>
          <cell r="G22" t="str">
            <v>CC</v>
          </cell>
          <cell r="H22" t="str">
            <v>实数</v>
          </cell>
          <cell r="I22" t="str">
            <v>ERL</v>
          </cell>
          <cell r="J22" t="str">
            <v>MgcfFunction</v>
          </cell>
          <cell r="K22" t="str">
            <v>15分钟</v>
          </cell>
          <cell r="L22" t="str">
            <v>15分钟</v>
          </cell>
        </row>
        <row r="23">
          <cell r="A23" t="str">
            <v>MGCFHB35</v>
          </cell>
          <cell r="B23" t="str">
            <v>B</v>
          </cell>
          <cell r="C23" t="str">
            <v>CC.AnswerTrafCsOrig</v>
          </cell>
          <cell r="D23" t="str">
            <v>CS始发呼叫应答话务量</v>
          </cell>
          <cell r="E23" t="str">
            <v>统计收到CS域的入局呼叫，从应答开始到呼叫释放（正常释放、异常释放）的话务量。</v>
          </cell>
          <cell r="F23" t="str">
            <v>在收到对局回ANM/ANM消息或CON/CON消息（分别对应于ISUP/BICC协议），统计到呼叫释放的话务量。（TS29.163）</v>
          </cell>
          <cell r="G23" t="str">
            <v>CC</v>
          </cell>
          <cell r="H23" t="str">
            <v>实数</v>
          </cell>
          <cell r="I23" t="str">
            <v>ERL</v>
          </cell>
          <cell r="J23" t="str">
            <v>MgcfFunction</v>
          </cell>
          <cell r="K23" t="str">
            <v>15分钟</v>
          </cell>
          <cell r="L23" t="str">
            <v>15分钟</v>
          </cell>
        </row>
        <row r="24">
          <cell r="A24" t="str">
            <v>MGCFHB36</v>
          </cell>
          <cell r="B24" t="str">
            <v>C</v>
          </cell>
          <cell r="C24" t="str">
            <v>CC.SeizureTrafImOrig</v>
          </cell>
          <cell r="D24" t="str">
            <v>IMS始发呼叫占用话务量</v>
          </cell>
          <cell r="E24" t="str">
            <v>统计收到IMS域的入局呼叫，从试呼开始到呼叫释放（正常释放、异常释放）的话务量。</v>
          </cell>
          <cell r="F24" t="str">
            <v>在收到对局的INVITE消息后，统计到呼叫释放的话务量。（TS29.163）</v>
          </cell>
          <cell r="G24" t="str">
            <v>CC</v>
          </cell>
          <cell r="H24" t="str">
            <v>实数</v>
          </cell>
          <cell r="I24" t="str">
            <v>ERL</v>
          </cell>
          <cell r="J24" t="str">
            <v>MgcfFunction</v>
          </cell>
          <cell r="K24" t="str">
            <v>15分钟</v>
          </cell>
          <cell r="L24" t="str">
            <v>15分钟</v>
          </cell>
        </row>
        <row r="25">
          <cell r="A25" t="str">
            <v>MGCFHB37</v>
          </cell>
          <cell r="B25" t="str">
            <v>C</v>
          </cell>
          <cell r="C25" t="str">
            <v>CC.ConnectTrafImOrig</v>
          </cell>
          <cell r="D25" t="str">
            <v>IMS始发呼叫接通话务量</v>
          </cell>
          <cell r="E25" t="str">
            <v>统计收到IMS域的入局呼叫，从振铃开始到呼叫释放（正常释放、异常释放）的话务量。</v>
          </cell>
          <cell r="F25" t="str">
            <v>在收到对局的180消息或200消息后，统计到呼叫释放的话务量。（TS29.163）</v>
          </cell>
          <cell r="G25" t="str">
            <v>CC</v>
          </cell>
          <cell r="H25" t="str">
            <v>实数</v>
          </cell>
          <cell r="I25" t="str">
            <v>ERL</v>
          </cell>
          <cell r="J25" t="str">
            <v>MgcfFunction</v>
          </cell>
          <cell r="K25" t="str">
            <v>15分钟</v>
          </cell>
          <cell r="L25" t="str">
            <v>15分钟</v>
          </cell>
        </row>
        <row r="26">
          <cell r="A26" t="str">
            <v>MGCFHB38</v>
          </cell>
          <cell r="B26" t="str">
            <v>B</v>
          </cell>
          <cell r="C26" t="str">
            <v>CC.AnswerTrafImOrig</v>
          </cell>
          <cell r="D26" t="str">
            <v>IMS始发呼叫应答话务量</v>
          </cell>
          <cell r="E26" t="str">
            <v>统计收到IMS域的入局呼叫，从应答开始到呼叫释放（正常释放、异常释放）的话务量。</v>
          </cell>
          <cell r="F26" t="str">
            <v>在收到对局的200消息后，统计到呼叫释放的话务量。（TS29.163）</v>
          </cell>
          <cell r="G26" t="str">
            <v>CC</v>
          </cell>
          <cell r="H26" t="str">
            <v>实数</v>
          </cell>
          <cell r="I26" t="str">
            <v>ERL</v>
          </cell>
          <cell r="J26" t="str">
            <v>MgcfFunction</v>
          </cell>
          <cell r="K26" t="str">
            <v>15分钟</v>
          </cell>
          <cell r="L26" t="str">
            <v>15分钟</v>
          </cell>
        </row>
        <row r="27">
          <cell r="A27" t="str">
            <v>MGCFHB39</v>
          </cell>
          <cell r="B27" t="str">
            <v>B</v>
          </cell>
          <cell r="C27" t="str">
            <v>CC.AlertRelCsOrig</v>
          </cell>
          <cell r="D27" t="str">
            <v>CS始发呼叫振铃早释次数</v>
          </cell>
          <cell r="E27" t="str">
            <v>振铃早释：CS域用户发起呼叫，收到I-CSCF的180响应后，且又收到CS侧REL请求</v>
          </cell>
          <cell r="F27" t="str">
            <v>CS域用户发起呼叫，收到I-CSCF发送的180响应后，且又收到CS侧REL请求时统计。（TS29.163）</v>
          </cell>
          <cell r="G27" t="str">
            <v>CC</v>
          </cell>
          <cell r="H27" t="str">
            <v>整数</v>
          </cell>
          <cell r="I27" t="str">
            <v>次</v>
          </cell>
          <cell r="J27" t="str">
            <v>MgcfFunction</v>
          </cell>
          <cell r="K27" t="str">
            <v>15分钟</v>
          </cell>
          <cell r="L27" t="str">
            <v>15分钟</v>
          </cell>
        </row>
        <row r="28">
          <cell r="A28" t="str">
            <v>MGCFHB40</v>
          </cell>
          <cell r="B28" t="str">
            <v>B</v>
          </cell>
          <cell r="C28" t="str">
            <v>CC.FailCallCsOrig</v>
          </cell>
          <cell r="D28" t="str">
            <v>CS始发呼叫失败次数</v>
          </cell>
          <cell r="E28" t="str">
            <v>统计统计CS域发起呼叫，IMS侧返回会话失败码响应次数</v>
          </cell>
          <cell r="F28" t="str">
            <v>CS域用户发起呼叫，收到I-CSCF发送的失败响应码。（TS29.163）</v>
          </cell>
          <cell r="G28" t="str">
            <v>CC</v>
          </cell>
          <cell r="H28" t="str">
            <v>整数</v>
          </cell>
          <cell r="I28" t="str">
            <v>次</v>
          </cell>
          <cell r="J28" t="str">
            <v>MgcfFunction</v>
          </cell>
          <cell r="K28" t="str">
            <v>15分钟</v>
          </cell>
          <cell r="L28" t="str">
            <v>15分钟</v>
          </cell>
        </row>
        <row r="29">
          <cell r="A29" t="str">
            <v>MGCFHB41</v>
          </cell>
          <cell r="B29" t="str">
            <v>C</v>
          </cell>
          <cell r="C29" t="str">
            <v>CC.FailCallCsOrig._Cusue</v>
          </cell>
          <cell r="D29" t="str">
            <v>CS始发呼叫失败次数</v>
          </cell>
          <cell r="E29" t="str">
            <v>统计统计CS域发起呼叫，IMS侧返回会话失败码响应次数</v>
          </cell>
          <cell r="F29" t="str">
            <v>CS域用户发起呼叫，收到I-CSCF发送的失败响应码，Cause取值按照RFC3261。（TS29.163）</v>
          </cell>
          <cell r="G29" t="str">
            <v>CC</v>
          </cell>
          <cell r="H29" t="str">
            <v>整数</v>
          </cell>
          <cell r="I29" t="str">
            <v>次</v>
          </cell>
          <cell r="J29" t="str">
            <v>MgcfFunction</v>
          </cell>
          <cell r="K29" t="str">
            <v>15分钟</v>
          </cell>
          <cell r="L29" t="str">
            <v>15分钟</v>
          </cell>
        </row>
        <row r="30">
          <cell r="A30" t="str">
            <v>MGCFHB42</v>
          </cell>
          <cell r="B30" t="str">
            <v>B</v>
          </cell>
          <cell r="C30" t="str">
            <v>CC.FailCallCsOrig.Busy</v>
          </cell>
          <cell r="D30" t="str">
            <v>CS始发呼叫被叫忙次数</v>
          </cell>
          <cell r="E30" t="str">
            <v>统计CS域发起呼叫，IMS侧返回忙的次数</v>
          </cell>
          <cell r="F30" t="str">
            <v>CS域用户发起呼叫，收到I-CSCF发送的486时统计。（TS29.163）</v>
          </cell>
          <cell r="G30" t="str">
            <v>CC</v>
          </cell>
          <cell r="H30" t="str">
            <v>整数</v>
          </cell>
          <cell r="I30" t="str">
            <v>次</v>
          </cell>
          <cell r="J30" t="str">
            <v>MgcfFunction</v>
          </cell>
          <cell r="K30" t="str">
            <v>15分钟</v>
          </cell>
          <cell r="L30" t="str">
            <v>15分钟</v>
          </cell>
        </row>
        <row r="31">
          <cell r="A31" t="str">
            <v>MGCFHB43</v>
          </cell>
          <cell r="B31" t="str">
            <v>B</v>
          </cell>
          <cell r="C31" t="str">
            <v>CC.FailCallCsOrig.UserReject</v>
          </cell>
          <cell r="D31" t="str">
            <v>CS始发呼叫被叫拒接次数</v>
          </cell>
          <cell r="E31" t="str">
            <v>统计CS域的发起呼叫，IMS侧返回用户拒接的次数</v>
          </cell>
          <cell r="F31" t="str">
            <v>CS域用户发起呼叫，收到I-CSCF发送的603时统计。（TS29.163）</v>
          </cell>
          <cell r="G31" t="str">
            <v>CC</v>
          </cell>
          <cell r="H31" t="str">
            <v>整数</v>
          </cell>
          <cell r="I31" t="str">
            <v>次</v>
          </cell>
          <cell r="J31" t="str">
            <v>MgcfFunction</v>
          </cell>
          <cell r="K31" t="str">
            <v>15分钟</v>
          </cell>
          <cell r="L31" t="str">
            <v>15分钟</v>
          </cell>
        </row>
        <row r="32">
          <cell r="A32" t="str">
            <v>MGCFHB44</v>
          </cell>
          <cell r="B32" t="str">
            <v>B</v>
          </cell>
          <cell r="C32" t="str">
            <v>CC.AlertRelOrig.AlertRel</v>
          </cell>
          <cell r="D32" t="str">
            <v>IMS始发呼叫振铃早释次数</v>
          </cell>
          <cell r="E32" t="str">
            <v>振铃早释：IMS域用户发起呼叫，收到ACM后，且又收到IM侧REL消息</v>
          </cell>
          <cell r="F32" t="str">
            <v>IMS域用户发起呼叫，在收到CS侧“ACM”消息后但没有收到“ANM”或“CON”消息，且又收到IMS侧CANCEL时统计。（TS29.163）</v>
          </cell>
          <cell r="G32" t="str">
            <v>CC</v>
          </cell>
          <cell r="H32" t="str">
            <v>整数</v>
          </cell>
          <cell r="I32" t="str">
            <v>次</v>
          </cell>
          <cell r="J32" t="str">
            <v>MgcfFunction</v>
          </cell>
          <cell r="K32" t="str">
            <v>15分钟</v>
          </cell>
          <cell r="L32" t="str">
            <v>15分钟</v>
          </cell>
        </row>
        <row r="33">
          <cell r="A33" t="str">
            <v>MGCFHB45</v>
          </cell>
          <cell r="B33" t="str">
            <v>B</v>
          </cell>
          <cell r="C33" t="str">
            <v>CC.FailCallImOrig</v>
          </cell>
          <cell r="D33" t="str">
            <v>IMS始发呼叫失败次数</v>
          </cell>
          <cell r="E33" t="str">
            <v>统计统计IMS域发起呼叫，CS侧返回会话失败码响应次数</v>
          </cell>
          <cell r="F33" t="str">
            <v>IMS域用户发起呼叫，收到CS侧发送的REL，且REL前没有收到ACM。（TS29.163）</v>
          </cell>
          <cell r="G33" t="str">
            <v>CC</v>
          </cell>
          <cell r="H33" t="str">
            <v>整数</v>
          </cell>
          <cell r="I33" t="str">
            <v>次</v>
          </cell>
          <cell r="J33" t="str">
            <v>MgcfFunction</v>
          </cell>
          <cell r="K33" t="str">
            <v>15分钟</v>
          </cell>
          <cell r="L33" t="str">
            <v>15分钟</v>
          </cell>
        </row>
        <row r="34">
          <cell r="A34" t="str">
            <v>MGCFHB46</v>
          </cell>
          <cell r="B34" t="str">
            <v>C</v>
          </cell>
          <cell r="C34" t="str">
            <v>CC.FailCallImOrig._Cusue</v>
          </cell>
          <cell r="D34" t="str">
            <v>IMS始发呼叫失败次数</v>
          </cell>
          <cell r="E34" t="str">
            <v>统计统计IMS域发起呼叫，CS侧返回会话失败码响应次数</v>
          </cell>
          <cell r="F34" t="str">
            <v>IMS域用户发起呼叫，在收到收到CS侧发送的失败响应码，分原因。（TS29.163）</v>
          </cell>
          <cell r="G34" t="str">
            <v>CC</v>
          </cell>
          <cell r="H34" t="str">
            <v>整数</v>
          </cell>
          <cell r="I34" t="str">
            <v>次</v>
          </cell>
          <cell r="J34" t="str">
            <v>MgcfFunction</v>
          </cell>
          <cell r="K34" t="str">
            <v>15分钟</v>
          </cell>
          <cell r="L34" t="str">
            <v>15分钟</v>
          </cell>
        </row>
        <row r="35">
          <cell r="A35" t="str">
            <v>MGCFHB47</v>
          </cell>
          <cell r="B35" t="str">
            <v>B</v>
          </cell>
          <cell r="C35" t="str">
            <v>CC.FailCallImOrig.Busy</v>
          </cell>
          <cell r="D35" t="str">
            <v>IMS始发呼叫被叫忙次数</v>
          </cell>
          <cell r="E35" t="str">
            <v>统计IMS域发起呼叫，CS侧返回忙的次数</v>
          </cell>
          <cell r="F35" t="str">
            <v>IMS域用户发起呼叫，收到CS侧发送的REL消息(Cause value等于17“User Busy”)时统计。（TS29.163）</v>
          </cell>
          <cell r="G35" t="str">
            <v>CC</v>
          </cell>
          <cell r="H35" t="str">
            <v>整数</v>
          </cell>
          <cell r="I35" t="str">
            <v>次</v>
          </cell>
          <cell r="J35" t="str">
            <v>MgcfFunction</v>
          </cell>
          <cell r="K35" t="str">
            <v>15分钟</v>
          </cell>
          <cell r="L35" t="str">
            <v>15分钟</v>
          </cell>
        </row>
        <row r="36">
          <cell r="A36" t="str">
            <v>MGCFHB48</v>
          </cell>
          <cell r="B36" t="str">
            <v>B</v>
          </cell>
          <cell r="C36" t="str">
            <v>CC.FailCallImOrig.UserReject</v>
          </cell>
          <cell r="D36" t="str">
            <v>IMS始发呼叫被叫拒接次数</v>
          </cell>
          <cell r="E36" t="str">
            <v>统计IMS域发起呼叫，CS侧返回用户拒接的次数</v>
          </cell>
          <cell r="F36" t="str">
            <v>IMS域用户发起呼叫，收到CS侧发送的“ACM”消息后，又收到“REL”消息（Cause value等于21（CALL REJECT）或17（User Busy）时。（TS29.163）</v>
          </cell>
          <cell r="G36" t="str">
            <v>CC</v>
          </cell>
          <cell r="H36" t="str">
            <v>整数</v>
          </cell>
          <cell r="I36" t="str">
            <v>次</v>
          </cell>
          <cell r="J36" t="str">
            <v>MgcfFunction</v>
          </cell>
          <cell r="K36" t="str">
            <v>15分钟</v>
          </cell>
          <cell r="L36" t="str">
            <v>15分钟</v>
          </cell>
        </row>
        <row r="37">
          <cell r="A37" t="str">
            <v>MGCFHB49</v>
          </cell>
          <cell r="B37" t="str">
            <v>B</v>
          </cell>
          <cell r="C37" t="str">
            <v>CC.CallDropSessionOrig</v>
          </cell>
          <cell r="D37" t="str">
            <v>IMS侧中断次数</v>
          </cell>
          <cell r="E37" t="str">
            <v>指MGCF在IMS侧Session Timer超时的次数。</v>
          </cell>
          <cell r="F37" t="str">
            <v>IMS侧Session Timer超时。（RFC 4028）</v>
          </cell>
          <cell r="G37" t="str">
            <v>CC</v>
          </cell>
          <cell r="H37" t="str">
            <v>整数</v>
          </cell>
          <cell r="I37" t="str">
            <v>次</v>
          </cell>
          <cell r="J37" t="str">
            <v>MgcfFunction</v>
          </cell>
          <cell r="K37" t="str">
            <v>15分钟</v>
          </cell>
          <cell r="L37" t="str">
            <v>15分钟</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abSelected="1" workbookViewId="0">
      <selection activeCell="G26" sqref="G26"/>
    </sheetView>
  </sheetViews>
  <sheetFormatPr defaultColWidth="9.109375" defaultRowHeight="12" x14ac:dyDescent="0.15"/>
  <cols>
    <col min="1" max="12" width="10" style="148" customWidth="1"/>
    <col min="13" max="16384" width="9.109375" style="148"/>
  </cols>
  <sheetData>
    <row r="1" spans="1:12" ht="15" customHeight="1" x14ac:dyDescent="0.15">
      <c r="A1" s="162" t="s">
        <v>1186</v>
      </c>
      <c r="B1" s="153"/>
      <c r="C1" s="153"/>
      <c r="D1" s="153"/>
      <c r="E1" s="153"/>
      <c r="F1" s="153"/>
      <c r="G1" s="153"/>
      <c r="H1" s="153"/>
      <c r="I1" s="153"/>
      <c r="J1" s="153"/>
      <c r="K1" s="153"/>
      <c r="L1" s="153"/>
    </row>
    <row r="2" spans="1:12" x14ac:dyDescent="0.15">
      <c r="A2" s="163" t="s">
        <v>1156</v>
      </c>
      <c r="B2" s="155"/>
      <c r="C2" s="155"/>
      <c r="D2" s="156"/>
      <c r="E2" s="157"/>
      <c r="F2" s="155"/>
      <c r="G2" s="155"/>
      <c r="H2" s="155"/>
      <c r="I2" s="155"/>
      <c r="J2" s="155"/>
      <c r="K2" s="155"/>
      <c r="L2" s="156"/>
    </row>
    <row r="3" spans="1:12" x14ac:dyDescent="0.15">
      <c r="A3" s="154" t="s">
        <v>1157</v>
      </c>
      <c r="B3" s="155"/>
      <c r="C3" s="155"/>
      <c r="D3" s="156"/>
      <c r="E3" s="164"/>
      <c r="F3" s="155"/>
      <c r="G3" s="155"/>
      <c r="H3" s="155"/>
      <c r="I3" s="155"/>
      <c r="J3" s="155"/>
      <c r="K3" s="155"/>
      <c r="L3" s="156"/>
    </row>
    <row r="4" spans="1:12" x14ac:dyDescent="0.15">
      <c r="A4" s="154" t="s">
        <v>1158</v>
      </c>
      <c r="B4" s="155"/>
      <c r="C4" s="155"/>
      <c r="D4" s="156"/>
      <c r="E4" s="157"/>
      <c r="F4" s="155"/>
      <c r="G4" s="155"/>
      <c r="H4" s="155"/>
      <c r="I4" s="155"/>
      <c r="J4" s="155"/>
      <c r="K4" s="155"/>
      <c r="L4" s="156"/>
    </row>
    <row r="5" spans="1:12" x14ac:dyDescent="0.15">
      <c r="A5" s="154" t="s">
        <v>1159</v>
      </c>
      <c r="B5" s="155"/>
      <c r="C5" s="155"/>
      <c r="D5" s="156"/>
      <c r="E5" s="157"/>
      <c r="F5" s="155"/>
      <c r="G5" s="155"/>
      <c r="H5" s="155"/>
      <c r="I5" s="155"/>
      <c r="J5" s="155"/>
      <c r="K5" s="155"/>
      <c r="L5" s="156"/>
    </row>
    <row r="7" spans="1:12" ht="24" x14ac:dyDescent="0.15">
      <c r="A7" s="154" t="s">
        <v>1160</v>
      </c>
      <c r="B7" s="156"/>
      <c r="C7" s="149" t="s">
        <v>1161</v>
      </c>
      <c r="D7" s="149" t="s">
        <v>1162</v>
      </c>
      <c r="E7" s="149" t="s">
        <v>1163</v>
      </c>
      <c r="F7" s="149" t="s">
        <v>1164</v>
      </c>
      <c r="G7" s="149" t="s">
        <v>1165</v>
      </c>
      <c r="H7" s="149" t="s">
        <v>1166</v>
      </c>
      <c r="I7" s="149" t="s">
        <v>1167</v>
      </c>
      <c r="J7" s="149" t="s">
        <v>1168</v>
      </c>
      <c r="K7" s="149" t="s">
        <v>1169</v>
      </c>
      <c r="L7" s="149" t="s">
        <v>1170</v>
      </c>
    </row>
    <row r="8" spans="1:12" x14ac:dyDescent="0.15">
      <c r="A8" s="158" t="s">
        <v>1171</v>
      </c>
      <c r="B8" s="149" t="s">
        <v>1172</v>
      </c>
      <c r="C8" s="149">
        <f>Index!D19</f>
        <v>12</v>
      </c>
      <c r="D8" s="150" t="s">
        <v>1173</v>
      </c>
      <c r="E8" s="150">
        <f>Index!N19</f>
        <v>2</v>
      </c>
      <c r="F8" s="150">
        <f>Index!T19</f>
        <v>0</v>
      </c>
      <c r="G8" s="150">
        <f>Index!Z19</f>
        <v>0</v>
      </c>
      <c r="H8" s="150">
        <f>Index!AF19</f>
        <v>0</v>
      </c>
      <c r="I8" s="150">
        <f>Index!AL19</f>
        <v>0</v>
      </c>
      <c r="J8" s="151">
        <f>(E8+E11)/(C8+C11-D11)</f>
        <v>0.16666666666666666</v>
      </c>
      <c r="K8" s="151">
        <f>( (E8+E11)+0.8*(F8+F11)+0.6*(G8+G11)+0.4*(H8+H11)+0.2*(I8+I11) )/(C8+C11-D11)</f>
        <v>0.16666666666666666</v>
      </c>
      <c r="L8" s="151">
        <f>( (E8+E11)+(F8+F11)+(G8+G11)+(H8+H11)+(I8+I11) )/(C8+C11-D11)</f>
        <v>0.16666666666666666</v>
      </c>
    </row>
    <row r="9" spans="1:12" x14ac:dyDescent="0.15">
      <c r="A9" s="154" t="s">
        <v>1174</v>
      </c>
      <c r="B9" s="149" t="s">
        <v>1175</v>
      </c>
      <c r="C9" s="149">
        <f>Index!E19</f>
        <v>101</v>
      </c>
      <c r="D9" s="150" t="s">
        <v>1173</v>
      </c>
      <c r="E9" s="150">
        <f>Index!O19</f>
        <v>9</v>
      </c>
      <c r="F9" s="150">
        <f>Index!U19</f>
        <v>0</v>
      </c>
      <c r="G9" s="150">
        <f>Index!AA19</f>
        <v>0</v>
      </c>
      <c r="H9" s="150">
        <f>Index!AG19</f>
        <v>0</v>
      </c>
      <c r="I9" s="150">
        <f>Index!AM19</f>
        <v>0</v>
      </c>
      <c r="J9" s="151">
        <f>(E9+E12)/(C9+C12-D12)</f>
        <v>0.11363636363636363</v>
      </c>
      <c r="K9" s="151">
        <f>( (E9+E12)+0.8*(F9+F12)+0.6*(G9+G12)+0.4*(H9+H12)+0.2*(I9+I12) )/(C9+C12-D12)</f>
        <v>0.11363636363636363</v>
      </c>
      <c r="L9" s="151">
        <f>( (E9+E12)+(F9+F12)+(G9+G12)+(H9+H12)+(I9+I12) )/(C9+C12-D12)</f>
        <v>0.11363636363636363</v>
      </c>
    </row>
    <row r="10" spans="1:12" x14ac:dyDescent="0.15">
      <c r="A10" s="154"/>
      <c r="B10" s="149" t="s">
        <v>1176</v>
      </c>
      <c r="C10" s="149">
        <f>Index!F19</f>
        <v>47</v>
      </c>
      <c r="D10" s="150" t="s">
        <v>1173</v>
      </c>
      <c r="E10" s="150">
        <f>Index!P19</f>
        <v>0</v>
      </c>
      <c r="F10" s="150">
        <f>Index!V19</f>
        <v>0</v>
      </c>
      <c r="G10" s="150">
        <f>Index!AB19</f>
        <v>0</v>
      </c>
      <c r="H10" s="150">
        <f>Index!AH19</f>
        <v>0</v>
      </c>
      <c r="I10" s="150">
        <f>Index!AN19</f>
        <v>0</v>
      </c>
      <c r="J10" s="151">
        <f>(E10+E13)/(C10+C13-D13)</f>
        <v>0</v>
      </c>
      <c r="K10" s="151">
        <f>( (E10+E13)+0.8*(F10+F13)+0.6*(G10+G13)+0.4*(H10+H13)+0.2*(I10+I13) )/(C10+C13-D13)</f>
        <v>0</v>
      </c>
      <c r="L10" s="151">
        <f>( (E10+E13)+(F10+F13)+(G10+G13)+(H10+H13)+(I10+I13) )/(C10+C13-D13)</f>
        <v>0</v>
      </c>
    </row>
    <row r="11" spans="1:12" x14ac:dyDescent="0.15">
      <c r="A11" s="153"/>
      <c r="B11" s="149" t="s">
        <v>1177</v>
      </c>
      <c r="C11" s="149">
        <f>Index!G19</f>
        <v>0</v>
      </c>
      <c r="D11" s="150">
        <f>Index!K19</f>
        <v>0</v>
      </c>
      <c r="E11" s="150">
        <f>Index!Q19</f>
        <v>0</v>
      </c>
      <c r="F11" s="150">
        <f>Index!W19</f>
        <v>0</v>
      </c>
      <c r="G11" s="150">
        <f>Index!AC19</f>
        <v>0</v>
      </c>
      <c r="H11" s="150">
        <f>Index!AI19</f>
        <v>0</v>
      </c>
      <c r="I11" s="150">
        <f>Index!AO19</f>
        <v>0</v>
      </c>
      <c r="J11" s="154" t="s">
        <v>1173</v>
      </c>
      <c r="K11" s="159"/>
      <c r="L11" s="160"/>
    </row>
    <row r="12" spans="1:12" x14ac:dyDescent="0.15">
      <c r="A12" s="153"/>
      <c r="B12" s="149" t="s">
        <v>1178</v>
      </c>
      <c r="C12" s="149">
        <f>Index!H19</f>
        <v>31</v>
      </c>
      <c r="D12" s="150">
        <f>Index!L19</f>
        <v>0</v>
      </c>
      <c r="E12" s="150">
        <f>Index!R19</f>
        <v>6</v>
      </c>
      <c r="F12" s="150">
        <f>Index!X19</f>
        <v>0</v>
      </c>
      <c r="G12" s="150">
        <f>Index!AD19</f>
        <v>0</v>
      </c>
      <c r="H12" s="150">
        <f>Index!AJ19</f>
        <v>0</v>
      </c>
      <c r="I12" s="150">
        <f>Index!AP19</f>
        <v>0</v>
      </c>
      <c r="J12" s="153"/>
      <c r="K12" s="153"/>
      <c r="L12" s="153"/>
    </row>
    <row r="13" spans="1:12" x14ac:dyDescent="0.15">
      <c r="A13" s="153"/>
      <c r="B13" s="149" t="s">
        <v>1179</v>
      </c>
      <c r="C13" s="149">
        <f>Index!I19</f>
        <v>2</v>
      </c>
      <c r="D13" s="150">
        <f>Index!M19</f>
        <v>0</v>
      </c>
      <c r="E13" s="150">
        <f>Index!S19</f>
        <v>0</v>
      </c>
      <c r="F13" s="150">
        <f>Index!Y19</f>
        <v>0</v>
      </c>
      <c r="G13" s="150">
        <f>Index!AE19</f>
        <v>0</v>
      </c>
      <c r="H13" s="150">
        <f>Index!AK19</f>
        <v>0</v>
      </c>
      <c r="I13" s="150">
        <f>Index!AQ19</f>
        <v>0</v>
      </c>
      <c r="J13" s="153"/>
      <c r="K13" s="153"/>
      <c r="L13" s="153"/>
    </row>
    <row r="17" spans="1:12" x14ac:dyDescent="0.15">
      <c r="A17" s="161" t="s">
        <v>1180</v>
      </c>
      <c r="B17" s="153"/>
      <c r="C17" s="153"/>
      <c r="D17" s="153"/>
      <c r="E17" s="153"/>
      <c r="F17" s="153"/>
      <c r="G17" s="153"/>
      <c r="H17" s="153"/>
      <c r="I17" s="153"/>
      <c r="J17" s="153"/>
      <c r="K17" s="153"/>
      <c r="L17" s="153"/>
    </row>
    <row r="18" spans="1:12" ht="110.1" customHeight="1" x14ac:dyDescent="0.15">
      <c r="A18" s="152" t="s">
        <v>1181</v>
      </c>
      <c r="B18" s="153"/>
      <c r="C18" s="153"/>
      <c r="D18" s="153"/>
      <c r="E18" s="153"/>
      <c r="F18" s="153"/>
      <c r="G18" s="153"/>
      <c r="H18" s="153"/>
      <c r="I18" s="153"/>
      <c r="J18" s="153"/>
      <c r="K18" s="153"/>
      <c r="L18" s="153"/>
    </row>
    <row r="19" spans="1:12" x14ac:dyDescent="0.15">
      <c r="A19" s="152" t="s">
        <v>1182</v>
      </c>
      <c r="B19" s="153"/>
      <c r="C19" s="153"/>
      <c r="D19" s="153"/>
      <c r="E19" s="153"/>
      <c r="F19" s="153"/>
      <c r="G19" s="153"/>
      <c r="H19" s="153"/>
      <c r="I19" s="153"/>
      <c r="J19" s="153"/>
      <c r="K19" s="153"/>
      <c r="L19" s="153"/>
    </row>
    <row r="20" spans="1:12" ht="65.099999999999994" customHeight="1" x14ac:dyDescent="0.15">
      <c r="A20" s="152" t="s">
        <v>1183</v>
      </c>
      <c r="B20" s="153"/>
      <c r="C20" s="153"/>
      <c r="D20" s="153"/>
      <c r="E20" s="153"/>
      <c r="F20" s="153"/>
      <c r="G20" s="153"/>
      <c r="H20" s="153"/>
      <c r="I20" s="153"/>
      <c r="J20" s="153"/>
      <c r="K20" s="153"/>
      <c r="L20" s="153"/>
    </row>
    <row r="21" spans="1:12" x14ac:dyDescent="0.15">
      <c r="A21" s="152" t="s">
        <v>1184</v>
      </c>
      <c r="B21" s="153"/>
      <c r="C21" s="153"/>
      <c r="D21" s="153"/>
      <c r="E21" s="153"/>
      <c r="F21" s="153"/>
      <c r="G21" s="153"/>
      <c r="H21" s="153"/>
      <c r="I21" s="153"/>
      <c r="J21" s="153"/>
      <c r="K21" s="153"/>
      <c r="L21" s="153"/>
    </row>
    <row r="22" spans="1:12" x14ac:dyDescent="0.15">
      <c r="A22" s="152" t="s">
        <v>1185</v>
      </c>
      <c r="B22" s="153"/>
      <c r="C22" s="153"/>
      <c r="D22" s="153"/>
      <c r="E22" s="153"/>
      <c r="F22" s="153"/>
      <c r="G22" s="153"/>
      <c r="H22" s="153"/>
      <c r="I22" s="153"/>
      <c r="J22" s="153"/>
      <c r="K22" s="153"/>
      <c r="L22" s="153"/>
    </row>
    <row r="23" spans="1:12" x14ac:dyDescent="0.15">
      <c r="A23" s="152" t="s">
        <v>1187</v>
      </c>
      <c r="B23" s="153"/>
      <c r="C23" s="153"/>
      <c r="D23" s="153"/>
      <c r="E23" s="153"/>
      <c r="F23" s="153"/>
      <c r="G23" s="153"/>
      <c r="H23" s="153"/>
      <c r="I23" s="153"/>
      <c r="J23" s="153"/>
      <c r="K23" s="153"/>
      <c r="L23" s="153"/>
    </row>
  </sheetData>
  <mergeCells count="19">
    <mergeCell ref="A4:D4"/>
    <mergeCell ref="E4:L4"/>
    <mergeCell ref="A1:L1"/>
    <mergeCell ref="A2:D2"/>
    <mergeCell ref="E2:L2"/>
    <mergeCell ref="A3:D3"/>
    <mergeCell ref="E3:L3"/>
    <mergeCell ref="A23:L23"/>
    <mergeCell ref="A5:D5"/>
    <mergeCell ref="E5:L5"/>
    <mergeCell ref="A7:B7"/>
    <mergeCell ref="A8:A13"/>
    <mergeCell ref="J11:L13"/>
    <mergeCell ref="A17:L17"/>
    <mergeCell ref="A18:L18"/>
    <mergeCell ref="A19:L19"/>
    <mergeCell ref="A20:L20"/>
    <mergeCell ref="A21:L21"/>
    <mergeCell ref="A22:L22"/>
  </mergeCells>
  <phoneticPr fontId="2" type="noConversion"/>
  <conditionalFormatting sqref="J8:L8">
    <cfRule type="cellIs" dxfId="1" priority="1" operator="lessThan">
      <formula>1</formula>
    </cfRule>
  </conditionalFormatting>
  <conditionalFormatting sqref="J9:L9">
    <cfRule type="cellIs" dxfId="0" priority="2" operator="lessThan">
      <formula>0.9</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9"/>
  <sheetViews>
    <sheetView zoomScale="120" zoomScaleNormal="120" workbookViewId="0">
      <selection activeCell="AL28" sqref="AL28"/>
    </sheetView>
  </sheetViews>
  <sheetFormatPr defaultColWidth="9" defaultRowHeight="15" x14ac:dyDescent="0.15"/>
  <cols>
    <col min="1" max="1" width="7.109375" style="21" customWidth="1" collapsed="1"/>
    <col min="2" max="2" width="26.109375" style="21" customWidth="1" collapsed="1"/>
    <col min="3" max="3" width="13.5546875" style="21" customWidth="1" collapsed="1"/>
    <col min="4" max="10" width="9" style="21" collapsed="1"/>
    <col min="11" max="43" width="11" style="21" customWidth="1" collapsed="1"/>
    <col min="44" max="53" width="9" style="21"/>
    <col min="54" max="16384" width="9" style="21" collapsed="1"/>
  </cols>
  <sheetData>
    <row r="1" spans="1:43" ht="24" x14ac:dyDescent="0.25">
      <c r="A1" s="18" t="s">
        <v>1107</v>
      </c>
      <c r="B1" s="18" t="s">
        <v>1108</v>
      </c>
      <c r="C1" s="19" t="s">
        <v>1109</v>
      </c>
      <c r="D1" s="119" t="s">
        <v>1110</v>
      </c>
      <c r="E1" s="119" t="s">
        <v>1111</v>
      </c>
      <c r="F1" s="119" t="s">
        <v>1112</v>
      </c>
      <c r="G1" s="119" t="s">
        <v>1113</v>
      </c>
      <c r="H1" s="119" t="s">
        <v>1114</v>
      </c>
      <c r="I1" s="119" t="s">
        <v>824</v>
      </c>
      <c r="J1" s="20" t="s">
        <v>1115</v>
      </c>
      <c r="K1" s="142" t="s">
        <v>1116</v>
      </c>
      <c r="L1" s="142" t="s">
        <v>1117</v>
      </c>
      <c r="M1" s="142" t="s">
        <v>1118</v>
      </c>
      <c r="N1" s="143" t="s">
        <v>1119</v>
      </c>
      <c r="O1" s="143" t="s">
        <v>1120</v>
      </c>
      <c r="P1" s="143" t="s">
        <v>1121</v>
      </c>
      <c r="Q1" s="143" t="s">
        <v>1122</v>
      </c>
      <c r="R1" s="143" t="s">
        <v>1123</v>
      </c>
      <c r="S1" s="143" t="s">
        <v>1124</v>
      </c>
      <c r="T1" s="142" t="s">
        <v>1125</v>
      </c>
      <c r="U1" s="142" t="s">
        <v>1126</v>
      </c>
      <c r="V1" s="142" t="s">
        <v>1127</v>
      </c>
      <c r="W1" s="142" t="s">
        <v>1128</v>
      </c>
      <c r="X1" s="142" t="s">
        <v>1129</v>
      </c>
      <c r="Y1" s="142" t="s">
        <v>1130</v>
      </c>
      <c r="Z1" s="143" t="s">
        <v>1131</v>
      </c>
      <c r="AA1" s="143" t="s">
        <v>1132</v>
      </c>
      <c r="AB1" s="143" t="s">
        <v>1133</v>
      </c>
      <c r="AC1" s="143" t="s">
        <v>1134</v>
      </c>
      <c r="AD1" s="143" t="s">
        <v>1135</v>
      </c>
      <c r="AE1" s="143" t="s">
        <v>1136</v>
      </c>
      <c r="AF1" s="142" t="s">
        <v>1137</v>
      </c>
      <c r="AG1" s="142" t="s">
        <v>1138</v>
      </c>
      <c r="AH1" s="142" t="s">
        <v>1139</v>
      </c>
      <c r="AI1" s="142" t="s">
        <v>1140</v>
      </c>
      <c r="AJ1" s="142" t="s">
        <v>1141</v>
      </c>
      <c r="AK1" s="142" t="s">
        <v>1142</v>
      </c>
      <c r="AL1" s="143" t="s">
        <v>1143</v>
      </c>
      <c r="AM1" s="143" t="s">
        <v>1144</v>
      </c>
      <c r="AN1" s="143" t="s">
        <v>1145</v>
      </c>
      <c r="AO1" s="143" t="s">
        <v>1146</v>
      </c>
      <c r="AP1" s="143" t="s">
        <v>1147</v>
      </c>
      <c r="AQ1" s="143" t="s">
        <v>1148</v>
      </c>
    </row>
    <row r="2" spans="1:43" x14ac:dyDescent="0.15">
      <c r="A2" s="144" t="s">
        <v>483</v>
      </c>
      <c r="B2" s="22" t="s">
        <v>531</v>
      </c>
      <c r="C2" s="22"/>
      <c r="D2" s="22">
        <f>COUNTIF(HB!$B:$B,"A")</f>
        <v>10</v>
      </c>
      <c r="E2" s="22">
        <f>COUNTIF(HB!$B:$B,"B")</f>
        <v>45</v>
      </c>
      <c r="F2" s="22">
        <f>COUNTIF(HB!$B:$B,"C")</f>
        <v>10</v>
      </c>
      <c r="G2" s="22">
        <f>COUNTIF(HB!$B:$B,"CA")</f>
        <v>0</v>
      </c>
      <c r="H2" s="22">
        <f>COUNTIF(HB!$B:$B,"CB")</f>
        <v>0</v>
      </c>
      <c r="I2" s="22">
        <f>COUNTIF(HB!$B:$B,"CC")</f>
        <v>0</v>
      </c>
      <c r="J2" s="22">
        <f>SUM(D2:I2)</f>
        <v>65</v>
      </c>
      <c r="K2" s="145">
        <f>SUMPRODUCT((HB!$B:$B="CA")*(HB!$O:$O="NA"))</f>
        <v>0</v>
      </c>
      <c r="L2" s="145">
        <f>SUMPRODUCT((HB!$B:$B="CB")*(HB!$O:$O="NA"))</f>
        <v>0</v>
      </c>
      <c r="M2" s="145">
        <f>SUMPRODUCT((HB!$B:$B="CC")*(HB!$O:$O="NA"))</f>
        <v>0</v>
      </c>
      <c r="N2" s="145">
        <f>SUMPRODUCT((HB!$B:$B="A")*(HB!$O:$O="T"))</f>
        <v>1</v>
      </c>
      <c r="O2" s="145">
        <f>SUMPRODUCT((HB!$B:$B="B")*(HB!$O:$O="T"))</f>
        <v>0</v>
      </c>
      <c r="P2" s="145">
        <f>SUMPRODUCT((HB!$B:$B="C")*(HB!$O:$O="T"))</f>
        <v>0</v>
      </c>
      <c r="Q2" s="145">
        <f>SUMPRODUCT((HB!$B:$B="CA")*(HB!$O:$O="T"))</f>
        <v>0</v>
      </c>
      <c r="R2" s="145">
        <f>SUMPRODUCT((HB!$B:$B="CB")*(HB!$O:$O="T"))</f>
        <v>0</v>
      </c>
      <c r="S2" s="145">
        <f>SUMPRODUCT((HB!$B:$B="CC")*(HB!$O:$O="T"))</f>
        <v>0</v>
      </c>
      <c r="T2" s="145">
        <f>SUMPRODUCT((HB!$B:$B="A")*(HB!$O:$O="T+1Q"))</f>
        <v>0</v>
      </c>
      <c r="U2" s="145">
        <f>SUMPRODUCT((HB!$B:$B="B")*(HB!$O:$O="T+1Q"))</f>
        <v>0</v>
      </c>
      <c r="V2" s="145">
        <f>SUMPRODUCT((HB!$B:$B="C")*(HB!$O:$O="T+1Q"))</f>
        <v>0</v>
      </c>
      <c r="W2" s="145">
        <f>SUMPRODUCT((HB!$B:$B="CA")*(HB!$O:$O="T+1Q"))</f>
        <v>0</v>
      </c>
      <c r="X2" s="145">
        <f>SUMPRODUCT((HB!$B:$B="CB")*(HB!$O:$O="T+1Q"))</f>
        <v>0</v>
      </c>
      <c r="Y2" s="145">
        <f>SUMPRODUCT((HB!$B:$B="CC")*(HB!$O:$O="T+1Q"))</f>
        <v>0</v>
      </c>
      <c r="Z2" s="145">
        <f>SUMPRODUCT((HB!$B:$B="A")*(HB!$O:$O="T+2Q"))</f>
        <v>0</v>
      </c>
      <c r="AA2" s="145">
        <f>SUMPRODUCT((HB!$B:$B="B")*(HB!$O:$O="T+2Q"))</f>
        <v>0</v>
      </c>
      <c r="AB2" s="145">
        <f>SUMPRODUCT((HB!$B:$B="C")*(HB!$O:$O="T+2Q"))</f>
        <v>0</v>
      </c>
      <c r="AC2" s="145">
        <f>SUMPRODUCT((HB!$B:$B="CA")*(HB!$O:$O="T+2Q"))</f>
        <v>0</v>
      </c>
      <c r="AD2" s="145">
        <f>SUMPRODUCT((HB!$B:$B="CB")*(HB!$O:$O="T+2Q"))</f>
        <v>0</v>
      </c>
      <c r="AE2" s="145">
        <f>SUMPRODUCT((HB!$B:$B="CC")*(HB!$O:$O="T+2Q"))</f>
        <v>0</v>
      </c>
      <c r="AF2" s="145">
        <f>SUMPRODUCT((HB!$B:$B="A")*(HB!$O:$O="T+3Q"))</f>
        <v>0</v>
      </c>
      <c r="AG2" s="145">
        <f>SUMPRODUCT((HB!$B:$B="B")*(HB!$O:$O="T+3Q"))</f>
        <v>0</v>
      </c>
      <c r="AH2" s="145">
        <f>SUMPRODUCT((HB!$B:$B="C")*(HB!$O:$O="T+3Q"))</f>
        <v>0</v>
      </c>
      <c r="AI2" s="145">
        <f>SUMPRODUCT((HB!$B:$B="CA")*(HB!$O:$O="T+3Q"))</f>
        <v>0</v>
      </c>
      <c r="AJ2" s="145">
        <f>SUMPRODUCT((HB!$B:$B="CB")*(HB!$O:$O="T+3Q"))</f>
        <v>0</v>
      </c>
      <c r="AK2" s="145">
        <f>SUMPRODUCT((HB!$B:$B="CC")*(HB!$O:$O="T+3Q"))</f>
        <v>0</v>
      </c>
      <c r="AL2" s="145">
        <f>SUMPRODUCT((HB!$B:$B="A")*(HB!$O:$O="T+4Q"))</f>
        <v>0</v>
      </c>
      <c r="AM2" s="145">
        <f>SUMPRODUCT((HB!$B:$B="B")*(HB!$O:$O="T+4Q"))</f>
        <v>0</v>
      </c>
      <c r="AN2" s="145">
        <f>SUMPRODUCT((HB!$B:$B="C")*(HB!$O:$O="T+4Q"))</f>
        <v>0</v>
      </c>
      <c r="AO2" s="145">
        <f>SUMPRODUCT((HB!$B:$B="CA")*(HB!$O:$O="T+4Q"))</f>
        <v>0</v>
      </c>
      <c r="AP2" s="145">
        <f>SUMPRODUCT((HB!$B:$B="CB")*(HB!$O:$O="T+4Q"))</f>
        <v>0</v>
      </c>
      <c r="AQ2" s="145">
        <f>SUMPRODUCT((HB!$B:$B="CC")*(HB!$O:$O="T+4Q"))</f>
        <v>0</v>
      </c>
    </row>
    <row r="3" spans="1:43" x14ac:dyDescent="0.15">
      <c r="A3" s="144" t="s">
        <v>1149</v>
      </c>
      <c r="B3" s="22" t="s">
        <v>22</v>
      </c>
      <c r="C3" s="22" t="s">
        <v>229</v>
      </c>
      <c r="D3" s="22">
        <f>COUNTIF(HD!$B:$B,"A")</f>
        <v>0</v>
      </c>
      <c r="E3" s="22">
        <f>COUNTIF(HD!$B:$B,"B")</f>
        <v>2</v>
      </c>
      <c r="F3" s="22">
        <f>COUNTIF(HD!$B:$B,"C")</f>
        <v>0</v>
      </c>
      <c r="G3" s="22">
        <f>COUNTIF(HD!$B:$B,"CA")</f>
        <v>0</v>
      </c>
      <c r="H3" s="22">
        <f>COUNTIF(HD!$B:$B,"CB")</f>
        <v>0</v>
      </c>
      <c r="I3" s="22">
        <f>COUNTIF(HD!$B:$B,"CC")</f>
        <v>0</v>
      </c>
      <c r="J3" s="22">
        <f t="shared" ref="J3:J19" si="0">SUM(D3:I3)</f>
        <v>2</v>
      </c>
      <c r="K3" s="145">
        <f>SUMPRODUCT((HD!$B:$B="CA")*(HD!$O:$O="NA"))</f>
        <v>0</v>
      </c>
      <c r="L3" s="145">
        <f>SUMPRODUCT((HD!$B:$B="CB")*(HD!$O:$O="NA"))</f>
        <v>0</v>
      </c>
      <c r="M3" s="145">
        <f>SUMPRODUCT((HD!$B:$B="CC")*(HD!$O:$O="NA"))</f>
        <v>0</v>
      </c>
      <c r="N3" s="145">
        <f>SUMPRODUCT((HD!$B:$B="A")*(HD!$O:$O="T"))</f>
        <v>0</v>
      </c>
      <c r="O3" s="145">
        <f>SUMPRODUCT((HD!$B:$B="B")*(HD!$O:$O="T"))</f>
        <v>1</v>
      </c>
      <c r="P3" s="145">
        <f>SUMPRODUCT((HD!$B:$B="C")*(HD!$O:$O="T"))</f>
        <v>0</v>
      </c>
      <c r="Q3" s="145">
        <f>SUMPRODUCT((HD!$B:$B="CA")*(HD!$O:$O="T"))</f>
        <v>0</v>
      </c>
      <c r="R3" s="145">
        <f>SUMPRODUCT((HD!$B:$B="CB")*(HD!$O:$O="T"))</f>
        <v>0</v>
      </c>
      <c r="S3" s="145">
        <f>SUMPRODUCT((HD!$B:$B="CC")*(HD!$O:$O="T"))</f>
        <v>0</v>
      </c>
      <c r="T3" s="145">
        <f>SUMPRODUCT((HD!$B:$B="A")*(HD!$O:$O="T+1Q"))</f>
        <v>0</v>
      </c>
      <c r="U3" s="145">
        <f>SUMPRODUCT((HD!$B:$B="B")*(HD!$O:$O="T+1Q"))</f>
        <v>0</v>
      </c>
      <c r="V3" s="145">
        <f>SUMPRODUCT((HD!$B:$B="C")*(HD!$O:$O="T+1Q"))</f>
        <v>0</v>
      </c>
      <c r="W3" s="145">
        <f>SUMPRODUCT((HD!$B:$B="CA")*(HD!$O:$O="T+1Q"))</f>
        <v>0</v>
      </c>
      <c r="X3" s="145">
        <f>SUMPRODUCT((HD!$B:$B="CB")*(HD!$O:$O="T+1Q"))</f>
        <v>0</v>
      </c>
      <c r="Y3" s="145">
        <f>SUMPRODUCT((HD!$B:$B="CC")*(HD!$O:$O="T+1Q"))</f>
        <v>0</v>
      </c>
      <c r="Z3" s="145">
        <f>SUMPRODUCT((HD!$B:$B="A")*(HD!$O:$O="T+2Q"))</f>
        <v>0</v>
      </c>
      <c r="AA3" s="145">
        <f>SUMPRODUCT((HD!$B:$B="B")*(HD!$O:$O="T+2Q"))</f>
        <v>0</v>
      </c>
      <c r="AB3" s="145">
        <f>SUMPRODUCT((HD!$B:$B="C")*(HD!$O:$O="T+2Q"))</f>
        <v>0</v>
      </c>
      <c r="AC3" s="145">
        <f>SUMPRODUCT((HD!$B:$B="CA")*(HD!$O:$O="T+2Q"))</f>
        <v>0</v>
      </c>
      <c r="AD3" s="145">
        <f>SUMPRODUCT((HD!$B:$B="CB")*(HD!$O:$O="T+2Q"))</f>
        <v>0</v>
      </c>
      <c r="AE3" s="145">
        <f>SUMPRODUCT((HD!$B:$B="CC")*(HD!$O:$O="T+2Q"))</f>
        <v>0</v>
      </c>
      <c r="AF3" s="145">
        <f>SUMPRODUCT((HD!$B:$B="A")*(HD!$O:$O="T+3Q"))</f>
        <v>0</v>
      </c>
      <c r="AG3" s="145">
        <f>SUMPRODUCT((HD!$B:$B="B")*(HD!$O:$O="T+3Q"))</f>
        <v>0</v>
      </c>
      <c r="AH3" s="145">
        <f>SUMPRODUCT((HD!$B:$B="C")*(HD!$O:$O="T+3Q"))</f>
        <v>0</v>
      </c>
      <c r="AI3" s="145">
        <f>SUMPRODUCT((HD!$B:$B="CA")*(HD!$O:$O="T+3Q"))</f>
        <v>0</v>
      </c>
      <c r="AJ3" s="145">
        <f>SUMPRODUCT((HD!$B:$B="CB")*(HD!$O:$O="T+3Q"))</f>
        <v>0</v>
      </c>
      <c r="AK3" s="145">
        <f>SUMPRODUCT((HD!$B:$B="CC")*(HD!$O:$O="T+3Q"))</f>
        <v>0</v>
      </c>
      <c r="AL3" s="145">
        <f>SUMPRODUCT((HD!$B:$B="A")*(HD!$O:$O="T+4Q"))</f>
        <v>0</v>
      </c>
      <c r="AM3" s="145">
        <f>SUMPRODUCT((HD!$B:$B="B")*(HD!$O:$O="T+4Q"))</f>
        <v>0</v>
      </c>
      <c r="AN3" s="145">
        <f>SUMPRODUCT((HD!$B:$B="C")*(HD!$O:$O="T+4Q"))</f>
        <v>0</v>
      </c>
      <c r="AO3" s="145">
        <f>SUMPRODUCT((HD!$B:$B="CA")*(HD!$O:$O="T+4Q"))</f>
        <v>0</v>
      </c>
      <c r="AP3" s="145">
        <f>SUMPRODUCT((HD!$B:$B="CB")*(HD!$O:$O="T+4Q"))</f>
        <v>0</v>
      </c>
      <c r="AQ3" s="145">
        <f>SUMPRODUCT((HD!$B:$B="CC")*(HD!$O:$O="T+4Q"))</f>
        <v>0</v>
      </c>
    </row>
    <row r="4" spans="1:43" x14ac:dyDescent="0.15">
      <c r="A4" s="144" t="s">
        <v>1150</v>
      </c>
      <c r="B4" s="22" t="s">
        <v>23</v>
      </c>
      <c r="C4" s="22" t="s">
        <v>229</v>
      </c>
      <c r="D4" s="22">
        <f>COUNTIF(HE!$B:$B,"A")</f>
        <v>0</v>
      </c>
      <c r="E4" s="22">
        <f>COUNTIF(HE!$B:$B,"B")</f>
        <v>2</v>
      </c>
      <c r="F4" s="22">
        <f>COUNTIF(HE!$B:$B,"C")</f>
        <v>0</v>
      </c>
      <c r="G4" s="22">
        <f>COUNTIF(HE!$B:$B,"CA")</f>
        <v>0</v>
      </c>
      <c r="H4" s="22">
        <f>COUNTIF(HE!$B:$B,"CB")</f>
        <v>0</v>
      </c>
      <c r="I4" s="22">
        <f>COUNTIF(HE!$B:$B,"CC")</f>
        <v>0</v>
      </c>
      <c r="J4" s="22">
        <f t="shared" si="0"/>
        <v>2</v>
      </c>
      <c r="K4" s="145">
        <f>SUMPRODUCT((HE!$B:$B="CA")*(HE!$O:$O="NA"))</f>
        <v>0</v>
      </c>
      <c r="L4" s="145">
        <f>SUMPRODUCT((HE!$B:$B="CB")*(HE!$O:$O="NA"))</f>
        <v>0</v>
      </c>
      <c r="M4" s="145">
        <f>SUMPRODUCT((HE!$B:$B="CC")*(HE!$O:$O="NA"))</f>
        <v>0</v>
      </c>
      <c r="N4" s="145">
        <f>SUMPRODUCT((HE!$B:$B="A")*(HE!$O:$O="T"))</f>
        <v>0</v>
      </c>
      <c r="O4" s="145">
        <f>SUMPRODUCT((HE!$B:$B="B")*(HE!$O:$O="T"))</f>
        <v>1</v>
      </c>
      <c r="P4" s="145">
        <f>SUMPRODUCT((HE!$B:$B="C")*(HE!$O:$O="T"))</f>
        <v>0</v>
      </c>
      <c r="Q4" s="145">
        <f>SUMPRODUCT((HE!$B:$B="CA")*(HE!$O:$O="T"))</f>
        <v>0</v>
      </c>
      <c r="R4" s="145">
        <f>SUMPRODUCT((HE!$B:$B="CB")*(HE!$O:$O="T"))</f>
        <v>0</v>
      </c>
      <c r="S4" s="145">
        <f>SUMPRODUCT((HE!$B:$B="CC")*(HE!$O:$O="T"))</f>
        <v>0</v>
      </c>
      <c r="T4" s="145">
        <f>SUMPRODUCT((HE!$B:$B="A")*(HE!$O:$O="T+1Q"))</f>
        <v>0</v>
      </c>
      <c r="U4" s="145">
        <f>SUMPRODUCT((HE!$B:$B="B")*(HE!$O:$O="T+1Q"))</f>
        <v>0</v>
      </c>
      <c r="V4" s="145">
        <f>SUMPRODUCT((HE!$B:$B="C")*(HE!$O:$O="T+1Q"))</f>
        <v>0</v>
      </c>
      <c r="W4" s="145">
        <f>SUMPRODUCT((HE!$B:$B="CA")*(HE!$O:$O="T+1Q"))</f>
        <v>0</v>
      </c>
      <c r="X4" s="145">
        <f>SUMPRODUCT((HE!$B:$B="CB")*(HE!$O:$O="T+1Q"))</f>
        <v>0</v>
      </c>
      <c r="Y4" s="145">
        <f>SUMPRODUCT((HE!$B:$B="CC")*(HE!$O:$O="T+1Q"))</f>
        <v>0</v>
      </c>
      <c r="Z4" s="145">
        <f>SUMPRODUCT((HE!$B:$B="A")*(HE!$O:$O="T+2Q"))</f>
        <v>0</v>
      </c>
      <c r="AA4" s="145">
        <f>SUMPRODUCT((HE!$B:$B="B")*(HE!$O:$O="T+2Q"))</f>
        <v>0</v>
      </c>
      <c r="AB4" s="145">
        <f>SUMPRODUCT((HE!$B:$B="C")*(HE!$O:$O="T+2Q"))</f>
        <v>0</v>
      </c>
      <c r="AC4" s="145">
        <f>SUMPRODUCT((HE!$B:$B="CA")*(HE!$O:$O="T+2Q"))</f>
        <v>0</v>
      </c>
      <c r="AD4" s="145">
        <f>SUMPRODUCT((HE!$B:$B="CB")*(HE!$O:$O="T+2Q"))</f>
        <v>0</v>
      </c>
      <c r="AE4" s="145">
        <f>SUMPRODUCT((HE!$B:$B="CC")*(HE!$O:$O="T+2Q"))</f>
        <v>0</v>
      </c>
      <c r="AF4" s="145">
        <f>SUMPRODUCT((HE!$B:$B="A")*(HE!$O:$O="T+3Q"))</f>
        <v>0</v>
      </c>
      <c r="AG4" s="145">
        <f>SUMPRODUCT((HE!$B:$B="B")*(HE!$O:$O="T+3Q"))</f>
        <v>0</v>
      </c>
      <c r="AH4" s="145">
        <f>SUMPRODUCT((HE!$B:$B="C")*(HE!$O:$O="T+3Q"))</f>
        <v>0</v>
      </c>
      <c r="AI4" s="145">
        <f>SUMPRODUCT((HE!$B:$B="CA")*(HE!$O:$O="T+3Q"))</f>
        <v>0</v>
      </c>
      <c r="AJ4" s="145">
        <f>SUMPRODUCT((HE!$B:$B="CB")*(HE!$O:$O="T+3Q"))</f>
        <v>0</v>
      </c>
      <c r="AK4" s="145">
        <f>SUMPRODUCT((HE!$B:$B="CC")*(HE!$O:$O="T+3Q"))</f>
        <v>0</v>
      </c>
      <c r="AL4" s="145">
        <f>SUMPRODUCT((HE!$B:$B="A")*(HE!$O:$O="T+4Q"))</f>
        <v>0</v>
      </c>
      <c r="AM4" s="145">
        <f>SUMPRODUCT((HE!$B:$B="B")*(HE!$O:$O="T+4Q"))</f>
        <v>0</v>
      </c>
      <c r="AN4" s="145">
        <f>SUMPRODUCT((HE!$B:$B="C")*(HE!$O:$O="T+4Q"))</f>
        <v>0</v>
      </c>
      <c r="AO4" s="145">
        <f>SUMPRODUCT((HE!$B:$B="CA")*(HE!$O:$O="T+4Q"))</f>
        <v>0</v>
      </c>
      <c r="AP4" s="145">
        <f>SUMPRODUCT((HE!$B:$B="CB")*(HE!$O:$O="T+4Q"))</f>
        <v>0</v>
      </c>
      <c r="AQ4" s="145">
        <f>SUMPRODUCT((HE!$B:$B="CC")*(HE!$O:$O="T+4Q"))</f>
        <v>0</v>
      </c>
    </row>
    <row r="5" spans="1:43" x14ac:dyDescent="0.15">
      <c r="A5" s="144" t="s">
        <v>1151</v>
      </c>
      <c r="B5" s="22" t="s">
        <v>24</v>
      </c>
      <c r="C5" s="22" t="s">
        <v>229</v>
      </c>
      <c r="D5" s="22">
        <f>COUNTIF(HF!$B:$B,"A")</f>
        <v>0</v>
      </c>
      <c r="E5" s="22">
        <f>COUNTIF(HF!$B:$B,"B")</f>
        <v>2</v>
      </c>
      <c r="F5" s="22">
        <f>COUNTIF(HF!$B:$B,"C")</f>
        <v>0</v>
      </c>
      <c r="G5" s="22">
        <f>COUNTIF(HF!$B:$B,"CA")</f>
        <v>0</v>
      </c>
      <c r="H5" s="22">
        <f>COUNTIF(HF!$B:$B,"CB")</f>
        <v>0</v>
      </c>
      <c r="I5" s="22">
        <f>COUNTIF(HF!$B:$B,"CC")</f>
        <v>0</v>
      </c>
      <c r="J5" s="22">
        <f t="shared" si="0"/>
        <v>2</v>
      </c>
      <c r="K5" s="145">
        <f>SUMPRODUCT((HF!$B:$B="CA")*(HF!$O:$O="NA"))</f>
        <v>0</v>
      </c>
      <c r="L5" s="145">
        <f>SUMPRODUCT((HF!$B:$B="CB")*(HF!$O:$O="NA"))</f>
        <v>0</v>
      </c>
      <c r="M5" s="145">
        <f>SUMPRODUCT((HF!$B:$B="CC")*(HF!$O:$O="NA"))</f>
        <v>0</v>
      </c>
      <c r="N5" s="145">
        <f>SUMPRODUCT((HF!$B:$B="A")*(HF!$O:$O="T"))</f>
        <v>0</v>
      </c>
      <c r="O5" s="145">
        <f>SUMPRODUCT((HF!$B:$B="B")*(HF!$O:$O="T"))</f>
        <v>1</v>
      </c>
      <c r="P5" s="145">
        <f>SUMPRODUCT((HF!$B:$B="C")*(HF!$O:$O="T"))</f>
        <v>0</v>
      </c>
      <c r="Q5" s="145">
        <f>SUMPRODUCT((HF!$B:$B="CA")*(HF!$O:$O="T"))</f>
        <v>0</v>
      </c>
      <c r="R5" s="145">
        <f>SUMPRODUCT((HF!$B:$B="CB")*(HF!$O:$O="T"))</f>
        <v>0</v>
      </c>
      <c r="S5" s="145">
        <f>SUMPRODUCT((HF!$B:$B="CC")*(HF!$O:$O="T"))</f>
        <v>0</v>
      </c>
      <c r="T5" s="145">
        <f>SUMPRODUCT((HF!$B:$B="A")*(HF!$O:$O="T+1Q"))</f>
        <v>0</v>
      </c>
      <c r="U5" s="145">
        <f>SUMPRODUCT((HF!$B:$B="B")*(HF!$O:$O="T+1Q"))</f>
        <v>0</v>
      </c>
      <c r="V5" s="145">
        <f>SUMPRODUCT((HF!$B:$B="C")*(HF!$O:$O="T+1Q"))</f>
        <v>0</v>
      </c>
      <c r="W5" s="145">
        <f>SUMPRODUCT((HF!$B:$B="CA")*(HF!$O:$O="T+1Q"))</f>
        <v>0</v>
      </c>
      <c r="X5" s="145">
        <f>SUMPRODUCT((HF!$B:$B="CB")*(HF!$O:$O="T+1Q"))</f>
        <v>0</v>
      </c>
      <c r="Y5" s="145">
        <f>SUMPRODUCT((HF!$B:$B="CC")*(HF!$O:$O="T+1Q"))</f>
        <v>0</v>
      </c>
      <c r="Z5" s="145">
        <f>SUMPRODUCT((HF!$B:$B="A")*(HF!$O:$O="T+2Q"))</f>
        <v>0</v>
      </c>
      <c r="AA5" s="145">
        <f>SUMPRODUCT((HF!$B:$B="B")*(HF!$O:$O="T+2Q"))</f>
        <v>0</v>
      </c>
      <c r="AB5" s="145">
        <f>SUMPRODUCT((HF!$B:$B="C")*(HF!$O:$O="T+2Q"))</f>
        <v>0</v>
      </c>
      <c r="AC5" s="145">
        <f>SUMPRODUCT((HF!$B:$B="CA")*(HF!$O:$O="T+2Q"))</f>
        <v>0</v>
      </c>
      <c r="AD5" s="145">
        <f>SUMPRODUCT((HF!$B:$B="CB")*(HF!$O:$O="T+2Q"))</f>
        <v>0</v>
      </c>
      <c r="AE5" s="145">
        <f>SUMPRODUCT((HF!$B:$B="CC")*(HF!$O:$O="T+2Q"))</f>
        <v>0</v>
      </c>
      <c r="AF5" s="145">
        <f>SUMPRODUCT((HF!$B:$B="A")*(HF!$O:$O="T+3Q"))</f>
        <v>0</v>
      </c>
      <c r="AG5" s="145">
        <f>SUMPRODUCT((HF!$B:$B="B")*(HF!$O:$O="T+3Q"))</f>
        <v>0</v>
      </c>
      <c r="AH5" s="145">
        <f>SUMPRODUCT((HF!$B:$B="C")*(HF!$O:$O="T+3Q"))</f>
        <v>0</v>
      </c>
      <c r="AI5" s="145">
        <f>SUMPRODUCT((HF!$B:$B="CA")*(HF!$O:$O="T+3Q"))</f>
        <v>0</v>
      </c>
      <c r="AJ5" s="145">
        <f>SUMPRODUCT((HF!$B:$B="CB")*(HF!$O:$O="T+3Q"))</f>
        <v>0</v>
      </c>
      <c r="AK5" s="145">
        <f>SUMPRODUCT((HF!$B:$B="CC")*(HF!$O:$O="T+3Q"))</f>
        <v>0</v>
      </c>
      <c r="AL5" s="145">
        <f>SUMPRODUCT((HF!$B:$B="A")*(HF!$O:$O="T+4Q"))</f>
        <v>0</v>
      </c>
      <c r="AM5" s="145">
        <f>SUMPRODUCT((HF!$B:$B="B")*(HF!$O:$O="T+4Q"))</f>
        <v>0</v>
      </c>
      <c r="AN5" s="145">
        <f>SUMPRODUCT((HF!$B:$B="C")*(HF!$O:$O="T+4Q"))</f>
        <v>0</v>
      </c>
      <c r="AO5" s="145">
        <f>SUMPRODUCT((HF!$B:$B="CA")*(HF!$O:$O="T+4Q"))</f>
        <v>0</v>
      </c>
      <c r="AP5" s="145">
        <f>SUMPRODUCT((HF!$B:$B="CB")*(HF!$O:$O="T+4Q"))</f>
        <v>0</v>
      </c>
      <c r="AQ5" s="145">
        <f>SUMPRODUCT((HF!$B:$B="CC")*(HF!$O:$O="T+4Q"))</f>
        <v>0</v>
      </c>
    </row>
    <row r="6" spans="1:43" x14ac:dyDescent="0.15">
      <c r="A6" s="144" t="s">
        <v>25</v>
      </c>
      <c r="B6" s="22" t="s">
        <v>26</v>
      </c>
      <c r="C6" s="22" t="s">
        <v>229</v>
      </c>
      <c r="D6" s="22">
        <f>COUNTIF(HG!$B:$B,"A")</f>
        <v>0</v>
      </c>
      <c r="E6" s="22">
        <f>COUNTIF(HG!$B:$B,"B")</f>
        <v>2</v>
      </c>
      <c r="F6" s="22">
        <f>COUNTIF(HG!$B:$B,"C")</f>
        <v>0</v>
      </c>
      <c r="G6" s="22">
        <f>COUNTIF(HG!$B:$B,"CA")</f>
        <v>0</v>
      </c>
      <c r="H6" s="22">
        <f>COUNTIF(HG!$B:$B,"CB")</f>
        <v>0</v>
      </c>
      <c r="I6" s="22">
        <f>COUNTIF(HG!$B:$B,"CC")</f>
        <v>0</v>
      </c>
      <c r="J6" s="22">
        <f t="shared" si="0"/>
        <v>2</v>
      </c>
      <c r="K6" s="145">
        <f>SUMPRODUCT((HG!$B:$B="CA")*(HG!$O:$O="NA"))</f>
        <v>0</v>
      </c>
      <c r="L6" s="145">
        <f>SUMPRODUCT((HG!$B:$B="CB")*(HG!$O:$O="NA"))</f>
        <v>0</v>
      </c>
      <c r="M6" s="145">
        <f>SUMPRODUCT((HG!$B:$B="CC")*(HG!$O:$O="NA"))</f>
        <v>0</v>
      </c>
      <c r="N6" s="145">
        <f>SUMPRODUCT((HG!$B:$B="A")*(HG!$O:$O="T"))</f>
        <v>0</v>
      </c>
      <c r="O6" s="145">
        <f>SUMPRODUCT((HG!$B:$B="B")*(HG!$O:$O="T"))</f>
        <v>1</v>
      </c>
      <c r="P6" s="145">
        <f>SUMPRODUCT((HG!$B:$B="C")*(HG!$O:$O="T"))</f>
        <v>0</v>
      </c>
      <c r="Q6" s="145">
        <f>SUMPRODUCT((HG!$B:$B="CA")*(HG!$O:$O="T"))</f>
        <v>0</v>
      </c>
      <c r="R6" s="145">
        <f>SUMPRODUCT((HG!$B:$B="CB")*(HG!$O:$O="T"))</f>
        <v>0</v>
      </c>
      <c r="S6" s="145">
        <f>SUMPRODUCT((HG!$B:$B="CC")*(HG!$O:$O="T"))</f>
        <v>0</v>
      </c>
      <c r="T6" s="145">
        <f>SUMPRODUCT((HG!$B:$B="A")*(HG!$O:$O="T+1Q"))</f>
        <v>0</v>
      </c>
      <c r="U6" s="145">
        <f>SUMPRODUCT((HG!$B:$B="B")*(HG!$O:$O="T+1Q"))</f>
        <v>0</v>
      </c>
      <c r="V6" s="145">
        <f>SUMPRODUCT((HG!$B:$B="C")*(HG!$O:$O="T+1Q"))</f>
        <v>0</v>
      </c>
      <c r="W6" s="145">
        <f>SUMPRODUCT((HG!$B:$B="CA")*(HG!$O:$O="T+1Q"))</f>
        <v>0</v>
      </c>
      <c r="X6" s="145">
        <f>SUMPRODUCT((HG!$B:$B="CB")*(HG!$O:$O="T+1Q"))</f>
        <v>0</v>
      </c>
      <c r="Y6" s="145">
        <f>SUMPRODUCT((HG!$B:$B="CC")*(HG!$O:$O="T+1Q"))</f>
        <v>0</v>
      </c>
      <c r="Z6" s="145">
        <f>SUMPRODUCT((HG!$B:$B="A")*(HG!$O:$O="T+2Q"))</f>
        <v>0</v>
      </c>
      <c r="AA6" s="145">
        <f>SUMPRODUCT((HG!$B:$B="B")*(HG!$O:$O="T+2Q"))</f>
        <v>0</v>
      </c>
      <c r="AB6" s="145">
        <f>SUMPRODUCT((HG!$B:$B="C")*(HG!$O:$O="T+2Q"))</f>
        <v>0</v>
      </c>
      <c r="AC6" s="145">
        <f>SUMPRODUCT((HG!$B:$B="CA")*(HG!$O:$O="T+2Q"))</f>
        <v>0</v>
      </c>
      <c r="AD6" s="145">
        <f>SUMPRODUCT((HG!$B:$B="CB")*(HG!$O:$O="T+2Q"))</f>
        <v>0</v>
      </c>
      <c r="AE6" s="145">
        <f>SUMPRODUCT((HG!$B:$B="CC")*(HG!$O:$O="T+2Q"))</f>
        <v>0</v>
      </c>
      <c r="AF6" s="145">
        <f>SUMPRODUCT((HG!$B:$B="A")*(HG!$O:$O="T+3Q"))</f>
        <v>0</v>
      </c>
      <c r="AG6" s="145">
        <f>SUMPRODUCT((HG!$B:$B="B")*(HG!$O:$O="T+3Q"))</f>
        <v>0</v>
      </c>
      <c r="AH6" s="145">
        <f>SUMPRODUCT((HG!$B:$B="C")*(HG!$O:$O="T+3Q"))</f>
        <v>0</v>
      </c>
      <c r="AI6" s="145">
        <f>SUMPRODUCT((HG!$B:$B="CA")*(HG!$O:$O="T+3Q"))</f>
        <v>0</v>
      </c>
      <c r="AJ6" s="145">
        <f>SUMPRODUCT((HG!$B:$B="CB")*(HG!$O:$O="T+3Q"))</f>
        <v>0</v>
      </c>
      <c r="AK6" s="145">
        <f>SUMPRODUCT((HG!$B:$B="CC")*(HG!$O:$O="T+3Q"))</f>
        <v>0</v>
      </c>
      <c r="AL6" s="145">
        <f>SUMPRODUCT((HG!$B:$B="A")*(HG!$O:$O="T+4Q"))</f>
        <v>0</v>
      </c>
      <c r="AM6" s="145">
        <f>SUMPRODUCT((HG!$B:$B="B")*(HG!$O:$O="T+4Q"))</f>
        <v>0</v>
      </c>
      <c r="AN6" s="145">
        <f>SUMPRODUCT((HG!$B:$B="C")*(HG!$O:$O="T+4Q"))</f>
        <v>0</v>
      </c>
      <c r="AO6" s="145">
        <f>SUMPRODUCT((HG!$B:$B="CA")*(HG!$O:$O="T+4Q"))</f>
        <v>0</v>
      </c>
      <c r="AP6" s="145">
        <f>SUMPRODUCT((HG!$B:$B="CB")*(HG!$O:$O="T+4Q"))</f>
        <v>0</v>
      </c>
      <c r="AQ6" s="145">
        <f>SUMPRODUCT((HG!$B:$B="CC")*(HG!$O:$O="T+4Q"))</f>
        <v>0</v>
      </c>
    </row>
    <row r="7" spans="1:43" x14ac:dyDescent="0.15">
      <c r="A7" s="144" t="s">
        <v>1152</v>
      </c>
      <c r="B7" s="22" t="s">
        <v>27</v>
      </c>
      <c r="C7" s="22" t="s">
        <v>229</v>
      </c>
      <c r="D7" s="22">
        <f>COUNTIF(HH!$B:$B,"A")</f>
        <v>0</v>
      </c>
      <c r="E7" s="22">
        <f>COUNTIF(HH!$B:$B,"B")</f>
        <v>0</v>
      </c>
      <c r="F7" s="22">
        <f>COUNTIF(HH!$B:$B,"C")</f>
        <v>0</v>
      </c>
      <c r="G7" s="22">
        <f>COUNTIF(HH!$B:$B,"CA")</f>
        <v>0</v>
      </c>
      <c r="H7" s="22">
        <f>COUNTIF(HH!$B:$B,"CB")</f>
        <v>3</v>
      </c>
      <c r="I7" s="22">
        <f>COUNTIF(HH!$B:$B,"CC")</f>
        <v>0</v>
      </c>
      <c r="J7" s="22">
        <f t="shared" si="0"/>
        <v>3</v>
      </c>
      <c r="K7" s="145">
        <f>SUMPRODUCT((HH!$B:$B="CA")*(HH!$O:$O="NA"))</f>
        <v>0</v>
      </c>
      <c r="L7" s="145">
        <f>SUMPRODUCT((HH!$B:$B="CB")*(HH!$O:$O="NA"))</f>
        <v>0</v>
      </c>
      <c r="M7" s="145">
        <f>SUMPRODUCT((HH!$B:$B="CC")*(HH!$O:$O="NA"))</f>
        <v>0</v>
      </c>
      <c r="N7" s="145">
        <f>SUMPRODUCT((HH!$B:$B="A")*(HH!$O:$O="T"))</f>
        <v>0</v>
      </c>
      <c r="O7" s="145">
        <f>SUMPRODUCT((HH!$B:$B="B")*(HH!$O:$O="T"))</f>
        <v>0</v>
      </c>
      <c r="P7" s="145">
        <f>SUMPRODUCT((HH!$B:$B="C")*(HH!$O:$O="T"))</f>
        <v>0</v>
      </c>
      <c r="Q7" s="145">
        <f>SUMPRODUCT((HH!$B:$B="CA")*(HH!$O:$O="T"))</f>
        <v>0</v>
      </c>
      <c r="R7" s="145">
        <f>SUMPRODUCT((HH!$B:$B="CB")*(HH!$O:$O="T"))</f>
        <v>1</v>
      </c>
      <c r="S7" s="145">
        <f>SUMPRODUCT((HH!$B:$B="CC")*(HH!$O:$O="T"))</f>
        <v>0</v>
      </c>
      <c r="T7" s="145">
        <f>SUMPRODUCT((HH!$B:$B="A")*(HH!$O:$O="T+1Q"))</f>
        <v>0</v>
      </c>
      <c r="U7" s="145">
        <f>SUMPRODUCT((HH!$B:$B="B")*(HH!$O:$O="T+1Q"))</f>
        <v>0</v>
      </c>
      <c r="V7" s="145">
        <f>SUMPRODUCT((HH!$B:$B="C")*(HH!$O:$O="T+1Q"))</f>
        <v>0</v>
      </c>
      <c r="W7" s="145">
        <f>SUMPRODUCT((HH!$B:$B="CA")*(HH!$O:$O="T+1Q"))</f>
        <v>0</v>
      </c>
      <c r="X7" s="145">
        <f>SUMPRODUCT((HH!$B:$B="CB")*(HH!$O:$O="T+1Q"))</f>
        <v>0</v>
      </c>
      <c r="Y7" s="145">
        <f>SUMPRODUCT((HH!$B:$B="CC")*(HH!$O:$O="T+1Q"))</f>
        <v>0</v>
      </c>
      <c r="Z7" s="145">
        <f>SUMPRODUCT((HH!$B:$B="A")*(HH!$O:$O="T+2Q"))</f>
        <v>0</v>
      </c>
      <c r="AA7" s="145">
        <f>SUMPRODUCT((HH!$B:$B="B")*(HH!$O:$O="T+2Q"))</f>
        <v>0</v>
      </c>
      <c r="AB7" s="145">
        <f>SUMPRODUCT((HH!$B:$B="C")*(HH!$O:$O="T+2Q"))</f>
        <v>0</v>
      </c>
      <c r="AC7" s="145">
        <f>SUMPRODUCT((HH!$B:$B="CA")*(HH!$O:$O="T+2Q"))</f>
        <v>0</v>
      </c>
      <c r="AD7" s="145">
        <f>SUMPRODUCT((HH!$B:$B="CB")*(HH!$O:$O="T+2Q"))</f>
        <v>0</v>
      </c>
      <c r="AE7" s="145">
        <f>SUMPRODUCT((HH!$B:$B="CC")*(HH!$O:$O="T+2Q"))</f>
        <v>0</v>
      </c>
      <c r="AF7" s="145">
        <f>SUMPRODUCT((HH!$B:$B="A")*(HH!$O:$O="T+3Q"))</f>
        <v>0</v>
      </c>
      <c r="AG7" s="145">
        <f>SUMPRODUCT((HH!$B:$B="B")*(HH!$O:$O="T+3Q"))</f>
        <v>0</v>
      </c>
      <c r="AH7" s="145">
        <f>SUMPRODUCT((HH!$B:$B="C")*(HH!$O:$O="T+3Q"))</f>
        <v>0</v>
      </c>
      <c r="AI7" s="145">
        <f>SUMPRODUCT((HH!$B:$B="CA")*(HH!$O:$O="T+3Q"))</f>
        <v>0</v>
      </c>
      <c r="AJ7" s="145">
        <f>SUMPRODUCT((HH!$B:$B="CB")*(HH!$O:$O="T+3Q"))</f>
        <v>0</v>
      </c>
      <c r="AK7" s="145">
        <f>SUMPRODUCT((HH!$B:$B="CC")*(HH!$O:$O="T+3Q"))</f>
        <v>0</v>
      </c>
      <c r="AL7" s="145">
        <f>SUMPRODUCT((HH!$B:$B="A")*(HH!$O:$O="T+4Q"))</f>
        <v>0</v>
      </c>
      <c r="AM7" s="145">
        <f>SUMPRODUCT((HH!$B:$B="B")*(HH!$O:$O="T+4Q"))</f>
        <v>0</v>
      </c>
      <c r="AN7" s="145">
        <f>SUMPRODUCT((HH!$B:$B="C")*(HH!$O:$O="T+4Q"))</f>
        <v>0</v>
      </c>
      <c r="AO7" s="145">
        <f>SUMPRODUCT((HH!$B:$B="CA")*(HH!$O:$O="T+4Q"))</f>
        <v>0</v>
      </c>
      <c r="AP7" s="145">
        <f>SUMPRODUCT((HH!$B:$B="CB")*(HH!$O:$O="T+4Q"))</f>
        <v>0</v>
      </c>
      <c r="AQ7" s="145">
        <f>SUMPRODUCT((HH!$B:$B="CC")*(HH!$O:$O="T+4Q"))</f>
        <v>0</v>
      </c>
    </row>
    <row r="8" spans="1:43" x14ac:dyDescent="0.15">
      <c r="A8" s="144" t="s">
        <v>28</v>
      </c>
      <c r="B8" s="22" t="s">
        <v>29</v>
      </c>
      <c r="C8" s="22" t="s">
        <v>229</v>
      </c>
      <c r="D8" s="22">
        <f>COUNTIF(HI!$B:$B,"A")</f>
        <v>0</v>
      </c>
      <c r="E8" s="22">
        <f>COUNTIF(HI!$B:$B,"B")</f>
        <v>6</v>
      </c>
      <c r="F8" s="22">
        <f>COUNTIF(HI!$B:$B,"C")</f>
        <v>0</v>
      </c>
      <c r="G8" s="22">
        <f>COUNTIF(HI!$B:$B,"CA")</f>
        <v>0</v>
      </c>
      <c r="H8" s="22">
        <f>COUNTIF(HI!$B:$B,"CB")</f>
        <v>0</v>
      </c>
      <c r="I8" s="22">
        <f>COUNTIF(HI!$B:$B,"CC")</f>
        <v>0</v>
      </c>
      <c r="J8" s="22">
        <f t="shared" si="0"/>
        <v>6</v>
      </c>
      <c r="K8" s="145">
        <f>SUMPRODUCT((HI!$B:$B="CA")*(HI!$O:$O="NA"))</f>
        <v>0</v>
      </c>
      <c r="L8" s="145">
        <f>SUMPRODUCT((HI!$B:$B="CB")*(HI!$O:$O="NA"))</f>
        <v>0</v>
      </c>
      <c r="M8" s="145">
        <f>SUMPRODUCT((HI!$B:$B="CC")*(HI!$O:$O="NA"))</f>
        <v>0</v>
      </c>
      <c r="N8" s="145">
        <f>SUMPRODUCT((HI!$B:$B="A")*(HI!$O:$O="T"))</f>
        <v>0</v>
      </c>
      <c r="O8" s="145">
        <f>SUMPRODUCT((HI!$B:$B="B")*(HI!$O:$O="T"))</f>
        <v>1</v>
      </c>
      <c r="P8" s="145">
        <f>SUMPRODUCT((HI!$B:$B="C")*(HI!$O:$O="T"))</f>
        <v>0</v>
      </c>
      <c r="Q8" s="145">
        <f>SUMPRODUCT((HI!$B:$B="CA")*(HI!$O:$O="T"))</f>
        <v>0</v>
      </c>
      <c r="R8" s="145">
        <f>SUMPRODUCT((HI!$B:$B="CB")*(HI!$O:$O="T"))</f>
        <v>0</v>
      </c>
      <c r="S8" s="145">
        <f>SUMPRODUCT((HI!$B:$B="CC")*(HI!$O:$O="T"))</f>
        <v>0</v>
      </c>
      <c r="T8" s="145">
        <f>SUMPRODUCT((HI!$B:$B="A")*(HI!$O:$O="T+1Q"))</f>
        <v>0</v>
      </c>
      <c r="U8" s="145">
        <f>SUMPRODUCT((HI!$B:$B="B")*(HI!$O:$O="T+1Q"))</f>
        <v>0</v>
      </c>
      <c r="V8" s="145">
        <f>SUMPRODUCT((HI!$B:$B="C")*(HI!$O:$O="T+1Q"))</f>
        <v>0</v>
      </c>
      <c r="W8" s="145">
        <f>SUMPRODUCT((HI!$B:$B="CA")*(HI!$O:$O="T+1Q"))</f>
        <v>0</v>
      </c>
      <c r="X8" s="145">
        <f>SUMPRODUCT((HI!$B:$B="CB")*(HI!$O:$O="T+1Q"))</f>
        <v>0</v>
      </c>
      <c r="Y8" s="145">
        <f>SUMPRODUCT((HI!$B:$B="CC")*(HI!$O:$O="T+1Q"))</f>
        <v>0</v>
      </c>
      <c r="Z8" s="145">
        <f>SUMPRODUCT((HI!$B:$B="A")*(HI!$O:$O="T+2Q"))</f>
        <v>0</v>
      </c>
      <c r="AA8" s="145">
        <f>SUMPRODUCT((HI!$B:$B="B")*(HI!$O:$O="T+2Q"))</f>
        <v>0</v>
      </c>
      <c r="AB8" s="145">
        <f>SUMPRODUCT((HI!$B:$B="C")*(HI!$O:$O="T+2Q"))</f>
        <v>0</v>
      </c>
      <c r="AC8" s="145">
        <f>SUMPRODUCT((HI!$B:$B="CA")*(HI!$O:$O="T+2Q"))</f>
        <v>0</v>
      </c>
      <c r="AD8" s="145">
        <f>SUMPRODUCT((HI!$B:$B="CB")*(HI!$O:$O="T+2Q"))</f>
        <v>0</v>
      </c>
      <c r="AE8" s="145">
        <f>SUMPRODUCT((HI!$B:$B="CC")*(HI!$O:$O="T+2Q"))</f>
        <v>0</v>
      </c>
      <c r="AF8" s="145">
        <f>SUMPRODUCT((HI!$B:$B="A")*(HI!$O:$O="T+3Q"))</f>
        <v>0</v>
      </c>
      <c r="AG8" s="145">
        <f>SUMPRODUCT((HI!$B:$B="B")*(HI!$O:$O="T+3Q"))</f>
        <v>0</v>
      </c>
      <c r="AH8" s="145">
        <f>SUMPRODUCT((HI!$B:$B="C")*(HI!$O:$O="T+3Q"))</f>
        <v>0</v>
      </c>
      <c r="AI8" s="145">
        <f>SUMPRODUCT((HI!$B:$B="CA")*(HI!$O:$O="T+3Q"))</f>
        <v>0</v>
      </c>
      <c r="AJ8" s="145">
        <f>SUMPRODUCT((HI!$B:$B="CB")*(HI!$O:$O="T+3Q"))</f>
        <v>0</v>
      </c>
      <c r="AK8" s="145">
        <f>SUMPRODUCT((HI!$B:$B="CC")*(HI!$O:$O="T+3Q"))</f>
        <v>0</v>
      </c>
      <c r="AL8" s="145">
        <f>SUMPRODUCT((HI!$B:$B="A")*(HI!$O:$O="T+4Q"))</f>
        <v>0</v>
      </c>
      <c r="AM8" s="145">
        <f>SUMPRODUCT((HI!$B:$B="B")*(HI!$O:$O="T+4Q"))</f>
        <v>0</v>
      </c>
      <c r="AN8" s="145">
        <f>SUMPRODUCT((HI!$B:$B="C")*(HI!$O:$O="T+4Q"))</f>
        <v>0</v>
      </c>
      <c r="AO8" s="145">
        <f>SUMPRODUCT((HI!$B:$B="CA")*(HI!$O:$O="T+4Q"))</f>
        <v>0</v>
      </c>
      <c r="AP8" s="145">
        <f>SUMPRODUCT((HI!$B:$B="CB")*(HI!$O:$O="T+4Q"))</f>
        <v>0</v>
      </c>
      <c r="AQ8" s="145">
        <f>SUMPRODUCT((HI!$B:$B="CC")*(HI!$O:$O="T+4Q"))</f>
        <v>0</v>
      </c>
    </row>
    <row r="9" spans="1:43" x14ac:dyDescent="0.15">
      <c r="A9" s="144" t="s">
        <v>1153</v>
      </c>
      <c r="B9" s="22" t="s">
        <v>455</v>
      </c>
      <c r="C9" s="22" t="s">
        <v>229</v>
      </c>
      <c r="D9" s="22">
        <f>COUNTIF(HJ!$B:$B,"A")</f>
        <v>0</v>
      </c>
      <c r="E9" s="22">
        <f>COUNTIF(HJ!$B:$B,"B")</f>
        <v>0</v>
      </c>
      <c r="F9" s="22">
        <f>COUNTIF(HJ!$B:$B,"C")</f>
        <v>0</v>
      </c>
      <c r="G9" s="22">
        <f>COUNTIF(HJ!$B:$B,"CA")</f>
        <v>0</v>
      </c>
      <c r="H9" s="22">
        <f>COUNTIF(HJ!$B:$B,"CB")</f>
        <v>6</v>
      </c>
      <c r="I9" s="22">
        <f>COUNTIF(HJ!$B:$B,"CC")</f>
        <v>0</v>
      </c>
      <c r="J9" s="22">
        <f t="shared" si="0"/>
        <v>6</v>
      </c>
      <c r="K9" s="145">
        <f>SUMPRODUCT((HJ!$B:$B="CA")*(HJ!$O:$O="NA"))</f>
        <v>0</v>
      </c>
      <c r="L9" s="145">
        <f>SUMPRODUCT((HJ!$B:$B="CB")*(HJ!$O:$O="NA"))</f>
        <v>0</v>
      </c>
      <c r="M9" s="145">
        <f>SUMPRODUCT((HJ!$B:$B="CC")*(HJ!$O:$O="NA"))</f>
        <v>0</v>
      </c>
      <c r="N9" s="145">
        <f>SUMPRODUCT((HJ!$B:$B="A")*(HJ!$O:$O="T"))</f>
        <v>0</v>
      </c>
      <c r="O9" s="145">
        <f>SUMPRODUCT((HJ!$B:$B="B")*(HJ!$O:$O="T"))</f>
        <v>0</v>
      </c>
      <c r="P9" s="145">
        <f>SUMPRODUCT((HJ!$B:$B="C")*(HJ!$O:$O="T"))</f>
        <v>0</v>
      </c>
      <c r="Q9" s="145">
        <f>SUMPRODUCT((HJ!$B:$B="CA")*(HJ!$O:$O="T"))</f>
        <v>0</v>
      </c>
      <c r="R9" s="145">
        <f>SUMPRODUCT((HJ!$B:$B="CB")*(HJ!$O:$O="T"))</f>
        <v>1</v>
      </c>
      <c r="S9" s="145">
        <f>SUMPRODUCT((HJ!$B:$B="CC")*(HJ!$O:$O="T"))</f>
        <v>0</v>
      </c>
      <c r="T9" s="145">
        <f>SUMPRODUCT((HJ!$B:$B="A")*(HJ!$O:$O="T+1Q"))</f>
        <v>0</v>
      </c>
      <c r="U9" s="145">
        <f>SUMPRODUCT((HJ!$B:$B="B")*(HJ!$O:$O="T+1Q"))</f>
        <v>0</v>
      </c>
      <c r="V9" s="145">
        <f>SUMPRODUCT((HJ!$B:$B="C")*(HJ!$O:$O="T+1Q"))</f>
        <v>0</v>
      </c>
      <c r="W9" s="145">
        <f>SUMPRODUCT((HJ!$B:$B="CA")*(HJ!$O:$O="T+1Q"))</f>
        <v>0</v>
      </c>
      <c r="X9" s="145">
        <f>SUMPRODUCT((HJ!$B:$B="CB")*(HJ!$O:$O="T+1Q"))</f>
        <v>0</v>
      </c>
      <c r="Y9" s="145">
        <f>SUMPRODUCT((HJ!$B:$B="CC")*(HJ!$O:$O="T+1Q"))</f>
        <v>0</v>
      </c>
      <c r="Z9" s="145">
        <f>SUMPRODUCT((HJ!$B:$B="A")*(HJ!$O:$O="T+2Q"))</f>
        <v>0</v>
      </c>
      <c r="AA9" s="145">
        <f>SUMPRODUCT((HJ!$B:$B="B")*(HJ!$O:$O="T+2Q"))</f>
        <v>0</v>
      </c>
      <c r="AB9" s="145">
        <f>SUMPRODUCT((HJ!$B:$B="C")*(HJ!$O:$O="T+2Q"))</f>
        <v>0</v>
      </c>
      <c r="AC9" s="145">
        <f>SUMPRODUCT((HJ!$B:$B="CA")*(HJ!$O:$O="T+2Q"))</f>
        <v>0</v>
      </c>
      <c r="AD9" s="145">
        <f>SUMPRODUCT((HJ!$B:$B="CB")*(HJ!$O:$O="T+2Q"))</f>
        <v>0</v>
      </c>
      <c r="AE9" s="145">
        <f>SUMPRODUCT((HJ!$B:$B="CC")*(HJ!$O:$O="T+2Q"))</f>
        <v>0</v>
      </c>
      <c r="AF9" s="145">
        <f>SUMPRODUCT((HJ!$B:$B="A")*(HJ!$O:$O="T+3Q"))</f>
        <v>0</v>
      </c>
      <c r="AG9" s="145">
        <f>SUMPRODUCT((HJ!$B:$B="B")*(HJ!$O:$O="T+3Q"))</f>
        <v>0</v>
      </c>
      <c r="AH9" s="145">
        <f>SUMPRODUCT((HJ!$B:$B="C")*(HJ!$O:$O="T+3Q"))</f>
        <v>0</v>
      </c>
      <c r="AI9" s="145">
        <f>SUMPRODUCT((HJ!$B:$B="CA")*(HJ!$O:$O="T+3Q"))</f>
        <v>0</v>
      </c>
      <c r="AJ9" s="145">
        <f>SUMPRODUCT((HJ!$B:$B="CB")*(HJ!$O:$O="T+3Q"))</f>
        <v>0</v>
      </c>
      <c r="AK9" s="145">
        <f>SUMPRODUCT((HJ!$B:$B="CC")*(HJ!$O:$O="T+3Q"))</f>
        <v>0</v>
      </c>
      <c r="AL9" s="145">
        <f>SUMPRODUCT((HJ!$B:$B="A")*(HJ!$O:$O="T+4Q"))</f>
        <v>0</v>
      </c>
      <c r="AM9" s="145">
        <f>SUMPRODUCT((HJ!$B:$B="B")*(HJ!$O:$O="T+4Q"))</f>
        <v>0</v>
      </c>
      <c r="AN9" s="145">
        <f>SUMPRODUCT((HJ!$B:$B="C")*(HJ!$O:$O="T+4Q"))</f>
        <v>0</v>
      </c>
      <c r="AO9" s="145">
        <f>SUMPRODUCT((HJ!$B:$B="CA")*(HJ!$O:$O="T+4Q"))</f>
        <v>0</v>
      </c>
      <c r="AP9" s="145">
        <f>SUMPRODUCT((HJ!$B:$B="CB")*(HJ!$O:$O="T+4Q"))</f>
        <v>0</v>
      </c>
      <c r="AQ9" s="145">
        <f>SUMPRODUCT((HJ!$B:$B="CC")*(HJ!$O:$O="T+4Q"))</f>
        <v>0</v>
      </c>
    </row>
    <row r="10" spans="1:43" x14ac:dyDescent="0.15">
      <c r="A10" s="144" t="s">
        <v>456</v>
      </c>
      <c r="B10" s="22" t="s">
        <v>457</v>
      </c>
      <c r="C10" s="22" t="s">
        <v>229</v>
      </c>
      <c r="D10" s="22">
        <f>COUNTIF(HK!$B:$B,"A")</f>
        <v>0</v>
      </c>
      <c r="E10" s="22">
        <f>COUNTIF(HK!$B:$B,"B")</f>
        <v>5</v>
      </c>
      <c r="F10" s="22">
        <f>COUNTIF(HK!$B:$B,"C")</f>
        <v>2</v>
      </c>
      <c r="G10" s="22">
        <f>COUNTIF(HK!$B:$B,"CA")</f>
        <v>0</v>
      </c>
      <c r="H10" s="22">
        <f>COUNTIF(HK!$B:$B,"CB")</f>
        <v>0</v>
      </c>
      <c r="I10" s="22">
        <f>COUNTIF(HK!$B:$B,"CC")</f>
        <v>0</v>
      </c>
      <c r="J10" s="22">
        <f t="shared" si="0"/>
        <v>7</v>
      </c>
      <c r="K10" s="145">
        <f>SUMPRODUCT((HK!$B:$B="CA")*(HK!$O:$O="NA"))</f>
        <v>0</v>
      </c>
      <c r="L10" s="145">
        <f>SUMPRODUCT((HK!$B:$B="CB")*(HK!$O:$O="NA"))</f>
        <v>0</v>
      </c>
      <c r="M10" s="145">
        <f>SUMPRODUCT((HK!$B:$B="CC")*(HK!$O:$O="NA"))</f>
        <v>0</v>
      </c>
      <c r="N10" s="145">
        <f>SUMPRODUCT((HK!$B:$B="A")*(HK!$O:$O="T"))</f>
        <v>0</v>
      </c>
      <c r="O10" s="145">
        <f>SUMPRODUCT((HK!$B:$B="B")*(HK!$O:$O="T"))</f>
        <v>1</v>
      </c>
      <c r="P10" s="145">
        <f>SUMPRODUCT((HK!$B:$B="C")*(HK!$O:$O="T"))</f>
        <v>0</v>
      </c>
      <c r="Q10" s="145">
        <f>SUMPRODUCT((HK!$B:$B="CA")*(HK!$O:$O="T"))</f>
        <v>0</v>
      </c>
      <c r="R10" s="145">
        <f>SUMPRODUCT((HK!$B:$B="CB")*(HK!$O:$O="T"))</f>
        <v>0</v>
      </c>
      <c r="S10" s="145">
        <f>SUMPRODUCT((HK!$B:$B="CC")*(HK!$O:$O="T"))</f>
        <v>0</v>
      </c>
      <c r="T10" s="145">
        <f>SUMPRODUCT((HK!$B:$B="A")*(HK!$O:$O="T+1Q"))</f>
        <v>0</v>
      </c>
      <c r="U10" s="145">
        <f>SUMPRODUCT((HK!$B:$B="B")*(HK!$O:$O="T+1Q"))</f>
        <v>0</v>
      </c>
      <c r="V10" s="145">
        <f>SUMPRODUCT((HK!$B:$B="C")*(HK!$O:$O="T+1Q"))</f>
        <v>0</v>
      </c>
      <c r="W10" s="145">
        <f>SUMPRODUCT((HK!$B:$B="CA")*(HK!$O:$O="T+1Q"))</f>
        <v>0</v>
      </c>
      <c r="X10" s="145">
        <f>SUMPRODUCT((HK!$B:$B="CB")*(HK!$O:$O="T+1Q"))</f>
        <v>0</v>
      </c>
      <c r="Y10" s="145">
        <f>SUMPRODUCT((HK!$B:$B="CC")*(HK!$O:$O="T+1Q"))</f>
        <v>0</v>
      </c>
      <c r="Z10" s="145">
        <f>SUMPRODUCT((HK!$B:$B="A")*(HK!$O:$O="T+2Q"))</f>
        <v>0</v>
      </c>
      <c r="AA10" s="145">
        <f>SUMPRODUCT((HK!$B:$B="B")*(HK!$O:$O="T+2Q"))</f>
        <v>0</v>
      </c>
      <c r="AB10" s="145">
        <f>SUMPRODUCT((HK!$B:$B="C")*(HK!$O:$O="T+2Q"))</f>
        <v>0</v>
      </c>
      <c r="AC10" s="145">
        <f>SUMPRODUCT((HK!$B:$B="CA")*(HK!$O:$O="T+2Q"))</f>
        <v>0</v>
      </c>
      <c r="AD10" s="145">
        <f>SUMPRODUCT((HK!$B:$B="CB")*(HK!$O:$O="T+2Q"))</f>
        <v>0</v>
      </c>
      <c r="AE10" s="145">
        <f>SUMPRODUCT((HK!$B:$B="CC")*(HK!$O:$O="T+2Q"))</f>
        <v>0</v>
      </c>
      <c r="AF10" s="145">
        <f>SUMPRODUCT((HK!$B:$B="A")*(HK!$O:$O="T+3Q"))</f>
        <v>0</v>
      </c>
      <c r="AG10" s="145">
        <f>SUMPRODUCT((HK!$B:$B="B")*(HK!$O:$O="T+3Q"))</f>
        <v>0</v>
      </c>
      <c r="AH10" s="145">
        <f>SUMPRODUCT((HK!$B:$B="C")*(HK!$O:$O="T+3Q"))</f>
        <v>0</v>
      </c>
      <c r="AI10" s="145">
        <f>SUMPRODUCT((HK!$B:$B="CA")*(HK!$O:$O="T+3Q"))</f>
        <v>0</v>
      </c>
      <c r="AJ10" s="145">
        <f>SUMPRODUCT((HK!$B:$B="CB")*(HK!$O:$O="T+3Q"))</f>
        <v>0</v>
      </c>
      <c r="AK10" s="145">
        <f>SUMPRODUCT((HK!$B:$B="CC")*(HK!$O:$O="T+3Q"))</f>
        <v>0</v>
      </c>
      <c r="AL10" s="145">
        <f>SUMPRODUCT((HK!$B:$B="A")*(HK!$O:$O="T+4Q"))</f>
        <v>0</v>
      </c>
      <c r="AM10" s="145">
        <f>SUMPRODUCT((HK!$B:$B="B")*(HK!$O:$O="T+4Q"))</f>
        <v>0</v>
      </c>
      <c r="AN10" s="145">
        <f>SUMPRODUCT((HK!$B:$B="C")*(HK!$O:$O="T+4Q"))</f>
        <v>0</v>
      </c>
      <c r="AO10" s="145">
        <f>SUMPRODUCT((HK!$B:$B="CA")*(HK!$O:$O="T+4Q"))</f>
        <v>0</v>
      </c>
      <c r="AP10" s="145">
        <f>SUMPRODUCT((HK!$B:$B="CB")*(HK!$O:$O="T+4Q"))</f>
        <v>0</v>
      </c>
      <c r="AQ10" s="145">
        <f>SUMPRODUCT((HK!$B:$B="CC")*(HK!$O:$O="T+4Q"))</f>
        <v>0</v>
      </c>
    </row>
    <row r="11" spans="1:43" x14ac:dyDescent="0.15">
      <c r="A11" s="146" t="s">
        <v>160</v>
      </c>
      <c r="B11" s="22" t="s">
        <v>458</v>
      </c>
      <c r="C11" s="22" t="s">
        <v>229</v>
      </c>
      <c r="D11" s="22">
        <f>COUNTIF(HT!$B:$B,"A")</f>
        <v>0</v>
      </c>
      <c r="E11" s="22">
        <f>COUNTIF(HT!$B:$B,"B")</f>
        <v>15</v>
      </c>
      <c r="F11" s="22">
        <f>COUNTIF(HT!$B:$B,"C")</f>
        <v>14</v>
      </c>
      <c r="G11" s="22">
        <f>COUNTIF(HT!$B:$B,"CA")</f>
        <v>0</v>
      </c>
      <c r="H11" s="22">
        <f>COUNTIF(HT!$B:$B,"CB")</f>
        <v>0</v>
      </c>
      <c r="I11" s="22">
        <f>COUNTIF(HT!$B:$B,"CC")</f>
        <v>0</v>
      </c>
      <c r="J11" s="22">
        <f t="shared" si="0"/>
        <v>29</v>
      </c>
      <c r="K11" s="145">
        <f>SUMPRODUCT((HT!$B:$B="CA")*(HT!$O:$O="NA"))</f>
        <v>0</v>
      </c>
      <c r="L11" s="145">
        <f>SUMPRODUCT((HT!$B:$B="CB")*(HT!$O:$O="NA"))</f>
        <v>0</v>
      </c>
      <c r="M11" s="145">
        <f>SUMPRODUCT((HT!$B:$B="CC")*(HT!$O:$O="NA"))</f>
        <v>0</v>
      </c>
      <c r="N11" s="145">
        <f>SUMPRODUCT((HT!$B:$B="A")*(HT!$O:$O="T"))</f>
        <v>0</v>
      </c>
      <c r="O11" s="145">
        <f>SUMPRODUCT((HT!$B:$B="B")*(HT!$O:$O="T"))</f>
        <v>1</v>
      </c>
      <c r="P11" s="145">
        <f>SUMPRODUCT((HT!$B:$B="C")*(HT!$O:$O="T"))</f>
        <v>0</v>
      </c>
      <c r="Q11" s="145">
        <f>SUMPRODUCT((HT!$B:$B="CA")*(HT!$O:$O="T"))</f>
        <v>0</v>
      </c>
      <c r="R11" s="145">
        <f>SUMPRODUCT((HT!$B:$B="CB")*(HT!$O:$O="T"))</f>
        <v>0</v>
      </c>
      <c r="S11" s="145">
        <f>SUMPRODUCT((HT!$B:$B="CC")*(HT!$O:$O="T"))</f>
        <v>0</v>
      </c>
      <c r="T11" s="145">
        <f>SUMPRODUCT((HT!$B:$B="A")*(HT!$O:$O="T+1Q"))</f>
        <v>0</v>
      </c>
      <c r="U11" s="145">
        <f>SUMPRODUCT((HT!$B:$B="B")*(HT!$O:$O="T+1Q"))</f>
        <v>0</v>
      </c>
      <c r="V11" s="145">
        <f>SUMPRODUCT((HT!$B:$B="C")*(HT!$O:$O="T+1Q"))</f>
        <v>0</v>
      </c>
      <c r="W11" s="145">
        <f>SUMPRODUCT((HT!$B:$B="CA")*(HT!$O:$O="T+1Q"))</f>
        <v>0</v>
      </c>
      <c r="X11" s="145">
        <f>SUMPRODUCT((HT!$B:$B="CB")*(HT!$O:$O="T+1Q"))</f>
        <v>0</v>
      </c>
      <c r="Y11" s="145">
        <f>SUMPRODUCT((HT!$B:$B="CC")*(HT!$O:$O="T+1Q"))</f>
        <v>0</v>
      </c>
      <c r="Z11" s="145">
        <f>SUMPRODUCT((HT!$B:$B="A")*(HT!$O:$O="T+2Q"))</f>
        <v>0</v>
      </c>
      <c r="AA11" s="145">
        <f>SUMPRODUCT((HT!$B:$B="B")*(HT!$O:$O="T+2Q"))</f>
        <v>0</v>
      </c>
      <c r="AB11" s="145">
        <f>SUMPRODUCT((HT!$B:$B="C")*(HT!$O:$O="T+2Q"))</f>
        <v>0</v>
      </c>
      <c r="AC11" s="145">
        <f>SUMPRODUCT((HT!$B:$B="CA")*(HT!$O:$O="T+2Q"))</f>
        <v>0</v>
      </c>
      <c r="AD11" s="145">
        <f>SUMPRODUCT((HT!$B:$B="CB")*(HT!$O:$O="T+2Q"))</f>
        <v>0</v>
      </c>
      <c r="AE11" s="145">
        <f>SUMPRODUCT((HT!$B:$B="CC")*(HT!$O:$O="T+2Q"))</f>
        <v>0</v>
      </c>
      <c r="AF11" s="145">
        <f>SUMPRODUCT((HT!$B:$B="A")*(HT!$O:$O="T+3Q"))</f>
        <v>0</v>
      </c>
      <c r="AG11" s="145">
        <f>SUMPRODUCT((HT!$B:$B="B")*(HT!$O:$O="T+3Q"))</f>
        <v>0</v>
      </c>
      <c r="AH11" s="145">
        <f>SUMPRODUCT((HT!$B:$B="C")*(HT!$O:$O="T+3Q"))</f>
        <v>0</v>
      </c>
      <c r="AI11" s="145">
        <f>SUMPRODUCT((HT!$B:$B="CA")*(HT!$O:$O="T+3Q"))</f>
        <v>0</v>
      </c>
      <c r="AJ11" s="145">
        <f>SUMPRODUCT((HT!$B:$B="CB")*(HT!$O:$O="T+3Q"))</f>
        <v>0</v>
      </c>
      <c r="AK11" s="145">
        <f>SUMPRODUCT((HT!$B:$B="CC")*(HT!$O:$O="T+3Q"))</f>
        <v>0</v>
      </c>
      <c r="AL11" s="145">
        <f>SUMPRODUCT((HT!$B:$B="A")*(HT!$O:$O="T+4Q"))</f>
        <v>0</v>
      </c>
      <c r="AM11" s="145">
        <f>SUMPRODUCT((HT!$B:$B="B")*(HT!$O:$O="T+4Q"))</f>
        <v>0</v>
      </c>
      <c r="AN11" s="145">
        <f>SUMPRODUCT((HT!$B:$B="C")*(HT!$O:$O="T+4Q"))</f>
        <v>0</v>
      </c>
      <c r="AO11" s="145">
        <f>SUMPRODUCT((HT!$B:$B="CA")*(HT!$O:$O="T+4Q"))</f>
        <v>0</v>
      </c>
      <c r="AP11" s="145">
        <f>SUMPRODUCT((HT!$B:$B="CB")*(HT!$O:$O="T+4Q"))</f>
        <v>0</v>
      </c>
      <c r="AQ11" s="145">
        <f>SUMPRODUCT((HT!$B:$B="CC")*(HT!$O:$O="T+4Q"))</f>
        <v>0</v>
      </c>
    </row>
    <row r="12" spans="1:43" x14ac:dyDescent="0.15">
      <c r="A12" s="146" t="s">
        <v>161</v>
      </c>
      <c r="B12" s="22" t="s">
        <v>459</v>
      </c>
      <c r="C12" s="77" t="s">
        <v>229</v>
      </c>
      <c r="D12" s="22">
        <f>COUNTIF(HU!$B:$B,"A")</f>
        <v>0</v>
      </c>
      <c r="E12" s="22">
        <f>COUNTIF(HU!$B:$B,"B")</f>
        <v>15</v>
      </c>
      <c r="F12" s="22">
        <f>COUNTIF(HU!$B:$B,"C")</f>
        <v>14</v>
      </c>
      <c r="G12" s="22">
        <f>COUNTIF(HU!$B:$B,"CA")</f>
        <v>0</v>
      </c>
      <c r="H12" s="22">
        <f>COUNTIF(HU!$B:$B,"CB")</f>
        <v>0</v>
      </c>
      <c r="I12" s="22">
        <f>COUNTIF(HU!$B:$B,"CC")</f>
        <v>0</v>
      </c>
      <c r="J12" s="22">
        <f t="shared" si="0"/>
        <v>29</v>
      </c>
      <c r="K12" s="145">
        <f>SUMPRODUCT((HU!$B:$B="CA")*(HU!$O:$O="NA"))</f>
        <v>0</v>
      </c>
      <c r="L12" s="145">
        <f>SUMPRODUCT((HU!$B:$B="CB")*(HU!$O:$O="NA"))</f>
        <v>0</v>
      </c>
      <c r="M12" s="145">
        <f>SUMPRODUCT((HU!$B:$B="CC")*(HU!$O:$O="NA"))</f>
        <v>0</v>
      </c>
      <c r="N12" s="145">
        <f>SUMPRODUCT((HU!$B:$B="A")*(HU!$O:$O="T"))</f>
        <v>0</v>
      </c>
      <c r="O12" s="145">
        <f>SUMPRODUCT((HU!$B:$B="B")*(HU!$O:$O="T"))</f>
        <v>1</v>
      </c>
      <c r="P12" s="145">
        <f>SUMPRODUCT((HU!$B:$B="C")*(HU!$O:$O="T"))</f>
        <v>0</v>
      </c>
      <c r="Q12" s="145">
        <f>SUMPRODUCT((HU!$B:$B="CA")*(HU!$O:$O="T"))</f>
        <v>0</v>
      </c>
      <c r="R12" s="145">
        <f>SUMPRODUCT((HU!$B:$B="CB")*(HU!$O:$O="T"))</f>
        <v>0</v>
      </c>
      <c r="S12" s="145">
        <f>SUMPRODUCT((HU!$B:$B="CC")*(HU!$O:$O="T"))</f>
        <v>0</v>
      </c>
      <c r="T12" s="145">
        <f>SUMPRODUCT((HU!$B:$B="A")*(HU!$O:$O="T+1Q"))</f>
        <v>0</v>
      </c>
      <c r="U12" s="145">
        <f>SUMPRODUCT((HU!$B:$B="B")*(HU!$O:$O="T+1Q"))</f>
        <v>0</v>
      </c>
      <c r="V12" s="145">
        <f>SUMPRODUCT((HU!$B:$B="C")*(HU!$O:$O="T+1Q"))</f>
        <v>0</v>
      </c>
      <c r="W12" s="145">
        <f>SUMPRODUCT((HU!$B:$B="CA")*(HU!$O:$O="T+1Q"))</f>
        <v>0</v>
      </c>
      <c r="X12" s="145">
        <f>SUMPRODUCT((HU!$B:$B="CB")*(HU!$O:$O="T+1Q"))</f>
        <v>0</v>
      </c>
      <c r="Y12" s="145">
        <f>SUMPRODUCT((HU!$B:$B="CC")*(HU!$O:$O="T+1Q"))</f>
        <v>0</v>
      </c>
      <c r="Z12" s="145">
        <f>SUMPRODUCT((HU!$B:$B="A")*(HU!$O:$O="T+2Q"))</f>
        <v>0</v>
      </c>
      <c r="AA12" s="145">
        <f>SUMPRODUCT((HU!$B:$B="B")*(HU!$O:$O="T+2Q"))</f>
        <v>0</v>
      </c>
      <c r="AB12" s="145">
        <f>SUMPRODUCT((HU!$B:$B="C")*(HU!$O:$O="T+2Q"))</f>
        <v>0</v>
      </c>
      <c r="AC12" s="145">
        <f>SUMPRODUCT((HU!$B:$B="CA")*(HU!$O:$O="T+2Q"))</f>
        <v>0</v>
      </c>
      <c r="AD12" s="145">
        <f>SUMPRODUCT((HU!$B:$B="CB")*(HU!$O:$O="T+2Q"))</f>
        <v>0</v>
      </c>
      <c r="AE12" s="145">
        <f>SUMPRODUCT((HU!$B:$B="CC")*(HU!$O:$O="T+2Q"))</f>
        <v>0</v>
      </c>
      <c r="AF12" s="145">
        <f>SUMPRODUCT((HU!$B:$B="A")*(HU!$O:$O="T+3Q"))</f>
        <v>0</v>
      </c>
      <c r="AG12" s="145">
        <f>SUMPRODUCT((HU!$B:$B="B")*(HU!$O:$O="T+3Q"))</f>
        <v>0</v>
      </c>
      <c r="AH12" s="145">
        <f>SUMPRODUCT((HU!$B:$B="C")*(HU!$O:$O="T+3Q"))</f>
        <v>0</v>
      </c>
      <c r="AI12" s="145">
        <f>SUMPRODUCT((HU!$B:$B="CA")*(HU!$O:$O="T+3Q"))</f>
        <v>0</v>
      </c>
      <c r="AJ12" s="145">
        <f>SUMPRODUCT((HU!$B:$B="CB")*(HU!$O:$O="T+3Q"))</f>
        <v>0</v>
      </c>
      <c r="AK12" s="145">
        <f>SUMPRODUCT((HU!$B:$B="CC")*(HU!$O:$O="T+3Q"))</f>
        <v>0</v>
      </c>
      <c r="AL12" s="145">
        <f>SUMPRODUCT((HU!$B:$B="A")*(HU!$O:$O="T+4Q"))</f>
        <v>0</v>
      </c>
      <c r="AM12" s="145">
        <f>SUMPRODUCT((HU!$B:$B="B")*(HU!$O:$O="T+4Q"))</f>
        <v>0</v>
      </c>
      <c r="AN12" s="145">
        <f>SUMPRODUCT((HU!$B:$B="C")*(HU!$O:$O="T+4Q"))</f>
        <v>0</v>
      </c>
      <c r="AO12" s="145">
        <f>SUMPRODUCT((HU!$B:$B="CA")*(HU!$O:$O="T+4Q"))</f>
        <v>0</v>
      </c>
      <c r="AP12" s="145">
        <f>SUMPRODUCT((HU!$B:$B="CB")*(HU!$O:$O="T+4Q"))</f>
        <v>0</v>
      </c>
      <c r="AQ12" s="145">
        <f>SUMPRODUCT((HU!$B:$B="CC")*(HU!$O:$O="T+4Q"))</f>
        <v>0</v>
      </c>
    </row>
    <row r="13" spans="1:43" x14ac:dyDescent="0.15">
      <c r="A13" s="146" t="s">
        <v>1154</v>
      </c>
      <c r="B13" s="22" t="s">
        <v>460</v>
      </c>
      <c r="C13" s="22" t="s">
        <v>229</v>
      </c>
      <c r="D13" s="22">
        <f>COUNTIF(HY!$B:$B,"A")</f>
        <v>0</v>
      </c>
      <c r="E13" s="22">
        <f>COUNTIF(HY!$B:$B,"B")</f>
        <v>6</v>
      </c>
      <c r="F13" s="22">
        <f>COUNTIF(HY!$B:$B,"C")</f>
        <v>7</v>
      </c>
      <c r="G13" s="22">
        <f>COUNTIF(HY!$B:$B,"CA")</f>
        <v>0</v>
      </c>
      <c r="H13" s="22">
        <f>COUNTIF(HY!$B:$B,"CB")</f>
        <v>0</v>
      </c>
      <c r="I13" s="22">
        <f>COUNTIF(HY!$B:$B,"CC")</f>
        <v>0</v>
      </c>
      <c r="J13" s="22">
        <f t="shared" si="0"/>
        <v>13</v>
      </c>
      <c r="K13" s="145">
        <f>SUMPRODUCT((HY!$B:$B="CA")*(HY!$O:$O="NA"))</f>
        <v>0</v>
      </c>
      <c r="L13" s="145">
        <f>SUMPRODUCT((HY!$B:$B="CB")*(HY!$O:$O="NA"))</f>
        <v>0</v>
      </c>
      <c r="M13" s="145">
        <f>SUMPRODUCT((HY!$B:$B="CC")*(HY!$O:$O="NA"))</f>
        <v>0</v>
      </c>
      <c r="N13" s="145">
        <f>SUMPRODUCT((HY!$B:$B="A")*(HY!$O:$O="T"))</f>
        <v>0</v>
      </c>
      <c r="O13" s="145">
        <f>SUMPRODUCT((HY!$B:$B="B")*(HY!$O:$O="T"))</f>
        <v>1</v>
      </c>
      <c r="P13" s="145">
        <f>SUMPRODUCT((HY!$B:$B="C")*(HY!$O:$O="T"))</f>
        <v>0</v>
      </c>
      <c r="Q13" s="145">
        <f>SUMPRODUCT((HY!$B:$B="CA")*(HY!$O:$O="T"))</f>
        <v>0</v>
      </c>
      <c r="R13" s="145">
        <f>SUMPRODUCT((HY!$B:$B="CB")*(HY!$O:$O="T"))</f>
        <v>0</v>
      </c>
      <c r="S13" s="145">
        <f>SUMPRODUCT((HY!$B:$B="CC")*(HY!$O:$O="T"))</f>
        <v>0</v>
      </c>
      <c r="T13" s="145">
        <f>SUMPRODUCT((HY!$B:$B="A")*(HY!$O:$O="T+1Q"))</f>
        <v>0</v>
      </c>
      <c r="U13" s="145">
        <f>SUMPRODUCT((HY!$B:$B="B")*(HY!$O:$O="T+1Q"))</f>
        <v>0</v>
      </c>
      <c r="V13" s="145">
        <f>SUMPRODUCT((HY!$B:$B="C")*(HY!$O:$O="T+1Q"))</f>
        <v>0</v>
      </c>
      <c r="W13" s="145">
        <f>SUMPRODUCT((HY!$B:$B="CA")*(HY!$O:$O="T+1Q"))</f>
        <v>0</v>
      </c>
      <c r="X13" s="145">
        <f>SUMPRODUCT((HY!$B:$B="CB")*(HY!$O:$O="T+1Q"))</f>
        <v>0</v>
      </c>
      <c r="Y13" s="145">
        <f>SUMPRODUCT((HY!$B:$B="CC")*(HY!$O:$O="T+1Q"))</f>
        <v>0</v>
      </c>
      <c r="Z13" s="145">
        <f>SUMPRODUCT((HY!$B:$B="A")*(HY!$O:$O="T+2Q"))</f>
        <v>0</v>
      </c>
      <c r="AA13" s="145">
        <f>SUMPRODUCT((HY!$B:$B="B")*(HY!$O:$O="T+2Q"))</f>
        <v>0</v>
      </c>
      <c r="AB13" s="145">
        <f>SUMPRODUCT((HY!$B:$B="C")*(HY!$O:$O="T+2Q"))</f>
        <v>0</v>
      </c>
      <c r="AC13" s="145">
        <f>SUMPRODUCT((HY!$B:$B="CA")*(HY!$O:$O="T+2Q"))</f>
        <v>0</v>
      </c>
      <c r="AD13" s="145">
        <f>SUMPRODUCT((HY!$B:$B="CB")*(HY!$O:$O="T+2Q"))</f>
        <v>0</v>
      </c>
      <c r="AE13" s="145">
        <f>SUMPRODUCT((HY!$B:$B="CC")*(HY!$O:$O="T+2Q"))</f>
        <v>0</v>
      </c>
      <c r="AF13" s="145">
        <f>SUMPRODUCT((HY!$B:$B="A")*(HY!$O:$O="T+3Q"))</f>
        <v>0</v>
      </c>
      <c r="AG13" s="145">
        <f>SUMPRODUCT((HY!$B:$B="B")*(HY!$O:$O="T+3Q"))</f>
        <v>0</v>
      </c>
      <c r="AH13" s="145">
        <f>SUMPRODUCT((HY!$B:$B="C")*(HY!$O:$O="T+3Q"))</f>
        <v>0</v>
      </c>
      <c r="AI13" s="145">
        <f>SUMPRODUCT((HY!$B:$B="CA")*(HY!$O:$O="T+3Q"))</f>
        <v>0</v>
      </c>
      <c r="AJ13" s="145">
        <f>SUMPRODUCT((HY!$B:$B="CB")*(HY!$O:$O="T+3Q"))</f>
        <v>0</v>
      </c>
      <c r="AK13" s="145">
        <f>SUMPRODUCT((HY!$B:$B="CC")*(HY!$O:$O="T+3Q"))</f>
        <v>0</v>
      </c>
      <c r="AL13" s="145">
        <f>SUMPRODUCT((HY!$B:$B="A")*(HY!$O:$O="T+4Q"))</f>
        <v>0</v>
      </c>
      <c r="AM13" s="145">
        <f>SUMPRODUCT((HY!$B:$B="B")*(HY!$O:$O="T+4Q"))</f>
        <v>0</v>
      </c>
      <c r="AN13" s="145">
        <f>SUMPRODUCT((HY!$B:$B="C")*(HY!$O:$O="T+4Q"))</f>
        <v>0</v>
      </c>
      <c r="AO13" s="145">
        <f>SUMPRODUCT((HY!$B:$B="CA")*(HY!$O:$O="T+4Q"))</f>
        <v>0</v>
      </c>
      <c r="AP13" s="145">
        <f>SUMPRODUCT((HY!$B:$B="CB")*(HY!$O:$O="T+4Q"))</f>
        <v>0</v>
      </c>
      <c r="AQ13" s="145">
        <f>SUMPRODUCT((HY!$B:$B="CC")*(HY!$O:$O="T+4Q"))</f>
        <v>0</v>
      </c>
    </row>
    <row r="14" spans="1:43" s="86" customFormat="1" ht="15.6" x14ac:dyDescent="0.25">
      <c r="A14" s="147" t="s">
        <v>630</v>
      </c>
      <c r="B14" s="85" t="s">
        <v>631</v>
      </c>
      <c r="C14" s="85"/>
      <c r="D14" s="22">
        <f>COUNTIF(CA!$B:$B,"A")</f>
        <v>2</v>
      </c>
      <c r="E14" s="22">
        <f>COUNTIF(CA!$B:$B,"B")</f>
        <v>1</v>
      </c>
      <c r="F14" s="22">
        <f>COUNTIF(CA!$B:$B,"C")</f>
        <v>0</v>
      </c>
      <c r="G14" s="22">
        <f>COUNTIF(CA!$B:$B,"CA")</f>
        <v>0</v>
      </c>
      <c r="H14" s="22">
        <f>COUNTIF(CA!$B:$B,"CB")</f>
        <v>0</v>
      </c>
      <c r="I14" s="22">
        <f>COUNTIF(CA!$B:$B,"CC")</f>
        <v>0</v>
      </c>
      <c r="J14" s="22">
        <f t="shared" si="0"/>
        <v>3</v>
      </c>
      <c r="K14" s="145">
        <f>SUMPRODUCT((CA!$B:$B="CA")*(CA!$O:$O="NA"))</f>
        <v>0</v>
      </c>
      <c r="L14" s="145">
        <f>SUMPRODUCT((CA!$B:$B="CB")*(CA!$O:$O="NA"))</f>
        <v>0</v>
      </c>
      <c r="M14" s="145">
        <f>SUMPRODUCT((CA!$B:$B="CC")*(CA!$O:$O="NA"))</f>
        <v>0</v>
      </c>
      <c r="N14" s="145">
        <f>SUMPRODUCT((CA!$B:$B="A")*(CA!$O:$O="T"))</f>
        <v>1</v>
      </c>
      <c r="O14" s="145">
        <f>SUMPRODUCT((CA!$B:$B="B")*(CA!$O:$O="T"))</f>
        <v>0</v>
      </c>
      <c r="P14" s="145">
        <f>SUMPRODUCT((CA!$B:$B="C")*(CA!$O:$O="T"))</f>
        <v>0</v>
      </c>
      <c r="Q14" s="145">
        <f>SUMPRODUCT((CA!$B:$B="CA")*(CA!$O:$O="T"))</f>
        <v>0</v>
      </c>
      <c r="R14" s="145">
        <f>SUMPRODUCT((CA!$B:$B="CB")*(CA!$O:$O="T"))</f>
        <v>0</v>
      </c>
      <c r="S14" s="145">
        <f>SUMPRODUCT((CA!$B:$B="CC")*(CA!$O:$O="T"))</f>
        <v>0</v>
      </c>
      <c r="T14" s="145">
        <f>SUMPRODUCT((CA!$B:$B="A")*(CA!$O:$O="T+1Q"))</f>
        <v>0</v>
      </c>
      <c r="U14" s="145">
        <f>SUMPRODUCT((CA!$B:$B="B")*(CA!$O:$O="T+1Q"))</f>
        <v>0</v>
      </c>
      <c r="V14" s="145">
        <f>SUMPRODUCT((CA!$B:$B="C")*(CA!$O:$O="T+1Q"))</f>
        <v>0</v>
      </c>
      <c r="W14" s="145">
        <f>SUMPRODUCT((CA!$B:$B="CA")*(CA!$O:$O="T+1Q"))</f>
        <v>0</v>
      </c>
      <c r="X14" s="145">
        <f>SUMPRODUCT((CA!$B:$B="CB")*(CA!$O:$O="T+1Q"))</f>
        <v>0</v>
      </c>
      <c r="Y14" s="145">
        <f>SUMPRODUCT((CA!$B:$B="CC")*(CA!$O:$O="T+1Q"))</f>
        <v>0</v>
      </c>
      <c r="Z14" s="145">
        <f>SUMPRODUCT((CA!$B:$B="A")*(CA!$O:$O="T+2Q"))</f>
        <v>0</v>
      </c>
      <c r="AA14" s="145">
        <f>SUMPRODUCT((CA!$B:$B="B")*(CA!$O:$O="T+2Q"))</f>
        <v>0</v>
      </c>
      <c r="AB14" s="145">
        <f>SUMPRODUCT((CA!$B:$B="C")*(CA!$O:$O="T+2Q"))</f>
        <v>0</v>
      </c>
      <c r="AC14" s="145">
        <f>SUMPRODUCT((CA!$B:$B="CA")*(CA!$O:$O="T+2Q"))</f>
        <v>0</v>
      </c>
      <c r="AD14" s="145">
        <f>SUMPRODUCT((CA!$B:$B="CB")*(CA!$O:$O="T+2Q"))</f>
        <v>0</v>
      </c>
      <c r="AE14" s="145">
        <f>SUMPRODUCT((CA!$B:$B="CC")*(CA!$O:$O="T+2Q"))</f>
        <v>0</v>
      </c>
      <c r="AF14" s="145">
        <f>SUMPRODUCT((CA!$B:$B="A")*(CA!$O:$O="T+3Q"))</f>
        <v>0</v>
      </c>
      <c r="AG14" s="145">
        <f>SUMPRODUCT((CA!$B:$B="B")*(CA!$O:$O="T+3Q"))</f>
        <v>0</v>
      </c>
      <c r="AH14" s="145">
        <f>SUMPRODUCT((CA!$B:$B="C")*(CA!$O:$O="T+3Q"))</f>
        <v>0</v>
      </c>
      <c r="AI14" s="145">
        <f>SUMPRODUCT((CA!$B:$B="CA")*(CA!$O:$O="T+3Q"))</f>
        <v>0</v>
      </c>
      <c r="AJ14" s="145">
        <f>SUMPRODUCT((CA!$B:$B="CB")*(CA!$O:$O="T+3Q"))</f>
        <v>0</v>
      </c>
      <c r="AK14" s="145">
        <f>SUMPRODUCT((CA!$B:$B="CC")*(CA!$O:$O="T+3Q"))</f>
        <v>0</v>
      </c>
      <c r="AL14" s="145">
        <f>SUMPRODUCT((CA!$B:$B="A")*(CA!$O:$O="T+4Q"))</f>
        <v>0</v>
      </c>
      <c r="AM14" s="145">
        <f>SUMPRODUCT((CA!$B:$B="B")*(CA!$O:$O="T+4Q"))</f>
        <v>0</v>
      </c>
      <c r="AN14" s="145">
        <f>SUMPRODUCT((CA!$B:$B="C")*(CA!$O:$O="T+4Q"))</f>
        <v>0</v>
      </c>
      <c r="AO14" s="145">
        <f>SUMPRODUCT((CA!$B:$B="CA")*(CA!$O:$O="T+4Q"))</f>
        <v>0</v>
      </c>
      <c r="AP14" s="145">
        <f>SUMPRODUCT((CA!$B:$B="CB")*(CA!$O:$O="T+4Q"))</f>
        <v>0</v>
      </c>
      <c r="AQ14" s="145">
        <f>SUMPRODUCT((CA!$B:$B="CC")*(CA!$O:$O="T+4Q"))</f>
        <v>0</v>
      </c>
    </row>
    <row r="15" spans="1:43" s="86" customFormat="1" ht="15.6" x14ac:dyDescent="0.25">
      <c r="A15" s="147" t="s">
        <v>1155</v>
      </c>
      <c r="B15" s="85" t="s">
        <v>633</v>
      </c>
      <c r="C15" s="85"/>
      <c r="D15" s="22">
        <f>COUNTIF(CB!$B:$B,"A")</f>
        <v>0</v>
      </c>
      <c r="E15" s="22">
        <f>COUNTIF(CB!$B:$B,"B")</f>
        <v>0</v>
      </c>
      <c r="F15" s="22">
        <f>COUNTIF(CB!$B:$B,"C")</f>
        <v>0</v>
      </c>
      <c r="G15" s="22">
        <f>COUNTIF(CB!$B:$B,"CA")</f>
        <v>0</v>
      </c>
      <c r="H15" s="22">
        <f>COUNTIF(CB!$B:$B,"CB")</f>
        <v>2</v>
      </c>
      <c r="I15" s="22">
        <f>COUNTIF(CB!$B:$B,"CC")</f>
        <v>0</v>
      </c>
      <c r="J15" s="22">
        <f t="shared" si="0"/>
        <v>2</v>
      </c>
      <c r="K15" s="145">
        <f>SUMPRODUCT((CB!$B:$B="CA")*(CB!$O:$O="NA"))</f>
        <v>0</v>
      </c>
      <c r="L15" s="145">
        <f>SUMPRODUCT((CB!$B:$B="CB")*(CB!$O:$O="NA"))</f>
        <v>0</v>
      </c>
      <c r="M15" s="145">
        <f>SUMPRODUCT((CB!$B:$B="CC")*(CB!$O:$O="NA"))</f>
        <v>0</v>
      </c>
      <c r="N15" s="145">
        <f>SUMPRODUCT((CB!$B:$B="A")*(CB!$O:$O="T"))</f>
        <v>0</v>
      </c>
      <c r="O15" s="145">
        <f>SUMPRODUCT((CB!$B:$B="B")*(CB!$O:$O="T"))</f>
        <v>0</v>
      </c>
      <c r="P15" s="145">
        <f>SUMPRODUCT((CB!$B:$B="C")*(CB!$O:$O="T"))</f>
        <v>0</v>
      </c>
      <c r="Q15" s="145">
        <f>SUMPRODUCT((CB!$B:$B="CA")*(CB!$O:$O="T"))</f>
        <v>0</v>
      </c>
      <c r="R15" s="145">
        <f>SUMPRODUCT((CB!$B:$B="CB")*(CB!$O:$O="T"))</f>
        <v>1</v>
      </c>
      <c r="S15" s="145">
        <f>SUMPRODUCT((CB!$B:$B="CC")*(CB!$O:$O="T"))</f>
        <v>0</v>
      </c>
      <c r="T15" s="145">
        <f>SUMPRODUCT((CB!$B:$B="A")*(CB!$O:$O="T+1Q"))</f>
        <v>0</v>
      </c>
      <c r="U15" s="145">
        <f>SUMPRODUCT((CB!$B:$B="B")*(CB!$O:$O="T+1Q"))</f>
        <v>0</v>
      </c>
      <c r="V15" s="145">
        <f>SUMPRODUCT((CB!$B:$B="C")*(CB!$O:$O="T+1Q"))</f>
        <v>0</v>
      </c>
      <c r="W15" s="145">
        <f>SUMPRODUCT((CB!$B:$B="CA")*(CB!$O:$O="T+1Q"))</f>
        <v>0</v>
      </c>
      <c r="X15" s="145">
        <f>SUMPRODUCT((CB!$B:$B="CB")*(CB!$O:$O="T+1Q"))</f>
        <v>0</v>
      </c>
      <c r="Y15" s="145">
        <f>SUMPRODUCT((CB!$B:$B="CC")*(CB!$O:$O="T+1Q"))</f>
        <v>0</v>
      </c>
      <c r="Z15" s="145">
        <f>SUMPRODUCT((CB!$B:$B="A")*(CB!$O:$O="T+2Q"))</f>
        <v>0</v>
      </c>
      <c r="AA15" s="145">
        <f>SUMPRODUCT((CB!$B:$B="B")*(CB!$O:$O="T+2Q"))</f>
        <v>0</v>
      </c>
      <c r="AB15" s="145">
        <f>SUMPRODUCT((CB!$B:$B="C")*(CB!$O:$O="T+2Q"))</f>
        <v>0</v>
      </c>
      <c r="AC15" s="145">
        <f>SUMPRODUCT((CB!$B:$B="CA")*(CB!$O:$O="T+2Q"))</f>
        <v>0</v>
      </c>
      <c r="AD15" s="145">
        <f>SUMPRODUCT((CB!$B:$B="CB")*(CB!$O:$O="T+2Q"))</f>
        <v>0</v>
      </c>
      <c r="AE15" s="145">
        <f>SUMPRODUCT((CB!$B:$B="CC")*(CB!$O:$O="T+2Q"))</f>
        <v>0</v>
      </c>
      <c r="AF15" s="145">
        <f>SUMPRODUCT((CB!$B:$B="A")*(CB!$O:$O="T+3Q"))</f>
        <v>0</v>
      </c>
      <c r="AG15" s="145">
        <f>SUMPRODUCT((CB!$B:$B="B")*(CB!$O:$O="T+3Q"))</f>
        <v>0</v>
      </c>
      <c r="AH15" s="145">
        <f>SUMPRODUCT((CB!$B:$B="C")*(CB!$O:$O="T+3Q"))</f>
        <v>0</v>
      </c>
      <c r="AI15" s="145">
        <f>SUMPRODUCT((CB!$B:$B="CA")*(CB!$O:$O="T+3Q"))</f>
        <v>0</v>
      </c>
      <c r="AJ15" s="145">
        <f>SUMPRODUCT((CB!$B:$B="CB")*(CB!$O:$O="T+3Q"))</f>
        <v>0</v>
      </c>
      <c r="AK15" s="145">
        <f>SUMPRODUCT((CB!$B:$B="CC")*(CB!$O:$O="T+3Q"))</f>
        <v>0</v>
      </c>
      <c r="AL15" s="145">
        <f>SUMPRODUCT((CB!$B:$B="A")*(CB!$O:$O="T+4Q"))</f>
        <v>0</v>
      </c>
      <c r="AM15" s="145">
        <f>SUMPRODUCT((CB!$B:$B="B")*(CB!$O:$O="T+4Q"))</f>
        <v>0</v>
      </c>
      <c r="AN15" s="145">
        <f>SUMPRODUCT((CB!$B:$B="C")*(CB!$O:$O="T+4Q"))</f>
        <v>0</v>
      </c>
      <c r="AO15" s="145">
        <f>SUMPRODUCT((CB!$B:$B="CA")*(CB!$O:$O="T+4Q"))</f>
        <v>0</v>
      </c>
      <c r="AP15" s="145">
        <f>SUMPRODUCT((CB!$B:$B="CB")*(CB!$O:$O="T+4Q"))</f>
        <v>0</v>
      </c>
      <c r="AQ15" s="145">
        <f>SUMPRODUCT((CB!$B:$B="CC")*(CB!$O:$O="T+4Q"))</f>
        <v>0</v>
      </c>
    </row>
    <row r="16" spans="1:43" s="86" customFormat="1" ht="15.6" x14ac:dyDescent="0.25">
      <c r="A16" s="147" t="s">
        <v>15</v>
      </c>
      <c r="B16" s="85" t="s">
        <v>634</v>
      </c>
      <c r="C16" s="85"/>
      <c r="D16" s="22">
        <f>COUNTIF(CC!$B:$B,"A")</f>
        <v>0</v>
      </c>
      <c r="E16" s="22">
        <f>COUNTIF(CC!$B:$B,"B")</f>
        <v>0</v>
      </c>
      <c r="F16" s="22">
        <f>COUNTIF(CC!$B:$B,"C")</f>
        <v>0</v>
      </c>
      <c r="G16" s="22">
        <f>COUNTIF(CC!$B:$B,"CA")</f>
        <v>0</v>
      </c>
      <c r="H16" s="22">
        <f>COUNTIF(CC!$B:$B,"CB")</f>
        <v>16</v>
      </c>
      <c r="I16" s="22">
        <f>COUNTIF(CC!$B:$B,"CC")</f>
        <v>2</v>
      </c>
      <c r="J16" s="22">
        <f t="shared" si="0"/>
        <v>18</v>
      </c>
      <c r="K16" s="145">
        <f>SUMPRODUCT((CC!$B:$B="CA")*(CC!$O:$O="NA"))</f>
        <v>0</v>
      </c>
      <c r="L16" s="145">
        <f>SUMPRODUCT((CC!$B:$B="CB")*(CC!$O:$O="NA"))</f>
        <v>0</v>
      </c>
      <c r="M16" s="145">
        <f>SUMPRODUCT((CC!$B:$B="CC")*(CC!$O:$O="NA"))</f>
        <v>0</v>
      </c>
      <c r="N16" s="145">
        <f>SUMPRODUCT((CC!$B:$B="A")*(CC!$O:$O="T"))</f>
        <v>0</v>
      </c>
      <c r="O16" s="145">
        <f>SUMPRODUCT((CC!$B:$B="B")*(CC!$O:$O="T"))</f>
        <v>0</v>
      </c>
      <c r="P16" s="145">
        <f>SUMPRODUCT((CC!$B:$B="C")*(CC!$O:$O="T"))</f>
        <v>0</v>
      </c>
      <c r="Q16" s="145">
        <f>SUMPRODUCT((CC!$B:$B="CA")*(CC!$O:$O="T"))</f>
        <v>0</v>
      </c>
      <c r="R16" s="145">
        <f>SUMPRODUCT((CC!$B:$B="CB")*(CC!$O:$O="T"))</f>
        <v>1</v>
      </c>
      <c r="S16" s="145">
        <f>SUMPRODUCT((CC!$B:$B="CC")*(CC!$O:$O="T"))</f>
        <v>0</v>
      </c>
      <c r="T16" s="145">
        <f>SUMPRODUCT((CC!$B:$B="A")*(CC!$O:$O="T+1Q"))</f>
        <v>0</v>
      </c>
      <c r="U16" s="145">
        <f>SUMPRODUCT((CC!$B:$B="B")*(CC!$O:$O="T+1Q"))</f>
        <v>0</v>
      </c>
      <c r="V16" s="145">
        <f>SUMPRODUCT((CC!$B:$B="C")*(CC!$O:$O="T+1Q"))</f>
        <v>0</v>
      </c>
      <c r="W16" s="145">
        <f>SUMPRODUCT((CC!$B:$B="CA")*(CC!$O:$O="T+1Q"))</f>
        <v>0</v>
      </c>
      <c r="X16" s="145">
        <f>SUMPRODUCT((CC!$B:$B="CB")*(CC!$O:$O="T+1Q"))</f>
        <v>0</v>
      </c>
      <c r="Y16" s="145">
        <f>SUMPRODUCT((CC!$B:$B="CC")*(CC!$O:$O="T+1Q"))</f>
        <v>0</v>
      </c>
      <c r="Z16" s="145">
        <f>SUMPRODUCT((CC!$B:$B="A")*(CC!$O:$O="T+2Q"))</f>
        <v>0</v>
      </c>
      <c r="AA16" s="145">
        <f>SUMPRODUCT((CC!$B:$B="B")*(CC!$O:$O="T+2Q"))</f>
        <v>0</v>
      </c>
      <c r="AB16" s="145">
        <f>SUMPRODUCT((CC!$B:$B="C")*(CC!$O:$O="T+2Q"))</f>
        <v>0</v>
      </c>
      <c r="AC16" s="145">
        <f>SUMPRODUCT((CC!$B:$B="CA")*(CC!$O:$O="T+2Q"))</f>
        <v>0</v>
      </c>
      <c r="AD16" s="145">
        <f>SUMPRODUCT((CC!$B:$B="CB")*(CC!$O:$O="T+2Q"))</f>
        <v>0</v>
      </c>
      <c r="AE16" s="145">
        <f>SUMPRODUCT((CC!$B:$B="CC")*(CC!$O:$O="T+2Q"))</f>
        <v>0</v>
      </c>
      <c r="AF16" s="145">
        <f>SUMPRODUCT((CC!$B:$B="A")*(CC!$O:$O="T+3Q"))</f>
        <v>0</v>
      </c>
      <c r="AG16" s="145">
        <f>SUMPRODUCT((CC!$B:$B="B")*(CC!$O:$O="T+3Q"))</f>
        <v>0</v>
      </c>
      <c r="AH16" s="145">
        <f>SUMPRODUCT((CC!$B:$B="C")*(CC!$O:$O="T+3Q"))</f>
        <v>0</v>
      </c>
      <c r="AI16" s="145">
        <f>SUMPRODUCT((CC!$B:$B="CA")*(CC!$O:$O="T+3Q"))</f>
        <v>0</v>
      </c>
      <c r="AJ16" s="145">
        <f>SUMPRODUCT((CC!$B:$B="CB")*(CC!$O:$O="T+3Q"))</f>
        <v>0</v>
      </c>
      <c r="AK16" s="145">
        <f>SUMPRODUCT((CC!$B:$B="CC")*(CC!$O:$O="T+3Q"))</f>
        <v>0</v>
      </c>
      <c r="AL16" s="145">
        <f>SUMPRODUCT((CC!$B:$B="A")*(CC!$O:$O="T+4Q"))</f>
        <v>0</v>
      </c>
      <c r="AM16" s="145">
        <f>SUMPRODUCT((CC!$B:$B="B")*(CC!$O:$O="T+4Q"))</f>
        <v>0</v>
      </c>
      <c r="AN16" s="145">
        <f>SUMPRODUCT((CC!$B:$B="C")*(CC!$O:$O="T+4Q"))</f>
        <v>0</v>
      </c>
      <c r="AO16" s="145">
        <f>SUMPRODUCT((CC!$B:$B="CA")*(CC!$O:$O="T+4Q"))</f>
        <v>0</v>
      </c>
      <c r="AP16" s="145">
        <f>SUMPRODUCT((CC!$B:$B="CB")*(CC!$O:$O="T+4Q"))</f>
        <v>0</v>
      </c>
      <c r="AQ16" s="145">
        <f>SUMPRODUCT((CC!$B:$B="CC")*(CC!$O:$O="T+4Q"))</f>
        <v>0</v>
      </c>
    </row>
    <row r="17" spans="1:43" s="86" customFormat="1" ht="15.6" x14ac:dyDescent="0.15">
      <c r="A17" s="144" t="s">
        <v>635</v>
      </c>
      <c r="B17" s="71" t="s">
        <v>636</v>
      </c>
      <c r="C17" s="85"/>
      <c r="D17" s="22">
        <f>COUNTIF(CD!$B:$B,"A")</f>
        <v>0</v>
      </c>
      <c r="E17" s="22">
        <f>COUNTIF(CD!$B:$B,"B")</f>
        <v>0</v>
      </c>
      <c r="F17" s="22">
        <f>COUNTIF(CD!$B:$B,"C")</f>
        <v>0</v>
      </c>
      <c r="G17" s="22">
        <f>COUNTIF(CD!$B:$B,"CA")</f>
        <v>0</v>
      </c>
      <c r="H17" s="22">
        <f>COUNTIF(CD!$B:$B,"CB")</f>
        <v>2</v>
      </c>
      <c r="I17" s="22">
        <f>COUNTIF(CD!$B:$B,"CC")</f>
        <v>0</v>
      </c>
      <c r="J17" s="22">
        <f t="shared" si="0"/>
        <v>2</v>
      </c>
      <c r="K17" s="145">
        <f>SUMPRODUCT((CD!$B:$B="CA")*(CD!$O:$O="NA"))</f>
        <v>0</v>
      </c>
      <c r="L17" s="145">
        <f>SUMPRODUCT((CD!$B:$B="CB")*(CD!$O:$O="NA"))</f>
        <v>0</v>
      </c>
      <c r="M17" s="145">
        <f>SUMPRODUCT((CD!$B:$B="CC")*(CD!$O:$O="NA"))</f>
        <v>0</v>
      </c>
      <c r="N17" s="145">
        <f>SUMPRODUCT((CD!$B:$B="A")*(CD!$O:$O="T"))</f>
        <v>0</v>
      </c>
      <c r="O17" s="145">
        <f>SUMPRODUCT((CD!$B:$B="B")*(CD!$O:$O="T"))</f>
        <v>0</v>
      </c>
      <c r="P17" s="145">
        <f>SUMPRODUCT((CD!$B:$B="C")*(CD!$O:$O="T"))</f>
        <v>0</v>
      </c>
      <c r="Q17" s="145">
        <f>SUMPRODUCT((CD!$B:$B="CA")*(CD!$O:$O="T"))</f>
        <v>0</v>
      </c>
      <c r="R17" s="145">
        <f>SUMPRODUCT((CD!$B:$B="CB")*(CD!$O:$O="T"))</f>
        <v>1</v>
      </c>
      <c r="S17" s="145">
        <f>SUMPRODUCT((CD!$B:$B="CC")*(CD!$O:$O="T"))</f>
        <v>0</v>
      </c>
      <c r="T17" s="145">
        <f>SUMPRODUCT((CD!$B:$B="A")*(CD!$O:$O="T+1Q"))</f>
        <v>0</v>
      </c>
      <c r="U17" s="145">
        <f>SUMPRODUCT((CD!$B:$B="B")*(CD!$O:$O="T+1Q"))</f>
        <v>0</v>
      </c>
      <c r="V17" s="145">
        <f>SUMPRODUCT((CD!$B:$B="C")*(CD!$O:$O="T+1Q"))</f>
        <v>0</v>
      </c>
      <c r="W17" s="145">
        <f>SUMPRODUCT((CD!$B:$B="CA")*(CD!$O:$O="T+1Q"))</f>
        <v>0</v>
      </c>
      <c r="X17" s="145">
        <f>SUMPRODUCT((CD!$B:$B="CB")*(CD!$O:$O="T+1Q"))</f>
        <v>0</v>
      </c>
      <c r="Y17" s="145">
        <f>SUMPRODUCT((CD!$B:$B="CC")*(CD!$O:$O="T+1Q"))</f>
        <v>0</v>
      </c>
      <c r="Z17" s="145">
        <f>SUMPRODUCT((CD!$B:$B="A")*(CD!$O:$O="T+2Q"))</f>
        <v>0</v>
      </c>
      <c r="AA17" s="145">
        <f>SUMPRODUCT((CD!$B:$B="B")*(CD!$O:$O="T+2Q"))</f>
        <v>0</v>
      </c>
      <c r="AB17" s="145">
        <f>SUMPRODUCT((CD!$B:$B="C")*(CD!$O:$O="T+2Q"))</f>
        <v>0</v>
      </c>
      <c r="AC17" s="145">
        <f>SUMPRODUCT((CD!$B:$B="CA")*(CD!$O:$O="T+2Q"))</f>
        <v>0</v>
      </c>
      <c r="AD17" s="145">
        <f>SUMPRODUCT((CD!$B:$B="CB")*(CD!$O:$O="T+2Q"))</f>
        <v>0</v>
      </c>
      <c r="AE17" s="145">
        <f>SUMPRODUCT((CD!$B:$B="CC")*(CD!$O:$O="T+2Q"))</f>
        <v>0</v>
      </c>
      <c r="AF17" s="145">
        <f>SUMPRODUCT((CD!$B:$B="A")*(CD!$O:$O="T+3Q"))</f>
        <v>0</v>
      </c>
      <c r="AG17" s="145">
        <f>SUMPRODUCT((CD!$B:$B="B")*(CD!$O:$O="T+3Q"))</f>
        <v>0</v>
      </c>
      <c r="AH17" s="145">
        <f>SUMPRODUCT((CD!$B:$B="C")*(CD!$O:$O="T+3Q"))</f>
        <v>0</v>
      </c>
      <c r="AI17" s="145">
        <f>SUMPRODUCT((CD!$B:$B="CA")*(CD!$O:$O="T+3Q"))</f>
        <v>0</v>
      </c>
      <c r="AJ17" s="145">
        <f>SUMPRODUCT((CD!$B:$B="CB")*(CD!$O:$O="T+3Q"))</f>
        <v>0</v>
      </c>
      <c r="AK17" s="145">
        <f>SUMPRODUCT((CD!$B:$B="CC")*(CD!$O:$O="T+3Q"))</f>
        <v>0</v>
      </c>
      <c r="AL17" s="145">
        <f>SUMPRODUCT((CD!$B:$B="A")*(CD!$O:$O="T+4Q"))</f>
        <v>0</v>
      </c>
      <c r="AM17" s="145">
        <f>SUMPRODUCT((CD!$B:$B="B")*(CD!$O:$O="T+4Q"))</f>
        <v>0</v>
      </c>
      <c r="AN17" s="145">
        <f>SUMPRODUCT((CD!$B:$B="C")*(CD!$O:$O="T+4Q"))</f>
        <v>0</v>
      </c>
      <c r="AO17" s="145">
        <f>SUMPRODUCT((CD!$B:$B="CA")*(CD!$O:$O="T+4Q"))</f>
        <v>0</v>
      </c>
      <c r="AP17" s="145">
        <f>SUMPRODUCT((CD!$B:$B="CB")*(CD!$O:$O="T+4Q"))</f>
        <v>0</v>
      </c>
      <c r="AQ17" s="145">
        <f>SUMPRODUCT((CD!$B:$B="CC")*(CD!$O:$O="T+4Q"))</f>
        <v>0</v>
      </c>
    </row>
    <row r="18" spans="1:43" s="86" customFormat="1" ht="15.6" x14ac:dyDescent="0.15">
      <c r="A18" s="144" t="s">
        <v>822</v>
      </c>
      <c r="B18" s="85" t="s">
        <v>823</v>
      </c>
      <c r="C18" s="85"/>
      <c r="D18" s="22">
        <f>COUNTIF(CE!$B:$B,"A")</f>
        <v>0</v>
      </c>
      <c r="E18" s="22">
        <f>COUNTIF(CE!$B:$B,"B")</f>
        <v>0</v>
      </c>
      <c r="F18" s="22">
        <f>COUNTIF(CE!$B:$B,"C")</f>
        <v>0</v>
      </c>
      <c r="G18" s="22">
        <f>COUNTIF(CE!$B:$B,"CA")</f>
        <v>0</v>
      </c>
      <c r="H18" s="22">
        <f>COUNTIF(CE!$B:$B,"CB")</f>
        <v>2</v>
      </c>
      <c r="I18" s="22">
        <f>COUNTIF(CE!$B:$B,"CC")</f>
        <v>0</v>
      </c>
      <c r="J18" s="22">
        <f>SUM(D18:I18)</f>
        <v>2</v>
      </c>
      <c r="K18" s="145">
        <f>SUMPRODUCT((CE!$B:$B="CA")*(CE!$O:$O="NA"))</f>
        <v>0</v>
      </c>
      <c r="L18" s="145">
        <f>SUMPRODUCT((CE!$B:$B="CB")*(CE!$O:$O="NA"))</f>
        <v>0</v>
      </c>
      <c r="M18" s="145">
        <f>SUMPRODUCT((CE!$B:$B="CC")*(CE!$O:$O="NA"))</f>
        <v>0</v>
      </c>
      <c r="N18" s="145">
        <f>SUMPRODUCT((CE!$B:$B="A")*(CE!$O:$O="T"))</f>
        <v>0</v>
      </c>
      <c r="O18" s="145">
        <f>SUMPRODUCT((CE!$B:$B="B")*(CE!$O:$O="T"))</f>
        <v>0</v>
      </c>
      <c r="P18" s="145">
        <f>SUMPRODUCT((CE!$B:$B="C")*(CE!$O:$O="T"))</f>
        <v>0</v>
      </c>
      <c r="Q18" s="145">
        <f>SUMPRODUCT((CE!$B:$B="CA")*(CE!$O:$O="T"))</f>
        <v>0</v>
      </c>
      <c r="R18" s="145">
        <f>SUMPRODUCT((CE!$B:$B="CB")*(CE!$O:$O="T"))</f>
        <v>1</v>
      </c>
      <c r="S18" s="145">
        <f>SUMPRODUCT((CE!$B:$B="CC")*(CE!$O:$O="T"))</f>
        <v>0</v>
      </c>
      <c r="T18" s="145">
        <f>SUMPRODUCT((CE!$B:$B="A")*(CE!$O:$O="T+1Q"))</f>
        <v>0</v>
      </c>
      <c r="U18" s="145">
        <f>SUMPRODUCT((CE!$B:$B="B")*(CE!$O:$O="T+1Q"))</f>
        <v>0</v>
      </c>
      <c r="V18" s="145">
        <f>SUMPRODUCT((CE!$B:$B="C")*(CE!$O:$O="T+1Q"))</f>
        <v>0</v>
      </c>
      <c r="W18" s="145">
        <f>SUMPRODUCT((CE!$B:$B="CA")*(CE!$O:$O="T+1Q"))</f>
        <v>0</v>
      </c>
      <c r="X18" s="145">
        <f>SUMPRODUCT((CE!$B:$B="CB")*(CE!$O:$O="T+1Q"))</f>
        <v>0</v>
      </c>
      <c r="Y18" s="145">
        <f>SUMPRODUCT((CE!$B:$B="CC")*(CE!$O:$O="T+1Q"))</f>
        <v>0</v>
      </c>
      <c r="Z18" s="145">
        <f>SUMPRODUCT((CE!$B:$B="A")*(CE!$O:$O="T+2Q"))</f>
        <v>0</v>
      </c>
      <c r="AA18" s="145">
        <f>SUMPRODUCT((CE!$B:$B="B")*(CE!$O:$O="T+2Q"))</f>
        <v>0</v>
      </c>
      <c r="AB18" s="145">
        <f>SUMPRODUCT((CE!$B:$B="C")*(CE!$O:$O="T+2Q"))</f>
        <v>0</v>
      </c>
      <c r="AC18" s="145">
        <f>SUMPRODUCT((CE!$B:$B="CA")*(CE!$O:$O="T+2Q"))</f>
        <v>0</v>
      </c>
      <c r="AD18" s="145">
        <f>SUMPRODUCT((CE!$B:$B="CB")*(CE!$O:$O="T+2Q"))</f>
        <v>0</v>
      </c>
      <c r="AE18" s="145">
        <f>SUMPRODUCT((CE!$B:$B="CC")*(CE!$O:$O="T+2Q"))</f>
        <v>0</v>
      </c>
      <c r="AF18" s="145">
        <f>SUMPRODUCT((CE!$B:$B="A")*(CE!$O:$O="T+3Q"))</f>
        <v>0</v>
      </c>
      <c r="AG18" s="145">
        <f>SUMPRODUCT((CE!$B:$B="B")*(CE!$O:$O="T+3Q"))</f>
        <v>0</v>
      </c>
      <c r="AH18" s="145">
        <f>SUMPRODUCT((CE!$B:$B="C")*(CE!$O:$O="T+3Q"))</f>
        <v>0</v>
      </c>
      <c r="AI18" s="145">
        <f>SUMPRODUCT((CE!$B:$B="CA")*(CE!$O:$O="T+3Q"))</f>
        <v>0</v>
      </c>
      <c r="AJ18" s="145">
        <f>SUMPRODUCT((CE!$B:$B="CB")*(CE!$O:$O="T+3Q"))</f>
        <v>0</v>
      </c>
      <c r="AK18" s="145">
        <f>SUMPRODUCT((CE!$B:$B="CC")*(CE!$O:$O="T+3Q"))</f>
        <v>0</v>
      </c>
      <c r="AL18" s="145">
        <f>SUMPRODUCT((CE!$B:$B="A")*(CE!$O:$O="T+4Q"))</f>
        <v>0</v>
      </c>
      <c r="AM18" s="145">
        <f>SUMPRODUCT((CE!$B:$B="B")*(CE!$O:$O="T+4Q"))</f>
        <v>0</v>
      </c>
      <c r="AN18" s="145">
        <f>SUMPRODUCT((CE!$B:$B="C")*(CE!$O:$O="T+4Q"))</f>
        <v>0</v>
      </c>
      <c r="AO18" s="145">
        <f>SUMPRODUCT((CE!$B:$B="CA")*(CE!$O:$O="T+4Q"))</f>
        <v>0</v>
      </c>
      <c r="AP18" s="145">
        <f>SUMPRODUCT((CE!$B:$B="CB")*(CE!$O:$O="T+4Q"))</f>
        <v>0</v>
      </c>
      <c r="AQ18" s="145">
        <f>SUMPRODUCT((CE!$B:$B="CC")*(CE!$O:$O="T+4Q"))</f>
        <v>0</v>
      </c>
    </row>
    <row r="19" spans="1:43" x14ac:dyDescent="0.15">
      <c r="A19" s="72"/>
      <c r="B19" s="72" t="s">
        <v>1</v>
      </c>
      <c r="C19" s="72"/>
      <c r="D19" s="72">
        <f t="shared" ref="D19:I19" si="1">SUM(D2:D18)</f>
        <v>12</v>
      </c>
      <c r="E19" s="72">
        <f t="shared" si="1"/>
        <v>101</v>
      </c>
      <c r="F19" s="72">
        <f t="shared" si="1"/>
        <v>47</v>
      </c>
      <c r="G19" s="72">
        <f t="shared" si="1"/>
        <v>0</v>
      </c>
      <c r="H19" s="72">
        <f t="shared" si="1"/>
        <v>31</v>
      </c>
      <c r="I19" s="72">
        <f t="shared" si="1"/>
        <v>2</v>
      </c>
      <c r="J19" s="22">
        <f t="shared" si="0"/>
        <v>193</v>
      </c>
      <c r="K19" s="142">
        <f t="shared" ref="K19:AQ19" si="2">SUM(K2:K18)</f>
        <v>0</v>
      </c>
      <c r="L19" s="142">
        <f t="shared" si="2"/>
        <v>0</v>
      </c>
      <c r="M19" s="142">
        <f t="shared" si="2"/>
        <v>0</v>
      </c>
      <c r="N19" s="143">
        <f t="shared" si="2"/>
        <v>2</v>
      </c>
      <c r="O19" s="143">
        <f t="shared" si="2"/>
        <v>9</v>
      </c>
      <c r="P19" s="143">
        <f t="shared" si="2"/>
        <v>0</v>
      </c>
      <c r="Q19" s="143">
        <f t="shared" si="2"/>
        <v>0</v>
      </c>
      <c r="R19" s="143">
        <f t="shared" si="2"/>
        <v>6</v>
      </c>
      <c r="S19" s="143">
        <f t="shared" si="2"/>
        <v>0</v>
      </c>
      <c r="T19" s="142">
        <f t="shared" si="2"/>
        <v>0</v>
      </c>
      <c r="U19" s="142">
        <f t="shared" si="2"/>
        <v>0</v>
      </c>
      <c r="V19" s="142">
        <f t="shared" si="2"/>
        <v>0</v>
      </c>
      <c r="W19" s="142">
        <f t="shared" si="2"/>
        <v>0</v>
      </c>
      <c r="X19" s="142">
        <f t="shared" si="2"/>
        <v>0</v>
      </c>
      <c r="Y19" s="142">
        <f t="shared" si="2"/>
        <v>0</v>
      </c>
      <c r="Z19" s="143">
        <f t="shared" si="2"/>
        <v>0</v>
      </c>
      <c r="AA19" s="143">
        <f t="shared" si="2"/>
        <v>0</v>
      </c>
      <c r="AB19" s="143">
        <f t="shared" si="2"/>
        <v>0</v>
      </c>
      <c r="AC19" s="143">
        <f t="shared" si="2"/>
        <v>0</v>
      </c>
      <c r="AD19" s="143">
        <f t="shared" si="2"/>
        <v>0</v>
      </c>
      <c r="AE19" s="143">
        <f t="shared" si="2"/>
        <v>0</v>
      </c>
      <c r="AF19" s="142">
        <f t="shared" si="2"/>
        <v>0</v>
      </c>
      <c r="AG19" s="142">
        <f t="shared" si="2"/>
        <v>0</v>
      </c>
      <c r="AH19" s="142">
        <f t="shared" si="2"/>
        <v>0</v>
      </c>
      <c r="AI19" s="142">
        <f t="shared" si="2"/>
        <v>0</v>
      </c>
      <c r="AJ19" s="142">
        <f t="shared" si="2"/>
        <v>0</v>
      </c>
      <c r="AK19" s="142">
        <f t="shared" si="2"/>
        <v>0</v>
      </c>
      <c r="AL19" s="143">
        <f t="shared" si="2"/>
        <v>0</v>
      </c>
      <c r="AM19" s="143">
        <f t="shared" si="2"/>
        <v>0</v>
      </c>
      <c r="AN19" s="143">
        <f t="shared" si="2"/>
        <v>0</v>
      </c>
      <c r="AO19" s="143">
        <f t="shared" si="2"/>
        <v>0</v>
      </c>
      <c r="AP19" s="143">
        <f t="shared" si="2"/>
        <v>0</v>
      </c>
      <c r="AQ19" s="143">
        <f t="shared" si="2"/>
        <v>0</v>
      </c>
    </row>
  </sheetData>
  <phoneticPr fontId="2" type="noConversion"/>
  <dataValidations count="3">
    <dataValidation type="whole" allowBlank="1" showInputMessage="1" showErrorMessage="1" sqref="C16:C18">
      <formula1>0</formula1>
      <formula2>2147483647</formula2>
    </dataValidation>
    <dataValidation type="textLength" operator="lessThanOrEqual" allowBlank="1" showInputMessage="1" showErrorMessage="1" sqref="B15">
      <formula1>64</formula1>
    </dataValidation>
    <dataValidation type="textLength" operator="lessThanOrEqual" allowBlank="1" showInputMessage="1" showErrorMessage="1" sqref="B2:B14 B16:B19">
      <formula1>128</formula1>
    </dataValidation>
  </dataValidations>
  <pageMargins left="0.75" right="0.75" top="1" bottom="1" header="0.5" footer="0.5"/>
  <pageSetup paperSize="9" orientation="portrait" r:id="rId1"/>
  <headerFooter alignWithMargins="0">
    <oddHeader>&amp;L&amp;G&amp;C中国移动IMS域运行质量指标（IMS_MGCF）-性能&amp;R内部公开</oddHeader>
    <oddFooter>&amp;L&amp;D&amp;C华为机密，未经许可不得扩散&amp;R第&amp;P页，共&amp;N页</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66"/>
  <sheetViews>
    <sheetView topLeftCell="A8" zoomScale="90" zoomScaleNormal="90" workbookViewId="0">
      <selection activeCell="C14" sqref="C14"/>
    </sheetView>
  </sheetViews>
  <sheetFormatPr defaultColWidth="9" defaultRowHeight="13.2" x14ac:dyDescent="0.15"/>
  <cols>
    <col min="1" max="1" width="12.109375" style="9" customWidth="1" collapsed="1"/>
    <col min="2" max="2" width="13.5546875" style="9" customWidth="1" collapsed="1"/>
    <col min="3" max="3" width="51.88671875" style="9" customWidth="1" collapsed="1"/>
    <col min="4" max="4" width="13.5546875" style="9" customWidth="1" collapsed="1"/>
    <col min="5" max="5" width="78.33203125" style="9" bestFit="1" customWidth="1" collapsed="1"/>
    <col min="6" max="16384" width="9" style="9" collapsed="1"/>
  </cols>
  <sheetData>
    <row r="1" spans="1:5" s="2" customFormat="1" ht="19.5" customHeight="1" x14ac:dyDescent="0.25">
      <c r="A1" s="1" t="s">
        <v>495</v>
      </c>
      <c r="B1" s="1" t="s">
        <v>496</v>
      </c>
      <c r="C1" s="1" t="s">
        <v>497</v>
      </c>
      <c r="D1" s="1" t="s">
        <v>498</v>
      </c>
      <c r="E1" s="83" t="s">
        <v>556</v>
      </c>
    </row>
    <row r="2" spans="1:5" s="7" customFormat="1" ht="26.4" x14ac:dyDescent="0.15">
      <c r="A2" s="3" t="s">
        <v>499</v>
      </c>
      <c r="B2" s="4">
        <v>40017</v>
      </c>
      <c r="C2" s="5" t="s">
        <v>500</v>
      </c>
      <c r="D2" s="6"/>
      <c r="E2" s="6"/>
    </row>
    <row r="3" spans="1:5" s="7" customFormat="1" ht="133.19999999999999" customHeight="1" x14ac:dyDescent="0.15">
      <c r="A3" s="3" t="s">
        <v>530</v>
      </c>
      <c r="B3" s="4">
        <v>40052</v>
      </c>
      <c r="C3" s="82" t="s">
        <v>553</v>
      </c>
      <c r="D3" s="76" t="s">
        <v>552</v>
      </c>
      <c r="E3" s="81" t="s">
        <v>551</v>
      </c>
    </row>
    <row r="4" spans="1:5" s="7" customFormat="1" ht="177.6" customHeight="1" x14ac:dyDescent="0.15">
      <c r="A4" s="3"/>
      <c r="B4" s="4">
        <v>40382</v>
      </c>
      <c r="C4" s="82" t="s">
        <v>555</v>
      </c>
      <c r="D4" s="76" t="s">
        <v>552</v>
      </c>
      <c r="E4" s="81" t="s">
        <v>551</v>
      </c>
    </row>
    <row r="5" spans="1:5" s="7" customFormat="1" ht="114" customHeight="1" x14ac:dyDescent="0.15">
      <c r="A5" s="3" t="s">
        <v>554</v>
      </c>
      <c r="B5" s="4">
        <v>41387</v>
      </c>
      <c r="C5" s="76" t="s">
        <v>558</v>
      </c>
      <c r="D5" s="76" t="s">
        <v>552</v>
      </c>
      <c r="E5" s="84" t="s">
        <v>557</v>
      </c>
    </row>
    <row r="6" spans="1:5" s="7" customFormat="1" ht="20.25" customHeight="1" x14ac:dyDescent="0.15">
      <c r="A6" s="3" t="s">
        <v>774</v>
      </c>
      <c r="B6" s="4">
        <v>41758</v>
      </c>
      <c r="C6" s="76" t="s">
        <v>775</v>
      </c>
      <c r="D6" s="76"/>
      <c r="E6" s="84"/>
    </row>
    <row r="7" spans="1:5" s="7" customFormat="1" ht="20.25" customHeight="1" x14ac:dyDescent="0.15">
      <c r="A7" s="3" t="s">
        <v>837</v>
      </c>
      <c r="B7" s="4">
        <v>41830</v>
      </c>
      <c r="C7" s="76" t="s">
        <v>838</v>
      </c>
      <c r="D7" s="76"/>
      <c r="E7" s="84"/>
    </row>
    <row r="8" spans="1:5" s="7" customFormat="1" ht="20.25" customHeight="1" x14ac:dyDescent="0.15">
      <c r="A8" s="3" t="s">
        <v>840</v>
      </c>
      <c r="B8" s="4">
        <v>41838</v>
      </c>
      <c r="C8" s="76" t="s">
        <v>841</v>
      </c>
      <c r="D8" s="76"/>
      <c r="E8" s="84"/>
    </row>
    <row r="9" spans="1:5" s="7" customFormat="1" ht="26.25" customHeight="1" x14ac:dyDescent="0.15">
      <c r="A9" s="3" t="s">
        <v>840</v>
      </c>
      <c r="B9" s="4">
        <v>41838</v>
      </c>
      <c r="C9" s="76" t="s">
        <v>857</v>
      </c>
      <c r="D9" s="76"/>
      <c r="E9" s="84"/>
    </row>
    <row r="10" spans="1:5" s="7" customFormat="1" ht="26.25" customHeight="1" x14ac:dyDescent="0.15">
      <c r="A10" s="3" t="s">
        <v>859</v>
      </c>
      <c r="B10" s="124">
        <v>41841</v>
      </c>
      <c r="C10" s="125" t="s">
        <v>858</v>
      </c>
      <c r="D10" s="76"/>
      <c r="E10" s="84"/>
    </row>
    <row r="11" spans="1:5" s="7" customFormat="1" ht="26.25" customHeight="1" x14ac:dyDescent="0.15">
      <c r="A11" s="3" t="s">
        <v>916</v>
      </c>
      <c r="B11" s="124">
        <v>41870</v>
      </c>
      <c r="C11" s="125" t="s">
        <v>917</v>
      </c>
      <c r="D11" s="76"/>
      <c r="E11" s="84"/>
    </row>
    <row r="12" spans="1:5" s="7" customFormat="1" ht="26.25" customHeight="1" x14ac:dyDescent="0.15">
      <c r="A12" s="3" t="s">
        <v>918</v>
      </c>
      <c r="B12" s="124">
        <v>41883</v>
      </c>
      <c r="C12" s="125" t="s">
        <v>921</v>
      </c>
      <c r="D12" s="76"/>
      <c r="E12" s="84"/>
    </row>
    <row r="13" spans="1:5" s="7" customFormat="1" ht="75" customHeight="1" x14ac:dyDescent="0.15">
      <c r="A13" s="3" t="s">
        <v>922</v>
      </c>
      <c r="B13" s="124">
        <v>42363</v>
      </c>
      <c r="C13" s="125" t="s">
        <v>924</v>
      </c>
      <c r="D13" s="76"/>
      <c r="E13" s="84"/>
    </row>
    <row r="14" spans="1:5" ht="21" customHeight="1" x14ac:dyDescent="0.15">
      <c r="A14" s="8" t="s">
        <v>501</v>
      </c>
    </row>
    <row r="15" spans="1:5" ht="21.75" customHeight="1" x14ac:dyDescent="0.15">
      <c r="A15" s="9" t="s">
        <v>502</v>
      </c>
    </row>
    <row r="16" spans="1:5" x14ac:dyDescent="0.15">
      <c r="A16" s="9" t="s">
        <v>503</v>
      </c>
    </row>
    <row r="18" spans="1:1" x14ac:dyDescent="0.15">
      <c r="A18" s="10" t="s">
        <v>504</v>
      </c>
    </row>
    <row r="19" spans="1:1" x14ac:dyDescent="0.25">
      <c r="A19" s="11" t="s">
        <v>484</v>
      </c>
    </row>
    <row r="20" spans="1:1" x14ac:dyDescent="0.15">
      <c r="A20" s="12" t="s">
        <v>505</v>
      </c>
    </row>
    <row r="21" spans="1:1" x14ac:dyDescent="0.15">
      <c r="A21" s="12" t="s">
        <v>506</v>
      </c>
    </row>
    <row r="22" spans="1:1" x14ac:dyDescent="0.15">
      <c r="A22" s="12" t="s">
        <v>507</v>
      </c>
    </row>
    <row r="23" spans="1:1" x14ac:dyDescent="0.15">
      <c r="A23" s="13" t="s">
        <v>508</v>
      </c>
    </row>
    <row r="24" spans="1:1" x14ac:dyDescent="0.15">
      <c r="A24" s="13" t="s">
        <v>509</v>
      </c>
    </row>
    <row r="25" spans="1:1" x14ac:dyDescent="0.15">
      <c r="A25" s="13" t="s">
        <v>510</v>
      </c>
    </row>
    <row r="26" spans="1:1" x14ac:dyDescent="0.15">
      <c r="A26" s="12" t="s">
        <v>511</v>
      </c>
    </row>
    <row r="27" spans="1:1" x14ac:dyDescent="0.15">
      <c r="A27" s="12" t="s">
        <v>512</v>
      </c>
    </row>
    <row r="28" spans="1:1" x14ac:dyDescent="0.15">
      <c r="A28" s="12" t="s">
        <v>513</v>
      </c>
    </row>
    <row r="29" spans="1:1" x14ac:dyDescent="0.15">
      <c r="A29" s="12" t="s">
        <v>514</v>
      </c>
    </row>
    <row r="30" spans="1:1" x14ac:dyDescent="0.15">
      <c r="A30" s="12" t="s">
        <v>515</v>
      </c>
    </row>
    <row r="31" spans="1:1" x14ac:dyDescent="0.15">
      <c r="A31" s="12" t="s">
        <v>516</v>
      </c>
    </row>
    <row r="32" spans="1:1" x14ac:dyDescent="0.15">
      <c r="A32" s="9" t="s">
        <v>415</v>
      </c>
    </row>
    <row r="38" spans="1:3" x14ac:dyDescent="0.15">
      <c r="A38" s="8" t="s">
        <v>517</v>
      </c>
    </row>
    <row r="39" spans="1:3" ht="39.6" x14ac:dyDescent="0.15">
      <c r="A39" s="14" t="s">
        <v>518</v>
      </c>
      <c r="B39" s="15" t="s">
        <v>519</v>
      </c>
      <c r="C39" s="14"/>
    </row>
    <row r="40" spans="1:3" x14ac:dyDescent="0.15">
      <c r="A40" s="14" t="s">
        <v>520</v>
      </c>
      <c r="B40" s="15" t="s">
        <v>521</v>
      </c>
      <c r="C40" s="14"/>
    </row>
    <row r="42" spans="1:3" x14ac:dyDescent="0.15">
      <c r="A42" s="9" t="s">
        <v>522</v>
      </c>
    </row>
    <row r="43" spans="1:3" x14ac:dyDescent="0.15">
      <c r="A43" s="9" t="s">
        <v>523</v>
      </c>
    </row>
    <row r="44" spans="1:3" x14ac:dyDescent="0.15">
      <c r="A44" s="9" t="s">
        <v>524</v>
      </c>
    </row>
    <row r="48" spans="1:3" x14ac:dyDescent="0.25">
      <c r="A48" s="16" t="s">
        <v>525</v>
      </c>
    </row>
    <row r="49" spans="1:1" x14ac:dyDescent="0.15">
      <c r="A49" s="17" t="s">
        <v>485</v>
      </c>
    </row>
    <row r="50" spans="1:1" x14ac:dyDescent="0.25">
      <c r="A50" s="17" t="s">
        <v>526</v>
      </c>
    </row>
    <row r="51" spans="1:1" x14ac:dyDescent="0.15">
      <c r="A51" s="17" t="s">
        <v>486</v>
      </c>
    </row>
    <row r="52" spans="1:1" x14ac:dyDescent="0.25">
      <c r="A52" s="16"/>
    </row>
    <row r="53" spans="1:1" x14ac:dyDescent="0.25">
      <c r="A53" s="16" t="s">
        <v>527</v>
      </c>
    </row>
    <row r="54" spans="1:1" x14ac:dyDescent="0.15">
      <c r="A54" s="17" t="s">
        <v>487</v>
      </c>
    </row>
    <row r="55" spans="1:1" x14ac:dyDescent="0.15">
      <c r="A55" s="17" t="s">
        <v>488</v>
      </c>
    </row>
    <row r="56" spans="1:1" x14ac:dyDescent="0.25">
      <c r="A56" s="16"/>
    </row>
    <row r="57" spans="1:1" x14ac:dyDescent="0.25">
      <c r="A57" s="16" t="s">
        <v>443</v>
      </c>
    </row>
    <row r="58" spans="1:1" x14ac:dyDescent="0.15">
      <c r="A58" s="17" t="s">
        <v>489</v>
      </c>
    </row>
    <row r="59" spans="1:1" x14ac:dyDescent="0.25">
      <c r="A59" s="17" t="s">
        <v>528</v>
      </c>
    </row>
    <row r="60" spans="1:1" x14ac:dyDescent="0.15">
      <c r="A60" s="17" t="s">
        <v>490</v>
      </c>
    </row>
    <row r="61" spans="1:1" x14ac:dyDescent="0.15">
      <c r="A61" s="17" t="s">
        <v>491</v>
      </c>
    </row>
    <row r="62" spans="1:1" x14ac:dyDescent="0.25">
      <c r="A62" s="16"/>
    </row>
    <row r="63" spans="1:1" x14ac:dyDescent="0.25">
      <c r="A63" s="16" t="s">
        <v>529</v>
      </c>
    </row>
    <row r="64" spans="1:1" x14ac:dyDescent="0.15">
      <c r="A64" s="17" t="s">
        <v>492</v>
      </c>
    </row>
    <row r="65" spans="1:1" x14ac:dyDescent="0.15">
      <c r="A65" s="17" t="s">
        <v>493</v>
      </c>
    </row>
    <row r="66" spans="1:1" x14ac:dyDescent="0.15">
      <c r="A66" s="17" t="s">
        <v>494</v>
      </c>
    </row>
  </sheetData>
  <phoneticPr fontId="2" type="noConversion"/>
  <pageMargins left="0.75" right="0.75" top="1" bottom="1" header="0.5" footer="0.5"/>
  <pageSetup paperSize="9" orientation="portrait" horizontalDpi="200" verticalDpi="2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74"/>
  <sheetViews>
    <sheetView topLeftCell="E1" workbookViewId="0">
      <selection activeCell="O3" sqref="O3"/>
    </sheetView>
  </sheetViews>
  <sheetFormatPr defaultColWidth="9" defaultRowHeight="15.6" x14ac:dyDescent="0.15"/>
  <cols>
    <col min="1" max="2" width="11.5546875" style="139" customWidth="1" collapsed="1"/>
    <col min="3" max="3" width="19.44140625" style="139" customWidth="1" collapsed="1"/>
    <col min="4" max="4" width="15.44140625" style="139" customWidth="1" collapsed="1"/>
    <col min="5" max="5" width="21.109375" style="138" customWidth="1" collapsed="1"/>
    <col min="6" max="6" width="27.44140625" style="138" customWidth="1" collapsed="1"/>
    <col min="7" max="8" width="9.44140625" style="138" customWidth="1" collapsed="1"/>
    <col min="9" max="9" width="9.109375" style="138" customWidth="1" collapsed="1"/>
    <col min="10" max="10" width="14.44140625" style="139" customWidth="1" collapsed="1"/>
    <col min="11" max="11" width="17.33203125" style="138" customWidth="1" collapsed="1"/>
    <col min="12" max="13" width="9.5546875" style="138" customWidth="1" collapsed="1"/>
    <col min="14" max="14" width="5" style="139" bestFit="1" customWidth="1" collapsed="1"/>
    <col min="15" max="15" width="12" style="168" customWidth="1"/>
    <col min="16" max="16384" width="9" style="138" collapsed="1"/>
  </cols>
  <sheetData>
    <row r="1" spans="1:15" s="129" customFormat="1" ht="12" x14ac:dyDescent="0.15">
      <c r="A1" s="64" t="s">
        <v>268</v>
      </c>
      <c r="B1" s="64" t="s">
        <v>269</v>
      </c>
      <c r="C1" s="64" t="s">
        <v>826</v>
      </c>
      <c r="D1" s="64" t="s">
        <v>825</v>
      </c>
      <c r="E1" s="64" t="s">
        <v>827</v>
      </c>
      <c r="F1" s="64" t="s">
        <v>828</v>
      </c>
      <c r="G1" s="64" t="s">
        <v>271</v>
      </c>
      <c r="H1" s="64" t="s">
        <v>799</v>
      </c>
      <c r="I1" s="64" t="s">
        <v>270</v>
      </c>
      <c r="J1" s="64" t="s">
        <v>830</v>
      </c>
      <c r="K1" s="64" t="s">
        <v>835</v>
      </c>
      <c r="L1" s="64" t="s">
        <v>836</v>
      </c>
      <c r="M1" s="64" t="s">
        <v>915</v>
      </c>
      <c r="N1" s="64" t="s">
        <v>272</v>
      </c>
      <c r="O1" s="165" t="s">
        <v>1189</v>
      </c>
    </row>
    <row r="2" spans="1:15" s="131" customFormat="1" ht="36" x14ac:dyDescent="0.15">
      <c r="A2" s="130" t="s">
        <v>17</v>
      </c>
      <c r="B2" s="130" t="s">
        <v>273</v>
      </c>
      <c r="C2" s="66" t="s">
        <v>280</v>
      </c>
      <c r="D2" s="66" t="s">
        <v>925</v>
      </c>
      <c r="E2" s="67" t="s">
        <v>926</v>
      </c>
      <c r="F2" s="67" t="s">
        <v>927</v>
      </c>
      <c r="G2" s="108" t="s">
        <v>274</v>
      </c>
      <c r="H2" s="108" t="s">
        <v>800</v>
      </c>
      <c r="I2" s="66" t="s">
        <v>534</v>
      </c>
      <c r="J2" s="130" t="s">
        <v>560</v>
      </c>
      <c r="K2" s="130" t="s">
        <v>6</v>
      </c>
      <c r="L2" s="130" t="s">
        <v>6</v>
      </c>
      <c r="M2" s="130"/>
      <c r="N2" s="130"/>
      <c r="O2" s="150" t="s">
        <v>1188</v>
      </c>
    </row>
    <row r="3" spans="1:15" s="131" customFormat="1" ht="48" x14ac:dyDescent="0.15">
      <c r="A3" s="130" t="s">
        <v>250</v>
      </c>
      <c r="B3" s="130" t="s">
        <v>273</v>
      </c>
      <c r="C3" s="66" t="s">
        <v>275</v>
      </c>
      <c r="D3" s="66" t="s">
        <v>928</v>
      </c>
      <c r="E3" s="67" t="s">
        <v>929</v>
      </c>
      <c r="F3" s="67" t="s">
        <v>930</v>
      </c>
      <c r="G3" s="108" t="s">
        <v>274</v>
      </c>
      <c r="H3" s="108" t="s">
        <v>800</v>
      </c>
      <c r="I3" s="66" t="s">
        <v>534</v>
      </c>
      <c r="J3" s="130" t="s">
        <v>560</v>
      </c>
      <c r="K3" s="130" t="s">
        <v>931</v>
      </c>
      <c r="L3" s="130" t="s">
        <v>931</v>
      </c>
      <c r="M3" s="130"/>
      <c r="N3" s="130"/>
      <c r="O3" s="166"/>
    </row>
    <row r="4" spans="1:15" s="131" customFormat="1" ht="48" x14ac:dyDescent="0.15">
      <c r="A4" s="130" t="s">
        <v>251</v>
      </c>
      <c r="B4" s="130" t="s">
        <v>273</v>
      </c>
      <c r="C4" s="66" t="s">
        <v>276</v>
      </c>
      <c r="D4" s="66" t="s">
        <v>932</v>
      </c>
      <c r="E4" s="67" t="s">
        <v>933</v>
      </c>
      <c r="F4" s="67" t="s">
        <v>934</v>
      </c>
      <c r="G4" s="108" t="s">
        <v>274</v>
      </c>
      <c r="H4" s="108" t="s">
        <v>800</v>
      </c>
      <c r="I4" s="66" t="s">
        <v>534</v>
      </c>
      <c r="J4" s="130" t="s">
        <v>560</v>
      </c>
      <c r="K4" s="130" t="s">
        <v>935</v>
      </c>
      <c r="L4" s="130" t="s">
        <v>935</v>
      </c>
      <c r="M4" s="130"/>
      <c r="N4" s="130"/>
      <c r="O4" s="166"/>
    </row>
    <row r="5" spans="1:15" s="131" customFormat="1" ht="60" x14ac:dyDescent="0.15">
      <c r="A5" s="130" t="s">
        <v>252</v>
      </c>
      <c r="B5" s="130" t="s">
        <v>368</v>
      </c>
      <c r="C5" s="66" t="s">
        <v>547</v>
      </c>
      <c r="D5" s="66" t="s">
        <v>936</v>
      </c>
      <c r="E5" s="67" t="s">
        <v>937</v>
      </c>
      <c r="F5" s="67" t="s">
        <v>938</v>
      </c>
      <c r="G5" s="108" t="s">
        <v>274</v>
      </c>
      <c r="H5" s="108" t="s">
        <v>800</v>
      </c>
      <c r="I5" s="66" t="s">
        <v>534</v>
      </c>
      <c r="J5" s="130" t="s">
        <v>560</v>
      </c>
      <c r="K5" s="130" t="s">
        <v>935</v>
      </c>
      <c r="L5" s="130" t="s">
        <v>935</v>
      </c>
      <c r="M5" s="130"/>
      <c r="N5" s="130"/>
      <c r="O5" s="166"/>
    </row>
    <row r="6" spans="1:15" s="131" customFormat="1" ht="24" x14ac:dyDescent="0.15">
      <c r="A6" s="130" t="s">
        <v>253</v>
      </c>
      <c r="B6" s="130" t="s">
        <v>273</v>
      </c>
      <c r="C6" s="66" t="s">
        <v>278</v>
      </c>
      <c r="D6" s="66" t="s">
        <v>939</v>
      </c>
      <c r="E6" s="67" t="s">
        <v>940</v>
      </c>
      <c r="F6" s="67" t="s">
        <v>941</v>
      </c>
      <c r="G6" s="108" t="s">
        <v>274</v>
      </c>
      <c r="H6" s="108" t="s">
        <v>800</v>
      </c>
      <c r="I6" s="66" t="s">
        <v>534</v>
      </c>
      <c r="J6" s="130" t="s">
        <v>560</v>
      </c>
      <c r="K6" s="130" t="s">
        <v>935</v>
      </c>
      <c r="L6" s="130" t="s">
        <v>935</v>
      </c>
      <c r="M6" s="130"/>
      <c r="N6" s="130"/>
      <c r="O6" s="166"/>
    </row>
    <row r="7" spans="1:15" s="131" customFormat="1" ht="36" x14ac:dyDescent="0.15">
      <c r="A7" s="130" t="s">
        <v>279</v>
      </c>
      <c r="B7" s="130" t="s">
        <v>273</v>
      </c>
      <c r="C7" s="66" t="s">
        <v>282</v>
      </c>
      <c r="D7" s="66" t="s">
        <v>942</v>
      </c>
      <c r="E7" s="67" t="s">
        <v>943</v>
      </c>
      <c r="F7" s="67" t="s">
        <v>944</v>
      </c>
      <c r="G7" s="108" t="s">
        <v>274</v>
      </c>
      <c r="H7" s="108" t="s">
        <v>800</v>
      </c>
      <c r="I7" s="66" t="s">
        <v>534</v>
      </c>
      <c r="J7" s="130" t="s">
        <v>560</v>
      </c>
      <c r="K7" s="130" t="s">
        <v>935</v>
      </c>
      <c r="L7" s="130" t="s">
        <v>935</v>
      </c>
      <c r="M7" s="130"/>
      <c r="N7" s="130"/>
      <c r="O7" s="166"/>
    </row>
    <row r="8" spans="1:15" s="131" customFormat="1" ht="36" x14ac:dyDescent="0.15">
      <c r="A8" s="130" t="s">
        <v>254</v>
      </c>
      <c r="B8" s="130" t="s">
        <v>273</v>
      </c>
      <c r="C8" s="66" t="s">
        <v>464</v>
      </c>
      <c r="D8" s="66" t="s">
        <v>945</v>
      </c>
      <c r="E8" s="67" t="s">
        <v>946</v>
      </c>
      <c r="F8" s="67" t="s">
        <v>947</v>
      </c>
      <c r="G8" s="108" t="s">
        <v>274</v>
      </c>
      <c r="H8" s="108" t="s">
        <v>800</v>
      </c>
      <c r="I8" s="66" t="s">
        <v>534</v>
      </c>
      <c r="J8" s="130" t="s">
        <v>560</v>
      </c>
      <c r="K8" s="130" t="s">
        <v>935</v>
      </c>
      <c r="L8" s="130" t="s">
        <v>935</v>
      </c>
      <c r="M8" s="130"/>
      <c r="N8" s="130"/>
      <c r="O8" s="166"/>
    </row>
    <row r="9" spans="1:15" s="131" customFormat="1" ht="48" x14ac:dyDescent="0.15">
      <c r="A9" s="130" t="s">
        <v>255</v>
      </c>
      <c r="B9" s="130" t="s">
        <v>369</v>
      </c>
      <c r="C9" s="66" t="s">
        <v>548</v>
      </c>
      <c r="D9" s="66" t="s">
        <v>948</v>
      </c>
      <c r="E9" s="67" t="s">
        <v>949</v>
      </c>
      <c r="F9" s="67" t="s">
        <v>950</v>
      </c>
      <c r="G9" s="108" t="s">
        <v>274</v>
      </c>
      <c r="H9" s="108" t="s">
        <v>800</v>
      </c>
      <c r="I9" s="66" t="s">
        <v>453</v>
      </c>
      <c r="J9" s="130" t="s">
        <v>560</v>
      </c>
      <c r="K9" s="130" t="s">
        <v>935</v>
      </c>
      <c r="L9" s="130" t="s">
        <v>935</v>
      </c>
      <c r="M9" s="130"/>
      <c r="N9" s="130"/>
      <c r="O9" s="166"/>
    </row>
    <row r="10" spans="1:15" s="133" customFormat="1" ht="48" x14ac:dyDescent="0.15">
      <c r="A10" s="130" t="s">
        <v>256</v>
      </c>
      <c r="B10" s="132" t="s">
        <v>112</v>
      </c>
      <c r="C10" s="63" t="s">
        <v>466</v>
      </c>
      <c r="D10" s="63" t="s">
        <v>951</v>
      </c>
      <c r="E10" s="69" t="s">
        <v>952</v>
      </c>
      <c r="F10" s="69" t="s">
        <v>866</v>
      </c>
      <c r="G10" s="109" t="s">
        <v>274</v>
      </c>
      <c r="H10" s="108" t="s">
        <v>800</v>
      </c>
      <c r="I10" s="63" t="s">
        <v>261</v>
      </c>
      <c r="J10" s="130" t="s">
        <v>560</v>
      </c>
      <c r="K10" s="130" t="s">
        <v>935</v>
      </c>
      <c r="L10" s="130" t="s">
        <v>935</v>
      </c>
      <c r="M10" s="130"/>
      <c r="N10" s="132"/>
      <c r="O10" s="166"/>
    </row>
    <row r="11" spans="1:15" s="133" customFormat="1" ht="48" x14ac:dyDescent="0.15">
      <c r="A11" s="130" t="s">
        <v>257</v>
      </c>
      <c r="B11" s="132" t="s">
        <v>112</v>
      </c>
      <c r="C11" s="63" t="s">
        <v>467</v>
      </c>
      <c r="D11" s="63" t="s">
        <v>953</v>
      </c>
      <c r="E11" s="69" t="s">
        <v>954</v>
      </c>
      <c r="F11" s="69" t="s">
        <v>867</v>
      </c>
      <c r="G11" s="109" t="s">
        <v>274</v>
      </c>
      <c r="H11" s="108" t="s">
        <v>800</v>
      </c>
      <c r="I11" s="63" t="s">
        <v>261</v>
      </c>
      <c r="J11" s="130" t="s">
        <v>560</v>
      </c>
      <c r="K11" s="130" t="s">
        <v>935</v>
      </c>
      <c r="L11" s="130" t="s">
        <v>935</v>
      </c>
      <c r="M11" s="130"/>
      <c r="N11" s="132"/>
      <c r="O11" s="166"/>
    </row>
    <row r="12" spans="1:15" s="133" customFormat="1" ht="48" x14ac:dyDescent="0.15">
      <c r="A12" s="130" t="s">
        <v>258</v>
      </c>
      <c r="B12" s="132" t="s">
        <v>273</v>
      </c>
      <c r="C12" s="63" t="s">
        <v>468</v>
      </c>
      <c r="D12" s="63" t="s">
        <v>955</v>
      </c>
      <c r="E12" s="69" t="s">
        <v>956</v>
      </c>
      <c r="F12" s="69" t="s">
        <v>868</v>
      </c>
      <c r="G12" s="109" t="s">
        <v>274</v>
      </c>
      <c r="H12" s="108" t="s">
        <v>800</v>
      </c>
      <c r="I12" s="63" t="s">
        <v>469</v>
      </c>
      <c r="J12" s="130" t="s">
        <v>560</v>
      </c>
      <c r="K12" s="130" t="s">
        <v>931</v>
      </c>
      <c r="L12" s="130" t="s">
        <v>931</v>
      </c>
      <c r="M12" s="130"/>
      <c r="N12" s="132"/>
      <c r="O12" s="166"/>
    </row>
    <row r="13" spans="1:15" s="133" customFormat="1" ht="48" x14ac:dyDescent="0.15">
      <c r="A13" s="130" t="s">
        <v>259</v>
      </c>
      <c r="B13" s="132" t="s">
        <v>112</v>
      </c>
      <c r="C13" s="63" t="s">
        <v>470</v>
      </c>
      <c r="D13" s="63" t="s">
        <v>957</v>
      </c>
      <c r="E13" s="69" t="s">
        <v>958</v>
      </c>
      <c r="F13" s="70" t="s">
        <v>869</v>
      </c>
      <c r="G13" s="109" t="s">
        <v>274</v>
      </c>
      <c r="H13" s="108" t="s">
        <v>800</v>
      </c>
      <c r="I13" s="63" t="s">
        <v>469</v>
      </c>
      <c r="J13" s="130" t="s">
        <v>560</v>
      </c>
      <c r="K13" s="130" t="s">
        <v>931</v>
      </c>
      <c r="L13" s="130" t="s">
        <v>931</v>
      </c>
      <c r="M13" s="130"/>
      <c r="N13" s="132"/>
      <c r="O13" s="166"/>
    </row>
    <row r="14" spans="1:15" s="133" customFormat="1" ht="48" x14ac:dyDescent="0.15">
      <c r="A14" s="130" t="s">
        <v>260</v>
      </c>
      <c r="B14" s="132" t="s">
        <v>112</v>
      </c>
      <c r="C14" s="63" t="s">
        <v>471</v>
      </c>
      <c r="D14" s="63" t="s">
        <v>959</v>
      </c>
      <c r="E14" s="69" t="s">
        <v>960</v>
      </c>
      <c r="F14" s="70" t="s">
        <v>870</v>
      </c>
      <c r="G14" s="109" t="s">
        <v>274</v>
      </c>
      <c r="H14" s="108" t="s">
        <v>800</v>
      </c>
      <c r="I14" s="63" t="s">
        <v>469</v>
      </c>
      <c r="J14" s="130" t="s">
        <v>560</v>
      </c>
      <c r="K14" s="130" t="s">
        <v>931</v>
      </c>
      <c r="L14" s="130" t="s">
        <v>931</v>
      </c>
      <c r="M14" s="130"/>
      <c r="N14" s="134"/>
      <c r="O14" s="166"/>
    </row>
    <row r="15" spans="1:15" s="133" customFormat="1" ht="48" x14ac:dyDescent="0.15">
      <c r="A15" s="130" t="s">
        <v>262</v>
      </c>
      <c r="B15" s="132" t="s">
        <v>273</v>
      </c>
      <c r="C15" s="63" t="s">
        <v>472</v>
      </c>
      <c r="D15" s="63" t="s">
        <v>961</v>
      </c>
      <c r="E15" s="69" t="s">
        <v>962</v>
      </c>
      <c r="F15" s="70" t="s">
        <v>871</v>
      </c>
      <c r="G15" s="109" t="s">
        <v>274</v>
      </c>
      <c r="H15" s="108" t="s">
        <v>800</v>
      </c>
      <c r="I15" s="63" t="s">
        <v>469</v>
      </c>
      <c r="J15" s="130" t="s">
        <v>560</v>
      </c>
      <c r="K15" s="130" t="s">
        <v>931</v>
      </c>
      <c r="L15" s="130" t="s">
        <v>931</v>
      </c>
      <c r="M15" s="130"/>
      <c r="N15" s="134"/>
      <c r="O15" s="167"/>
    </row>
    <row r="16" spans="1:15" s="133" customFormat="1" ht="72" x14ac:dyDescent="0.15">
      <c r="A16" s="130" t="s">
        <v>263</v>
      </c>
      <c r="B16" s="132" t="s">
        <v>273</v>
      </c>
      <c r="C16" s="63" t="s">
        <v>473</v>
      </c>
      <c r="D16" s="63" t="s">
        <v>963</v>
      </c>
      <c r="E16" s="69" t="s">
        <v>964</v>
      </c>
      <c r="F16" s="70" t="s">
        <v>872</v>
      </c>
      <c r="G16" s="109" t="s">
        <v>475</v>
      </c>
      <c r="H16" s="108" t="s">
        <v>800</v>
      </c>
      <c r="I16" s="63" t="s">
        <v>474</v>
      </c>
      <c r="J16" s="130" t="s">
        <v>560</v>
      </c>
      <c r="K16" s="130" t="s">
        <v>931</v>
      </c>
      <c r="L16" s="130" t="s">
        <v>931</v>
      </c>
      <c r="M16" s="130"/>
      <c r="N16" s="134"/>
      <c r="O16" s="167"/>
    </row>
    <row r="17" spans="1:15" s="133" customFormat="1" ht="36" x14ac:dyDescent="0.15">
      <c r="A17" s="130" t="s">
        <v>264</v>
      </c>
      <c r="B17" s="132" t="s">
        <v>273</v>
      </c>
      <c r="C17" s="63" t="s">
        <v>476</v>
      </c>
      <c r="D17" s="63" t="s">
        <v>965</v>
      </c>
      <c r="E17" s="69" t="s">
        <v>966</v>
      </c>
      <c r="F17" s="70" t="s">
        <v>873</v>
      </c>
      <c r="G17" s="109" t="s">
        <v>475</v>
      </c>
      <c r="H17" s="108" t="s">
        <v>800</v>
      </c>
      <c r="I17" s="63" t="s">
        <v>474</v>
      </c>
      <c r="J17" s="130" t="s">
        <v>560</v>
      </c>
      <c r="K17" s="130" t="s">
        <v>931</v>
      </c>
      <c r="L17" s="130" t="s">
        <v>931</v>
      </c>
      <c r="M17" s="130"/>
      <c r="N17" s="134"/>
      <c r="O17" s="167"/>
    </row>
    <row r="18" spans="1:15" s="133" customFormat="1" ht="36" x14ac:dyDescent="0.15">
      <c r="A18" s="130" t="s">
        <v>265</v>
      </c>
      <c r="B18" s="132" t="s">
        <v>112</v>
      </c>
      <c r="C18" s="63" t="s">
        <v>478</v>
      </c>
      <c r="D18" s="63" t="s">
        <v>16</v>
      </c>
      <c r="E18" s="69" t="s">
        <v>967</v>
      </c>
      <c r="F18" s="70" t="s">
        <v>874</v>
      </c>
      <c r="G18" s="109" t="s">
        <v>479</v>
      </c>
      <c r="H18" s="108" t="s">
        <v>800</v>
      </c>
      <c r="I18" s="63" t="s">
        <v>465</v>
      </c>
      <c r="J18" s="130" t="s">
        <v>560</v>
      </c>
      <c r="K18" s="130" t="s">
        <v>931</v>
      </c>
      <c r="L18" s="130" t="s">
        <v>931</v>
      </c>
      <c r="M18" s="130"/>
      <c r="N18" s="134"/>
      <c r="O18" s="167"/>
    </row>
    <row r="19" spans="1:15" s="133" customFormat="1" ht="36" x14ac:dyDescent="0.15">
      <c r="A19" s="130" t="s">
        <v>266</v>
      </c>
      <c r="B19" s="132" t="s">
        <v>477</v>
      </c>
      <c r="C19" s="63" t="s">
        <v>481</v>
      </c>
      <c r="D19" s="63" t="s">
        <v>480</v>
      </c>
      <c r="E19" s="69" t="s">
        <v>968</v>
      </c>
      <c r="F19" s="70" t="s">
        <v>875</v>
      </c>
      <c r="G19" s="109" t="s">
        <v>479</v>
      </c>
      <c r="H19" s="108" t="s">
        <v>800</v>
      </c>
      <c r="I19" s="63" t="s">
        <v>465</v>
      </c>
      <c r="J19" s="130" t="s">
        <v>560</v>
      </c>
      <c r="K19" s="130" t="s">
        <v>931</v>
      </c>
      <c r="L19" s="130" t="s">
        <v>931</v>
      </c>
      <c r="M19" s="130"/>
      <c r="N19" s="134"/>
      <c r="O19" s="167"/>
    </row>
    <row r="20" spans="1:15" s="133" customFormat="1" ht="48" x14ac:dyDescent="0.15">
      <c r="A20" s="130" t="s">
        <v>267</v>
      </c>
      <c r="B20" s="132" t="s">
        <v>277</v>
      </c>
      <c r="C20" s="63" t="s">
        <v>482</v>
      </c>
      <c r="D20" s="63" t="s">
        <v>969</v>
      </c>
      <c r="E20" s="68" t="s">
        <v>970</v>
      </c>
      <c r="F20" s="70" t="s">
        <v>971</v>
      </c>
      <c r="G20" s="109" t="s">
        <v>274</v>
      </c>
      <c r="H20" s="108" t="s">
        <v>800</v>
      </c>
      <c r="I20" s="63" t="s">
        <v>465</v>
      </c>
      <c r="J20" s="130" t="s">
        <v>560</v>
      </c>
      <c r="K20" s="130" t="s">
        <v>931</v>
      </c>
      <c r="L20" s="130" t="s">
        <v>931</v>
      </c>
      <c r="M20" s="130"/>
      <c r="N20" s="134"/>
      <c r="O20" s="167"/>
    </row>
    <row r="21" spans="1:15" s="133" customFormat="1" ht="48" x14ac:dyDescent="0.15">
      <c r="A21" s="130" t="s">
        <v>18</v>
      </c>
      <c r="B21" s="132" t="s">
        <v>369</v>
      </c>
      <c r="C21" s="63" t="s">
        <v>407</v>
      </c>
      <c r="D21" s="63" t="s">
        <v>972</v>
      </c>
      <c r="E21" s="69" t="s">
        <v>973</v>
      </c>
      <c r="F21" s="69" t="s">
        <v>876</v>
      </c>
      <c r="G21" s="109" t="s">
        <v>274</v>
      </c>
      <c r="H21" s="109" t="s">
        <v>801</v>
      </c>
      <c r="I21" s="63" t="s">
        <v>142</v>
      </c>
      <c r="J21" s="130" t="s">
        <v>560</v>
      </c>
      <c r="K21" s="130" t="s">
        <v>931</v>
      </c>
      <c r="L21" s="130" t="s">
        <v>931</v>
      </c>
      <c r="M21" s="130"/>
      <c r="N21" s="132"/>
      <c r="O21" s="168"/>
    </row>
    <row r="22" spans="1:15" s="133" customFormat="1" ht="48" x14ac:dyDescent="0.15">
      <c r="A22" s="130" t="s">
        <v>19</v>
      </c>
      <c r="B22" s="132" t="s">
        <v>369</v>
      </c>
      <c r="C22" s="63" t="s">
        <v>408</v>
      </c>
      <c r="D22" s="63" t="s">
        <v>974</v>
      </c>
      <c r="E22" s="69" t="s">
        <v>975</v>
      </c>
      <c r="F22" s="69" t="s">
        <v>877</v>
      </c>
      <c r="G22" s="109" t="s">
        <v>274</v>
      </c>
      <c r="H22" s="109" t="s">
        <v>801</v>
      </c>
      <c r="I22" s="63" t="s">
        <v>410</v>
      </c>
      <c r="J22" s="130" t="s">
        <v>560</v>
      </c>
      <c r="K22" s="130" t="s">
        <v>931</v>
      </c>
      <c r="L22" s="130" t="s">
        <v>931</v>
      </c>
      <c r="M22" s="130"/>
      <c r="N22" s="132"/>
      <c r="O22" s="168"/>
    </row>
    <row r="23" spans="1:15" s="133" customFormat="1" ht="48" x14ac:dyDescent="0.15">
      <c r="A23" s="130" t="s">
        <v>20</v>
      </c>
      <c r="B23" s="132" t="s">
        <v>369</v>
      </c>
      <c r="C23" s="63" t="s">
        <v>409</v>
      </c>
      <c r="D23" s="63" t="s">
        <v>976</v>
      </c>
      <c r="E23" s="69" t="s">
        <v>977</v>
      </c>
      <c r="F23" s="69" t="s">
        <v>878</v>
      </c>
      <c r="G23" s="109" t="s">
        <v>274</v>
      </c>
      <c r="H23" s="109" t="s">
        <v>801</v>
      </c>
      <c r="I23" s="63" t="s">
        <v>410</v>
      </c>
      <c r="J23" s="130" t="s">
        <v>560</v>
      </c>
      <c r="K23" s="130" t="s">
        <v>931</v>
      </c>
      <c r="L23" s="130" t="s">
        <v>931</v>
      </c>
      <c r="M23" s="130"/>
      <c r="N23" s="132"/>
      <c r="O23" s="168"/>
    </row>
    <row r="24" spans="1:15" s="133" customFormat="1" ht="48" x14ac:dyDescent="0.15">
      <c r="A24" s="130" t="s">
        <v>21</v>
      </c>
      <c r="B24" s="132" t="s">
        <v>370</v>
      </c>
      <c r="C24" s="63" t="s">
        <v>413</v>
      </c>
      <c r="D24" s="63" t="s">
        <v>978</v>
      </c>
      <c r="E24" s="69" t="s">
        <v>979</v>
      </c>
      <c r="F24" s="70" t="s">
        <v>879</v>
      </c>
      <c r="G24" s="109" t="s">
        <v>274</v>
      </c>
      <c r="H24" s="109" t="s">
        <v>801</v>
      </c>
      <c r="I24" s="63" t="s">
        <v>410</v>
      </c>
      <c r="J24" s="130" t="s">
        <v>560</v>
      </c>
      <c r="K24" s="130" t="s">
        <v>931</v>
      </c>
      <c r="L24" s="130" t="s">
        <v>931</v>
      </c>
      <c r="M24" s="130"/>
      <c r="N24" s="132"/>
      <c r="O24" s="168"/>
    </row>
    <row r="25" spans="1:15" s="133" customFormat="1" ht="48" x14ac:dyDescent="0.15">
      <c r="A25" s="130" t="s">
        <v>411</v>
      </c>
      <c r="B25" s="132" t="s">
        <v>371</v>
      </c>
      <c r="C25" s="63" t="s">
        <v>414</v>
      </c>
      <c r="D25" s="63" t="s">
        <v>980</v>
      </c>
      <c r="E25" s="69" t="s">
        <v>981</v>
      </c>
      <c r="F25" s="70" t="s">
        <v>880</v>
      </c>
      <c r="G25" s="109" t="s">
        <v>274</v>
      </c>
      <c r="H25" s="109" t="s">
        <v>801</v>
      </c>
      <c r="I25" s="63" t="s">
        <v>410</v>
      </c>
      <c r="J25" s="130" t="s">
        <v>560</v>
      </c>
      <c r="K25" s="130" t="s">
        <v>931</v>
      </c>
      <c r="L25" s="130" t="s">
        <v>931</v>
      </c>
      <c r="M25" s="130"/>
      <c r="N25" s="134"/>
      <c r="O25" s="169"/>
    </row>
    <row r="26" spans="1:15" s="133" customFormat="1" ht="48" x14ac:dyDescent="0.15">
      <c r="A26" s="130" t="s">
        <v>412</v>
      </c>
      <c r="B26" s="132" t="s">
        <v>369</v>
      </c>
      <c r="C26" s="63" t="s">
        <v>423</v>
      </c>
      <c r="D26" s="63" t="s">
        <v>982</v>
      </c>
      <c r="E26" s="69" t="s">
        <v>983</v>
      </c>
      <c r="F26" s="70" t="s">
        <v>881</v>
      </c>
      <c r="G26" s="109" t="s">
        <v>274</v>
      </c>
      <c r="H26" s="109" t="s">
        <v>801</v>
      </c>
      <c r="I26" s="63" t="s">
        <v>410</v>
      </c>
      <c r="J26" s="130" t="s">
        <v>560</v>
      </c>
      <c r="K26" s="130" t="s">
        <v>931</v>
      </c>
      <c r="L26" s="130" t="s">
        <v>931</v>
      </c>
      <c r="M26" s="130"/>
      <c r="N26" s="134"/>
      <c r="O26" s="167"/>
    </row>
    <row r="27" spans="1:15" s="131" customFormat="1" ht="48" x14ac:dyDescent="0.15">
      <c r="A27" s="130" t="s">
        <v>427</v>
      </c>
      <c r="B27" s="130" t="s">
        <v>14</v>
      </c>
      <c r="C27" s="66" t="s">
        <v>549</v>
      </c>
      <c r="D27" s="66" t="s">
        <v>984</v>
      </c>
      <c r="E27" s="67" t="s">
        <v>416</v>
      </c>
      <c r="F27" s="67" t="s">
        <v>882</v>
      </c>
      <c r="G27" s="108" t="s">
        <v>394</v>
      </c>
      <c r="H27" s="108" t="s">
        <v>800</v>
      </c>
      <c r="I27" s="66" t="s">
        <v>534</v>
      </c>
      <c r="J27" s="130" t="s">
        <v>560</v>
      </c>
      <c r="K27" s="130" t="s">
        <v>931</v>
      </c>
      <c r="L27" s="130" t="s">
        <v>931</v>
      </c>
      <c r="M27" s="130"/>
      <c r="N27" s="130"/>
      <c r="O27" s="167"/>
    </row>
    <row r="28" spans="1:15" s="133" customFormat="1" ht="36" x14ac:dyDescent="0.15">
      <c r="A28" s="130" t="s">
        <v>428</v>
      </c>
      <c r="B28" s="132" t="s">
        <v>462</v>
      </c>
      <c r="C28" s="63" t="s">
        <v>417</v>
      </c>
      <c r="D28" s="63" t="s">
        <v>985</v>
      </c>
      <c r="E28" s="69" t="s">
        <v>422</v>
      </c>
      <c r="F28" s="70" t="s">
        <v>883</v>
      </c>
      <c r="G28" s="108" t="s">
        <v>394</v>
      </c>
      <c r="H28" s="108" t="s">
        <v>800</v>
      </c>
      <c r="I28" s="66" t="s">
        <v>534</v>
      </c>
      <c r="J28" s="130" t="s">
        <v>560</v>
      </c>
      <c r="K28" s="130" t="s">
        <v>931</v>
      </c>
      <c r="L28" s="130" t="s">
        <v>931</v>
      </c>
      <c r="M28" s="130"/>
      <c r="N28" s="130"/>
      <c r="O28" s="167"/>
    </row>
    <row r="29" spans="1:15" s="133" customFormat="1" ht="48" x14ac:dyDescent="0.15">
      <c r="A29" s="130" t="s">
        <v>429</v>
      </c>
      <c r="B29" s="132" t="s">
        <v>463</v>
      </c>
      <c r="C29" s="135" t="s">
        <v>919</v>
      </c>
      <c r="D29" s="63" t="s">
        <v>985</v>
      </c>
      <c r="E29" s="69" t="s">
        <v>422</v>
      </c>
      <c r="F29" s="70" t="s">
        <v>884</v>
      </c>
      <c r="G29" s="108" t="s">
        <v>394</v>
      </c>
      <c r="H29" s="108" t="s">
        <v>800</v>
      </c>
      <c r="I29" s="66" t="s">
        <v>534</v>
      </c>
      <c r="J29" s="130" t="s">
        <v>560</v>
      </c>
      <c r="K29" s="130" t="s">
        <v>931</v>
      </c>
      <c r="L29" s="130" t="s">
        <v>931</v>
      </c>
      <c r="M29" s="130"/>
      <c r="N29" s="130"/>
      <c r="O29" s="167"/>
    </row>
    <row r="30" spans="1:15" s="131" customFormat="1" ht="36" x14ac:dyDescent="0.15">
      <c r="A30" s="130" t="s">
        <v>430</v>
      </c>
      <c r="B30" s="130" t="s">
        <v>462</v>
      </c>
      <c r="C30" s="66" t="s">
        <v>418</v>
      </c>
      <c r="D30" s="66" t="s">
        <v>986</v>
      </c>
      <c r="E30" s="67" t="s">
        <v>421</v>
      </c>
      <c r="F30" s="67" t="s">
        <v>885</v>
      </c>
      <c r="G30" s="108" t="s">
        <v>394</v>
      </c>
      <c r="H30" s="108" t="s">
        <v>800</v>
      </c>
      <c r="I30" s="66" t="s">
        <v>534</v>
      </c>
      <c r="J30" s="130" t="s">
        <v>560</v>
      </c>
      <c r="K30" s="130" t="s">
        <v>931</v>
      </c>
      <c r="L30" s="130" t="s">
        <v>931</v>
      </c>
      <c r="M30" s="130"/>
      <c r="N30" s="130"/>
      <c r="O30" s="167"/>
    </row>
    <row r="31" spans="1:15" s="131" customFormat="1" ht="36" x14ac:dyDescent="0.15">
      <c r="A31" s="130" t="s">
        <v>431</v>
      </c>
      <c r="B31" s="130" t="s">
        <v>462</v>
      </c>
      <c r="C31" s="66" t="s">
        <v>281</v>
      </c>
      <c r="D31" s="66" t="s">
        <v>987</v>
      </c>
      <c r="E31" s="67" t="s">
        <v>420</v>
      </c>
      <c r="F31" s="67" t="s">
        <v>886</v>
      </c>
      <c r="G31" s="108" t="s">
        <v>394</v>
      </c>
      <c r="H31" s="108" t="s">
        <v>800</v>
      </c>
      <c r="I31" s="66" t="s">
        <v>534</v>
      </c>
      <c r="J31" s="130" t="s">
        <v>560</v>
      </c>
      <c r="K31" s="130" t="s">
        <v>931</v>
      </c>
      <c r="L31" s="130" t="s">
        <v>931</v>
      </c>
      <c r="M31" s="130"/>
      <c r="N31" s="130"/>
      <c r="O31" s="166"/>
    </row>
    <row r="32" spans="1:15" s="131" customFormat="1" ht="60" x14ac:dyDescent="0.15">
      <c r="A32" s="130" t="s">
        <v>432</v>
      </c>
      <c r="B32" s="130" t="s">
        <v>462</v>
      </c>
      <c r="C32" s="66" t="s">
        <v>550</v>
      </c>
      <c r="D32" s="66" t="s">
        <v>988</v>
      </c>
      <c r="E32" s="67" t="s">
        <v>419</v>
      </c>
      <c r="F32" s="67" t="s">
        <v>887</v>
      </c>
      <c r="G32" s="108" t="s">
        <v>394</v>
      </c>
      <c r="H32" s="108" t="s">
        <v>800</v>
      </c>
      <c r="I32" s="66" t="s">
        <v>534</v>
      </c>
      <c r="J32" s="130" t="s">
        <v>560</v>
      </c>
      <c r="K32" s="130" t="s">
        <v>931</v>
      </c>
      <c r="L32" s="130" t="s">
        <v>931</v>
      </c>
      <c r="M32" s="130"/>
      <c r="N32" s="130"/>
      <c r="O32" s="166"/>
    </row>
    <row r="33" spans="1:15" s="133" customFormat="1" ht="36" x14ac:dyDescent="0.15">
      <c r="A33" s="130" t="s">
        <v>433</v>
      </c>
      <c r="B33" s="132" t="s">
        <v>462</v>
      </c>
      <c r="C33" s="63" t="s">
        <v>454</v>
      </c>
      <c r="D33" s="63" t="s">
        <v>989</v>
      </c>
      <c r="E33" s="69" t="s">
        <v>437</v>
      </c>
      <c r="F33" s="70" t="s">
        <v>888</v>
      </c>
      <c r="G33" s="108" t="s">
        <v>394</v>
      </c>
      <c r="H33" s="108" t="s">
        <v>800</v>
      </c>
      <c r="I33" s="66" t="s">
        <v>534</v>
      </c>
      <c r="J33" s="130" t="s">
        <v>560</v>
      </c>
      <c r="K33" s="130" t="s">
        <v>931</v>
      </c>
      <c r="L33" s="130" t="s">
        <v>931</v>
      </c>
      <c r="M33" s="130"/>
      <c r="N33" s="130"/>
      <c r="O33" s="166"/>
    </row>
    <row r="34" spans="1:15" s="133" customFormat="1" ht="36" x14ac:dyDescent="0.15">
      <c r="A34" s="130" t="s">
        <v>434</v>
      </c>
      <c r="B34" s="132" t="s">
        <v>463</v>
      </c>
      <c r="C34" s="135" t="s">
        <v>920</v>
      </c>
      <c r="D34" s="63" t="s">
        <v>989</v>
      </c>
      <c r="E34" s="69" t="s">
        <v>437</v>
      </c>
      <c r="F34" s="70" t="s">
        <v>889</v>
      </c>
      <c r="G34" s="108" t="s">
        <v>394</v>
      </c>
      <c r="H34" s="108" t="s">
        <v>800</v>
      </c>
      <c r="I34" s="66" t="s">
        <v>534</v>
      </c>
      <c r="J34" s="130" t="s">
        <v>560</v>
      </c>
      <c r="K34" s="130" t="s">
        <v>931</v>
      </c>
      <c r="L34" s="130" t="s">
        <v>931</v>
      </c>
      <c r="M34" s="130"/>
      <c r="N34" s="130"/>
      <c r="O34" s="166"/>
    </row>
    <row r="35" spans="1:15" s="131" customFormat="1" ht="48" x14ac:dyDescent="0.15">
      <c r="A35" s="130" t="s">
        <v>435</v>
      </c>
      <c r="B35" s="130" t="s">
        <v>462</v>
      </c>
      <c r="C35" s="66" t="s">
        <v>424</v>
      </c>
      <c r="D35" s="66" t="s">
        <v>990</v>
      </c>
      <c r="E35" s="67" t="s">
        <v>438</v>
      </c>
      <c r="F35" s="67" t="s">
        <v>890</v>
      </c>
      <c r="G35" s="108" t="s">
        <v>394</v>
      </c>
      <c r="H35" s="108" t="s">
        <v>800</v>
      </c>
      <c r="I35" s="66" t="s">
        <v>534</v>
      </c>
      <c r="J35" s="130" t="s">
        <v>560</v>
      </c>
      <c r="K35" s="130" t="s">
        <v>931</v>
      </c>
      <c r="L35" s="130" t="s">
        <v>931</v>
      </c>
      <c r="M35" s="130"/>
      <c r="N35" s="130"/>
      <c r="O35" s="166"/>
    </row>
    <row r="36" spans="1:15" s="131" customFormat="1" ht="72" x14ac:dyDescent="0.15">
      <c r="A36" s="130" t="s">
        <v>436</v>
      </c>
      <c r="B36" s="130" t="s">
        <v>462</v>
      </c>
      <c r="C36" s="66" t="s">
        <v>425</v>
      </c>
      <c r="D36" s="66" t="s">
        <v>991</v>
      </c>
      <c r="E36" s="67" t="s">
        <v>439</v>
      </c>
      <c r="F36" s="67" t="s">
        <v>891</v>
      </c>
      <c r="G36" s="108" t="s">
        <v>394</v>
      </c>
      <c r="H36" s="108" t="s">
        <v>800</v>
      </c>
      <c r="I36" s="66" t="s">
        <v>534</v>
      </c>
      <c r="J36" s="130" t="s">
        <v>560</v>
      </c>
      <c r="K36" s="130" t="s">
        <v>931</v>
      </c>
      <c r="L36" s="130" t="s">
        <v>931</v>
      </c>
      <c r="M36" s="130"/>
      <c r="N36" s="130"/>
      <c r="O36" s="166"/>
    </row>
    <row r="37" spans="1:15" s="131" customFormat="1" ht="24" x14ac:dyDescent="0.15">
      <c r="A37" s="130" t="s">
        <v>441</v>
      </c>
      <c r="B37" s="130" t="s">
        <v>14</v>
      </c>
      <c r="C37" s="66" t="s">
        <v>440</v>
      </c>
      <c r="D37" s="66" t="s">
        <v>992</v>
      </c>
      <c r="E37" s="67" t="s">
        <v>442</v>
      </c>
      <c r="F37" s="67" t="s">
        <v>892</v>
      </c>
      <c r="G37" s="108" t="s">
        <v>394</v>
      </c>
      <c r="H37" s="108" t="s">
        <v>800</v>
      </c>
      <c r="I37" s="66" t="s">
        <v>286</v>
      </c>
      <c r="J37" s="130" t="s">
        <v>560</v>
      </c>
      <c r="K37" s="130" t="s">
        <v>931</v>
      </c>
      <c r="L37" s="130" t="s">
        <v>931</v>
      </c>
      <c r="M37" s="130"/>
      <c r="N37" s="130"/>
      <c r="O37" s="166"/>
    </row>
    <row r="38" spans="1:15" s="131" customFormat="1" ht="48" x14ac:dyDescent="0.15">
      <c r="A38" s="130" t="s">
        <v>602</v>
      </c>
      <c r="B38" s="130" t="s">
        <v>0</v>
      </c>
      <c r="C38" s="66" t="s">
        <v>993</v>
      </c>
      <c r="D38" s="136" t="s">
        <v>574</v>
      </c>
      <c r="E38" s="67" t="s">
        <v>994</v>
      </c>
      <c r="F38" s="67" t="s">
        <v>995</v>
      </c>
      <c r="G38" s="108" t="s">
        <v>15</v>
      </c>
      <c r="H38" s="108" t="s">
        <v>800</v>
      </c>
      <c r="I38" s="66" t="s">
        <v>534</v>
      </c>
      <c r="J38" s="130" t="s">
        <v>560</v>
      </c>
      <c r="K38" s="130" t="s">
        <v>931</v>
      </c>
      <c r="L38" s="130" t="s">
        <v>931</v>
      </c>
      <c r="M38" s="130"/>
      <c r="N38" s="130"/>
      <c r="O38" s="166"/>
    </row>
    <row r="39" spans="1:15" s="131" customFormat="1" ht="60" x14ac:dyDescent="0.15">
      <c r="A39" s="130" t="s">
        <v>603</v>
      </c>
      <c r="B39" s="130" t="s">
        <v>0</v>
      </c>
      <c r="C39" s="66" t="s">
        <v>996</v>
      </c>
      <c r="D39" s="136" t="s">
        <v>575</v>
      </c>
      <c r="E39" s="67" t="s">
        <v>997</v>
      </c>
      <c r="F39" s="67" t="s">
        <v>998</v>
      </c>
      <c r="G39" s="108" t="s">
        <v>15</v>
      </c>
      <c r="H39" s="108" t="s">
        <v>800</v>
      </c>
      <c r="I39" s="66" t="s">
        <v>534</v>
      </c>
      <c r="J39" s="130" t="s">
        <v>560</v>
      </c>
      <c r="K39" s="130" t="s">
        <v>931</v>
      </c>
      <c r="L39" s="130" t="s">
        <v>931</v>
      </c>
      <c r="M39" s="130"/>
      <c r="N39" s="130"/>
      <c r="O39" s="166"/>
    </row>
    <row r="40" spans="1:15" s="131" customFormat="1" ht="60" x14ac:dyDescent="0.15">
      <c r="A40" s="130" t="s">
        <v>604</v>
      </c>
      <c r="B40" s="130" t="s">
        <v>0</v>
      </c>
      <c r="C40" s="66" t="s">
        <v>999</v>
      </c>
      <c r="D40" s="136" t="s">
        <v>576</v>
      </c>
      <c r="E40" s="67" t="s">
        <v>1000</v>
      </c>
      <c r="F40" s="67" t="s">
        <v>1001</v>
      </c>
      <c r="G40" s="108" t="s">
        <v>15</v>
      </c>
      <c r="H40" s="108" t="s">
        <v>800</v>
      </c>
      <c r="I40" s="66" t="s">
        <v>534</v>
      </c>
      <c r="J40" s="130" t="s">
        <v>560</v>
      </c>
      <c r="K40" s="130" t="s">
        <v>1002</v>
      </c>
      <c r="L40" s="130" t="s">
        <v>1002</v>
      </c>
      <c r="M40" s="130"/>
      <c r="N40" s="130"/>
      <c r="O40" s="166"/>
    </row>
    <row r="41" spans="1:15" s="131" customFormat="1" ht="36" x14ac:dyDescent="0.15">
      <c r="A41" s="130" t="s">
        <v>605</v>
      </c>
      <c r="B41" s="130" t="s">
        <v>0</v>
      </c>
      <c r="C41" s="66" t="s">
        <v>1003</v>
      </c>
      <c r="D41" s="136" t="s">
        <v>577</v>
      </c>
      <c r="E41" s="67" t="s">
        <v>578</v>
      </c>
      <c r="F41" s="67" t="s">
        <v>1004</v>
      </c>
      <c r="G41" s="108" t="s">
        <v>15</v>
      </c>
      <c r="H41" s="108" t="s">
        <v>800</v>
      </c>
      <c r="I41" s="66" t="s">
        <v>534</v>
      </c>
      <c r="J41" s="130" t="s">
        <v>560</v>
      </c>
      <c r="K41" s="130" t="s">
        <v>1002</v>
      </c>
      <c r="L41" s="130" t="s">
        <v>1002</v>
      </c>
      <c r="M41" s="130"/>
      <c r="N41" s="130"/>
      <c r="O41" s="166"/>
    </row>
    <row r="42" spans="1:15" s="131" customFormat="1" ht="36" x14ac:dyDescent="0.15">
      <c r="A42" s="130" t="s">
        <v>606</v>
      </c>
      <c r="B42" s="130" t="s">
        <v>0</v>
      </c>
      <c r="C42" s="66" t="s">
        <v>1005</v>
      </c>
      <c r="D42" s="136" t="s">
        <v>579</v>
      </c>
      <c r="E42" s="67" t="s">
        <v>580</v>
      </c>
      <c r="F42" s="67" t="s">
        <v>1006</v>
      </c>
      <c r="G42" s="108" t="s">
        <v>15</v>
      </c>
      <c r="H42" s="108" t="s">
        <v>800</v>
      </c>
      <c r="I42" s="66" t="s">
        <v>534</v>
      </c>
      <c r="J42" s="130" t="s">
        <v>560</v>
      </c>
      <c r="K42" s="130" t="s">
        <v>1002</v>
      </c>
      <c r="L42" s="130" t="s">
        <v>1002</v>
      </c>
      <c r="M42" s="130"/>
      <c r="N42" s="130"/>
      <c r="O42" s="166"/>
    </row>
    <row r="43" spans="1:15" s="131" customFormat="1" ht="36" x14ac:dyDescent="0.15">
      <c r="A43" s="130" t="s">
        <v>607</v>
      </c>
      <c r="B43" s="130" t="s">
        <v>0</v>
      </c>
      <c r="C43" s="66" t="s">
        <v>1007</v>
      </c>
      <c r="D43" s="136" t="s">
        <v>581</v>
      </c>
      <c r="E43" s="67" t="s">
        <v>592</v>
      </c>
      <c r="F43" s="67" t="s">
        <v>1008</v>
      </c>
      <c r="G43" s="108" t="s">
        <v>15</v>
      </c>
      <c r="H43" s="108" t="s">
        <v>800</v>
      </c>
      <c r="I43" s="66" t="s">
        <v>534</v>
      </c>
      <c r="J43" s="130" t="s">
        <v>560</v>
      </c>
      <c r="K43" s="130" t="s">
        <v>1002</v>
      </c>
      <c r="L43" s="130" t="s">
        <v>1002</v>
      </c>
      <c r="M43" s="130"/>
      <c r="N43" s="130"/>
      <c r="O43" s="167"/>
    </row>
    <row r="44" spans="1:15" s="133" customFormat="1" ht="60" x14ac:dyDescent="0.15">
      <c r="A44" s="130" t="s">
        <v>608</v>
      </c>
      <c r="B44" s="130" t="s">
        <v>0</v>
      </c>
      <c r="C44" s="63" t="s">
        <v>1009</v>
      </c>
      <c r="D44" s="137" t="s">
        <v>582</v>
      </c>
      <c r="E44" s="69" t="s">
        <v>1010</v>
      </c>
      <c r="F44" s="69" t="s">
        <v>893</v>
      </c>
      <c r="G44" s="109" t="s">
        <v>15</v>
      </c>
      <c r="H44" s="108" t="s">
        <v>800</v>
      </c>
      <c r="I44" s="63" t="s">
        <v>334</v>
      </c>
      <c r="J44" s="130" t="s">
        <v>560</v>
      </c>
      <c r="K44" s="130" t="s">
        <v>1002</v>
      </c>
      <c r="L44" s="130" t="s">
        <v>1002</v>
      </c>
      <c r="M44" s="130"/>
      <c r="N44" s="132"/>
      <c r="O44" s="168"/>
    </row>
    <row r="45" spans="1:15" s="133" customFormat="1" ht="48" x14ac:dyDescent="0.15">
      <c r="A45" s="130" t="s">
        <v>609</v>
      </c>
      <c r="B45" s="130" t="s">
        <v>0</v>
      </c>
      <c r="C45" s="63" t="s">
        <v>1011</v>
      </c>
      <c r="D45" s="137" t="s">
        <v>583</v>
      </c>
      <c r="E45" s="69" t="s">
        <v>593</v>
      </c>
      <c r="F45" s="70" t="s">
        <v>894</v>
      </c>
      <c r="G45" s="109" t="s">
        <v>15</v>
      </c>
      <c r="H45" s="108" t="s">
        <v>800</v>
      </c>
      <c r="I45" s="63" t="s">
        <v>334</v>
      </c>
      <c r="J45" s="130" t="s">
        <v>560</v>
      </c>
      <c r="K45" s="130" t="s">
        <v>1002</v>
      </c>
      <c r="L45" s="130" t="s">
        <v>1002</v>
      </c>
      <c r="M45" s="130"/>
      <c r="N45" s="134"/>
      <c r="O45" s="168"/>
    </row>
    <row r="46" spans="1:15" s="133" customFormat="1" ht="72" x14ac:dyDescent="0.15">
      <c r="A46" s="130" t="s">
        <v>610</v>
      </c>
      <c r="B46" s="130" t="s">
        <v>0</v>
      </c>
      <c r="C46" s="63" t="s">
        <v>1012</v>
      </c>
      <c r="D46" s="137" t="s">
        <v>584</v>
      </c>
      <c r="E46" s="69" t="s">
        <v>594</v>
      </c>
      <c r="F46" s="70" t="s">
        <v>895</v>
      </c>
      <c r="G46" s="109" t="s">
        <v>373</v>
      </c>
      <c r="H46" s="108" t="s">
        <v>800</v>
      </c>
      <c r="I46" s="63" t="s">
        <v>372</v>
      </c>
      <c r="J46" s="130" t="s">
        <v>560</v>
      </c>
      <c r="K46" s="130" t="s">
        <v>1002</v>
      </c>
      <c r="L46" s="130" t="s">
        <v>1002</v>
      </c>
      <c r="M46" s="130"/>
      <c r="N46" s="134"/>
      <c r="O46" s="168"/>
    </row>
    <row r="47" spans="1:15" s="133" customFormat="1" ht="48" x14ac:dyDescent="0.15">
      <c r="A47" s="130" t="s">
        <v>611</v>
      </c>
      <c r="B47" s="130" t="s">
        <v>0</v>
      </c>
      <c r="C47" s="63" t="s">
        <v>1013</v>
      </c>
      <c r="D47" s="137" t="s">
        <v>585</v>
      </c>
      <c r="E47" s="69" t="s">
        <v>586</v>
      </c>
      <c r="F47" s="70" t="s">
        <v>896</v>
      </c>
      <c r="G47" s="109" t="s">
        <v>373</v>
      </c>
      <c r="H47" s="108" t="s">
        <v>800</v>
      </c>
      <c r="I47" s="63" t="s">
        <v>372</v>
      </c>
      <c r="J47" s="130" t="s">
        <v>560</v>
      </c>
      <c r="K47" s="130" t="s">
        <v>1002</v>
      </c>
      <c r="L47" s="130" t="s">
        <v>1002</v>
      </c>
      <c r="M47" s="130"/>
      <c r="N47" s="134"/>
      <c r="O47" s="168"/>
    </row>
    <row r="48" spans="1:15" s="133" customFormat="1" ht="60" x14ac:dyDescent="0.15">
      <c r="A48" s="130" t="s">
        <v>612</v>
      </c>
      <c r="B48" s="132" t="s">
        <v>0</v>
      </c>
      <c r="C48" s="63" t="s">
        <v>1014</v>
      </c>
      <c r="D48" s="137" t="s">
        <v>587</v>
      </c>
      <c r="E48" s="69" t="s">
        <v>1015</v>
      </c>
      <c r="F48" s="69" t="s">
        <v>897</v>
      </c>
      <c r="G48" s="109" t="s">
        <v>15</v>
      </c>
      <c r="H48" s="109" t="s">
        <v>801</v>
      </c>
      <c r="I48" s="63" t="s">
        <v>9</v>
      </c>
      <c r="J48" s="130" t="s">
        <v>560</v>
      </c>
      <c r="K48" s="130" t="s">
        <v>1002</v>
      </c>
      <c r="L48" s="130" t="s">
        <v>1002</v>
      </c>
      <c r="M48" s="130"/>
      <c r="N48" s="132"/>
      <c r="O48" s="170"/>
    </row>
    <row r="49" spans="1:15" s="133" customFormat="1" ht="60" x14ac:dyDescent="0.15">
      <c r="A49" s="130" t="s">
        <v>613</v>
      </c>
      <c r="B49" s="132" t="s">
        <v>0</v>
      </c>
      <c r="C49" s="63" t="s">
        <v>1016</v>
      </c>
      <c r="D49" s="137" t="s">
        <v>588</v>
      </c>
      <c r="E49" s="69" t="s">
        <v>1017</v>
      </c>
      <c r="F49" s="69" t="s">
        <v>898</v>
      </c>
      <c r="G49" s="109" t="s">
        <v>15</v>
      </c>
      <c r="H49" s="109" t="s">
        <v>801</v>
      </c>
      <c r="I49" s="63" t="s">
        <v>9</v>
      </c>
      <c r="J49" s="130" t="s">
        <v>560</v>
      </c>
      <c r="K49" s="130" t="s">
        <v>1002</v>
      </c>
      <c r="L49" s="130" t="s">
        <v>1002</v>
      </c>
      <c r="M49" s="130"/>
      <c r="N49" s="132"/>
      <c r="O49" s="170"/>
    </row>
    <row r="50" spans="1:15" s="133" customFormat="1" ht="60" x14ac:dyDescent="0.15">
      <c r="A50" s="130" t="s">
        <v>614</v>
      </c>
      <c r="B50" s="132" t="s">
        <v>0</v>
      </c>
      <c r="C50" s="63" t="s">
        <v>1018</v>
      </c>
      <c r="D50" s="137" t="s">
        <v>589</v>
      </c>
      <c r="E50" s="69" t="s">
        <v>1019</v>
      </c>
      <c r="F50" s="69" t="s">
        <v>899</v>
      </c>
      <c r="G50" s="109" t="s">
        <v>15</v>
      </c>
      <c r="H50" s="109" t="s">
        <v>801</v>
      </c>
      <c r="I50" s="63" t="s">
        <v>9</v>
      </c>
      <c r="J50" s="130" t="s">
        <v>560</v>
      </c>
      <c r="K50" s="130" t="s">
        <v>931</v>
      </c>
      <c r="L50" s="130" t="s">
        <v>931</v>
      </c>
      <c r="M50" s="130"/>
      <c r="N50" s="132"/>
      <c r="O50" s="170"/>
    </row>
    <row r="51" spans="1:15" s="133" customFormat="1" ht="60" x14ac:dyDescent="0.15">
      <c r="A51" s="130" t="s">
        <v>615</v>
      </c>
      <c r="B51" s="132" t="s">
        <v>0</v>
      </c>
      <c r="C51" s="63" t="s">
        <v>1020</v>
      </c>
      <c r="D51" s="137" t="s">
        <v>590</v>
      </c>
      <c r="E51" s="69" t="s">
        <v>591</v>
      </c>
      <c r="F51" s="70" t="s">
        <v>900</v>
      </c>
      <c r="G51" s="109" t="s">
        <v>15</v>
      </c>
      <c r="H51" s="109" t="s">
        <v>801</v>
      </c>
      <c r="I51" s="63" t="s">
        <v>9</v>
      </c>
      <c r="J51" s="130" t="s">
        <v>560</v>
      </c>
      <c r="K51" s="130" t="s">
        <v>931</v>
      </c>
      <c r="L51" s="130" t="s">
        <v>931</v>
      </c>
      <c r="M51" s="130"/>
      <c r="N51" s="134"/>
      <c r="O51" s="170"/>
    </row>
    <row r="52" spans="1:15" s="131" customFormat="1" ht="48" x14ac:dyDescent="0.15">
      <c r="A52" s="130" t="s">
        <v>616</v>
      </c>
      <c r="B52" s="130" t="s">
        <v>0</v>
      </c>
      <c r="C52" s="66" t="s">
        <v>1021</v>
      </c>
      <c r="D52" s="136" t="s">
        <v>559</v>
      </c>
      <c r="E52" s="67" t="s">
        <v>1022</v>
      </c>
      <c r="F52" s="67" t="s">
        <v>1023</v>
      </c>
      <c r="G52" s="108" t="s">
        <v>15</v>
      </c>
      <c r="H52" s="108" t="s">
        <v>802</v>
      </c>
      <c r="I52" s="66" t="s">
        <v>534</v>
      </c>
      <c r="J52" s="130" t="s">
        <v>560</v>
      </c>
      <c r="K52" s="130" t="s">
        <v>931</v>
      </c>
      <c r="L52" s="130" t="s">
        <v>931</v>
      </c>
      <c r="M52" s="130"/>
      <c r="N52" s="130"/>
      <c r="O52" s="170"/>
    </row>
    <row r="53" spans="1:15" s="131" customFormat="1" ht="60" x14ac:dyDescent="0.15">
      <c r="A53" s="130" t="s">
        <v>617</v>
      </c>
      <c r="B53" s="130" t="s">
        <v>0</v>
      </c>
      <c r="C53" s="66" t="s">
        <v>1024</v>
      </c>
      <c r="D53" s="136" t="s">
        <v>561</v>
      </c>
      <c r="E53" s="67" t="s">
        <v>1025</v>
      </c>
      <c r="F53" s="67" t="s">
        <v>1026</v>
      </c>
      <c r="G53" s="108" t="s">
        <v>15</v>
      </c>
      <c r="H53" s="108" t="s">
        <v>802</v>
      </c>
      <c r="I53" s="66" t="s">
        <v>534</v>
      </c>
      <c r="J53" s="130" t="s">
        <v>560</v>
      </c>
      <c r="K53" s="130" t="s">
        <v>931</v>
      </c>
      <c r="L53" s="130" t="s">
        <v>931</v>
      </c>
      <c r="M53" s="130"/>
      <c r="N53" s="130"/>
      <c r="O53" s="170"/>
    </row>
    <row r="54" spans="1:15" s="131" customFormat="1" ht="60" x14ac:dyDescent="0.15">
      <c r="A54" s="130" t="s">
        <v>618</v>
      </c>
      <c r="B54" s="130" t="s">
        <v>0</v>
      </c>
      <c r="C54" s="66" t="s">
        <v>1027</v>
      </c>
      <c r="D54" s="136" t="s">
        <v>562</v>
      </c>
      <c r="E54" s="67" t="s">
        <v>1028</v>
      </c>
      <c r="F54" s="67" t="s">
        <v>1029</v>
      </c>
      <c r="G54" s="108" t="s">
        <v>15</v>
      </c>
      <c r="H54" s="108" t="s">
        <v>802</v>
      </c>
      <c r="I54" s="66" t="s">
        <v>534</v>
      </c>
      <c r="J54" s="130" t="s">
        <v>560</v>
      </c>
      <c r="K54" s="130" t="s">
        <v>931</v>
      </c>
      <c r="L54" s="130" t="s">
        <v>931</v>
      </c>
      <c r="M54" s="130"/>
      <c r="N54" s="130"/>
      <c r="O54" s="170"/>
    </row>
    <row r="55" spans="1:15" s="131" customFormat="1" ht="36" x14ac:dyDescent="0.15">
      <c r="A55" s="130" t="s">
        <v>619</v>
      </c>
      <c r="B55" s="130" t="s">
        <v>0</v>
      </c>
      <c r="C55" s="66" t="s">
        <v>1030</v>
      </c>
      <c r="D55" s="136" t="s">
        <v>563</v>
      </c>
      <c r="E55" s="67" t="s">
        <v>595</v>
      </c>
      <c r="F55" s="67" t="s">
        <v>1031</v>
      </c>
      <c r="G55" s="108" t="s">
        <v>15</v>
      </c>
      <c r="H55" s="108" t="s">
        <v>802</v>
      </c>
      <c r="I55" s="66" t="s">
        <v>534</v>
      </c>
      <c r="J55" s="130" t="s">
        <v>560</v>
      </c>
      <c r="K55" s="130" t="s">
        <v>931</v>
      </c>
      <c r="L55" s="130" t="s">
        <v>931</v>
      </c>
      <c r="M55" s="130"/>
      <c r="N55" s="130"/>
      <c r="O55" s="170"/>
    </row>
    <row r="56" spans="1:15" s="131" customFormat="1" ht="36" x14ac:dyDescent="0.15">
      <c r="A56" s="130" t="s">
        <v>620</v>
      </c>
      <c r="B56" s="130" t="s">
        <v>0</v>
      </c>
      <c r="C56" s="66" t="s">
        <v>1032</v>
      </c>
      <c r="D56" s="136" t="s">
        <v>564</v>
      </c>
      <c r="E56" s="67" t="s">
        <v>596</v>
      </c>
      <c r="F56" s="67" t="s">
        <v>1033</v>
      </c>
      <c r="G56" s="108" t="s">
        <v>15</v>
      </c>
      <c r="H56" s="108" t="s">
        <v>802</v>
      </c>
      <c r="I56" s="66" t="s">
        <v>534</v>
      </c>
      <c r="J56" s="130" t="s">
        <v>560</v>
      </c>
      <c r="K56" s="130" t="s">
        <v>931</v>
      </c>
      <c r="L56" s="130" t="s">
        <v>931</v>
      </c>
      <c r="M56" s="130"/>
      <c r="N56" s="130"/>
      <c r="O56" s="170"/>
    </row>
    <row r="57" spans="1:15" s="131" customFormat="1" ht="36" x14ac:dyDescent="0.15">
      <c r="A57" s="130" t="s">
        <v>621</v>
      </c>
      <c r="B57" s="130" t="s">
        <v>0</v>
      </c>
      <c r="C57" s="66" t="s">
        <v>1034</v>
      </c>
      <c r="D57" s="136" t="s">
        <v>565</v>
      </c>
      <c r="E57" s="67" t="s">
        <v>597</v>
      </c>
      <c r="F57" s="67" t="s">
        <v>1035</v>
      </c>
      <c r="G57" s="108" t="s">
        <v>15</v>
      </c>
      <c r="H57" s="108" t="s">
        <v>802</v>
      </c>
      <c r="I57" s="66" t="s">
        <v>534</v>
      </c>
      <c r="J57" s="130" t="s">
        <v>560</v>
      </c>
      <c r="K57" s="130" t="s">
        <v>931</v>
      </c>
      <c r="L57" s="130" t="s">
        <v>931</v>
      </c>
      <c r="M57" s="130"/>
      <c r="N57" s="130"/>
      <c r="O57" s="170"/>
    </row>
    <row r="58" spans="1:15" s="131" customFormat="1" ht="60" x14ac:dyDescent="0.15">
      <c r="A58" s="130" t="s">
        <v>622</v>
      </c>
      <c r="B58" s="130" t="s">
        <v>0</v>
      </c>
      <c r="C58" s="63" t="s">
        <v>1036</v>
      </c>
      <c r="D58" s="137" t="s">
        <v>566</v>
      </c>
      <c r="E58" s="69" t="s">
        <v>1037</v>
      </c>
      <c r="F58" s="69" t="s">
        <v>901</v>
      </c>
      <c r="G58" s="109" t="s">
        <v>15</v>
      </c>
      <c r="H58" s="108" t="s">
        <v>802</v>
      </c>
      <c r="I58" s="63" t="s">
        <v>334</v>
      </c>
      <c r="J58" s="130" t="s">
        <v>560</v>
      </c>
      <c r="K58" s="130" t="s">
        <v>931</v>
      </c>
      <c r="L58" s="130" t="s">
        <v>931</v>
      </c>
      <c r="M58" s="130"/>
      <c r="N58" s="132"/>
      <c r="O58" s="170"/>
    </row>
    <row r="59" spans="1:15" s="131" customFormat="1" ht="48" x14ac:dyDescent="0.15">
      <c r="A59" s="130" t="s">
        <v>623</v>
      </c>
      <c r="B59" s="130" t="s">
        <v>0</v>
      </c>
      <c r="C59" s="63" t="s">
        <v>1038</v>
      </c>
      <c r="D59" s="137" t="s">
        <v>567</v>
      </c>
      <c r="E59" s="69" t="s">
        <v>598</v>
      </c>
      <c r="F59" s="70" t="s">
        <v>902</v>
      </c>
      <c r="G59" s="109" t="s">
        <v>15</v>
      </c>
      <c r="H59" s="108" t="s">
        <v>802</v>
      </c>
      <c r="I59" s="63" t="s">
        <v>334</v>
      </c>
      <c r="J59" s="130" t="s">
        <v>560</v>
      </c>
      <c r="K59" s="130" t="s">
        <v>931</v>
      </c>
      <c r="L59" s="130" t="s">
        <v>931</v>
      </c>
      <c r="M59" s="130"/>
      <c r="N59" s="134"/>
      <c r="O59" s="170"/>
    </row>
    <row r="60" spans="1:15" s="131" customFormat="1" ht="72" x14ac:dyDescent="0.15">
      <c r="A60" s="130" t="s">
        <v>624</v>
      </c>
      <c r="B60" s="130" t="s">
        <v>0</v>
      </c>
      <c r="C60" s="63" t="s">
        <v>1039</v>
      </c>
      <c r="D60" s="137" t="s">
        <v>568</v>
      </c>
      <c r="E60" s="69" t="s">
        <v>599</v>
      </c>
      <c r="F60" s="70" t="s">
        <v>903</v>
      </c>
      <c r="G60" s="109" t="s">
        <v>373</v>
      </c>
      <c r="H60" s="108" t="s">
        <v>802</v>
      </c>
      <c r="I60" s="63" t="s">
        <v>372</v>
      </c>
      <c r="J60" s="130" t="s">
        <v>560</v>
      </c>
      <c r="K60" s="130" t="s">
        <v>931</v>
      </c>
      <c r="L60" s="130" t="s">
        <v>931</v>
      </c>
      <c r="M60" s="130"/>
      <c r="N60" s="134"/>
      <c r="O60" s="170"/>
    </row>
    <row r="61" spans="1:15" s="131" customFormat="1" ht="48" x14ac:dyDescent="0.15">
      <c r="A61" s="130" t="s">
        <v>625</v>
      </c>
      <c r="B61" s="130" t="s">
        <v>0</v>
      </c>
      <c r="C61" s="63" t="s">
        <v>1040</v>
      </c>
      <c r="D61" s="137" t="s">
        <v>569</v>
      </c>
      <c r="E61" s="69" t="s">
        <v>600</v>
      </c>
      <c r="F61" s="70" t="s">
        <v>904</v>
      </c>
      <c r="G61" s="109" t="s">
        <v>373</v>
      </c>
      <c r="H61" s="108" t="s">
        <v>802</v>
      </c>
      <c r="I61" s="63" t="s">
        <v>372</v>
      </c>
      <c r="J61" s="130" t="s">
        <v>560</v>
      </c>
      <c r="K61" s="130" t="s">
        <v>931</v>
      </c>
      <c r="L61" s="130" t="s">
        <v>931</v>
      </c>
      <c r="M61" s="130"/>
      <c r="N61" s="134"/>
      <c r="O61" s="170"/>
    </row>
    <row r="62" spans="1:15" s="131" customFormat="1" ht="60" x14ac:dyDescent="0.15">
      <c r="A62" s="130" t="s">
        <v>626</v>
      </c>
      <c r="B62" s="132" t="s">
        <v>0</v>
      </c>
      <c r="C62" s="63" t="s">
        <v>1041</v>
      </c>
      <c r="D62" s="137" t="s">
        <v>570</v>
      </c>
      <c r="E62" s="69" t="s">
        <v>1042</v>
      </c>
      <c r="F62" s="69" t="s">
        <v>905</v>
      </c>
      <c r="G62" s="109" t="s">
        <v>15</v>
      </c>
      <c r="H62" s="109" t="s">
        <v>801</v>
      </c>
      <c r="I62" s="63" t="s">
        <v>9</v>
      </c>
      <c r="J62" s="130" t="s">
        <v>560</v>
      </c>
      <c r="K62" s="130" t="s">
        <v>931</v>
      </c>
      <c r="L62" s="130" t="s">
        <v>931</v>
      </c>
      <c r="M62" s="130"/>
      <c r="N62" s="132"/>
      <c r="O62" s="170"/>
    </row>
    <row r="63" spans="1:15" s="131" customFormat="1" ht="60" x14ac:dyDescent="0.15">
      <c r="A63" s="130" t="s">
        <v>627</v>
      </c>
      <c r="B63" s="132" t="s">
        <v>0</v>
      </c>
      <c r="C63" s="63" t="s">
        <v>1043</v>
      </c>
      <c r="D63" s="137" t="s">
        <v>571</v>
      </c>
      <c r="E63" s="69" t="s">
        <v>1044</v>
      </c>
      <c r="F63" s="69" t="s">
        <v>906</v>
      </c>
      <c r="G63" s="109" t="s">
        <v>15</v>
      </c>
      <c r="H63" s="109" t="s">
        <v>801</v>
      </c>
      <c r="I63" s="63" t="s">
        <v>9</v>
      </c>
      <c r="J63" s="130" t="s">
        <v>560</v>
      </c>
      <c r="K63" s="130" t="s">
        <v>931</v>
      </c>
      <c r="L63" s="130" t="s">
        <v>931</v>
      </c>
      <c r="M63" s="130"/>
      <c r="N63" s="132"/>
      <c r="O63" s="168"/>
    </row>
    <row r="64" spans="1:15" s="131" customFormat="1" ht="60" x14ac:dyDescent="0.15">
      <c r="A64" s="130" t="s">
        <v>628</v>
      </c>
      <c r="B64" s="132" t="s">
        <v>0</v>
      </c>
      <c r="C64" s="63" t="s">
        <v>1045</v>
      </c>
      <c r="D64" s="137" t="s">
        <v>572</v>
      </c>
      <c r="E64" s="69" t="s">
        <v>1046</v>
      </c>
      <c r="F64" s="69" t="s">
        <v>907</v>
      </c>
      <c r="G64" s="109" t="s">
        <v>15</v>
      </c>
      <c r="H64" s="109" t="s">
        <v>801</v>
      </c>
      <c r="I64" s="63" t="s">
        <v>9</v>
      </c>
      <c r="J64" s="130" t="s">
        <v>560</v>
      </c>
      <c r="K64" s="130" t="s">
        <v>931</v>
      </c>
      <c r="L64" s="130" t="s">
        <v>931</v>
      </c>
      <c r="M64" s="130"/>
      <c r="N64" s="132"/>
      <c r="O64" s="168"/>
    </row>
    <row r="65" spans="1:14" ht="60" x14ac:dyDescent="0.15">
      <c r="A65" s="130" t="s">
        <v>629</v>
      </c>
      <c r="B65" s="132" t="s">
        <v>0</v>
      </c>
      <c r="C65" s="63" t="s">
        <v>1047</v>
      </c>
      <c r="D65" s="137" t="s">
        <v>573</v>
      </c>
      <c r="E65" s="69" t="s">
        <v>601</v>
      </c>
      <c r="F65" s="70" t="s">
        <v>908</v>
      </c>
      <c r="G65" s="109" t="s">
        <v>15</v>
      </c>
      <c r="H65" s="109" t="s">
        <v>801</v>
      </c>
      <c r="I65" s="63" t="s">
        <v>9</v>
      </c>
      <c r="J65" s="130" t="s">
        <v>560</v>
      </c>
      <c r="K65" s="130" t="s">
        <v>931</v>
      </c>
      <c r="L65" s="130" t="s">
        <v>931</v>
      </c>
      <c r="M65" s="130"/>
      <c r="N65" s="134"/>
    </row>
    <row r="66" spans="1:14" ht="48" x14ac:dyDescent="0.15">
      <c r="A66" s="130" t="s">
        <v>776</v>
      </c>
      <c r="B66" s="132" t="s">
        <v>0</v>
      </c>
      <c r="C66" s="63" t="s">
        <v>1048</v>
      </c>
      <c r="D66" s="137" t="s">
        <v>1049</v>
      </c>
      <c r="E66" s="69" t="s">
        <v>777</v>
      </c>
      <c r="F66" s="70" t="s">
        <v>909</v>
      </c>
      <c r="G66" s="109" t="s">
        <v>15</v>
      </c>
      <c r="H66" s="109" t="s">
        <v>800</v>
      </c>
      <c r="I66" s="66" t="s">
        <v>534</v>
      </c>
      <c r="J66" s="130" t="s">
        <v>560</v>
      </c>
      <c r="K66" s="130" t="s">
        <v>931</v>
      </c>
      <c r="L66" s="130" t="s">
        <v>931</v>
      </c>
      <c r="M66" s="130"/>
      <c r="N66" s="134"/>
    </row>
    <row r="67" spans="1:14" x14ac:dyDescent="0.15">
      <c r="G67" s="131"/>
      <c r="H67" s="131"/>
      <c r="K67" s="131"/>
    </row>
    <row r="68" spans="1:14" x14ac:dyDescent="0.15">
      <c r="G68" s="131"/>
      <c r="H68" s="131"/>
      <c r="K68" s="131"/>
    </row>
    <row r="69" spans="1:14" x14ac:dyDescent="0.15">
      <c r="G69" s="131"/>
      <c r="H69" s="131"/>
      <c r="K69" s="131"/>
    </row>
    <row r="70" spans="1:14" x14ac:dyDescent="0.15">
      <c r="G70" s="131"/>
      <c r="H70" s="131"/>
      <c r="K70" s="131"/>
    </row>
    <row r="71" spans="1:14" x14ac:dyDescent="0.15">
      <c r="G71" s="131"/>
      <c r="H71" s="131"/>
      <c r="K71" s="131"/>
    </row>
    <row r="72" spans="1:14" x14ac:dyDescent="0.15">
      <c r="G72" s="131"/>
      <c r="H72" s="131"/>
      <c r="K72" s="131"/>
    </row>
    <row r="73" spans="1:14" x14ac:dyDescent="0.15">
      <c r="G73" s="131"/>
      <c r="H73" s="131"/>
      <c r="K73" s="131"/>
    </row>
    <row r="74" spans="1:14" x14ac:dyDescent="0.15">
      <c r="G74" s="131"/>
      <c r="H74" s="131"/>
      <c r="K74" s="131"/>
    </row>
  </sheetData>
  <phoneticPr fontId="2" type="noConversion"/>
  <dataValidations count="3">
    <dataValidation type="list" allowBlank="1" showInputMessage="1" showErrorMessage="1" sqref="N37">
      <formula1>"应用层,表示层,会话层,传输层,网络层,数据链路层,物理层"</formula1>
    </dataValidation>
    <dataValidation type="textLength" operator="lessThanOrEqual" allowBlank="1" showInputMessage="1" showErrorMessage="1" sqref="C38:C45 C2:C15 C21:C36 C48:C59 C62:C66">
      <formula1>128</formula1>
    </dataValidation>
    <dataValidation type="list" allowBlank="1" showInputMessage="1" showErrorMessage="1" sqref="O2:O1048576">
      <formula1>"T,T+1Q,T+2Q,T+3Q,T+4Q,NS"</formula1>
    </dataValidation>
  </dataValidations>
  <pageMargins left="0.75" right="0.75" top="1" bottom="1" header="0.5" footer="0.5"/>
  <pageSetup paperSize="9" orientation="portrait" verticalDpi="96" r:id="rId1"/>
  <headerFooter alignWithMargins="0">
    <oddHeader>&amp;L&amp;G&amp;C中国移动IMS域运行质量指标（IMS_MGCF）-性能&amp;R内部公开</oddHeader>
    <oddFooter>&amp;L&amp;D&amp;C华为机密，未经许可不得扩散&amp;R第&amp;P页，共&amp;N页</oddFooter>
  </headerFooter>
  <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O62"/>
  <sheetViews>
    <sheetView topLeftCell="G1" workbookViewId="0">
      <selection activeCell="O1" sqref="O1:O1048576"/>
    </sheetView>
  </sheetViews>
  <sheetFormatPr defaultColWidth="9" defaultRowHeight="15.6" x14ac:dyDescent="0.15"/>
  <cols>
    <col min="1" max="1" width="7.5546875" style="23" customWidth="1" collapsed="1"/>
    <col min="2" max="2" width="6.6640625" style="23" bestFit="1" customWidth="1" collapsed="1"/>
    <col min="3" max="3" width="14.44140625" style="23" customWidth="1" collapsed="1"/>
    <col min="4" max="4" width="17.6640625" style="23" customWidth="1" collapsed="1"/>
    <col min="5" max="5" width="21.109375" style="23" customWidth="1" collapsed="1"/>
    <col min="6" max="6" width="19.5546875" style="23" customWidth="1" collapsed="1"/>
    <col min="7" max="8" width="7" style="23" customWidth="1" collapsed="1"/>
    <col min="9" max="9" width="13" style="23" customWidth="1" collapsed="1"/>
    <col min="10" max="10" width="10.33203125" style="23" customWidth="1" collapsed="1"/>
    <col min="11" max="11" width="8.6640625" style="23" customWidth="1" collapsed="1"/>
    <col min="12" max="13" width="8" style="23" customWidth="1" collapsed="1"/>
    <col min="14" max="14" width="9" style="23" collapsed="1"/>
    <col min="15" max="15" width="12" style="168" customWidth="1"/>
    <col min="16" max="16384" width="9" style="23" collapsed="1"/>
  </cols>
  <sheetData>
    <row r="1" spans="1:15" s="65" customFormat="1" ht="24" x14ac:dyDescent="0.15">
      <c r="A1" s="64" t="s">
        <v>268</v>
      </c>
      <c r="B1" s="64" t="s">
        <v>269</v>
      </c>
      <c r="C1" s="64" t="s">
        <v>826</v>
      </c>
      <c r="D1" s="64" t="s">
        <v>825</v>
      </c>
      <c r="E1" s="64" t="s">
        <v>827</v>
      </c>
      <c r="F1" s="64" t="s">
        <v>828</v>
      </c>
      <c r="G1" s="64" t="s">
        <v>271</v>
      </c>
      <c r="H1" s="64" t="s">
        <v>799</v>
      </c>
      <c r="I1" s="64" t="s">
        <v>270</v>
      </c>
      <c r="J1" s="64" t="s">
        <v>830</v>
      </c>
      <c r="K1" s="64" t="s">
        <v>832</v>
      </c>
      <c r="L1" s="64" t="s">
        <v>834</v>
      </c>
      <c r="M1" s="64" t="s">
        <v>915</v>
      </c>
      <c r="N1" s="64" t="s">
        <v>272</v>
      </c>
      <c r="O1" s="165" t="s">
        <v>1190</v>
      </c>
    </row>
    <row r="2" spans="1:15" ht="37.5" customHeight="1" x14ac:dyDescent="0.15">
      <c r="A2" s="24" t="s">
        <v>163</v>
      </c>
      <c r="B2" s="24" t="s">
        <v>532</v>
      </c>
      <c r="C2" s="26" t="s">
        <v>538</v>
      </c>
      <c r="D2" s="26" t="s">
        <v>539</v>
      </c>
      <c r="E2" s="26" t="s">
        <v>540</v>
      </c>
      <c r="F2" s="26" t="s">
        <v>541</v>
      </c>
      <c r="G2" s="26" t="s">
        <v>536</v>
      </c>
      <c r="H2" s="26" t="s">
        <v>803</v>
      </c>
      <c r="I2" s="24" t="s">
        <v>534</v>
      </c>
      <c r="J2" s="78" t="s">
        <v>637</v>
      </c>
      <c r="K2" s="24" t="s">
        <v>535</v>
      </c>
      <c r="L2" s="27" t="s">
        <v>535</v>
      </c>
      <c r="M2" s="27"/>
      <c r="N2" s="73"/>
      <c r="O2" s="150" t="s">
        <v>1188</v>
      </c>
    </row>
    <row r="3" spans="1:15" ht="61.5" customHeight="1" x14ac:dyDescent="0.15">
      <c r="A3" s="24" t="s">
        <v>164</v>
      </c>
      <c r="B3" s="24" t="s">
        <v>532</v>
      </c>
      <c r="C3" s="26" t="s">
        <v>542</v>
      </c>
      <c r="D3" s="26" t="s">
        <v>543</v>
      </c>
      <c r="E3" s="26" t="s">
        <v>544</v>
      </c>
      <c r="F3" s="26" t="s">
        <v>545</v>
      </c>
      <c r="G3" s="26" t="s">
        <v>536</v>
      </c>
      <c r="H3" s="26" t="s">
        <v>803</v>
      </c>
      <c r="I3" s="24" t="s">
        <v>534</v>
      </c>
      <c r="J3" s="78" t="s">
        <v>637</v>
      </c>
      <c r="K3" s="24" t="s">
        <v>535</v>
      </c>
      <c r="L3" s="27" t="s">
        <v>535</v>
      </c>
      <c r="M3" s="27"/>
      <c r="N3" s="73"/>
      <c r="O3" s="166"/>
    </row>
    <row r="4" spans="1:15" ht="12" x14ac:dyDescent="0.15">
      <c r="O4" s="166"/>
    </row>
    <row r="5" spans="1:15" ht="13.2" x14ac:dyDescent="0.15">
      <c r="B5" s="28"/>
      <c r="C5" s="30"/>
      <c r="D5" s="30"/>
      <c r="E5" s="30"/>
      <c r="F5" s="29"/>
      <c r="G5" s="29"/>
      <c r="H5" s="29"/>
      <c r="I5" s="29"/>
      <c r="L5" s="28"/>
      <c r="M5" s="28"/>
      <c r="O5" s="166"/>
    </row>
    <row r="6" spans="1:15" ht="12" x14ac:dyDescent="0.15">
      <c r="O6" s="166"/>
    </row>
    <row r="7" spans="1:15" ht="12" x14ac:dyDescent="0.15">
      <c r="O7" s="166"/>
    </row>
    <row r="8" spans="1:15" ht="12" x14ac:dyDescent="0.15">
      <c r="O8" s="166"/>
    </row>
    <row r="9" spans="1:15" ht="12" x14ac:dyDescent="0.15">
      <c r="O9" s="166"/>
    </row>
    <row r="10" spans="1:15" ht="12" x14ac:dyDescent="0.15">
      <c r="O10" s="166"/>
    </row>
    <row r="11" spans="1:15" ht="12" x14ac:dyDescent="0.15">
      <c r="O11" s="166"/>
    </row>
    <row r="12" spans="1:15" ht="12" x14ac:dyDescent="0.15">
      <c r="O12" s="166"/>
    </row>
    <row r="13" spans="1:15" ht="12" x14ac:dyDescent="0.15">
      <c r="O13" s="166"/>
    </row>
    <row r="14" spans="1:15" ht="12" x14ac:dyDescent="0.15">
      <c r="O14" s="166"/>
    </row>
    <row r="15" spans="1:15" x14ac:dyDescent="0.15">
      <c r="O15" s="167"/>
    </row>
    <row r="16" spans="1:15" x14ac:dyDescent="0.15">
      <c r="O16" s="167"/>
    </row>
    <row r="17" spans="15:15" x14ac:dyDescent="0.15">
      <c r="O17" s="167"/>
    </row>
    <row r="18" spans="15:15" x14ac:dyDescent="0.15">
      <c r="O18" s="167"/>
    </row>
    <row r="19" spans="15:15" x14ac:dyDescent="0.15">
      <c r="O19" s="167"/>
    </row>
    <row r="20" spans="15:15" x14ac:dyDescent="0.15">
      <c r="O20" s="167"/>
    </row>
    <row r="25" spans="15:15" x14ac:dyDescent="0.15">
      <c r="O25" s="169"/>
    </row>
    <row r="26" spans="15:15" x14ac:dyDescent="0.15">
      <c r="O26" s="167"/>
    </row>
    <row r="27" spans="15:15" x14ac:dyDescent="0.15">
      <c r="O27" s="167"/>
    </row>
    <row r="28" spans="15:15" x14ac:dyDescent="0.15">
      <c r="O28" s="167"/>
    </row>
    <row r="29" spans="15:15" x14ac:dyDescent="0.15">
      <c r="O29" s="167"/>
    </row>
    <row r="30" spans="15:15" x14ac:dyDescent="0.15">
      <c r="O30" s="167"/>
    </row>
    <row r="31" spans="15:15" ht="12" x14ac:dyDescent="0.15">
      <c r="O31" s="166"/>
    </row>
    <row r="32" spans="15:15" ht="12" x14ac:dyDescent="0.15">
      <c r="O32" s="166"/>
    </row>
    <row r="33" spans="15:15" ht="12" x14ac:dyDescent="0.15">
      <c r="O33" s="166"/>
    </row>
    <row r="34" spans="15:15" ht="12" x14ac:dyDescent="0.15">
      <c r="O34" s="166"/>
    </row>
    <row r="35" spans="15:15" ht="12" x14ac:dyDescent="0.15">
      <c r="O35" s="166"/>
    </row>
    <row r="36" spans="15:15" ht="12" x14ac:dyDescent="0.15">
      <c r="O36" s="166"/>
    </row>
    <row r="37" spans="15:15" ht="12" x14ac:dyDescent="0.15">
      <c r="O37" s="166"/>
    </row>
    <row r="38" spans="15:15" ht="12" x14ac:dyDescent="0.15">
      <c r="O38" s="166"/>
    </row>
    <row r="39" spans="15:15" ht="12" x14ac:dyDescent="0.15">
      <c r="O39" s="166"/>
    </row>
    <row r="40" spans="15:15" ht="12" x14ac:dyDescent="0.15">
      <c r="O40" s="166"/>
    </row>
    <row r="41" spans="15:15" ht="12" x14ac:dyDescent="0.15">
      <c r="O41" s="166"/>
    </row>
    <row r="42" spans="15:15" ht="12" x14ac:dyDescent="0.15">
      <c r="O42" s="166"/>
    </row>
    <row r="43" spans="15:15" x14ac:dyDescent="0.15">
      <c r="O43" s="167"/>
    </row>
    <row r="48" spans="15:15" ht="12" x14ac:dyDescent="0.15">
      <c r="O48" s="170"/>
    </row>
    <row r="49" spans="15:15" ht="12" x14ac:dyDescent="0.15">
      <c r="O49" s="170"/>
    </row>
    <row r="50" spans="15:15" ht="12" x14ac:dyDescent="0.15">
      <c r="O50" s="170"/>
    </row>
    <row r="51" spans="15:15" ht="12" x14ac:dyDescent="0.15">
      <c r="O51" s="170"/>
    </row>
    <row r="52" spans="15:15" ht="12" x14ac:dyDescent="0.15">
      <c r="O52" s="170"/>
    </row>
    <row r="53" spans="15:15" ht="12" x14ac:dyDescent="0.15">
      <c r="O53" s="170"/>
    </row>
    <row r="54" spans="15:15" ht="12" x14ac:dyDescent="0.15">
      <c r="O54" s="170"/>
    </row>
    <row r="55" spans="15:15" ht="12" x14ac:dyDescent="0.15">
      <c r="O55" s="170"/>
    </row>
    <row r="56" spans="15:15" ht="12" x14ac:dyDescent="0.15">
      <c r="O56" s="170"/>
    </row>
    <row r="57" spans="15:15" ht="12" x14ac:dyDescent="0.15">
      <c r="O57" s="170"/>
    </row>
    <row r="58" spans="15:15" ht="12" x14ac:dyDescent="0.15">
      <c r="O58" s="170"/>
    </row>
    <row r="59" spans="15:15" ht="12" x14ac:dyDescent="0.15">
      <c r="O59" s="170"/>
    </row>
    <row r="60" spans="15:15" ht="12" x14ac:dyDescent="0.15">
      <c r="O60" s="170"/>
    </row>
    <row r="61" spans="15:15" ht="12" x14ac:dyDescent="0.15">
      <c r="O61" s="170"/>
    </row>
    <row r="62" spans="15:15" ht="12" x14ac:dyDescent="0.15">
      <c r="O62" s="170"/>
    </row>
  </sheetData>
  <phoneticPr fontId="2" type="noConversion"/>
  <dataValidations count="1">
    <dataValidation type="list" allowBlank="1" showInputMessage="1" showErrorMessage="1" sqref="O2:O1048576">
      <formula1>"T,T+1Q,T+2Q,T+3Q,T+4Q,NS"</formula1>
    </dataValidation>
  </dataValidations>
  <pageMargins left="0.75" right="0.75" top="1" bottom="1" header="0.5" footer="0.5"/>
  <pageSetup paperSize="12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workbookViewId="0">
      <selection activeCell="O1" sqref="O1:O1048576"/>
    </sheetView>
  </sheetViews>
  <sheetFormatPr defaultColWidth="8.6640625" defaultRowHeight="15.6" x14ac:dyDescent="0.25"/>
  <cols>
    <col min="1" max="1" width="7.5546875" style="37" customWidth="1" collapsed="1"/>
    <col min="2" max="2" width="6.6640625" style="37" bestFit="1" customWidth="1" collapsed="1"/>
    <col min="3" max="3" width="14.44140625" style="37" customWidth="1" collapsed="1"/>
    <col min="4" max="4" width="17.6640625" style="37" customWidth="1" collapsed="1"/>
    <col min="5" max="5" width="28.44140625" style="37" customWidth="1" collapsed="1"/>
    <col min="6" max="6" width="8.6640625" style="37" customWidth="1" collapsed="1"/>
    <col min="7" max="8" width="7" style="37" customWidth="1" collapsed="1"/>
    <col min="9" max="9" width="5" style="37" bestFit="1" customWidth="1" collapsed="1"/>
    <col min="10" max="10" width="8.6640625" style="37" collapsed="1"/>
    <col min="11" max="11" width="8.6640625" style="37" customWidth="1" collapsed="1"/>
    <col min="12" max="13" width="8" style="37" customWidth="1" collapsed="1"/>
    <col min="14" max="14" width="8.6640625" style="37" collapsed="1"/>
    <col min="15" max="15" width="12" style="168" customWidth="1"/>
    <col min="16" max="16384" width="8.6640625" style="37" collapsed="1"/>
  </cols>
  <sheetData>
    <row r="1" spans="1:15" s="65" customFormat="1" ht="24" x14ac:dyDescent="0.15">
      <c r="A1" s="64" t="s">
        <v>268</v>
      </c>
      <c r="B1" s="64" t="s">
        <v>269</v>
      </c>
      <c r="C1" s="64" t="s">
        <v>826</v>
      </c>
      <c r="D1" s="64" t="s">
        <v>825</v>
      </c>
      <c r="E1" s="64" t="s">
        <v>827</v>
      </c>
      <c r="F1" s="64" t="s">
        <v>828</v>
      </c>
      <c r="G1" s="64" t="s">
        <v>271</v>
      </c>
      <c r="H1" s="64" t="s">
        <v>799</v>
      </c>
      <c r="I1" s="64" t="s">
        <v>270</v>
      </c>
      <c r="J1" s="64" t="s">
        <v>830</v>
      </c>
      <c r="K1" s="64" t="s">
        <v>832</v>
      </c>
      <c r="L1" s="64" t="s">
        <v>834</v>
      </c>
      <c r="M1" s="64" t="s">
        <v>915</v>
      </c>
      <c r="N1" s="64" t="s">
        <v>272</v>
      </c>
      <c r="O1" s="165" t="s">
        <v>1189</v>
      </c>
    </row>
    <row r="2" spans="1:15" s="35" customFormat="1" ht="36" x14ac:dyDescent="0.15">
      <c r="A2" s="27" t="s">
        <v>165</v>
      </c>
      <c r="B2" s="27" t="s">
        <v>537</v>
      </c>
      <c r="C2" s="32" t="s">
        <v>778</v>
      </c>
      <c r="D2" s="33" t="s">
        <v>2</v>
      </c>
      <c r="E2" s="33" t="s">
        <v>3</v>
      </c>
      <c r="F2" s="33" t="s">
        <v>3</v>
      </c>
      <c r="G2" s="26" t="s">
        <v>536</v>
      </c>
      <c r="H2" s="26" t="s">
        <v>800</v>
      </c>
      <c r="I2" s="24" t="s">
        <v>4</v>
      </c>
      <c r="J2" s="32" t="s">
        <v>5</v>
      </c>
      <c r="K2" s="24" t="s">
        <v>535</v>
      </c>
      <c r="L2" s="27" t="s">
        <v>535</v>
      </c>
      <c r="M2" s="27"/>
      <c r="N2" s="34"/>
      <c r="O2" s="150" t="s">
        <v>1188</v>
      </c>
    </row>
    <row r="3" spans="1:15" s="35" customFormat="1" ht="36" x14ac:dyDescent="0.15">
      <c r="A3" s="27" t="s">
        <v>166</v>
      </c>
      <c r="B3" s="27" t="s">
        <v>537</v>
      </c>
      <c r="C3" s="32" t="s">
        <v>779</v>
      </c>
      <c r="D3" s="33" t="s">
        <v>7</v>
      </c>
      <c r="E3" s="33" t="s">
        <v>8</v>
      </c>
      <c r="F3" s="33" t="s">
        <v>8</v>
      </c>
      <c r="G3" s="25" t="s">
        <v>444</v>
      </c>
      <c r="H3" s="25" t="s">
        <v>801</v>
      </c>
      <c r="I3" s="36" t="s">
        <v>9</v>
      </c>
      <c r="J3" s="32" t="s">
        <v>5</v>
      </c>
      <c r="K3" s="24" t="s">
        <v>535</v>
      </c>
      <c r="L3" s="27" t="s">
        <v>535</v>
      </c>
      <c r="M3" s="27"/>
      <c r="N3" s="34"/>
      <c r="O3" s="166"/>
    </row>
    <row r="4" spans="1:15" x14ac:dyDescent="0.25">
      <c r="O4" s="166"/>
    </row>
    <row r="5" spans="1:15" x14ac:dyDescent="0.25">
      <c r="O5" s="166"/>
    </row>
    <row r="6" spans="1:15" x14ac:dyDescent="0.25">
      <c r="O6" s="166"/>
    </row>
    <row r="7" spans="1:15" x14ac:dyDescent="0.25">
      <c r="O7" s="166"/>
    </row>
    <row r="8" spans="1:15" x14ac:dyDescent="0.25">
      <c r="O8" s="166"/>
    </row>
    <row r="9" spans="1:15" x14ac:dyDescent="0.25">
      <c r="O9" s="166"/>
    </row>
    <row r="10" spans="1:15" x14ac:dyDescent="0.25">
      <c r="O10" s="166"/>
    </row>
    <row r="11" spans="1:15" x14ac:dyDescent="0.25">
      <c r="O11" s="166"/>
    </row>
    <row r="12" spans="1:15" x14ac:dyDescent="0.25">
      <c r="O12" s="166"/>
    </row>
    <row r="13" spans="1:15" x14ac:dyDescent="0.25">
      <c r="O13" s="166"/>
    </row>
    <row r="14" spans="1:15" x14ac:dyDescent="0.25">
      <c r="O14" s="166"/>
    </row>
    <row r="15" spans="1:15" x14ac:dyDescent="0.25">
      <c r="O15" s="167"/>
    </row>
    <row r="16" spans="1:15" x14ac:dyDescent="0.25">
      <c r="O16" s="167"/>
    </row>
    <row r="17" spans="15:15" x14ac:dyDescent="0.25">
      <c r="O17" s="167"/>
    </row>
    <row r="18" spans="15:15" x14ac:dyDescent="0.25">
      <c r="O18" s="167"/>
    </row>
    <row r="19" spans="15:15" x14ac:dyDescent="0.25">
      <c r="O19" s="167"/>
    </row>
    <row r="20" spans="15:15" x14ac:dyDescent="0.25">
      <c r="O20" s="167"/>
    </row>
    <row r="25" spans="15:15" x14ac:dyDescent="0.25">
      <c r="O25" s="169"/>
    </row>
    <row r="26" spans="15:15" x14ac:dyDescent="0.25">
      <c r="O26" s="167"/>
    </row>
    <row r="27" spans="15:15" x14ac:dyDescent="0.25">
      <c r="O27" s="167"/>
    </row>
    <row r="28" spans="15:15" x14ac:dyDescent="0.25">
      <c r="O28" s="167"/>
    </row>
    <row r="29" spans="15:15" x14ac:dyDescent="0.25">
      <c r="O29" s="167"/>
    </row>
    <row r="30" spans="15:15" x14ac:dyDescent="0.25">
      <c r="O30" s="167"/>
    </row>
    <row r="31" spans="15:15" x14ac:dyDescent="0.25">
      <c r="O31" s="166"/>
    </row>
    <row r="32" spans="15:15" x14ac:dyDescent="0.25">
      <c r="O32" s="166"/>
    </row>
    <row r="33" spans="15:15" x14ac:dyDescent="0.25">
      <c r="O33" s="166"/>
    </row>
    <row r="34" spans="15:15" x14ac:dyDescent="0.25">
      <c r="O34" s="166"/>
    </row>
    <row r="35" spans="15:15" x14ac:dyDescent="0.25">
      <c r="O35" s="166"/>
    </row>
    <row r="36" spans="15:15" x14ac:dyDescent="0.25">
      <c r="O36" s="166"/>
    </row>
    <row r="37" spans="15:15" x14ac:dyDescent="0.25">
      <c r="O37" s="166"/>
    </row>
    <row r="38" spans="15:15" x14ac:dyDescent="0.25">
      <c r="O38" s="166"/>
    </row>
    <row r="39" spans="15:15" x14ac:dyDescent="0.25">
      <c r="O39" s="166"/>
    </row>
    <row r="40" spans="15:15" x14ac:dyDescent="0.25">
      <c r="O40" s="166"/>
    </row>
    <row r="41" spans="15:15" x14ac:dyDescent="0.25">
      <c r="O41" s="166"/>
    </row>
    <row r="42" spans="15:15" x14ac:dyDescent="0.25">
      <c r="O42" s="166"/>
    </row>
    <row r="43" spans="15:15" x14ac:dyDescent="0.25">
      <c r="O43" s="167"/>
    </row>
    <row r="48" spans="15:15" x14ac:dyDescent="0.25">
      <c r="O48" s="170"/>
    </row>
    <row r="49" spans="15:15" x14ac:dyDescent="0.25">
      <c r="O49" s="170"/>
    </row>
    <row r="50" spans="15:15" x14ac:dyDescent="0.25">
      <c r="O50" s="170"/>
    </row>
    <row r="51" spans="15:15" x14ac:dyDescent="0.25">
      <c r="O51" s="170"/>
    </row>
    <row r="52" spans="15:15" x14ac:dyDescent="0.25">
      <c r="O52" s="170"/>
    </row>
    <row r="53" spans="15:15" x14ac:dyDescent="0.25">
      <c r="O53" s="170"/>
    </row>
    <row r="54" spans="15:15" x14ac:dyDescent="0.25">
      <c r="O54" s="170"/>
    </row>
    <row r="55" spans="15:15" x14ac:dyDescent="0.25">
      <c r="O55" s="170"/>
    </row>
    <row r="56" spans="15:15" x14ac:dyDescent="0.25">
      <c r="O56" s="170"/>
    </row>
    <row r="57" spans="15:15" x14ac:dyDescent="0.25">
      <c r="O57" s="170"/>
    </row>
    <row r="58" spans="15:15" x14ac:dyDescent="0.25">
      <c r="O58" s="170"/>
    </row>
    <row r="59" spans="15:15" x14ac:dyDescent="0.25">
      <c r="O59" s="170"/>
    </row>
    <row r="60" spans="15:15" x14ac:dyDescent="0.25">
      <c r="O60" s="170"/>
    </row>
    <row r="61" spans="15:15" x14ac:dyDescent="0.25">
      <c r="O61" s="170"/>
    </row>
    <row r="62" spans="15:15" x14ac:dyDescent="0.25">
      <c r="O62" s="170"/>
    </row>
  </sheetData>
  <phoneticPr fontId="2" type="noConversion"/>
  <dataValidations count="1">
    <dataValidation type="list" allowBlank="1" showInputMessage="1" showErrorMessage="1" sqref="O2:O1048576">
      <formula1>"T,T+1Q,T+2Q,T+3Q,T+4Q,NS"</formula1>
    </dataValidation>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workbookViewId="0">
      <selection activeCell="O1" sqref="O1:O1048576"/>
    </sheetView>
  </sheetViews>
  <sheetFormatPr defaultColWidth="8.6640625" defaultRowHeight="15.6" x14ac:dyDescent="0.25"/>
  <cols>
    <col min="1" max="1" width="9.6640625" style="37" bestFit="1" customWidth="1" collapsed="1"/>
    <col min="2" max="2" width="6.6640625" style="37" bestFit="1" customWidth="1" collapsed="1"/>
    <col min="3" max="3" width="14.44140625" style="37" customWidth="1" collapsed="1"/>
    <col min="4" max="4" width="17.6640625" style="37" customWidth="1" collapsed="1"/>
    <col min="5" max="5" width="28.44140625" style="37" customWidth="1" collapsed="1"/>
    <col min="6" max="6" width="9.109375" style="37" customWidth="1" collapsed="1"/>
    <col min="7" max="8" width="7" style="37" customWidth="1" collapsed="1"/>
    <col min="9" max="9" width="5" style="37" bestFit="1" customWidth="1" collapsed="1"/>
    <col min="10" max="10" width="9.5546875" style="37" customWidth="1" collapsed="1"/>
    <col min="11" max="11" width="8.6640625" style="37" customWidth="1" collapsed="1"/>
    <col min="12" max="13" width="8" style="37" customWidth="1" collapsed="1"/>
    <col min="14" max="14" width="8.6640625" style="37" collapsed="1"/>
    <col min="15" max="15" width="12" style="168" customWidth="1"/>
    <col min="16" max="16384" width="8.6640625" style="37" collapsed="1"/>
  </cols>
  <sheetData>
    <row r="1" spans="1:15" s="65" customFormat="1" ht="24" x14ac:dyDescent="0.15">
      <c r="A1" s="64" t="s">
        <v>268</v>
      </c>
      <c r="B1" s="64" t="s">
        <v>269</v>
      </c>
      <c r="C1" s="64" t="s">
        <v>826</v>
      </c>
      <c r="D1" s="64" t="s">
        <v>825</v>
      </c>
      <c r="E1" s="64" t="s">
        <v>827</v>
      </c>
      <c r="F1" s="64" t="s">
        <v>828</v>
      </c>
      <c r="G1" s="64" t="s">
        <v>271</v>
      </c>
      <c r="H1" s="64" t="s">
        <v>799</v>
      </c>
      <c r="I1" s="64" t="s">
        <v>270</v>
      </c>
      <c r="J1" s="64" t="s">
        <v>830</v>
      </c>
      <c r="K1" s="64" t="s">
        <v>832</v>
      </c>
      <c r="L1" s="64" t="s">
        <v>834</v>
      </c>
      <c r="M1" s="64" t="s">
        <v>915</v>
      </c>
      <c r="N1" s="64" t="s">
        <v>272</v>
      </c>
      <c r="O1" s="165" t="s">
        <v>1191</v>
      </c>
    </row>
    <row r="2" spans="1:15" s="35" customFormat="1" ht="24" x14ac:dyDescent="0.15">
      <c r="A2" s="27" t="s">
        <v>167</v>
      </c>
      <c r="B2" s="27" t="s">
        <v>537</v>
      </c>
      <c r="C2" s="32" t="s">
        <v>780</v>
      </c>
      <c r="D2" s="32" t="s">
        <v>10</v>
      </c>
      <c r="E2" s="32" t="s">
        <v>10</v>
      </c>
      <c r="F2" s="32" t="s">
        <v>533</v>
      </c>
      <c r="G2" s="26" t="s">
        <v>11</v>
      </c>
      <c r="H2" s="26" t="s">
        <v>800</v>
      </c>
      <c r="I2" s="26" t="s">
        <v>4</v>
      </c>
      <c r="J2" s="32" t="s">
        <v>638</v>
      </c>
      <c r="K2" s="24" t="s">
        <v>535</v>
      </c>
      <c r="L2" s="27" t="s">
        <v>535</v>
      </c>
      <c r="M2" s="27"/>
      <c r="N2" s="34"/>
      <c r="O2" s="150" t="s">
        <v>1188</v>
      </c>
    </row>
    <row r="3" spans="1:15" s="35" customFormat="1" ht="36" x14ac:dyDescent="0.15">
      <c r="A3" s="27" t="s">
        <v>168</v>
      </c>
      <c r="B3" s="27" t="s">
        <v>537</v>
      </c>
      <c r="C3" s="32" t="s">
        <v>781</v>
      </c>
      <c r="D3" s="32" t="s">
        <v>12</v>
      </c>
      <c r="E3" s="32" t="s">
        <v>12</v>
      </c>
      <c r="F3" s="32" t="s">
        <v>533</v>
      </c>
      <c r="G3" s="25" t="s">
        <v>546</v>
      </c>
      <c r="H3" s="25" t="s">
        <v>801</v>
      </c>
      <c r="I3" s="36" t="s">
        <v>9</v>
      </c>
      <c r="J3" s="32" t="s">
        <v>638</v>
      </c>
      <c r="K3" s="24" t="s">
        <v>535</v>
      </c>
      <c r="L3" s="27" t="s">
        <v>535</v>
      </c>
      <c r="M3" s="27"/>
      <c r="N3" s="34"/>
      <c r="O3" s="166"/>
    </row>
    <row r="4" spans="1:15" x14ac:dyDescent="0.25">
      <c r="O4" s="166"/>
    </row>
    <row r="5" spans="1:15" x14ac:dyDescent="0.25">
      <c r="O5" s="166"/>
    </row>
    <row r="6" spans="1:15" x14ac:dyDescent="0.25">
      <c r="O6" s="166"/>
    </row>
    <row r="7" spans="1:15" x14ac:dyDescent="0.25">
      <c r="O7" s="166"/>
    </row>
    <row r="8" spans="1:15" x14ac:dyDescent="0.25">
      <c r="O8" s="166"/>
    </row>
    <row r="9" spans="1:15" x14ac:dyDescent="0.25">
      <c r="O9" s="166"/>
    </row>
    <row r="10" spans="1:15" x14ac:dyDescent="0.25">
      <c r="O10" s="166"/>
    </row>
    <row r="11" spans="1:15" x14ac:dyDescent="0.25">
      <c r="O11" s="166"/>
    </row>
    <row r="12" spans="1:15" x14ac:dyDescent="0.25">
      <c r="O12" s="166"/>
    </row>
    <row r="13" spans="1:15" x14ac:dyDescent="0.25">
      <c r="O13" s="166"/>
    </row>
    <row r="14" spans="1:15" x14ac:dyDescent="0.25">
      <c r="O14" s="166"/>
    </row>
    <row r="15" spans="1:15" x14ac:dyDescent="0.25">
      <c r="O15" s="167"/>
    </row>
    <row r="16" spans="1:15" x14ac:dyDescent="0.25">
      <c r="O16" s="167"/>
    </row>
    <row r="17" spans="15:15" x14ac:dyDescent="0.25">
      <c r="O17" s="167"/>
    </row>
    <row r="18" spans="15:15" x14ac:dyDescent="0.25">
      <c r="O18" s="167"/>
    </row>
    <row r="19" spans="15:15" x14ac:dyDescent="0.25">
      <c r="O19" s="167"/>
    </row>
    <row r="20" spans="15:15" x14ac:dyDescent="0.25">
      <c r="O20" s="167"/>
    </row>
    <row r="25" spans="15:15" x14ac:dyDescent="0.25">
      <c r="O25" s="169"/>
    </row>
    <row r="26" spans="15:15" x14ac:dyDescent="0.25">
      <c r="O26" s="167"/>
    </row>
    <row r="27" spans="15:15" x14ac:dyDescent="0.25">
      <c r="O27" s="167"/>
    </row>
    <row r="28" spans="15:15" x14ac:dyDescent="0.25">
      <c r="O28" s="167"/>
    </row>
    <row r="29" spans="15:15" x14ac:dyDescent="0.25">
      <c r="O29" s="167"/>
    </row>
    <row r="30" spans="15:15" x14ac:dyDescent="0.25">
      <c r="O30" s="167"/>
    </row>
    <row r="31" spans="15:15" x14ac:dyDescent="0.25">
      <c r="O31" s="166"/>
    </row>
    <row r="32" spans="15:15" x14ac:dyDescent="0.25">
      <c r="O32" s="166"/>
    </row>
    <row r="33" spans="15:15" x14ac:dyDescent="0.25">
      <c r="O33" s="166"/>
    </row>
    <row r="34" spans="15:15" x14ac:dyDescent="0.25">
      <c r="O34" s="166"/>
    </row>
    <row r="35" spans="15:15" x14ac:dyDescent="0.25">
      <c r="O35" s="166"/>
    </row>
    <row r="36" spans="15:15" x14ac:dyDescent="0.25">
      <c r="O36" s="166"/>
    </row>
    <row r="37" spans="15:15" x14ac:dyDescent="0.25">
      <c r="O37" s="166"/>
    </row>
    <row r="38" spans="15:15" x14ac:dyDescent="0.25">
      <c r="O38" s="166"/>
    </row>
    <row r="39" spans="15:15" x14ac:dyDescent="0.25">
      <c r="O39" s="166"/>
    </row>
    <row r="40" spans="15:15" x14ac:dyDescent="0.25">
      <c r="O40" s="166"/>
    </row>
    <row r="41" spans="15:15" x14ac:dyDescent="0.25">
      <c r="O41" s="166"/>
    </row>
    <row r="42" spans="15:15" x14ac:dyDescent="0.25">
      <c r="O42" s="166"/>
    </row>
    <row r="43" spans="15:15" x14ac:dyDescent="0.25">
      <c r="O43" s="167"/>
    </row>
    <row r="48" spans="15:15" x14ac:dyDescent="0.25">
      <c r="O48" s="170"/>
    </row>
    <row r="49" spans="15:15" x14ac:dyDescent="0.25">
      <c r="O49" s="170"/>
    </row>
    <row r="50" spans="15:15" x14ac:dyDescent="0.25">
      <c r="O50" s="170"/>
    </row>
    <row r="51" spans="15:15" x14ac:dyDescent="0.25">
      <c r="O51" s="170"/>
    </row>
    <row r="52" spans="15:15" x14ac:dyDescent="0.25">
      <c r="O52" s="170"/>
    </row>
    <row r="53" spans="15:15" x14ac:dyDescent="0.25">
      <c r="O53" s="170"/>
    </row>
    <row r="54" spans="15:15" x14ac:dyDescent="0.25">
      <c r="O54" s="170"/>
    </row>
    <row r="55" spans="15:15" x14ac:dyDescent="0.25">
      <c r="O55" s="170"/>
    </row>
    <row r="56" spans="15:15" x14ac:dyDescent="0.25">
      <c r="O56" s="170"/>
    </row>
    <row r="57" spans="15:15" x14ac:dyDescent="0.25">
      <c r="O57" s="170"/>
    </row>
    <row r="58" spans="15:15" x14ac:dyDescent="0.25">
      <c r="O58" s="170"/>
    </row>
    <row r="59" spans="15:15" x14ac:dyDescent="0.25">
      <c r="O59" s="170"/>
    </row>
    <row r="60" spans="15:15" x14ac:dyDescent="0.25">
      <c r="O60" s="170"/>
    </row>
    <row r="61" spans="15:15" x14ac:dyDescent="0.25">
      <c r="O61" s="170"/>
    </row>
    <row r="62" spans="15:15" x14ac:dyDescent="0.25">
      <c r="O62" s="170"/>
    </row>
  </sheetData>
  <phoneticPr fontId="2" type="noConversion"/>
  <dataValidations count="1">
    <dataValidation type="list" allowBlank="1" showInputMessage="1" showErrorMessage="1" sqref="O2:O1048576">
      <formula1>"T,T+1Q,T+2Q,T+3Q,T+4Q,NS"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topLeftCell="F1" workbookViewId="0">
      <selection activeCell="O1" sqref="O1:O1048576"/>
    </sheetView>
  </sheetViews>
  <sheetFormatPr defaultColWidth="9" defaultRowHeight="15.6" x14ac:dyDescent="0.25"/>
  <cols>
    <col min="1" max="1" width="9.6640625" style="23" bestFit="1" customWidth="1" collapsed="1"/>
    <col min="2" max="2" width="6.6640625" style="23" bestFit="1" customWidth="1" collapsed="1"/>
    <col min="3" max="3" width="14.44140625" style="23" customWidth="1" collapsed="1"/>
    <col min="4" max="4" width="17.6640625" style="23" customWidth="1" collapsed="1"/>
    <col min="5" max="5" width="28.44140625" style="23" customWidth="1" collapsed="1"/>
    <col min="6" max="6" width="9" style="23" collapsed="1"/>
    <col min="7" max="7" width="8.5546875" style="23" customWidth="1" collapsed="1"/>
    <col min="8" max="8" width="7" style="23" customWidth="1" collapsed="1"/>
    <col min="9" max="9" width="10.44140625" style="23" customWidth="1" collapsed="1"/>
    <col min="10" max="10" width="9" style="23" collapsed="1"/>
    <col min="11" max="11" width="8.6640625" style="38" customWidth="1" collapsed="1"/>
    <col min="12" max="13" width="8" style="38" customWidth="1" collapsed="1"/>
    <col min="14" max="14" width="9" style="23" collapsed="1"/>
    <col min="15" max="15" width="12" style="168" customWidth="1"/>
    <col min="16" max="16384" width="9" style="23" collapsed="1"/>
  </cols>
  <sheetData>
    <row r="1" spans="1:15" s="65" customFormat="1" ht="24" x14ac:dyDescent="0.15">
      <c r="A1" s="64" t="s">
        <v>268</v>
      </c>
      <c r="B1" s="64" t="s">
        <v>269</v>
      </c>
      <c r="C1" s="64" t="s">
        <v>826</v>
      </c>
      <c r="D1" s="64" t="s">
        <v>825</v>
      </c>
      <c r="E1" s="64" t="s">
        <v>827</v>
      </c>
      <c r="F1" s="64" t="s">
        <v>828</v>
      </c>
      <c r="G1" s="64" t="s">
        <v>271</v>
      </c>
      <c r="H1" s="64" t="s">
        <v>799</v>
      </c>
      <c r="I1" s="64" t="s">
        <v>270</v>
      </c>
      <c r="J1" s="64" t="s">
        <v>830</v>
      </c>
      <c r="K1" s="64" t="s">
        <v>832</v>
      </c>
      <c r="L1" s="64" t="s">
        <v>834</v>
      </c>
      <c r="M1" s="64" t="s">
        <v>915</v>
      </c>
      <c r="N1" s="64" t="s">
        <v>272</v>
      </c>
      <c r="O1" s="165" t="s">
        <v>1189</v>
      </c>
    </row>
    <row r="2" spans="1:15" ht="36" x14ac:dyDescent="0.15">
      <c r="A2" s="24" t="s">
        <v>169</v>
      </c>
      <c r="B2" s="24" t="s">
        <v>14</v>
      </c>
      <c r="C2" s="26" t="s">
        <v>782</v>
      </c>
      <c r="D2" s="26" t="s">
        <v>283</v>
      </c>
      <c r="E2" s="26" t="s">
        <v>284</v>
      </c>
      <c r="F2" s="26" t="s">
        <v>285</v>
      </c>
      <c r="G2" s="26" t="s">
        <v>910</v>
      </c>
      <c r="H2" s="26" t="s">
        <v>912</v>
      </c>
      <c r="I2" s="24" t="s">
        <v>286</v>
      </c>
      <c r="J2" s="26" t="s">
        <v>287</v>
      </c>
      <c r="K2" s="24" t="s">
        <v>288</v>
      </c>
      <c r="L2" s="27" t="s">
        <v>535</v>
      </c>
      <c r="M2" s="27"/>
      <c r="N2" s="26"/>
      <c r="O2" s="150" t="s">
        <v>1188</v>
      </c>
    </row>
    <row r="3" spans="1:15" ht="36" x14ac:dyDescent="0.15">
      <c r="A3" s="24" t="s">
        <v>170</v>
      </c>
      <c r="B3" s="24" t="s">
        <v>14</v>
      </c>
      <c r="C3" s="26" t="s">
        <v>783</v>
      </c>
      <c r="D3" s="26" t="s">
        <v>289</v>
      </c>
      <c r="E3" s="26" t="s">
        <v>290</v>
      </c>
      <c r="F3" s="26" t="s">
        <v>285</v>
      </c>
      <c r="G3" s="26" t="s">
        <v>911</v>
      </c>
      <c r="H3" s="26" t="s">
        <v>912</v>
      </c>
      <c r="I3" s="24" t="s">
        <v>286</v>
      </c>
      <c r="J3" s="26" t="s">
        <v>287</v>
      </c>
      <c r="K3" s="24" t="s">
        <v>288</v>
      </c>
      <c r="L3" s="27" t="s">
        <v>535</v>
      </c>
      <c r="M3" s="27"/>
      <c r="N3" s="26"/>
      <c r="O3" s="166"/>
    </row>
    <row r="4" spans="1:15" x14ac:dyDescent="0.25">
      <c r="O4" s="166"/>
    </row>
    <row r="5" spans="1:15" x14ac:dyDescent="0.25">
      <c r="O5" s="166"/>
    </row>
    <row r="6" spans="1:15" x14ac:dyDescent="0.25">
      <c r="O6" s="166"/>
    </row>
    <row r="7" spans="1:15" x14ac:dyDescent="0.25">
      <c r="O7" s="166"/>
    </row>
    <row r="8" spans="1:15" x14ac:dyDescent="0.25">
      <c r="O8" s="166"/>
    </row>
    <row r="9" spans="1:15" x14ac:dyDescent="0.25">
      <c r="O9" s="166"/>
    </row>
    <row r="10" spans="1:15" x14ac:dyDescent="0.25">
      <c r="O10" s="166"/>
    </row>
    <row r="11" spans="1:15" x14ac:dyDescent="0.25">
      <c r="O11" s="166"/>
    </row>
    <row r="12" spans="1:15" x14ac:dyDescent="0.25">
      <c r="O12" s="166"/>
    </row>
    <row r="13" spans="1:15" x14ac:dyDescent="0.25">
      <c r="O13" s="166"/>
    </row>
    <row r="14" spans="1:15" x14ac:dyDescent="0.25">
      <c r="O14" s="166"/>
    </row>
    <row r="15" spans="1:15" x14ac:dyDescent="0.25">
      <c r="O15" s="167"/>
    </row>
    <row r="16" spans="1:15" x14ac:dyDescent="0.25">
      <c r="O16" s="167"/>
    </row>
    <row r="17" spans="15:15" x14ac:dyDescent="0.25">
      <c r="O17" s="167"/>
    </row>
    <row r="18" spans="15:15" x14ac:dyDescent="0.25">
      <c r="O18" s="167"/>
    </row>
    <row r="19" spans="15:15" x14ac:dyDescent="0.25">
      <c r="O19" s="167"/>
    </row>
    <row r="20" spans="15:15" x14ac:dyDescent="0.25">
      <c r="O20" s="167"/>
    </row>
    <row r="25" spans="15:15" x14ac:dyDescent="0.25">
      <c r="O25" s="169"/>
    </row>
    <row r="26" spans="15:15" x14ac:dyDescent="0.25">
      <c r="O26" s="167"/>
    </row>
    <row r="27" spans="15:15" x14ac:dyDescent="0.25">
      <c r="O27" s="167"/>
    </row>
    <row r="28" spans="15:15" x14ac:dyDescent="0.25">
      <c r="O28" s="167"/>
    </row>
    <row r="29" spans="15:15" x14ac:dyDescent="0.25">
      <c r="O29" s="167"/>
    </row>
    <row r="30" spans="15:15" x14ac:dyDescent="0.25">
      <c r="O30" s="167"/>
    </row>
    <row r="31" spans="15:15" x14ac:dyDescent="0.25">
      <c r="O31" s="166"/>
    </row>
    <row r="32" spans="15:15" x14ac:dyDescent="0.25">
      <c r="O32" s="166"/>
    </row>
    <row r="33" spans="15:15" x14ac:dyDescent="0.25">
      <c r="O33" s="166"/>
    </row>
    <row r="34" spans="15:15" x14ac:dyDescent="0.25">
      <c r="O34" s="166"/>
    </row>
    <row r="35" spans="15:15" x14ac:dyDescent="0.25">
      <c r="O35" s="166"/>
    </row>
    <row r="36" spans="15:15" x14ac:dyDescent="0.25">
      <c r="O36" s="166"/>
    </row>
    <row r="37" spans="15:15" x14ac:dyDescent="0.25">
      <c r="O37" s="166"/>
    </row>
    <row r="38" spans="15:15" x14ac:dyDescent="0.25">
      <c r="O38" s="166"/>
    </row>
    <row r="39" spans="15:15" x14ac:dyDescent="0.25">
      <c r="O39" s="166"/>
    </row>
    <row r="40" spans="15:15" x14ac:dyDescent="0.25">
      <c r="O40" s="166"/>
    </row>
    <row r="41" spans="15:15" x14ac:dyDescent="0.25">
      <c r="O41" s="166"/>
    </row>
    <row r="42" spans="15:15" x14ac:dyDescent="0.25">
      <c r="O42" s="166"/>
    </row>
    <row r="43" spans="15:15" x14ac:dyDescent="0.25">
      <c r="O43" s="167"/>
    </row>
    <row r="48" spans="15:15" x14ac:dyDescent="0.25">
      <c r="O48" s="170"/>
    </row>
    <row r="49" spans="15:15" x14ac:dyDescent="0.25">
      <c r="O49" s="170"/>
    </row>
    <row r="50" spans="15:15" x14ac:dyDescent="0.25">
      <c r="O50" s="170"/>
    </row>
    <row r="51" spans="15:15" x14ac:dyDescent="0.25">
      <c r="O51" s="170"/>
    </row>
    <row r="52" spans="15:15" x14ac:dyDescent="0.25">
      <c r="O52" s="170"/>
    </row>
    <row r="53" spans="15:15" x14ac:dyDescent="0.25">
      <c r="O53" s="170"/>
    </row>
    <row r="54" spans="15:15" x14ac:dyDescent="0.25">
      <c r="O54" s="170"/>
    </row>
    <row r="55" spans="15:15" x14ac:dyDescent="0.25">
      <c r="O55" s="170"/>
    </row>
    <row r="56" spans="15:15" x14ac:dyDescent="0.25">
      <c r="O56" s="170"/>
    </row>
    <row r="57" spans="15:15" x14ac:dyDescent="0.25">
      <c r="O57" s="170"/>
    </row>
    <row r="58" spans="15:15" x14ac:dyDescent="0.25">
      <c r="O58" s="170"/>
    </row>
    <row r="59" spans="15:15" x14ac:dyDescent="0.25">
      <c r="O59" s="170"/>
    </row>
    <row r="60" spans="15:15" x14ac:dyDescent="0.25">
      <c r="O60" s="170"/>
    </row>
    <row r="61" spans="15:15" x14ac:dyDescent="0.25">
      <c r="O61" s="170"/>
    </row>
    <row r="62" spans="15:15" x14ac:dyDescent="0.25">
      <c r="O62" s="170"/>
    </row>
  </sheetData>
  <phoneticPr fontId="2" type="noConversion"/>
  <dataValidations count="1">
    <dataValidation type="list" allowBlank="1" showInputMessage="1" showErrorMessage="1" sqref="O2:O1048576">
      <formula1>"T,T+1Q,T+2Q,T+3Q,T+4Q,NS"</formula1>
    </dataValidation>
  </dataValidation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workbookViewId="0">
      <selection activeCell="O1" sqref="O1:O1048576"/>
    </sheetView>
  </sheetViews>
  <sheetFormatPr defaultColWidth="9" defaultRowHeight="15.6" x14ac:dyDescent="0.25"/>
  <cols>
    <col min="1" max="1" width="7.5546875" style="39" customWidth="1" collapsed="1"/>
    <col min="2" max="2" width="6.6640625" style="39" bestFit="1" customWidth="1" collapsed="1"/>
    <col min="3" max="3" width="14.44140625" style="39" customWidth="1" collapsed="1"/>
    <col min="4" max="4" width="17.6640625" style="39" customWidth="1" collapsed="1"/>
    <col min="5" max="5" width="28.44140625" style="39" customWidth="1" collapsed="1"/>
    <col min="6" max="6" width="9" style="39" collapsed="1"/>
    <col min="7" max="7" width="8.5546875" style="39" customWidth="1" collapsed="1"/>
    <col min="8" max="8" width="7" style="39" customWidth="1" collapsed="1"/>
    <col min="9" max="9" width="9.88671875" style="39" customWidth="1" collapsed="1"/>
    <col min="10" max="11" width="9" style="39" collapsed="1"/>
    <col min="12" max="13" width="8" style="39" customWidth="1" collapsed="1"/>
    <col min="14" max="14" width="9" style="39" collapsed="1"/>
    <col min="15" max="15" width="12" style="168" customWidth="1"/>
    <col min="16" max="16384" width="9" style="39" collapsed="1"/>
  </cols>
  <sheetData>
    <row r="1" spans="1:15" s="65" customFormat="1" ht="24" x14ac:dyDescent="0.15">
      <c r="A1" s="64" t="s">
        <v>268</v>
      </c>
      <c r="B1" s="64" t="s">
        <v>269</v>
      </c>
      <c r="C1" s="64" t="s">
        <v>826</v>
      </c>
      <c r="D1" s="64" t="s">
        <v>825</v>
      </c>
      <c r="E1" s="64" t="s">
        <v>827</v>
      </c>
      <c r="F1" s="64" t="s">
        <v>828</v>
      </c>
      <c r="G1" s="64" t="s">
        <v>271</v>
      </c>
      <c r="H1" s="64" t="s">
        <v>799</v>
      </c>
      <c r="I1" s="64" t="s">
        <v>270</v>
      </c>
      <c r="J1" s="64" t="s">
        <v>830</v>
      </c>
      <c r="K1" s="64" t="s">
        <v>832</v>
      </c>
      <c r="L1" s="64" t="s">
        <v>834</v>
      </c>
      <c r="M1" s="64" t="s">
        <v>915</v>
      </c>
      <c r="N1" s="64" t="s">
        <v>272</v>
      </c>
      <c r="O1" s="165" t="s">
        <v>1192</v>
      </c>
    </row>
    <row r="2" spans="1:15" s="23" customFormat="1" ht="36" x14ac:dyDescent="0.15">
      <c r="A2" s="24" t="s">
        <v>171</v>
      </c>
      <c r="B2" s="24" t="s">
        <v>923</v>
      </c>
      <c r="C2" s="26" t="s">
        <v>784</v>
      </c>
      <c r="D2" s="26" t="s">
        <v>292</v>
      </c>
      <c r="E2" s="26" t="s">
        <v>291</v>
      </c>
      <c r="F2" s="26" t="s">
        <v>533</v>
      </c>
      <c r="G2" s="26" t="s">
        <v>913</v>
      </c>
      <c r="H2" s="26" t="s">
        <v>800</v>
      </c>
      <c r="I2" s="118" t="s">
        <v>4</v>
      </c>
      <c r="J2" s="26" t="s">
        <v>639</v>
      </c>
      <c r="K2" s="24" t="s">
        <v>6</v>
      </c>
      <c r="L2" s="27" t="s">
        <v>535</v>
      </c>
      <c r="M2" s="27"/>
      <c r="N2" s="26"/>
      <c r="O2" s="150" t="s">
        <v>1188</v>
      </c>
    </row>
    <row r="3" spans="1:15" s="23" customFormat="1" ht="36" x14ac:dyDescent="0.15">
      <c r="A3" s="24" t="s">
        <v>172</v>
      </c>
      <c r="B3" s="24" t="s">
        <v>923</v>
      </c>
      <c r="C3" s="26" t="s">
        <v>785</v>
      </c>
      <c r="D3" s="26" t="s">
        <v>293</v>
      </c>
      <c r="E3" s="26" t="s">
        <v>294</v>
      </c>
      <c r="F3" s="26" t="s">
        <v>295</v>
      </c>
      <c r="G3" s="26" t="s">
        <v>910</v>
      </c>
      <c r="H3" s="26" t="s">
        <v>800</v>
      </c>
      <c r="I3" s="118" t="s">
        <v>334</v>
      </c>
      <c r="J3" s="26" t="s">
        <v>639</v>
      </c>
      <c r="K3" s="24" t="s">
        <v>6</v>
      </c>
      <c r="L3" s="27" t="s">
        <v>535</v>
      </c>
      <c r="M3" s="27"/>
      <c r="N3" s="26"/>
      <c r="O3" s="166"/>
    </row>
    <row r="4" spans="1:15" s="23" customFormat="1" ht="24" x14ac:dyDescent="0.15">
      <c r="A4" s="24" t="s">
        <v>173</v>
      </c>
      <c r="B4" s="24" t="s">
        <v>923</v>
      </c>
      <c r="C4" s="26" t="s">
        <v>786</v>
      </c>
      <c r="D4" s="26" t="s">
        <v>296</v>
      </c>
      <c r="E4" s="26" t="s">
        <v>297</v>
      </c>
      <c r="F4" s="26" t="s">
        <v>295</v>
      </c>
      <c r="G4" s="26" t="s">
        <v>911</v>
      </c>
      <c r="H4" s="26" t="s">
        <v>800</v>
      </c>
      <c r="I4" s="118" t="s">
        <v>4</v>
      </c>
      <c r="J4" s="26" t="s">
        <v>639</v>
      </c>
      <c r="K4" s="24" t="s">
        <v>6</v>
      </c>
      <c r="L4" s="27" t="s">
        <v>535</v>
      </c>
      <c r="M4" s="27"/>
      <c r="N4" s="26"/>
      <c r="O4" s="166"/>
    </row>
    <row r="5" spans="1:15" x14ac:dyDescent="0.25">
      <c r="O5" s="166"/>
    </row>
    <row r="6" spans="1:15" x14ac:dyDescent="0.25">
      <c r="O6" s="166"/>
    </row>
    <row r="7" spans="1:15" x14ac:dyDescent="0.25">
      <c r="O7" s="166"/>
    </row>
    <row r="8" spans="1:15" x14ac:dyDescent="0.25">
      <c r="O8" s="166"/>
    </row>
    <row r="9" spans="1:15" x14ac:dyDescent="0.25">
      <c r="O9" s="166"/>
    </row>
    <row r="10" spans="1:15" x14ac:dyDescent="0.25">
      <c r="O10" s="166"/>
    </row>
    <row r="11" spans="1:15" x14ac:dyDescent="0.25">
      <c r="O11" s="166"/>
    </row>
    <row r="12" spans="1:15" x14ac:dyDescent="0.25">
      <c r="O12" s="166"/>
    </row>
    <row r="13" spans="1:15" x14ac:dyDescent="0.25">
      <c r="O13" s="166"/>
    </row>
    <row r="14" spans="1:15" x14ac:dyDescent="0.25">
      <c r="O14" s="166"/>
    </row>
    <row r="15" spans="1:15" x14ac:dyDescent="0.25">
      <c r="O15" s="167"/>
    </row>
    <row r="16" spans="1:15" x14ac:dyDescent="0.25">
      <c r="O16" s="167"/>
    </row>
    <row r="17" spans="15:15" x14ac:dyDescent="0.25">
      <c r="O17" s="167"/>
    </row>
    <row r="18" spans="15:15" x14ac:dyDescent="0.25">
      <c r="O18" s="167"/>
    </row>
    <row r="19" spans="15:15" x14ac:dyDescent="0.25">
      <c r="O19" s="167"/>
    </row>
    <row r="20" spans="15:15" x14ac:dyDescent="0.25">
      <c r="O20" s="167"/>
    </row>
    <row r="25" spans="15:15" x14ac:dyDescent="0.25">
      <c r="O25" s="169"/>
    </row>
    <row r="26" spans="15:15" x14ac:dyDescent="0.25">
      <c r="O26" s="167"/>
    </row>
    <row r="27" spans="15:15" x14ac:dyDescent="0.25">
      <c r="O27" s="167"/>
    </row>
    <row r="28" spans="15:15" x14ac:dyDescent="0.25">
      <c r="O28" s="167"/>
    </row>
    <row r="29" spans="15:15" x14ac:dyDescent="0.25">
      <c r="O29" s="167"/>
    </row>
    <row r="30" spans="15:15" x14ac:dyDescent="0.25">
      <c r="O30" s="167"/>
    </row>
    <row r="31" spans="15:15" x14ac:dyDescent="0.25">
      <c r="O31" s="166"/>
    </row>
    <row r="32" spans="15:15" x14ac:dyDescent="0.25">
      <c r="O32" s="166"/>
    </row>
    <row r="33" spans="15:15" x14ac:dyDescent="0.25">
      <c r="O33" s="166"/>
    </row>
    <row r="34" spans="15:15" x14ac:dyDescent="0.25">
      <c r="O34" s="166"/>
    </row>
    <row r="35" spans="15:15" x14ac:dyDescent="0.25">
      <c r="O35" s="166"/>
    </row>
    <row r="36" spans="15:15" x14ac:dyDescent="0.25">
      <c r="O36" s="166"/>
    </row>
    <row r="37" spans="15:15" x14ac:dyDescent="0.25">
      <c r="O37" s="166"/>
    </row>
    <row r="38" spans="15:15" x14ac:dyDescent="0.25">
      <c r="O38" s="166"/>
    </row>
    <row r="39" spans="15:15" x14ac:dyDescent="0.25">
      <c r="O39" s="166"/>
    </row>
    <row r="40" spans="15:15" x14ac:dyDescent="0.25">
      <c r="O40" s="166"/>
    </row>
    <row r="41" spans="15:15" x14ac:dyDescent="0.25">
      <c r="O41" s="166"/>
    </row>
    <row r="42" spans="15:15" x14ac:dyDescent="0.25">
      <c r="O42" s="166"/>
    </row>
    <row r="43" spans="15:15" x14ac:dyDescent="0.25">
      <c r="O43" s="167"/>
    </row>
    <row r="48" spans="15:15" x14ac:dyDescent="0.25">
      <c r="O48" s="170"/>
    </row>
    <row r="49" spans="15:15" x14ac:dyDescent="0.25">
      <c r="O49" s="170"/>
    </row>
    <row r="50" spans="15:15" x14ac:dyDescent="0.25">
      <c r="O50" s="170"/>
    </row>
    <row r="51" spans="15:15" x14ac:dyDescent="0.25">
      <c r="O51" s="170"/>
    </row>
    <row r="52" spans="15:15" x14ac:dyDescent="0.25">
      <c r="O52" s="170"/>
    </row>
    <row r="53" spans="15:15" x14ac:dyDescent="0.25">
      <c r="O53" s="170"/>
    </row>
    <row r="54" spans="15:15" x14ac:dyDescent="0.25">
      <c r="O54" s="170"/>
    </row>
    <row r="55" spans="15:15" x14ac:dyDescent="0.25">
      <c r="O55" s="170"/>
    </row>
    <row r="56" spans="15:15" x14ac:dyDescent="0.25">
      <c r="O56" s="170"/>
    </row>
    <row r="57" spans="15:15" x14ac:dyDescent="0.25">
      <c r="O57" s="170"/>
    </row>
    <row r="58" spans="15:15" x14ac:dyDescent="0.25">
      <c r="O58" s="170"/>
    </row>
    <row r="59" spans="15:15" x14ac:dyDescent="0.25">
      <c r="O59" s="170"/>
    </row>
    <row r="60" spans="15:15" x14ac:dyDescent="0.25">
      <c r="O60" s="170"/>
    </row>
    <row r="61" spans="15:15" x14ac:dyDescent="0.25">
      <c r="O61" s="170"/>
    </row>
    <row r="62" spans="15:15" x14ac:dyDescent="0.25">
      <c r="O62" s="170"/>
    </row>
  </sheetData>
  <phoneticPr fontId="2" type="noConversion"/>
  <dataValidations count="1">
    <dataValidation type="list" allowBlank="1" showInputMessage="1" showErrorMessage="1" sqref="O2:O1048576">
      <formula1>"T,T+1Q,T+2Q,T+3Q,T+4Q,NS"</formula1>
    </dataValidation>
  </dataValidation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topLeftCell="G1" workbookViewId="0">
      <selection activeCell="O1" sqref="O1:O1048576"/>
    </sheetView>
  </sheetViews>
  <sheetFormatPr defaultColWidth="19.6640625" defaultRowHeight="15.6" x14ac:dyDescent="0.25"/>
  <cols>
    <col min="1" max="1" width="7.5546875" style="23" customWidth="1" collapsed="1"/>
    <col min="2" max="2" width="6.6640625" style="23" bestFit="1" customWidth="1" collapsed="1"/>
    <col min="3" max="3" width="14.44140625" style="49" customWidth="1" collapsed="1"/>
    <col min="4" max="4" width="17.6640625" style="23" customWidth="1" collapsed="1"/>
    <col min="5" max="5" width="19.33203125" style="23" customWidth="1" collapsed="1"/>
    <col min="6" max="6" width="14.5546875" style="23" customWidth="1" collapsed="1"/>
    <col min="7" max="7" width="9.44140625" style="23" customWidth="1" collapsed="1"/>
    <col min="8" max="8" width="7" style="23" customWidth="1" collapsed="1"/>
    <col min="9" max="9" width="11.109375" style="23" customWidth="1" collapsed="1"/>
    <col min="10" max="10" width="7.33203125" style="23" customWidth="1" collapsed="1"/>
    <col min="11" max="11" width="8.6640625" style="44" customWidth="1" collapsed="1"/>
    <col min="12" max="13" width="8" style="23" customWidth="1" collapsed="1"/>
    <col min="14" max="14" width="11.33203125" style="23" customWidth="1" collapsed="1"/>
    <col min="15" max="15" width="12" style="168" customWidth="1"/>
    <col min="16" max="16384" width="19.6640625" style="23" collapsed="1"/>
  </cols>
  <sheetData>
    <row r="1" spans="1:15" s="65" customFormat="1" ht="24" x14ac:dyDescent="0.15">
      <c r="A1" s="64" t="s">
        <v>268</v>
      </c>
      <c r="B1" s="64" t="s">
        <v>269</v>
      </c>
      <c r="C1" s="64" t="s">
        <v>826</v>
      </c>
      <c r="D1" s="64" t="s">
        <v>825</v>
      </c>
      <c r="E1" s="64" t="s">
        <v>827</v>
      </c>
      <c r="F1" s="64" t="s">
        <v>828</v>
      </c>
      <c r="G1" s="64" t="s">
        <v>271</v>
      </c>
      <c r="H1" s="64" t="s">
        <v>799</v>
      </c>
      <c r="I1" s="64" t="s">
        <v>270</v>
      </c>
      <c r="J1" s="64" t="s">
        <v>830</v>
      </c>
      <c r="K1" s="64" t="s">
        <v>832</v>
      </c>
      <c r="L1" s="64" t="s">
        <v>834</v>
      </c>
      <c r="M1" s="64" t="s">
        <v>915</v>
      </c>
      <c r="N1" s="64" t="s">
        <v>272</v>
      </c>
      <c r="O1" s="165" t="s">
        <v>1189</v>
      </c>
    </row>
    <row r="2" spans="1:15" ht="26.4" x14ac:dyDescent="0.15">
      <c r="A2" s="24" t="s">
        <v>174</v>
      </c>
      <c r="B2" s="24" t="s">
        <v>310</v>
      </c>
      <c r="C2" s="26" t="s">
        <v>787</v>
      </c>
      <c r="D2" s="40" t="s">
        <v>311</v>
      </c>
      <c r="E2" s="26" t="s">
        <v>312</v>
      </c>
      <c r="F2" s="26" t="s">
        <v>313</v>
      </c>
      <c r="G2" s="26" t="s">
        <v>314</v>
      </c>
      <c r="H2" s="26" t="s">
        <v>800</v>
      </c>
      <c r="I2" s="118" t="s">
        <v>315</v>
      </c>
      <c r="J2" s="121" t="s">
        <v>839</v>
      </c>
      <c r="K2" s="24" t="s">
        <v>316</v>
      </c>
      <c r="L2" s="27" t="s">
        <v>535</v>
      </c>
      <c r="M2" s="27"/>
      <c r="N2" s="27"/>
      <c r="O2" s="150" t="s">
        <v>1188</v>
      </c>
    </row>
    <row r="3" spans="1:15" ht="26.4" x14ac:dyDescent="0.15">
      <c r="A3" s="24" t="s">
        <v>175</v>
      </c>
      <c r="B3" s="24" t="s">
        <v>310</v>
      </c>
      <c r="C3" s="26" t="s">
        <v>788</v>
      </c>
      <c r="D3" s="40" t="s">
        <v>317</v>
      </c>
      <c r="E3" s="26" t="s">
        <v>318</v>
      </c>
      <c r="F3" s="26" t="s">
        <v>319</v>
      </c>
      <c r="G3" s="26" t="s">
        <v>314</v>
      </c>
      <c r="H3" s="26" t="s">
        <v>800</v>
      </c>
      <c r="I3" s="118" t="s">
        <v>315</v>
      </c>
      <c r="J3" s="121" t="s">
        <v>839</v>
      </c>
      <c r="K3" s="24" t="s">
        <v>316</v>
      </c>
      <c r="L3" s="27" t="s">
        <v>535</v>
      </c>
      <c r="M3" s="27"/>
      <c r="N3" s="27"/>
      <c r="O3" s="166"/>
    </row>
    <row r="4" spans="1:15" ht="48" x14ac:dyDescent="0.15">
      <c r="A4" s="24" t="s">
        <v>176</v>
      </c>
      <c r="B4" s="24" t="s">
        <v>310</v>
      </c>
      <c r="C4" s="26" t="s">
        <v>789</v>
      </c>
      <c r="D4" s="40" t="s">
        <v>298</v>
      </c>
      <c r="E4" s="26" t="s">
        <v>299</v>
      </c>
      <c r="F4" s="26" t="s">
        <v>300</v>
      </c>
      <c r="G4" s="26" t="s">
        <v>910</v>
      </c>
      <c r="H4" s="26" t="s">
        <v>800</v>
      </c>
      <c r="I4" s="118" t="s">
        <v>334</v>
      </c>
      <c r="J4" s="121" t="s">
        <v>839</v>
      </c>
      <c r="K4" s="24" t="s">
        <v>316</v>
      </c>
      <c r="L4" s="27" t="s">
        <v>535</v>
      </c>
      <c r="M4" s="27"/>
      <c r="N4" s="27"/>
      <c r="O4" s="166"/>
    </row>
    <row r="5" spans="1:15" ht="48" x14ac:dyDescent="0.15">
      <c r="A5" s="24" t="s">
        <v>177</v>
      </c>
      <c r="B5" s="24" t="s">
        <v>310</v>
      </c>
      <c r="C5" s="26" t="s">
        <v>790</v>
      </c>
      <c r="D5" s="40" t="s">
        <v>301</v>
      </c>
      <c r="E5" s="26" t="s">
        <v>302</v>
      </c>
      <c r="F5" s="26" t="s">
        <v>303</v>
      </c>
      <c r="G5" s="26" t="s">
        <v>536</v>
      </c>
      <c r="H5" s="26" t="s">
        <v>800</v>
      </c>
      <c r="I5" s="118" t="s">
        <v>315</v>
      </c>
      <c r="J5" s="121" t="s">
        <v>839</v>
      </c>
      <c r="K5" s="24" t="s">
        <v>316</v>
      </c>
      <c r="L5" s="27" t="s">
        <v>535</v>
      </c>
      <c r="M5" s="27"/>
      <c r="N5" s="27"/>
      <c r="O5" s="166"/>
    </row>
    <row r="6" spans="1:15" ht="36" x14ac:dyDescent="0.15">
      <c r="A6" s="24" t="s">
        <v>178</v>
      </c>
      <c r="B6" s="24" t="s">
        <v>310</v>
      </c>
      <c r="C6" s="26" t="s">
        <v>791</v>
      </c>
      <c r="D6" s="40" t="s">
        <v>304</v>
      </c>
      <c r="E6" s="26" t="s">
        <v>305</v>
      </c>
      <c r="F6" s="26" t="s">
        <v>306</v>
      </c>
      <c r="G6" s="26" t="s">
        <v>910</v>
      </c>
      <c r="H6" s="26" t="s">
        <v>800</v>
      </c>
      <c r="I6" s="118" t="s">
        <v>334</v>
      </c>
      <c r="J6" s="121" t="s">
        <v>839</v>
      </c>
      <c r="K6" s="24" t="s">
        <v>316</v>
      </c>
      <c r="L6" s="27" t="s">
        <v>535</v>
      </c>
      <c r="M6" s="27"/>
      <c r="N6" s="27"/>
      <c r="O6" s="166"/>
    </row>
    <row r="7" spans="1:15" ht="36" x14ac:dyDescent="0.15">
      <c r="A7" s="24" t="s">
        <v>179</v>
      </c>
      <c r="B7" s="24" t="s">
        <v>310</v>
      </c>
      <c r="C7" s="26" t="s">
        <v>792</v>
      </c>
      <c r="D7" s="40" t="s">
        <v>307</v>
      </c>
      <c r="E7" s="26" t="s">
        <v>308</v>
      </c>
      <c r="F7" s="26" t="s">
        <v>309</v>
      </c>
      <c r="G7" s="26" t="s">
        <v>536</v>
      </c>
      <c r="H7" s="26" t="s">
        <v>800</v>
      </c>
      <c r="I7" s="118" t="s">
        <v>315</v>
      </c>
      <c r="J7" s="121" t="s">
        <v>839</v>
      </c>
      <c r="K7" s="24" t="s">
        <v>316</v>
      </c>
      <c r="L7" s="27" t="s">
        <v>535</v>
      </c>
      <c r="M7" s="27"/>
      <c r="N7" s="27"/>
      <c r="O7" s="166"/>
    </row>
    <row r="8" spans="1:15" x14ac:dyDescent="0.25">
      <c r="B8" s="28"/>
      <c r="C8" s="42"/>
      <c r="D8" s="41"/>
      <c r="E8" s="41"/>
      <c r="I8" s="43"/>
      <c r="J8" s="46"/>
      <c r="L8" s="45"/>
      <c r="M8" s="45"/>
      <c r="O8" s="166"/>
    </row>
    <row r="9" spans="1:15" x14ac:dyDescent="0.25">
      <c r="B9" s="28"/>
      <c r="C9" s="47"/>
      <c r="D9" s="29"/>
      <c r="E9" s="30"/>
      <c r="F9" s="29"/>
      <c r="G9" s="29"/>
      <c r="H9" s="29"/>
      <c r="I9" s="29"/>
      <c r="L9" s="28"/>
      <c r="M9" s="28"/>
      <c r="N9" s="28"/>
      <c r="O9" s="166"/>
    </row>
    <row r="10" spans="1:15" x14ac:dyDescent="0.25">
      <c r="B10" s="28"/>
      <c r="C10" s="48"/>
      <c r="D10" s="30"/>
      <c r="E10" s="30"/>
      <c r="F10" s="29"/>
      <c r="G10" s="29"/>
      <c r="H10" s="29"/>
      <c r="I10" s="29"/>
      <c r="L10" s="28"/>
      <c r="M10" s="28"/>
      <c r="N10" s="28"/>
      <c r="O10" s="166"/>
    </row>
    <row r="11" spans="1:15" x14ac:dyDescent="0.25">
      <c r="O11" s="166"/>
    </row>
    <row r="12" spans="1:15" x14ac:dyDescent="0.25">
      <c r="O12" s="166"/>
    </row>
    <row r="13" spans="1:15" x14ac:dyDescent="0.25">
      <c r="O13" s="166"/>
    </row>
    <row r="14" spans="1:15" x14ac:dyDescent="0.25">
      <c r="O14" s="166"/>
    </row>
    <row r="15" spans="1:15" x14ac:dyDescent="0.25">
      <c r="O15" s="167"/>
    </row>
    <row r="16" spans="1:15" x14ac:dyDescent="0.25">
      <c r="O16" s="167"/>
    </row>
    <row r="17" spans="15:15" x14ac:dyDescent="0.25">
      <c r="O17" s="167"/>
    </row>
    <row r="18" spans="15:15" x14ac:dyDescent="0.25">
      <c r="O18" s="167"/>
    </row>
    <row r="19" spans="15:15" x14ac:dyDescent="0.25">
      <c r="O19" s="167"/>
    </row>
    <row r="20" spans="15:15" x14ac:dyDescent="0.25">
      <c r="O20" s="167"/>
    </row>
    <row r="25" spans="15:15" x14ac:dyDescent="0.25">
      <c r="O25" s="169"/>
    </row>
    <row r="26" spans="15:15" x14ac:dyDescent="0.25">
      <c r="O26" s="167"/>
    </row>
    <row r="27" spans="15:15" x14ac:dyDescent="0.25">
      <c r="O27" s="167"/>
    </row>
    <row r="28" spans="15:15" x14ac:dyDescent="0.25">
      <c r="O28" s="167"/>
    </row>
    <row r="29" spans="15:15" x14ac:dyDescent="0.25">
      <c r="O29" s="167"/>
    </row>
    <row r="30" spans="15:15" x14ac:dyDescent="0.25">
      <c r="O30" s="167"/>
    </row>
    <row r="31" spans="15:15" x14ac:dyDescent="0.25">
      <c r="O31" s="166"/>
    </row>
    <row r="32" spans="15:15" x14ac:dyDescent="0.25">
      <c r="O32" s="166"/>
    </row>
    <row r="33" spans="15:15" x14ac:dyDescent="0.25">
      <c r="O33" s="166"/>
    </row>
    <row r="34" spans="15:15" x14ac:dyDescent="0.25">
      <c r="O34" s="166"/>
    </row>
    <row r="35" spans="15:15" x14ac:dyDescent="0.25">
      <c r="O35" s="166"/>
    </row>
    <row r="36" spans="15:15" x14ac:dyDescent="0.25">
      <c r="O36" s="166"/>
    </row>
    <row r="37" spans="15:15" x14ac:dyDescent="0.25">
      <c r="O37" s="166"/>
    </row>
    <row r="38" spans="15:15" x14ac:dyDescent="0.25">
      <c r="O38" s="166"/>
    </row>
    <row r="39" spans="15:15" x14ac:dyDescent="0.25">
      <c r="O39" s="166"/>
    </row>
    <row r="40" spans="15:15" x14ac:dyDescent="0.25">
      <c r="O40" s="166"/>
    </row>
    <row r="41" spans="15:15" x14ac:dyDescent="0.25">
      <c r="O41" s="166"/>
    </row>
    <row r="42" spans="15:15" x14ac:dyDescent="0.25">
      <c r="O42" s="166"/>
    </row>
    <row r="43" spans="15:15" x14ac:dyDescent="0.25">
      <c r="O43" s="167"/>
    </row>
    <row r="48" spans="15:15" x14ac:dyDescent="0.25">
      <c r="O48" s="170"/>
    </row>
    <row r="49" spans="15:15" x14ac:dyDescent="0.25">
      <c r="O49" s="170"/>
    </row>
    <row r="50" spans="15:15" x14ac:dyDescent="0.25">
      <c r="O50" s="170"/>
    </row>
    <row r="51" spans="15:15" x14ac:dyDescent="0.25">
      <c r="O51" s="170"/>
    </row>
    <row r="52" spans="15:15" x14ac:dyDescent="0.25">
      <c r="O52" s="170"/>
    </row>
    <row r="53" spans="15:15" x14ac:dyDescent="0.25">
      <c r="O53" s="170"/>
    </row>
    <row r="54" spans="15:15" x14ac:dyDescent="0.25">
      <c r="O54" s="170"/>
    </row>
    <row r="55" spans="15:15" x14ac:dyDescent="0.25">
      <c r="O55" s="170"/>
    </row>
    <row r="56" spans="15:15" x14ac:dyDescent="0.25">
      <c r="O56" s="170"/>
    </row>
    <row r="57" spans="15:15" x14ac:dyDescent="0.25">
      <c r="O57" s="170"/>
    </row>
    <row r="58" spans="15:15" x14ac:dyDescent="0.25">
      <c r="O58" s="170"/>
    </row>
    <row r="59" spans="15:15" x14ac:dyDescent="0.25">
      <c r="O59" s="170"/>
    </row>
    <row r="60" spans="15:15" x14ac:dyDescent="0.25">
      <c r="O60" s="170"/>
    </row>
    <row r="61" spans="15:15" x14ac:dyDescent="0.25">
      <c r="O61" s="170"/>
    </row>
    <row r="62" spans="15:15" x14ac:dyDescent="0.25">
      <c r="O62" s="170"/>
    </row>
  </sheetData>
  <phoneticPr fontId="2" type="noConversion"/>
  <dataValidations count="1">
    <dataValidation type="list" allowBlank="1" showInputMessage="1" showErrorMessage="1" sqref="O2:O1048576">
      <formula1>"T,T+1Q,T+2Q,T+3Q,T+4Q,NS"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workbookViewId="0">
      <selection activeCell="O1" sqref="O1:O1048576"/>
    </sheetView>
  </sheetViews>
  <sheetFormatPr defaultColWidth="9" defaultRowHeight="15.6" x14ac:dyDescent="0.25"/>
  <cols>
    <col min="1" max="1" width="7.5546875" style="39" customWidth="1" collapsed="1"/>
    <col min="2" max="2" width="6.6640625" style="39" bestFit="1" customWidth="1" collapsed="1"/>
    <col min="3" max="3" width="14.44140625" style="39" customWidth="1" collapsed="1"/>
    <col min="4" max="4" width="17.6640625" style="39" customWidth="1" collapsed="1"/>
    <col min="5" max="5" width="19.44140625" style="39" customWidth="1" collapsed="1"/>
    <col min="6" max="6" width="16.44140625" style="39" customWidth="1" collapsed="1"/>
    <col min="7" max="7" width="8.33203125" style="39" customWidth="1" collapsed="1"/>
    <col min="8" max="8" width="7" style="39" customWidth="1" collapsed="1"/>
    <col min="9" max="9" width="9.44140625" style="39" customWidth="1" collapsed="1"/>
    <col min="10" max="11" width="9" style="39" collapsed="1"/>
    <col min="12" max="13" width="8" style="39" customWidth="1" collapsed="1"/>
    <col min="14" max="14" width="9" style="39" collapsed="1"/>
    <col min="15" max="15" width="12" style="168" customWidth="1"/>
    <col min="16" max="16384" width="9" style="39" collapsed="1"/>
  </cols>
  <sheetData>
    <row r="1" spans="1:15" s="65" customFormat="1" ht="24" x14ac:dyDescent="0.15">
      <c r="A1" s="64" t="s">
        <v>268</v>
      </c>
      <c r="B1" s="64" t="s">
        <v>269</v>
      </c>
      <c r="C1" s="64" t="s">
        <v>826</v>
      </c>
      <c r="D1" s="64" t="s">
        <v>825</v>
      </c>
      <c r="E1" s="64" t="s">
        <v>827</v>
      </c>
      <c r="F1" s="64" t="s">
        <v>828</v>
      </c>
      <c r="G1" s="64" t="s">
        <v>271</v>
      </c>
      <c r="H1" s="64" t="s">
        <v>799</v>
      </c>
      <c r="I1" s="64" t="s">
        <v>270</v>
      </c>
      <c r="J1" s="64" t="s">
        <v>830</v>
      </c>
      <c r="K1" s="64" t="s">
        <v>832</v>
      </c>
      <c r="L1" s="64" t="s">
        <v>834</v>
      </c>
      <c r="M1" s="64" t="s">
        <v>915</v>
      </c>
      <c r="N1" s="64" t="s">
        <v>272</v>
      </c>
      <c r="O1" s="165" t="s">
        <v>1193</v>
      </c>
    </row>
    <row r="2" spans="1:15" s="23" customFormat="1" ht="36" x14ac:dyDescent="0.15">
      <c r="A2" s="24" t="s">
        <v>180</v>
      </c>
      <c r="B2" s="24" t="s">
        <v>923</v>
      </c>
      <c r="C2" s="26" t="s">
        <v>793</v>
      </c>
      <c r="D2" s="26" t="s">
        <v>321</v>
      </c>
      <c r="E2" s="26" t="s">
        <v>305</v>
      </c>
      <c r="F2" s="26" t="s">
        <v>333</v>
      </c>
      <c r="G2" s="26" t="s">
        <v>910</v>
      </c>
      <c r="H2" s="26" t="s">
        <v>800</v>
      </c>
      <c r="I2" s="24" t="s">
        <v>334</v>
      </c>
      <c r="J2" s="26" t="s">
        <v>335</v>
      </c>
      <c r="K2" s="24" t="s">
        <v>6</v>
      </c>
      <c r="L2" s="27" t="s">
        <v>535</v>
      </c>
      <c r="M2" s="27"/>
      <c r="N2" s="26"/>
      <c r="O2" s="150" t="s">
        <v>1188</v>
      </c>
    </row>
    <row r="3" spans="1:15" s="23" customFormat="1" ht="36" x14ac:dyDescent="0.15">
      <c r="A3" s="24" t="s">
        <v>181</v>
      </c>
      <c r="B3" s="24" t="s">
        <v>923</v>
      </c>
      <c r="C3" s="26" t="s">
        <v>794</v>
      </c>
      <c r="D3" s="26" t="s">
        <v>322</v>
      </c>
      <c r="E3" s="26" t="s">
        <v>308</v>
      </c>
      <c r="F3" s="26" t="s">
        <v>336</v>
      </c>
      <c r="G3" s="26" t="s">
        <v>536</v>
      </c>
      <c r="H3" s="26" t="s">
        <v>800</v>
      </c>
      <c r="I3" s="24" t="s">
        <v>4</v>
      </c>
      <c r="J3" s="26" t="s">
        <v>335</v>
      </c>
      <c r="K3" s="24" t="s">
        <v>6</v>
      </c>
      <c r="L3" s="27" t="s">
        <v>535</v>
      </c>
      <c r="M3" s="27"/>
      <c r="N3" s="26"/>
      <c r="O3" s="166"/>
    </row>
    <row r="4" spans="1:15" s="23" customFormat="1" ht="24" x14ac:dyDescent="0.15">
      <c r="A4" s="24" t="s">
        <v>182</v>
      </c>
      <c r="B4" s="24" t="s">
        <v>923</v>
      </c>
      <c r="C4" s="26" t="s">
        <v>795</v>
      </c>
      <c r="D4" s="26" t="s">
        <v>323</v>
      </c>
      <c r="E4" s="26" t="s">
        <v>324</v>
      </c>
      <c r="F4" s="26" t="s">
        <v>325</v>
      </c>
      <c r="G4" s="26" t="s">
        <v>536</v>
      </c>
      <c r="H4" s="26" t="s">
        <v>800</v>
      </c>
      <c r="I4" s="24" t="s">
        <v>337</v>
      </c>
      <c r="J4" s="26" t="s">
        <v>335</v>
      </c>
      <c r="K4" s="24" t="s">
        <v>6</v>
      </c>
      <c r="L4" s="27" t="s">
        <v>535</v>
      </c>
      <c r="M4" s="27"/>
      <c r="N4" s="26"/>
      <c r="O4" s="166"/>
    </row>
    <row r="5" spans="1:15" s="23" customFormat="1" ht="24" x14ac:dyDescent="0.15">
      <c r="A5" s="24" t="s">
        <v>183</v>
      </c>
      <c r="B5" s="24" t="s">
        <v>923</v>
      </c>
      <c r="C5" s="26" t="s">
        <v>796</v>
      </c>
      <c r="D5" s="26" t="s">
        <v>326</v>
      </c>
      <c r="E5" s="26" t="s">
        <v>327</v>
      </c>
      <c r="F5" s="26" t="s">
        <v>325</v>
      </c>
      <c r="G5" s="26" t="s">
        <v>536</v>
      </c>
      <c r="H5" s="26" t="s">
        <v>800</v>
      </c>
      <c r="I5" s="24" t="s">
        <v>337</v>
      </c>
      <c r="J5" s="26" t="s">
        <v>335</v>
      </c>
      <c r="K5" s="24" t="s">
        <v>6</v>
      </c>
      <c r="L5" s="27" t="s">
        <v>535</v>
      </c>
      <c r="M5" s="27"/>
      <c r="N5" s="26"/>
      <c r="O5" s="166"/>
    </row>
    <row r="6" spans="1:15" s="23" customFormat="1" ht="24" x14ac:dyDescent="0.15">
      <c r="A6" s="24" t="s">
        <v>184</v>
      </c>
      <c r="B6" s="24" t="s">
        <v>923</v>
      </c>
      <c r="C6" s="26" t="s">
        <v>797</v>
      </c>
      <c r="D6" s="26" t="s">
        <v>328</v>
      </c>
      <c r="E6" s="26" t="s">
        <v>329</v>
      </c>
      <c r="F6" s="26" t="s">
        <v>330</v>
      </c>
      <c r="G6" s="26" t="s">
        <v>536</v>
      </c>
      <c r="H6" s="26" t="s">
        <v>800</v>
      </c>
      <c r="I6" s="24" t="s">
        <v>337</v>
      </c>
      <c r="J6" s="26" t="s">
        <v>335</v>
      </c>
      <c r="K6" s="24" t="s">
        <v>6</v>
      </c>
      <c r="L6" s="27" t="s">
        <v>535</v>
      </c>
      <c r="M6" s="27"/>
      <c r="N6" s="26"/>
      <c r="O6" s="166"/>
    </row>
    <row r="7" spans="1:15" s="23" customFormat="1" ht="24" x14ac:dyDescent="0.15">
      <c r="A7" s="24" t="s">
        <v>185</v>
      </c>
      <c r="B7" s="24" t="s">
        <v>923</v>
      </c>
      <c r="C7" s="26" t="s">
        <v>798</v>
      </c>
      <c r="D7" s="26" t="s">
        <v>331</v>
      </c>
      <c r="E7" s="26" t="s">
        <v>332</v>
      </c>
      <c r="F7" s="26" t="s">
        <v>330</v>
      </c>
      <c r="G7" s="26" t="s">
        <v>536</v>
      </c>
      <c r="H7" s="26" t="s">
        <v>800</v>
      </c>
      <c r="I7" s="24" t="s">
        <v>337</v>
      </c>
      <c r="J7" s="26" t="s">
        <v>335</v>
      </c>
      <c r="K7" s="24" t="s">
        <v>6</v>
      </c>
      <c r="L7" s="27" t="s">
        <v>535</v>
      </c>
      <c r="M7" s="27"/>
      <c r="N7" s="26"/>
      <c r="O7" s="166"/>
    </row>
    <row r="8" spans="1:15" x14ac:dyDescent="0.25">
      <c r="O8" s="166"/>
    </row>
    <row r="9" spans="1:15" x14ac:dyDescent="0.25">
      <c r="O9" s="166"/>
    </row>
    <row r="10" spans="1:15" x14ac:dyDescent="0.25">
      <c r="O10" s="166"/>
    </row>
    <row r="11" spans="1:15" x14ac:dyDescent="0.25">
      <c r="O11" s="166"/>
    </row>
    <row r="12" spans="1:15" x14ac:dyDescent="0.25">
      <c r="O12" s="166"/>
    </row>
    <row r="13" spans="1:15" x14ac:dyDescent="0.25">
      <c r="O13" s="166"/>
    </row>
    <row r="14" spans="1:15" x14ac:dyDescent="0.25">
      <c r="O14" s="166"/>
    </row>
    <row r="15" spans="1:15" x14ac:dyDescent="0.25">
      <c r="O15" s="167"/>
    </row>
    <row r="16" spans="1:15" x14ac:dyDescent="0.25">
      <c r="O16" s="167"/>
    </row>
    <row r="17" spans="15:15" x14ac:dyDescent="0.25">
      <c r="O17" s="167"/>
    </row>
    <row r="18" spans="15:15" x14ac:dyDescent="0.25">
      <c r="O18" s="167"/>
    </row>
    <row r="19" spans="15:15" x14ac:dyDescent="0.25">
      <c r="O19" s="167"/>
    </row>
    <row r="20" spans="15:15" x14ac:dyDescent="0.25">
      <c r="O20" s="167"/>
    </row>
    <row r="25" spans="15:15" x14ac:dyDescent="0.25">
      <c r="O25" s="169"/>
    </row>
    <row r="26" spans="15:15" x14ac:dyDescent="0.25">
      <c r="O26" s="167"/>
    </row>
    <row r="27" spans="15:15" x14ac:dyDescent="0.25">
      <c r="O27" s="167"/>
    </row>
    <row r="28" spans="15:15" x14ac:dyDescent="0.25">
      <c r="O28" s="167"/>
    </row>
    <row r="29" spans="15:15" x14ac:dyDescent="0.25">
      <c r="O29" s="167"/>
    </row>
    <row r="30" spans="15:15" x14ac:dyDescent="0.25">
      <c r="O30" s="167"/>
    </row>
    <row r="31" spans="15:15" x14ac:dyDescent="0.25">
      <c r="O31" s="166"/>
    </row>
    <row r="32" spans="15:15" x14ac:dyDescent="0.25">
      <c r="O32" s="166"/>
    </row>
    <row r="33" spans="15:15" x14ac:dyDescent="0.25">
      <c r="O33" s="166"/>
    </row>
    <row r="34" spans="15:15" x14ac:dyDescent="0.25">
      <c r="O34" s="166"/>
    </row>
    <row r="35" spans="15:15" x14ac:dyDescent="0.25">
      <c r="O35" s="166"/>
    </row>
    <row r="36" spans="15:15" x14ac:dyDescent="0.25">
      <c r="O36" s="166"/>
    </row>
    <row r="37" spans="15:15" x14ac:dyDescent="0.25">
      <c r="O37" s="166"/>
    </row>
    <row r="38" spans="15:15" x14ac:dyDescent="0.25">
      <c r="O38" s="166"/>
    </row>
    <row r="39" spans="15:15" x14ac:dyDescent="0.25">
      <c r="O39" s="166"/>
    </row>
    <row r="40" spans="15:15" x14ac:dyDescent="0.25">
      <c r="O40" s="166"/>
    </row>
    <row r="41" spans="15:15" x14ac:dyDescent="0.25">
      <c r="O41" s="166"/>
    </row>
    <row r="42" spans="15:15" x14ac:dyDescent="0.25">
      <c r="O42" s="166"/>
    </row>
    <row r="43" spans="15:15" x14ac:dyDescent="0.25">
      <c r="O43" s="167"/>
    </row>
    <row r="48" spans="15:15" x14ac:dyDescent="0.25">
      <c r="O48" s="170"/>
    </row>
    <row r="49" spans="15:15" x14ac:dyDescent="0.25">
      <c r="O49" s="170"/>
    </row>
    <row r="50" spans="15:15" x14ac:dyDescent="0.25">
      <c r="O50" s="170"/>
    </row>
    <row r="51" spans="15:15" x14ac:dyDescent="0.25">
      <c r="O51" s="170"/>
    </row>
    <row r="52" spans="15:15" x14ac:dyDescent="0.25">
      <c r="O52" s="170"/>
    </row>
    <row r="53" spans="15:15" x14ac:dyDescent="0.25">
      <c r="O53" s="170"/>
    </row>
    <row r="54" spans="15:15" x14ac:dyDescent="0.25">
      <c r="O54" s="170"/>
    </row>
    <row r="55" spans="15:15" x14ac:dyDescent="0.25">
      <c r="O55" s="170"/>
    </row>
    <row r="56" spans="15:15" x14ac:dyDescent="0.25">
      <c r="O56" s="170"/>
    </row>
    <row r="57" spans="15:15" x14ac:dyDescent="0.25">
      <c r="O57" s="170"/>
    </row>
    <row r="58" spans="15:15" x14ac:dyDescent="0.25">
      <c r="O58" s="170"/>
    </row>
    <row r="59" spans="15:15" x14ac:dyDescent="0.25">
      <c r="O59" s="170"/>
    </row>
    <row r="60" spans="15:15" x14ac:dyDescent="0.25">
      <c r="O60" s="170"/>
    </row>
    <row r="61" spans="15:15" x14ac:dyDescent="0.25">
      <c r="O61" s="170"/>
    </row>
    <row r="62" spans="15:15" x14ac:dyDescent="0.25">
      <c r="O62" s="170"/>
    </row>
  </sheetData>
  <phoneticPr fontId="2" type="noConversion"/>
  <dataValidations count="1">
    <dataValidation type="list" allowBlank="1" showInputMessage="1" showErrorMessage="1" sqref="O2:O1048576">
      <formula1>"T,T+1Q,T+2Q,T+3Q,T+4Q,NS"</formula1>
    </dataValidation>
  </dataValidation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62"/>
  <sheetViews>
    <sheetView workbookViewId="0">
      <selection activeCell="O1" sqref="O1:O1048576"/>
    </sheetView>
  </sheetViews>
  <sheetFormatPr defaultColWidth="9" defaultRowHeight="15.6" x14ac:dyDescent="0.25"/>
  <cols>
    <col min="1" max="1" width="7.5546875" style="39" customWidth="1" collapsed="1"/>
    <col min="2" max="2" width="6.6640625" style="39" bestFit="1" customWidth="1" collapsed="1"/>
    <col min="3" max="3" width="14.44140625" style="39" customWidth="1" collapsed="1"/>
    <col min="4" max="4" width="17.6640625" style="39" customWidth="1" collapsed="1"/>
    <col min="5" max="5" width="21" style="39" customWidth="1" collapsed="1"/>
    <col min="6" max="6" width="17.6640625" style="39" customWidth="1" collapsed="1"/>
    <col min="7" max="8" width="7" style="39" customWidth="1" collapsed="1"/>
    <col min="9" max="9" width="11.33203125" style="39" customWidth="1" collapsed="1"/>
    <col min="10" max="11" width="9" style="39" collapsed="1"/>
    <col min="12" max="13" width="8" style="39" customWidth="1" collapsed="1"/>
    <col min="14" max="14" width="9" style="39" collapsed="1"/>
    <col min="15" max="15" width="12" style="168" customWidth="1"/>
    <col min="16" max="72" width="9" style="39" collapsed="1"/>
    <col min="73" max="73" width="9" style="39"/>
    <col min="74" max="16384" width="9" style="39" collapsed="1"/>
  </cols>
  <sheetData>
    <row r="1" spans="1:72" s="65" customFormat="1" ht="24" x14ac:dyDescent="0.15">
      <c r="A1" s="64" t="s">
        <v>268</v>
      </c>
      <c r="B1" s="64" t="s">
        <v>269</v>
      </c>
      <c r="C1" s="64" t="s">
        <v>826</v>
      </c>
      <c r="D1" s="64" t="s">
        <v>825</v>
      </c>
      <c r="E1" s="64" t="s">
        <v>827</v>
      </c>
      <c r="F1" s="64" t="s">
        <v>914</v>
      </c>
      <c r="G1" s="64" t="s">
        <v>271</v>
      </c>
      <c r="H1" s="64" t="s">
        <v>799</v>
      </c>
      <c r="I1" s="64" t="s">
        <v>270</v>
      </c>
      <c r="J1" s="64" t="s">
        <v>830</v>
      </c>
      <c r="K1" s="64" t="s">
        <v>832</v>
      </c>
      <c r="L1" s="64" t="s">
        <v>834</v>
      </c>
      <c r="M1" s="64" t="s">
        <v>915</v>
      </c>
      <c r="N1" s="64" t="s">
        <v>272</v>
      </c>
      <c r="O1" s="165" t="s">
        <v>1193</v>
      </c>
    </row>
    <row r="2" spans="1:72" s="27" customFormat="1" ht="24" x14ac:dyDescent="0.15">
      <c r="A2" s="27" t="s">
        <v>186</v>
      </c>
      <c r="B2" s="27" t="s">
        <v>310</v>
      </c>
      <c r="C2" s="32" t="s">
        <v>338</v>
      </c>
      <c r="D2" s="32" t="s">
        <v>346</v>
      </c>
      <c r="E2" s="32" t="s">
        <v>347</v>
      </c>
      <c r="F2" s="32" t="s">
        <v>348</v>
      </c>
      <c r="G2" s="27" t="s">
        <v>314</v>
      </c>
      <c r="H2" s="27" t="s">
        <v>804</v>
      </c>
      <c r="I2" s="27" t="s">
        <v>315</v>
      </c>
      <c r="J2" s="32" t="s">
        <v>339</v>
      </c>
      <c r="K2" s="27" t="s">
        <v>316</v>
      </c>
      <c r="L2" s="27" t="s">
        <v>535</v>
      </c>
      <c r="N2" s="26"/>
      <c r="O2" s="150" t="s">
        <v>1188</v>
      </c>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row>
    <row r="3" spans="1:72" s="50" customFormat="1" ht="36" x14ac:dyDescent="0.15">
      <c r="A3" s="27" t="s">
        <v>187</v>
      </c>
      <c r="B3" s="27" t="s">
        <v>310</v>
      </c>
      <c r="C3" s="32" t="s">
        <v>349</v>
      </c>
      <c r="D3" s="32" t="s">
        <v>350</v>
      </c>
      <c r="E3" s="32" t="s">
        <v>351</v>
      </c>
      <c r="F3" s="32" t="s">
        <v>352</v>
      </c>
      <c r="G3" s="32" t="s">
        <v>536</v>
      </c>
      <c r="H3" s="27" t="s">
        <v>804</v>
      </c>
      <c r="I3" s="27" t="s">
        <v>315</v>
      </c>
      <c r="J3" s="32" t="s">
        <v>339</v>
      </c>
      <c r="K3" s="27" t="s">
        <v>316</v>
      </c>
      <c r="L3" s="27" t="s">
        <v>535</v>
      </c>
      <c r="M3" s="27"/>
      <c r="N3" s="26"/>
      <c r="O3" s="166"/>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5"/>
      <c r="BN3" s="35"/>
      <c r="BO3" s="35"/>
      <c r="BP3" s="35"/>
      <c r="BQ3" s="35"/>
      <c r="BR3" s="35"/>
      <c r="BS3" s="35"/>
      <c r="BT3" s="35"/>
    </row>
    <row r="4" spans="1:72" s="50" customFormat="1" ht="24" x14ac:dyDescent="0.15">
      <c r="A4" s="27" t="s">
        <v>188</v>
      </c>
      <c r="B4" s="27" t="s">
        <v>310</v>
      </c>
      <c r="C4" s="32" t="s">
        <v>340</v>
      </c>
      <c r="D4" s="32" t="s">
        <v>353</v>
      </c>
      <c r="E4" s="32" t="s">
        <v>354</v>
      </c>
      <c r="F4" s="32" t="s">
        <v>341</v>
      </c>
      <c r="G4" s="32" t="s">
        <v>536</v>
      </c>
      <c r="H4" s="27" t="s">
        <v>804</v>
      </c>
      <c r="I4" s="27" t="s">
        <v>315</v>
      </c>
      <c r="J4" s="32" t="s">
        <v>339</v>
      </c>
      <c r="K4" s="27" t="s">
        <v>316</v>
      </c>
      <c r="L4" s="27" t="s">
        <v>535</v>
      </c>
      <c r="M4" s="27"/>
      <c r="N4" s="26"/>
      <c r="O4" s="166"/>
    </row>
    <row r="5" spans="1:72" s="50" customFormat="1" ht="36" x14ac:dyDescent="0.15">
      <c r="A5" s="27" t="s">
        <v>189</v>
      </c>
      <c r="B5" s="27" t="s">
        <v>355</v>
      </c>
      <c r="C5" s="32" t="s">
        <v>342</v>
      </c>
      <c r="D5" s="32" t="s">
        <v>356</v>
      </c>
      <c r="E5" s="32" t="s">
        <v>357</v>
      </c>
      <c r="F5" s="32" t="s">
        <v>358</v>
      </c>
      <c r="G5" s="32" t="s">
        <v>13</v>
      </c>
      <c r="H5" s="27" t="s">
        <v>804</v>
      </c>
      <c r="I5" s="27" t="s">
        <v>315</v>
      </c>
      <c r="J5" s="32" t="s">
        <v>339</v>
      </c>
      <c r="K5" s="27" t="s">
        <v>316</v>
      </c>
      <c r="L5" s="27" t="s">
        <v>535</v>
      </c>
      <c r="M5" s="27"/>
      <c r="N5" s="26"/>
      <c r="O5" s="166"/>
    </row>
    <row r="6" spans="1:72" s="50" customFormat="1" ht="36" x14ac:dyDescent="0.15">
      <c r="A6" s="27" t="s">
        <v>190</v>
      </c>
      <c r="B6" s="27" t="s">
        <v>355</v>
      </c>
      <c r="C6" s="32" t="s">
        <v>343</v>
      </c>
      <c r="D6" s="32" t="s">
        <v>359</v>
      </c>
      <c r="E6" s="32" t="s">
        <v>360</v>
      </c>
      <c r="F6" s="32" t="s">
        <v>361</v>
      </c>
      <c r="G6" s="32" t="s">
        <v>536</v>
      </c>
      <c r="H6" s="27" t="s">
        <v>804</v>
      </c>
      <c r="I6" s="27" t="s">
        <v>315</v>
      </c>
      <c r="J6" s="32" t="s">
        <v>339</v>
      </c>
      <c r="K6" s="27" t="s">
        <v>316</v>
      </c>
      <c r="L6" s="27" t="s">
        <v>535</v>
      </c>
      <c r="M6" s="27"/>
      <c r="N6" s="26"/>
      <c r="O6" s="166"/>
    </row>
    <row r="7" spans="1:72" s="50" customFormat="1" ht="36" x14ac:dyDescent="0.15">
      <c r="A7" s="27" t="s">
        <v>191</v>
      </c>
      <c r="B7" s="27" t="s">
        <v>310</v>
      </c>
      <c r="C7" s="32" t="s">
        <v>344</v>
      </c>
      <c r="D7" s="32" t="s">
        <v>362</v>
      </c>
      <c r="E7" s="32" t="s">
        <v>363</v>
      </c>
      <c r="F7" s="32" t="s">
        <v>364</v>
      </c>
      <c r="G7" s="32" t="s">
        <v>13</v>
      </c>
      <c r="H7" s="27" t="s">
        <v>804</v>
      </c>
      <c r="I7" s="27" t="s">
        <v>315</v>
      </c>
      <c r="J7" s="32" t="s">
        <v>339</v>
      </c>
      <c r="K7" s="27" t="s">
        <v>316</v>
      </c>
      <c r="L7" s="27" t="s">
        <v>535</v>
      </c>
      <c r="M7" s="27"/>
      <c r="N7" s="26"/>
      <c r="O7" s="166"/>
    </row>
    <row r="8" spans="1:72" s="50" customFormat="1" ht="36" x14ac:dyDescent="0.15">
      <c r="A8" s="27" t="s">
        <v>192</v>
      </c>
      <c r="B8" s="27" t="s">
        <v>310</v>
      </c>
      <c r="C8" s="32" t="s">
        <v>345</v>
      </c>
      <c r="D8" s="32" t="s">
        <v>365</v>
      </c>
      <c r="E8" s="32" t="s">
        <v>366</v>
      </c>
      <c r="F8" s="32" t="s">
        <v>367</v>
      </c>
      <c r="G8" s="32" t="s">
        <v>536</v>
      </c>
      <c r="H8" s="27" t="s">
        <v>804</v>
      </c>
      <c r="I8" s="27" t="s">
        <v>315</v>
      </c>
      <c r="J8" s="32" t="s">
        <v>339</v>
      </c>
      <c r="K8" s="27" t="s">
        <v>316</v>
      </c>
      <c r="L8" s="27" t="s">
        <v>535</v>
      </c>
      <c r="M8" s="27"/>
      <c r="N8" s="26"/>
      <c r="O8" s="166"/>
    </row>
    <row r="9" spans="1:72" x14ac:dyDescent="0.25">
      <c r="O9" s="166"/>
    </row>
    <row r="10" spans="1:72" x14ac:dyDescent="0.25">
      <c r="O10" s="166"/>
    </row>
    <row r="11" spans="1:72" x14ac:dyDescent="0.25">
      <c r="O11" s="166"/>
    </row>
    <row r="12" spans="1:72" x14ac:dyDescent="0.25">
      <c r="O12" s="166"/>
    </row>
    <row r="13" spans="1:72" x14ac:dyDescent="0.25">
      <c r="O13" s="166"/>
    </row>
    <row r="14" spans="1:72" x14ac:dyDescent="0.25">
      <c r="O14" s="166"/>
    </row>
    <row r="15" spans="1:72" x14ac:dyDescent="0.25">
      <c r="O15" s="167"/>
    </row>
    <row r="16" spans="1:72" x14ac:dyDescent="0.25">
      <c r="O16" s="167"/>
    </row>
    <row r="17" spans="15:15" x14ac:dyDescent="0.25">
      <c r="O17" s="167"/>
    </row>
    <row r="18" spans="15:15" x14ac:dyDescent="0.25">
      <c r="O18" s="167"/>
    </row>
    <row r="19" spans="15:15" x14ac:dyDescent="0.25">
      <c r="O19" s="167"/>
    </row>
    <row r="20" spans="15:15" x14ac:dyDescent="0.25">
      <c r="O20" s="167"/>
    </row>
    <row r="25" spans="15:15" x14ac:dyDescent="0.25">
      <c r="O25" s="169"/>
    </row>
    <row r="26" spans="15:15" x14ac:dyDescent="0.25">
      <c r="O26" s="167"/>
    </row>
    <row r="27" spans="15:15" x14ac:dyDescent="0.25">
      <c r="O27" s="167"/>
    </row>
    <row r="28" spans="15:15" x14ac:dyDescent="0.25">
      <c r="O28" s="167"/>
    </row>
    <row r="29" spans="15:15" x14ac:dyDescent="0.25">
      <c r="O29" s="167"/>
    </row>
    <row r="30" spans="15:15" x14ac:dyDescent="0.25">
      <c r="O30" s="167"/>
    </row>
    <row r="31" spans="15:15" x14ac:dyDescent="0.25">
      <c r="O31" s="166"/>
    </row>
    <row r="32" spans="15:15" x14ac:dyDescent="0.25">
      <c r="O32" s="166"/>
    </row>
    <row r="33" spans="15:15" x14ac:dyDescent="0.25">
      <c r="O33" s="166"/>
    </row>
    <row r="34" spans="15:15" x14ac:dyDescent="0.25">
      <c r="O34" s="166"/>
    </row>
    <row r="35" spans="15:15" x14ac:dyDescent="0.25">
      <c r="O35" s="166"/>
    </row>
    <row r="36" spans="15:15" x14ac:dyDescent="0.25">
      <c r="O36" s="166"/>
    </row>
    <row r="37" spans="15:15" x14ac:dyDescent="0.25">
      <c r="O37" s="166"/>
    </row>
    <row r="38" spans="15:15" x14ac:dyDescent="0.25">
      <c r="O38" s="166"/>
    </row>
    <row r="39" spans="15:15" x14ac:dyDescent="0.25">
      <c r="O39" s="166"/>
    </row>
    <row r="40" spans="15:15" x14ac:dyDescent="0.25">
      <c r="O40" s="166"/>
    </row>
    <row r="41" spans="15:15" x14ac:dyDescent="0.25">
      <c r="O41" s="166"/>
    </row>
    <row r="42" spans="15:15" x14ac:dyDescent="0.25">
      <c r="O42" s="166"/>
    </row>
    <row r="43" spans="15:15" x14ac:dyDescent="0.25">
      <c r="O43" s="167"/>
    </row>
    <row r="48" spans="15:15" x14ac:dyDescent="0.25">
      <c r="O48" s="170"/>
    </row>
    <row r="49" spans="15:15" x14ac:dyDescent="0.25">
      <c r="O49" s="170"/>
    </row>
    <row r="50" spans="15:15" x14ac:dyDescent="0.25">
      <c r="O50" s="170"/>
    </row>
    <row r="51" spans="15:15" x14ac:dyDescent="0.25">
      <c r="O51" s="170"/>
    </row>
    <row r="52" spans="15:15" x14ac:dyDescent="0.25">
      <c r="O52" s="170"/>
    </row>
    <row r="53" spans="15:15" x14ac:dyDescent="0.25">
      <c r="O53" s="170"/>
    </row>
    <row r="54" spans="15:15" x14ac:dyDescent="0.25">
      <c r="O54" s="170"/>
    </row>
    <row r="55" spans="15:15" x14ac:dyDescent="0.25">
      <c r="O55" s="170"/>
    </row>
    <row r="56" spans="15:15" x14ac:dyDescent="0.25">
      <c r="O56" s="170"/>
    </row>
    <row r="57" spans="15:15" x14ac:dyDescent="0.25">
      <c r="O57" s="170"/>
    </row>
    <row r="58" spans="15:15" x14ac:dyDescent="0.25">
      <c r="O58" s="170"/>
    </row>
    <row r="59" spans="15:15" x14ac:dyDescent="0.25">
      <c r="O59" s="170"/>
    </row>
    <row r="60" spans="15:15" x14ac:dyDescent="0.25">
      <c r="O60" s="170"/>
    </row>
    <row r="61" spans="15:15" x14ac:dyDescent="0.25">
      <c r="O61" s="170"/>
    </row>
    <row r="62" spans="15:15" x14ac:dyDescent="0.25">
      <c r="O62" s="170"/>
    </row>
  </sheetData>
  <phoneticPr fontId="2" type="noConversion"/>
  <dataValidations count="1">
    <dataValidation type="list" allowBlank="1" showInputMessage="1" showErrorMessage="1" sqref="O2:O1048576">
      <formula1>"T,T+1Q,T+2Q,T+3Q,T+4Q,NS"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topLeftCell="D1" workbookViewId="0">
      <selection activeCell="O1" sqref="O1:O1048576"/>
    </sheetView>
  </sheetViews>
  <sheetFormatPr defaultColWidth="9" defaultRowHeight="15.6" x14ac:dyDescent="0.15"/>
  <cols>
    <col min="1" max="1" width="8.5546875" style="51" customWidth="1" collapsed="1"/>
    <col min="2" max="2" width="6.6640625" style="51" bestFit="1" customWidth="1" collapsed="1"/>
    <col min="3" max="3" width="14.44140625" style="51" customWidth="1" collapsed="1"/>
    <col min="4" max="4" width="17.6640625" style="55" customWidth="1" collapsed="1"/>
    <col min="5" max="5" width="25.109375" style="51" customWidth="1" collapsed="1"/>
    <col min="6" max="6" width="23" style="51" customWidth="1" collapsed="1"/>
    <col min="7" max="8" width="7" style="51" customWidth="1" collapsed="1"/>
    <col min="9" max="9" width="9.33203125" style="51" customWidth="1" collapsed="1"/>
    <col min="10" max="10" width="9" style="51" collapsed="1"/>
    <col min="11" max="11" width="8.6640625" style="51" customWidth="1" collapsed="1"/>
    <col min="12" max="13" width="8" style="51" customWidth="1" collapsed="1"/>
    <col min="14" max="14" width="9" style="51" collapsed="1"/>
    <col min="15" max="15" width="12" style="168" customWidth="1"/>
    <col min="16" max="16384" width="9" style="51" collapsed="1"/>
  </cols>
  <sheetData>
    <row r="1" spans="1:15" s="65" customFormat="1" ht="24" x14ac:dyDescent="0.15">
      <c r="A1" s="64" t="s">
        <v>268</v>
      </c>
      <c r="B1" s="64" t="s">
        <v>269</v>
      </c>
      <c r="C1" s="64" t="s">
        <v>826</v>
      </c>
      <c r="D1" s="64" t="s">
        <v>825</v>
      </c>
      <c r="E1" s="64" t="s">
        <v>827</v>
      </c>
      <c r="F1" s="64" t="s">
        <v>828</v>
      </c>
      <c r="G1" s="64" t="s">
        <v>271</v>
      </c>
      <c r="H1" s="64" t="s">
        <v>799</v>
      </c>
      <c r="I1" s="64" t="s">
        <v>270</v>
      </c>
      <c r="J1" s="64" t="s">
        <v>830</v>
      </c>
      <c r="K1" s="64" t="s">
        <v>832</v>
      </c>
      <c r="L1" s="64" t="s">
        <v>834</v>
      </c>
      <c r="M1" s="64" t="s">
        <v>915</v>
      </c>
      <c r="N1" s="64" t="s">
        <v>272</v>
      </c>
      <c r="O1" s="165" t="s">
        <v>1189</v>
      </c>
    </row>
    <row r="2" spans="1:15" ht="36" x14ac:dyDescent="0.15">
      <c r="A2" s="36" t="s">
        <v>193</v>
      </c>
      <c r="B2" s="52" t="s">
        <v>310</v>
      </c>
      <c r="C2" s="31" t="s">
        <v>1050</v>
      </c>
      <c r="D2" s="25" t="s">
        <v>377</v>
      </c>
      <c r="E2" s="54" t="s">
        <v>378</v>
      </c>
      <c r="F2" s="26" t="s">
        <v>379</v>
      </c>
      <c r="G2" s="25" t="s">
        <v>314</v>
      </c>
      <c r="H2" s="25" t="s">
        <v>800</v>
      </c>
      <c r="I2" s="36" t="s">
        <v>315</v>
      </c>
      <c r="J2" s="25" t="s">
        <v>640</v>
      </c>
      <c r="K2" s="36" t="s">
        <v>316</v>
      </c>
      <c r="L2" s="52" t="s">
        <v>535</v>
      </c>
      <c r="M2" s="52"/>
      <c r="N2" s="26"/>
      <c r="O2" s="150" t="s">
        <v>1188</v>
      </c>
    </row>
    <row r="3" spans="1:15" ht="72" x14ac:dyDescent="0.15">
      <c r="A3" s="36" t="s">
        <v>194</v>
      </c>
      <c r="B3" s="52" t="s">
        <v>310</v>
      </c>
      <c r="C3" s="31" t="s">
        <v>1051</v>
      </c>
      <c r="D3" s="25" t="s">
        <v>380</v>
      </c>
      <c r="E3" s="54" t="s">
        <v>381</v>
      </c>
      <c r="F3" s="26" t="s">
        <v>382</v>
      </c>
      <c r="G3" s="25" t="s">
        <v>314</v>
      </c>
      <c r="H3" s="25" t="s">
        <v>800</v>
      </c>
      <c r="I3" s="36" t="s">
        <v>315</v>
      </c>
      <c r="J3" s="25" t="s">
        <v>640</v>
      </c>
      <c r="K3" s="36" t="s">
        <v>316</v>
      </c>
      <c r="L3" s="52" t="s">
        <v>535</v>
      </c>
      <c r="M3" s="52"/>
      <c r="N3" s="26"/>
      <c r="O3" s="166"/>
    </row>
    <row r="4" spans="1:15" ht="36" x14ac:dyDescent="0.15">
      <c r="A4" s="36" t="s">
        <v>195</v>
      </c>
      <c r="B4" s="52" t="s">
        <v>310</v>
      </c>
      <c r="C4" s="31" t="s">
        <v>1052</v>
      </c>
      <c r="D4" s="25" t="s">
        <v>383</v>
      </c>
      <c r="E4" s="54" t="s">
        <v>384</v>
      </c>
      <c r="F4" s="26" t="s">
        <v>385</v>
      </c>
      <c r="G4" s="25" t="s">
        <v>314</v>
      </c>
      <c r="H4" s="25" t="s">
        <v>800</v>
      </c>
      <c r="I4" s="36" t="s">
        <v>315</v>
      </c>
      <c r="J4" s="25" t="s">
        <v>640</v>
      </c>
      <c r="K4" s="36" t="s">
        <v>316</v>
      </c>
      <c r="L4" s="52" t="s">
        <v>535</v>
      </c>
      <c r="M4" s="52"/>
      <c r="N4" s="26"/>
      <c r="O4" s="166"/>
    </row>
    <row r="5" spans="1:15" ht="120" x14ac:dyDescent="0.15">
      <c r="A5" s="36" t="s">
        <v>196</v>
      </c>
      <c r="B5" s="52" t="s">
        <v>310</v>
      </c>
      <c r="C5" s="31" t="s">
        <v>1053</v>
      </c>
      <c r="D5" s="25" t="s">
        <v>386</v>
      </c>
      <c r="E5" s="54" t="s">
        <v>387</v>
      </c>
      <c r="F5" s="25" t="s">
        <v>388</v>
      </c>
      <c r="G5" s="25" t="s">
        <v>445</v>
      </c>
      <c r="H5" s="25" t="s">
        <v>801</v>
      </c>
      <c r="I5" s="36" t="s">
        <v>320</v>
      </c>
      <c r="J5" s="25" t="s">
        <v>640</v>
      </c>
      <c r="K5" s="36" t="s">
        <v>316</v>
      </c>
      <c r="L5" s="52" t="s">
        <v>535</v>
      </c>
      <c r="M5" s="52"/>
      <c r="N5" s="26"/>
      <c r="O5" s="166"/>
    </row>
    <row r="6" spans="1:15" ht="108" x14ac:dyDescent="0.15">
      <c r="A6" s="36" t="s">
        <v>197</v>
      </c>
      <c r="B6" s="52" t="s">
        <v>310</v>
      </c>
      <c r="C6" s="31" t="s">
        <v>1054</v>
      </c>
      <c r="D6" s="25" t="s">
        <v>389</v>
      </c>
      <c r="E6" s="54" t="s">
        <v>390</v>
      </c>
      <c r="F6" s="25" t="s">
        <v>391</v>
      </c>
      <c r="G6" s="25" t="s">
        <v>445</v>
      </c>
      <c r="H6" s="25" t="s">
        <v>801</v>
      </c>
      <c r="I6" s="36" t="s">
        <v>320</v>
      </c>
      <c r="J6" s="25" t="s">
        <v>640</v>
      </c>
      <c r="K6" s="36" t="s">
        <v>316</v>
      </c>
      <c r="L6" s="52" t="s">
        <v>535</v>
      </c>
      <c r="M6" s="52"/>
      <c r="N6" s="26"/>
      <c r="O6" s="166"/>
    </row>
    <row r="7" spans="1:15" ht="36" x14ac:dyDescent="0.15">
      <c r="A7" s="36" t="s">
        <v>198</v>
      </c>
      <c r="B7" s="52" t="s">
        <v>310</v>
      </c>
      <c r="C7" s="31" t="s">
        <v>1055</v>
      </c>
      <c r="D7" s="25" t="s">
        <v>392</v>
      </c>
      <c r="E7" s="25" t="s">
        <v>393</v>
      </c>
      <c r="F7" s="53"/>
      <c r="G7" s="25" t="s">
        <v>314</v>
      </c>
      <c r="H7" s="25" t="s">
        <v>800</v>
      </c>
      <c r="I7" s="36" t="s">
        <v>315</v>
      </c>
      <c r="J7" s="25" t="s">
        <v>640</v>
      </c>
      <c r="K7" s="36" t="s">
        <v>316</v>
      </c>
      <c r="L7" s="52" t="s">
        <v>535</v>
      </c>
      <c r="M7" s="52"/>
      <c r="N7" s="26"/>
      <c r="O7" s="166"/>
    </row>
    <row r="8" spans="1:15" ht="36" x14ac:dyDescent="0.15">
      <c r="A8" s="36"/>
      <c r="B8" s="52" t="s">
        <v>355</v>
      </c>
      <c r="C8" s="31" t="s">
        <v>1056</v>
      </c>
      <c r="D8" s="54" t="s">
        <v>30</v>
      </c>
      <c r="E8" s="54" t="s">
        <v>31</v>
      </c>
      <c r="F8" s="25" t="s">
        <v>374</v>
      </c>
      <c r="G8" s="25" t="s">
        <v>314</v>
      </c>
      <c r="H8" s="25" t="s">
        <v>800</v>
      </c>
      <c r="I8" s="36" t="s">
        <v>315</v>
      </c>
      <c r="J8" s="25" t="s">
        <v>640</v>
      </c>
      <c r="K8" s="36" t="s">
        <v>316</v>
      </c>
      <c r="L8" s="52" t="s">
        <v>535</v>
      </c>
      <c r="M8" s="52"/>
      <c r="N8" s="26"/>
      <c r="O8" s="166"/>
    </row>
    <row r="9" spans="1:15" ht="72" x14ac:dyDescent="0.15">
      <c r="A9" s="36"/>
      <c r="B9" s="52" t="s">
        <v>355</v>
      </c>
      <c r="C9" s="31" t="s">
        <v>1057</v>
      </c>
      <c r="D9" s="54" t="s">
        <v>32</v>
      </c>
      <c r="E9" s="54" t="s">
        <v>33</v>
      </c>
      <c r="F9" s="25" t="s">
        <v>230</v>
      </c>
      <c r="G9" s="25" t="s">
        <v>314</v>
      </c>
      <c r="H9" s="25" t="s">
        <v>800</v>
      </c>
      <c r="I9" s="36" t="s">
        <v>315</v>
      </c>
      <c r="J9" s="25" t="s">
        <v>640</v>
      </c>
      <c r="K9" s="36" t="s">
        <v>316</v>
      </c>
      <c r="L9" s="52" t="s">
        <v>535</v>
      </c>
      <c r="M9" s="52"/>
      <c r="N9" s="26"/>
      <c r="O9" s="166"/>
    </row>
    <row r="10" spans="1:15" ht="48" x14ac:dyDescent="0.15">
      <c r="A10" s="36"/>
      <c r="B10" s="52" t="s">
        <v>355</v>
      </c>
      <c r="C10" s="31" t="s">
        <v>1058</v>
      </c>
      <c r="D10" s="54" t="s">
        <v>34</v>
      </c>
      <c r="E10" s="54" t="s">
        <v>35</v>
      </c>
      <c r="F10" s="25" t="s">
        <v>231</v>
      </c>
      <c r="G10" s="25" t="s">
        <v>314</v>
      </c>
      <c r="H10" s="25" t="s">
        <v>800</v>
      </c>
      <c r="I10" s="36" t="s">
        <v>315</v>
      </c>
      <c r="J10" s="25" t="s">
        <v>640</v>
      </c>
      <c r="K10" s="36" t="s">
        <v>316</v>
      </c>
      <c r="L10" s="52" t="s">
        <v>535</v>
      </c>
      <c r="M10" s="52"/>
      <c r="N10" s="26"/>
      <c r="O10" s="166"/>
    </row>
    <row r="11" spans="1:15" ht="60" x14ac:dyDescent="0.15">
      <c r="A11" s="36"/>
      <c r="B11" s="52" t="s">
        <v>355</v>
      </c>
      <c r="C11" s="31" t="s">
        <v>1059</v>
      </c>
      <c r="D11" s="54" t="s">
        <v>36</v>
      </c>
      <c r="E11" s="54" t="s">
        <v>37</v>
      </c>
      <c r="F11" s="53" t="s">
        <v>38</v>
      </c>
      <c r="G11" s="25" t="s">
        <v>314</v>
      </c>
      <c r="H11" s="25" t="s">
        <v>800</v>
      </c>
      <c r="I11" s="36" t="s">
        <v>315</v>
      </c>
      <c r="J11" s="25" t="s">
        <v>640</v>
      </c>
      <c r="K11" s="36" t="s">
        <v>316</v>
      </c>
      <c r="L11" s="52" t="s">
        <v>535</v>
      </c>
      <c r="M11" s="52"/>
      <c r="N11" s="26"/>
      <c r="O11" s="166"/>
    </row>
    <row r="12" spans="1:15" ht="84" x14ac:dyDescent="0.15">
      <c r="A12" s="36"/>
      <c r="B12" s="52" t="s">
        <v>355</v>
      </c>
      <c r="C12" s="31" t="s">
        <v>1060</v>
      </c>
      <c r="D12" s="54" t="s">
        <v>39</v>
      </c>
      <c r="E12" s="54" t="s">
        <v>40</v>
      </c>
      <c r="F12" s="53" t="s">
        <v>232</v>
      </c>
      <c r="G12" s="25" t="s">
        <v>314</v>
      </c>
      <c r="H12" s="25" t="s">
        <v>800</v>
      </c>
      <c r="I12" s="36" t="s">
        <v>315</v>
      </c>
      <c r="J12" s="25" t="s">
        <v>640</v>
      </c>
      <c r="K12" s="36" t="s">
        <v>316</v>
      </c>
      <c r="L12" s="52" t="s">
        <v>535</v>
      </c>
      <c r="M12" s="52"/>
      <c r="N12" s="26"/>
      <c r="O12" s="166"/>
    </row>
    <row r="13" spans="1:15" s="56" customFormat="1" ht="60" x14ac:dyDescent="0.15">
      <c r="A13" s="36"/>
      <c r="B13" s="52" t="s">
        <v>355</v>
      </c>
      <c r="C13" s="58" t="s">
        <v>1061</v>
      </c>
      <c r="D13" s="59" t="s">
        <v>41</v>
      </c>
      <c r="E13" s="59" t="s">
        <v>42</v>
      </c>
      <c r="F13" s="59" t="s">
        <v>233</v>
      </c>
      <c r="G13" s="53" t="s">
        <v>314</v>
      </c>
      <c r="H13" s="25" t="s">
        <v>800</v>
      </c>
      <c r="I13" s="52" t="s">
        <v>315</v>
      </c>
      <c r="J13" s="25" t="s">
        <v>640</v>
      </c>
      <c r="K13" s="52" t="s">
        <v>316</v>
      </c>
      <c r="L13" s="52" t="s">
        <v>535</v>
      </c>
      <c r="M13" s="52"/>
      <c r="N13" s="26"/>
      <c r="O13" s="166"/>
    </row>
    <row r="14" spans="1:15" s="56" customFormat="1" ht="36" x14ac:dyDescent="0.15">
      <c r="A14" s="36"/>
      <c r="B14" s="52" t="s">
        <v>355</v>
      </c>
      <c r="C14" s="58" t="s">
        <v>1062</v>
      </c>
      <c r="D14" s="59" t="s">
        <v>43</v>
      </c>
      <c r="E14" s="59" t="s">
        <v>44</v>
      </c>
      <c r="F14" s="59" t="s">
        <v>234</v>
      </c>
      <c r="G14" s="53" t="s">
        <v>314</v>
      </c>
      <c r="H14" s="25" t="s">
        <v>800</v>
      </c>
      <c r="I14" s="52" t="s">
        <v>315</v>
      </c>
      <c r="J14" s="25" t="s">
        <v>640</v>
      </c>
      <c r="K14" s="52" t="s">
        <v>316</v>
      </c>
      <c r="L14" s="52" t="s">
        <v>535</v>
      </c>
      <c r="M14" s="52"/>
      <c r="N14" s="26"/>
      <c r="O14" s="166"/>
    </row>
    <row r="15" spans="1:15" ht="24" x14ac:dyDescent="0.15">
      <c r="A15" s="36" t="s">
        <v>199</v>
      </c>
      <c r="B15" s="52" t="s">
        <v>310</v>
      </c>
      <c r="C15" s="31" t="s">
        <v>1063</v>
      </c>
      <c r="D15" s="25" t="s">
        <v>45</v>
      </c>
      <c r="E15" s="25" t="s">
        <v>46</v>
      </c>
      <c r="F15" s="54" t="s">
        <v>235</v>
      </c>
      <c r="G15" s="25" t="s">
        <v>314</v>
      </c>
      <c r="H15" s="25" t="s">
        <v>800</v>
      </c>
      <c r="I15" s="36" t="s">
        <v>315</v>
      </c>
      <c r="J15" s="25" t="s">
        <v>640</v>
      </c>
      <c r="K15" s="36" t="s">
        <v>316</v>
      </c>
      <c r="L15" s="52" t="s">
        <v>535</v>
      </c>
      <c r="M15" s="52"/>
      <c r="N15" s="26"/>
      <c r="O15" s="167"/>
    </row>
    <row r="16" spans="1:15" ht="36" x14ac:dyDescent="0.15">
      <c r="A16" s="36" t="s">
        <v>200</v>
      </c>
      <c r="B16" s="52" t="s">
        <v>310</v>
      </c>
      <c r="C16" s="31" t="s">
        <v>1064</v>
      </c>
      <c r="D16" s="25" t="s">
        <v>47</v>
      </c>
      <c r="E16" s="25" t="s">
        <v>48</v>
      </c>
      <c r="F16" s="32" t="s">
        <v>49</v>
      </c>
      <c r="G16" s="25" t="s">
        <v>314</v>
      </c>
      <c r="H16" s="25" t="s">
        <v>800</v>
      </c>
      <c r="I16" s="36" t="s">
        <v>315</v>
      </c>
      <c r="J16" s="25" t="s">
        <v>640</v>
      </c>
      <c r="K16" s="36" t="s">
        <v>316</v>
      </c>
      <c r="L16" s="52" t="s">
        <v>535</v>
      </c>
      <c r="M16" s="52"/>
      <c r="N16" s="26"/>
      <c r="O16" s="167"/>
    </row>
    <row r="17" spans="1:15" ht="36" x14ac:dyDescent="0.15">
      <c r="A17" s="36" t="s">
        <v>201</v>
      </c>
      <c r="B17" s="52" t="s">
        <v>310</v>
      </c>
      <c r="C17" s="31" t="s">
        <v>1065</v>
      </c>
      <c r="D17" s="25" t="s">
        <v>50</v>
      </c>
      <c r="E17" s="25" t="s">
        <v>51</v>
      </c>
      <c r="F17" s="32" t="s">
        <v>52</v>
      </c>
      <c r="G17" s="25" t="s">
        <v>314</v>
      </c>
      <c r="H17" s="25" t="s">
        <v>800</v>
      </c>
      <c r="I17" s="36" t="s">
        <v>315</v>
      </c>
      <c r="J17" s="25" t="s">
        <v>640</v>
      </c>
      <c r="K17" s="36" t="s">
        <v>316</v>
      </c>
      <c r="L17" s="52" t="s">
        <v>535</v>
      </c>
      <c r="M17" s="52"/>
      <c r="N17" s="26"/>
      <c r="O17" s="167"/>
    </row>
    <row r="18" spans="1:15" ht="36" x14ac:dyDescent="0.15">
      <c r="A18" s="36" t="s">
        <v>202</v>
      </c>
      <c r="B18" s="52" t="s">
        <v>310</v>
      </c>
      <c r="C18" s="31" t="s">
        <v>1066</v>
      </c>
      <c r="D18" s="25" t="s">
        <v>53</v>
      </c>
      <c r="E18" s="25" t="s">
        <v>54</v>
      </c>
      <c r="F18" s="32" t="s">
        <v>55</v>
      </c>
      <c r="G18" s="25" t="s">
        <v>314</v>
      </c>
      <c r="H18" s="25" t="s">
        <v>800</v>
      </c>
      <c r="I18" s="36" t="s">
        <v>315</v>
      </c>
      <c r="J18" s="25" t="s">
        <v>640</v>
      </c>
      <c r="K18" s="36" t="s">
        <v>316</v>
      </c>
      <c r="L18" s="52" t="s">
        <v>535</v>
      </c>
      <c r="M18" s="52"/>
      <c r="N18" s="26"/>
      <c r="O18" s="167"/>
    </row>
    <row r="19" spans="1:15" ht="120" x14ac:dyDescent="0.15">
      <c r="A19" s="36" t="s">
        <v>203</v>
      </c>
      <c r="B19" s="52" t="s">
        <v>310</v>
      </c>
      <c r="C19" s="31" t="s">
        <v>1067</v>
      </c>
      <c r="D19" s="25" t="s">
        <v>56</v>
      </c>
      <c r="E19" s="54" t="s">
        <v>57</v>
      </c>
      <c r="F19" s="25" t="s">
        <v>375</v>
      </c>
      <c r="G19" s="25" t="s">
        <v>445</v>
      </c>
      <c r="H19" s="25" t="s">
        <v>805</v>
      </c>
      <c r="I19" s="36" t="s">
        <v>320</v>
      </c>
      <c r="J19" s="25" t="s">
        <v>640</v>
      </c>
      <c r="K19" s="36" t="s">
        <v>316</v>
      </c>
      <c r="L19" s="52" t="s">
        <v>535</v>
      </c>
      <c r="M19" s="52"/>
      <c r="N19" s="26"/>
      <c r="O19" s="167"/>
    </row>
    <row r="20" spans="1:15" ht="108" x14ac:dyDescent="0.15">
      <c r="A20" s="36" t="s">
        <v>204</v>
      </c>
      <c r="B20" s="52" t="s">
        <v>310</v>
      </c>
      <c r="C20" s="31" t="s">
        <v>1068</v>
      </c>
      <c r="D20" s="25" t="s">
        <v>58</v>
      </c>
      <c r="E20" s="54" t="s">
        <v>59</v>
      </c>
      <c r="F20" s="25" t="s">
        <v>391</v>
      </c>
      <c r="G20" s="25" t="s">
        <v>445</v>
      </c>
      <c r="H20" s="25" t="s">
        <v>805</v>
      </c>
      <c r="I20" s="36" t="s">
        <v>320</v>
      </c>
      <c r="J20" s="25" t="s">
        <v>640</v>
      </c>
      <c r="K20" s="36" t="s">
        <v>316</v>
      </c>
      <c r="L20" s="52" t="s">
        <v>535</v>
      </c>
      <c r="M20" s="52"/>
      <c r="N20" s="26"/>
      <c r="O20" s="167"/>
    </row>
    <row r="21" spans="1:15" ht="24" x14ac:dyDescent="0.15">
      <c r="A21" s="36" t="s">
        <v>205</v>
      </c>
      <c r="B21" s="52" t="s">
        <v>310</v>
      </c>
      <c r="C21" s="31" t="s">
        <v>1069</v>
      </c>
      <c r="D21" s="25" t="s">
        <v>60</v>
      </c>
      <c r="E21" s="25" t="s">
        <v>61</v>
      </c>
      <c r="F21" s="25"/>
      <c r="G21" s="25" t="s">
        <v>314</v>
      </c>
      <c r="H21" s="25" t="s">
        <v>800</v>
      </c>
      <c r="I21" s="36" t="s">
        <v>315</v>
      </c>
      <c r="J21" s="25" t="s">
        <v>640</v>
      </c>
      <c r="K21" s="36" t="s">
        <v>316</v>
      </c>
      <c r="L21" s="52" t="s">
        <v>535</v>
      </c>
      <c r="M21" s="52"/>
      <c r="N21" s="26"/>
    </row>
    <row r="22" spans="1:15" ht="36" x14ac:dyDescent="0.15">
      <c r="A22" s="36"/>
      <c r="B22" s="52" t="s">
        <v>355</v>
      </c>
      <c r="C22" s="31" t="s">
        <v>1070</v>
      </c>
      <c r="D22" s="54" t="s">
        <v>62</v>
      </c>
      <c r="E22" s="54" t="s">
        <v>31</v>
      </c>
      <c r="F22" s="25" t="s">
        <v>426</v>
      </c>
      <c r="G22" s="25" t="s">
        <v>314</v>
      </c>
      <c r="H22" s="25" t="s">
        <v>800</v>
      </c>
      <c r="I22" s="36" t="s">
        <v>315</v>
      </c>
      <c r="J22" s="25" t="s">
        <v>640</v>
      </c>
      <c r="K22" s="36" t="s">
        <v>316</v>
      </c>
      <c r="L22" s="52" t="s">
        <v>535</v>
      </c>
      <c r="M22" s="52"/>
      <c r="N22" s="26"/>
    </row>
    <row r="23" spans="1:15" ht="72" x14ac:dyDescent="0.15">
      <c r="A23" s="36"/>
      <c r="B23" s="52" t="s">
        <v>355</v>
      </c>
      <c r="C23" s="31" t="s">
        <v>1071</v>
      </c>
      <c r="D23" s="54" t="s">
        <v>64</v>
      </c>
      <c r="E23" s="54" t="s">
        <v>33</v>
      </c>
      <c r="F23" s="25" t="s">
        <v>236</v>
      </c>
      <c r="G23" s="25" t="s">
        <v>314</v>
      </c>
      <c r="H23" s="25" t="s">
        <v>800</v>
      </c>
      <c r="I23" s="36" t="s">
        <v>315</v>
      </c>
      <c r="J23" s="25" t="s">
        <v>640</v>
      </c>
      <c r="K23" s="36" t="s">
        <v>316</v>
      </c>
      <c r="L23" s="52" t="s">
        <v>535</v>
      </c>
      <c r="M23" s="52"/>
      <c r="N23" s="26"/>
    </row>
    <row r="24" spans="1:15" ht="60" x14ac:dyDescent="0.15">
      <c r="A24" s="36"/>
      <c r="B24" s="52" t="s">
        <v>355</v>
      </c>
      <c r="C24" s="31" t="s">
        <v>1072</v>
      </c>
      <c r="D24" s="54" t="s">
        <v>65</v>
      </c>
      <c r="E24" s="54" t="s">
        <v>35</v>
      </c>
      <c r="F24" s="25" t="s">
        <v>237</v>
      </c>
      <c r="G24" s="25" t="s">
        <v>314</v>
      </c>
      <c r="H24" s="25" t="s">
        <v>800</v>
      </c>
      <c r="I24" s="36" t="s">
        <v>315</v>
      </c>
      <c r="J24" s="25" t="s">
        <v>640</v>
      </c>
      <c r="K24" s="36" t="s">
        <v>316</v>
      </c>
      <c r="L24" s="52" t="s">
        <v>535</v>
      </c>
      <c r="M24" s="52"/>
      <c r="N24" s="26"/>
    </row>
    <row r="25" spans="1:15" ht="48" x14ac:dyDescent="0.15">
      <c r="A25" s="36"/>
      <c r="B25" s="52" t="s">
        <v>355</v>
      </c>
      <c r="C25" s="31" t="s">
        <v>1073</v>
      </c>
      <c r="D25" s="54" t="s">
        <v>66</v>
      </c>
      <c r="E25" s="54" t="s">
        <v>37</v>
      </c>
      <c r="F25" s="53" t="s">
        <v>376</v>
      </c>
      <c r="G25" s="25" t="s">
        <v>314</v>
      </c>
      <c r="H25" s="25" t="s">
        <v>800</v>
      </c>
      <c r="I25" s="36" t="s">
        <v>315</v>
      </c>
      <c r="J25" s="25" t="s">
        <v>640</v>
      </c>
      <c r="K25" s="36" t="s">
        <v>316</v>
      </c>
      <c r="L25" s="52" t="s">
        <v>535</v>
      </c>
      <c r="M25" s="52"/>
      <c r="N25" s="26"/>
      <c r="O25" s="169"/>
    </row>
    <row r="26" spans="1:15" ht="72" x14ac:dyDescent="0.15">
      <c r="A26" s="36"/>
      <c r="B26" s="52" t="s">
        <v>355</v>
      </c>
      <c r="C26" s="31" t="s">
        <v>1074</v>
      </c>
      <c r="D26" s="54" t="s">
        <v>67</v>
      </c>
      <c r="E26" s="54" t="s">
        <v>40</v>
      </c>
      <c r="F26" s="53" t="s">
        <v>238</v>
      </c>
      <c r="G26" s="25" t="s">
        <v>314</v>
      </c>
      <c r="H26" s="25" t="s">
        <v>800</v>
      </c>
      <c r="I26" s="36" t="s">
        <v>315</v>
      </c>
      <c r="J26" s="25" t="s">
        <v>640</v>
      </c>
      <c r="K26" s="36" t="s">
        <v>316</v>
      </c>
      <c r="L26" s="52" t="s">
        <v>535</v>
      </c>
      <c r="M26" s="52"/>
      <c r="N26" s="26"/>
      <c r="O26" s="167"/>
    </row>
    <row r="27" spans="1:15" ht="60" x14ac:dyDescent="0.15">
      <c r="A27" s="36"/>
      <c r="B27" s="52" t="s">
        <v>355</v>
      </c>
      <c r="C27" s="31" t="s">
        <v>1075</v>
      </c>
      <c r="D27" s="54" t="s">
        <v>68</v>
      </c>
      <c r="E27" s="54" t="s">
        <v>42</v>
      </c>
      <c r="F27" s="59" t="s">
        <v>239</v>
      </c>
      <c r="G27" s="25" t="s">
        <v>314</v>
      </c>
      <c r="H27" s="25" t="s">
        <v>800</v>
      </c>
      <c r="I27" s="36" t="s">
        <v>315</v>
      </c>
      <c r="J27" s="25" t="s">
        <v>640</v>
      </c>
      <c r="K27" s="36" t="s">
        <v>316</v>
      </c>
      <c r="L27" s="52" t="s">
        <v>535</v>
      </c>
      <c r="M27" s="52"/>
      <c r="N27" s="26"/>
      <c r="O27" s="167"/>
    </row>
    <row r="28" spans="1:15" ht="36" x14ac:dyDescent="0.15">
      <c r="A28" s="36"/>
      <c r="B28" s="52" t="s">
        <v>355</v>
      </c>
      <c r="C28" s="31" t="s">
        <v>1076</v>
      </c>
      <c r="D28" s="54" t="s">
        <v>69</v>
      </c>
      <c r="E28" s="54" t="s">
        <v>44</v>
      </c>
      <c r="F28" s="59" t="s">
        <v>240</v>
      </c>
      <c r="G28" s="25" t="s">
        <v>314</v>
      </c>
      <c r="H28" s="25" t="s">
        <v>800</v>
      </c>
      <c r="I28" s="36" t="s">
        <v>315</v>
      </c>
      <c r="J28" s="25" t="s">
        <v>640</v>
      </c>
      <c r="K28" s="36" t="s">
        <v>316</v>
      </c>
      <c r="L28" s="52" t="s">
        <v>535</v>
      </c>
      <c r="M28" s="52"/>
      <c r="N28" s="26"/>
      <c r="O28" s="167"/>
    </row>
    <row r="29" spans="1:15" ht="36" x14ac:dyDescent="0.15">
      <c r="A29" s="36" t="s">
        <v>206</v>
      </c>
      <c r="B29" s="52" t="s">
        <v>310</v>
      </c>
      <c r="C29" s="31" t="s">
        <v>1077</v>
      </c>
      <c r="D29" s="26" t="s">
        <v>70</v>
      </c>
      <c r="E29" s="26" t="s">
        <v>395</v>
      </c>
      <c r="F29" s="25" t="s">
        <v>396</v>
      </c>
      <c r="G29" s="25" t="s">
        <v>314</v>
      </c>
      <c r="H29" s="25" t="s">
        <v>800</v>
      </c>
      <c r="I29" s="36" t="s">
        <v>315</v>
      </c>
      <c r="J29" s="25" t="s">
        <v>640</v>
      </c>
      <c r="K29" s="36" t="s">
        <v>316</v>
      </c>
      <c r="L29" s="52" t="s">
        <v>535</v>
      </c>
      <c r="M29" s="52"/>
      <c r="N29" s="26"/>
      <c r="O29" s="167"/>
    </row>
    <row r="30" spans="1:15" ht="36" x14ac:dyDescent="0.15">
      <c r="A30" s="36" t="s">
        <v>207</v>
      </c>
      <c r="B30" s="52" t="s">
        <v>310</v>
      </c>
      <c r="C30" s="31" t="s">
        <v>1078</v>
      </c>
      <c r="D30" s="26" t="s">
        <v>397</v>
      </c>
      <c r="E30" s="26" t="s">
        <v>398</v>
      </c>
      <c r="F30" s="25" t="s">
        <v>399</v>
      </c>
      <c r="G30" s="25" t="s">
        <v>314</v>
      </c>
      <c r="H30" s="25" t="s">
        <v>800</v>
      </c>
      <c r="I30" s="36" t="s">
        <v>400</v>
      </c>
      <c r="J30" s="25" t="s">
        <v>640</v>
      </c>
      <c r="K30" s="36" t="s">
        <v>316</v>
      </c>
      <c r="L30" s="52" t="s">
        <v>535</v>
      </c>
      <c r="M30" s="52"/>
      <c r="N30" s="26"/>
      <c r="O30" s="167"/>
    </row>
    <row r="31" spans="1:15" ht="13.2" x14ac:dyDescent="0.15">
      <c r="B31" s="29"/>
      <c r="C31" s="29"/>
      <c r="D31" s="60"/>
      <c r="E31" s="30"/>
      <c r="F31" s="29"/>
      <c r="G31" s="29"/>
      <c r="H31" s="29"/>
      <c r="I31" s="29"/>
      <c r="L31" s="29"/>
      <c r="M31" s="29"/>
      <c r="O31" s="166"/>
    </row>
    <row r="32" spans="1:15" ht="13.2" x14ac:dyDescent="0.15">
      <c r="B32" s="29"/>
      <c r="C32" s="30"/>
      <c r="D32" s="61"/>
      <c r="E32" s="30"/>
      <c r="F32" s="29"/>
      <c r="G32" s="29"/>
      <c r="H32" s="29"/>
      <c r="I32" s="29"/>
      <c r="L32" s="29"/>
      <c r="M32" s="29"/>
      <c r="O32" s="166"/>
    </row>
    <row r="33" spans="15:15" ht="12" x14ac:dyDescent="0.15">
      <c r="O33" s="166"/>
    </row>
    <row r="34" spans="15:15" ht="12" x14ac:dyDescent="0.15">
      <c r="O34" s="166"/>
    </row>
    <row r="35" spans="15:15" ht="12" x14ac:dyDescent="0.15">
      <c r="O35" s="166"/>
    </row>
    <row r="36" spans="15:15" ht="12" x14ac:dyDescent="0.15">
      <c r="O36" s="166"/>
    </row>
    <row r="37" spans="15:15" ht="12" x14ac:dyDescent="0.15">
      <c r="O37" s="166"/>
    </row>
    <row r="38" spans="15:15" ht="12" x14ac:dyDescent="0.15">
      <c r="O38" s="166"/>
    </row>
    <row r="39" spans="15:15" ht="12" x14ac:dyDescent="0.15">
      <c r="O39" s="166"/>
    </row>
    <row r="40" spans="15:15" ht="12" x14ac:dyDescent="0.15">
      <c r="O40" s="166"/>
    </row>
    <row r="41" spans="15:15" ht="12" x14ac:dyDescent="0.15">
      <c r="O41" s="166"/>
    </row>
    <row r="42" spans="15:15" ht="12" x14ac:dyDescent="0.15">
      <c r="O42" s="166"/>
    </row>
    <row r="43" spans="15:15" x14ac:dyDescent="0.15">
      <c r="O43" s="167"/>
    </row>
    <row r="48" spans="15:15" ht="12" x14ac:dyDescent="0.15">
      <c r="O48" s="170"/>
    </row>
    <row r="49" spans="15:15" ht="12" x14ac:dyDescent="0.15">
      <c r="O49" s="170"/>
    </row>
    <row r="50" spans="15:15" ht="12" x14ac:dyDescent="0.15">
      <c r="O50" s="170"/>
    </row>
    <row r="51" spans="15:15" ht="12" x14ac:dyDescent="0.15">
      <c r="O51" s="170"/>
    </row>
    <row r="52" spans="15:15" ht="12" x14ac:dyDescent="0.15">
      <c r="O52" s="170"/>
    </row>
    <row r="53" spans="15:15" ht="12" x14ac:dyDescent="0.15">
      <c r="O53" s="170"/>
    </row>
    <row r="54" spans="15:15" ht="12" x14ac:dyDescent="0.15">
      <c r="O54" s="170"/>
    </row>
    <row r="55" spans="15:15" ht="12" x14ac:dyDescent="0.15">
      <c r="O55" s="170"/>
    </row>
    <row r="56" spans="15:15" ht="12" x14ac:dyDescent="0.15">
      <c r="O56" s="170"/>
    </row>
    <row r="57" spans="15:15" ht="12" x14ac:dyDescent="0.15">
      <c r="O57" s="170"/>
    </row>
    <row r="58" spans="15:15" ht="12" x14ac:dyDescent="0.15">
      <c r="O58" s="170"/>
    </row>
    <row r="59" spans="15:15" ht="12" x14ac:dyDescent="0.15">
      <c r="O59" s="170"/>
    </row>
    <row r="60" spans="15:15" ht="12" x14ac:dyDescent="0.15">
      <c r="O60" s="170"/>
    </row>
    <row r="61" spans="15:15" ht="12" x14ac:dyDescent="0.15">
      <c r="O61" s="170"/>
    </row>
    <row r="62" spans="15:15" ht="12" x14ac:dyDescent="0.15">
      <c r="O62" s="170"/>
    </row>
  </sheetData>
  <phoneticPr fontId="2" type="noConversion"/>
  <dataValidations count="1">
    <dataValidation type="list" allowBlank="1" showInputMessage="1" showErrorMessage="1" sqref="O2:O1048576">
      <formula1>"T,T+1Q,T+2Q,T+3Q,T+4Q,NS"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topLeftCell="B1" workbookViewId="0">
      <selection activeCell="O1" sqref="O1:O1048576"/>
    </sheetView>
  </sheetViews>
  <sheetFormatPr defaultColWidth="9" defaultRowHeight="15.6" x14ac:dyDescent="0.15"/>
  <cols>
    <col min="1" max="1" width="8.44140625" style="51" customWidth="1" collapsed="1"/>
    <col min="2" max="2" width="6.6640625" style="51" bestFit="1" customWidth="1" collapsed="1"/>
    <col min="3" max="3" width="14.44140625" style="51" customWidth="1" collapsed="1"/>
    <col min="4" max="4" width="17.6640625" style="55" customWidth="1" collapsed="1"/>
    <col min="5" max="5" width="25.5546875" style="51" customWidth="1" collapsed="1"/>
    <col min="6" max="6" width="23.109375" style="51" customWidth="1" collapsed="1"/>
    <col min="7" max="8" width="7" style="51" customWidth="1" collapsed="1"/>
    <col min="9" max="9" width="6.109375" style="51" customWidth="1" collapsed="1"/>
    <col min="10" max="10" width="10.33203125" style="51" customWidth="1" collapsed="1"/>
    <col min="11" max="11" width="8.6640625" style="51" customWidth="1" collapsed="1"/>
    <col min="12" max="13" width="8" style="51" customWidth="1" collapsed="1"/>
    <col min="14" max="14" width="9" style="51" collapsed="1"/>
    <col min="15" max="15" width="12" style="168" customWidth="1"/>
    <col min="16" max="16384" width="9" style="51" collapsed="1"/>
  </cols>
  <sheetData>
    <row r="1" spans="1:15" s="65" customFormat="1" ht="24" x14ac:dyDescent="0.15">
      <c r="A1" s="64" t="s">
        <v>268</v>
      </c>
      <c r="B1" s="64" t="s">
        <v>269</v>
      </c>
      <c r="C1" s="64" t="s">
        <v>826</v>
      </c>
      <c r="D1" s="64" t="s">
        <v>825</v>
      </c>
      <c r="E1" s="64" t="s">
        <v>827</v>
      </c>
      <c r="F1" s="64" t="s">
        <v>914</v>
      </c>
      <c r="G1" s="64" t="s">
        <v>271</v>
      </c>
      <c r="H1" s="64" t="s">
        <v>799</v>
      </c>
      <c r="I1" s="64" t="s">
        <v>270</v>
      </c>
      <c r="J1" s="64" t="s">
        <v>830</v>
      </c>
      <c r="K1" s="64" t="s">
        <v>832</v>
      </c>
      <c r="L1" s="64" t="s">
        <v>834</v>
      </c>
      <c r="M1" s="64" t="s">
        <v>915</v>
      </c>
      <c r="N1" s="64" t="s">
        <v>272</v>
      </c>
      <c r="O1" s="165" t="s">
        <v>1189</v>
      </c>
    </row>
    <row r="2" spans="1:15" ht="48" x14ac:dyDescent="0.25">
      <c r="A2" s="79" t="s">
        <v>208</v>
      </c>
      <c r="B2" s="52" t="s">
        <v>310</v>
      </c>
      <c r="C2" s="31" t="s">
        <v>1079</v>
      </c>
      <c r="D2" s="26" t="s">
        <v>77</v>
      </c>
      <c r="E2" s="26" t="s">
        <v>78</v>
      </c>
      <c r="F2" s="25"/>
      <c r="G2" s="25" t="s">
        <v>314</v>
      </c>
      <c r="H2" s="25" t="s">
        <v>804</v>
      </c>
      <c r="I2" s="122" t="s">
        <v>315</v>
      </c>
      <c r="J2" s="74" t="s">
        <v>401</v>
      </c>
      <c r="K2" s="36" t="s">
        <v>316</v>
      </c>
      <c r="L2" s="52" t="s">
        <v>535</v>
      </c>
      <c r="M2" s="52"/>
      <c r="N2" s="26"/>
      <c r="O2" s="150" t="s">
        <v>1188</v>
      </c>
    </row>
    <row r="3" spans="1:15" ht="60" x14ac:dyDescent="0.25">
      <c r="A3" s="79" t="s">
        <v>209</v>
      </c>
      <c r="B3" s="52" t="s">
        <v>310</v>
      </c>
      <c r="C3" s="31" t="s">
        <v>1080</v>
      </c>
      <c r="D3" s="25" t="s">
        <v>79</v>
      </c>
      <c r="E3" s="25" t="s">
        <v>80</v>
      </c>
      <c r="F3" s="25" t="s">
        <v>162</v>
      </c>
      <c r="G3" s="25" t="s">
        <v>314</v>
      </c>
      <c r="H3" s="25" t="s">
        <v>804</v>
      </c>
      <c r="I3" s="122" t="s">
        <v>315</v>
      </c>
      <c r="J3" s="74" t="s">
        <v>401</v>
      </c>
      <c r="K3" s="36" t="s">
        <v>316</v>
      </c>
      <c r="L3" s="52" t="s">
        <v>535</v>
      </c>
      <c r="M3" s="52"/>
      <c r="N3" s="26"/>
      <c r="O3" s="166"/>
    </row>
    <row r="4" spans="1:15" ht="72" x14ac:dyDescent="0.25">
      <c r="A4" s="79" t="s">
        <v>210</v>
      </c>
      <c r="B4" s="52" t="s">
        <v>310</v>
      </c>
      <c r="C4" s="31" t="s">
        <v>1081</v>
      </c>
      <c r="D4" s="25" t="s">
        <v>81</v>
      </c>
      <c r="E4" s="25" t="s">
        <v>82</v>
      </c>
      <c r="F4" s="25" t="s">
        <v>83</v>
      </c>
      <c r="G4" s="25" t="s">
        <v>314</v>
      </c>
      <c r="H4" s="25" t="s">
        <v>804</v>
      </c>
      <c r="I4" s="122" t="s">
        <v>315</v>
      </c>
      <c r="J4" s="74" t="s">
        <v>401</v>
      </c>
      <c r="K4" s="36" t="s">
        <v>316</v>
      </c>
      <c r="L4" s="52" t="s">
        <v>535</v>
      </c>
      <c r="M4" s="52"/>
      <c r="N4" s="26"/>
      <c r="O4" s="166"/>
    </row>
    <row r="5" spans="1:15" s="56" customFormat="1" ht="48" x14ac:dyDescent="0.25">
      <c r="A5" s="80" t="s">
        <v>211</v>
      </c>
      <c r="B5" s="52" t="s">
        <v>310</v>
      </c>
      <c r="C5" s="62" t="s">
        <v>1082</v>
      </c>
      <c r="D5" s="53" t="s">
        <v>84</v>
      </c>
      <c r="E5" s="59" t="s">
        <v>85</v>
      </c>
      <c r="F5" s="59" t="s">
        <v>86</v>
      </c>
      <c r="G5" s="53" t="s">
        <v>314</v>
      </c>
      <c r="H5" s="25" t="s">
        <v>804</v>
      </c>
      <c r="I5" s="62" t="s">
        <v>315</v>
      </c>
      <c r="J5" s="75" t="s">
        <v>401</v>
      </c>
      <c r="K5" s="52" t="s">
        <v>316</v>
      </c>
      <c r="L5" s="52" t="s">
        <v>535</v>
      </c>
      <c r="M5" s="52"/>
      <c r="N5" s="26"/>
      <c r="O5" s="166"/>
    </row>
    <row r="6" spans="1:15" ht="120" x14ac:dyDescent="0.25">
      <c r="A6" s="123" t="s">
        <v>212</v>
      </c>
      <c r="B6" s="52" t="s">
        <v>310</v>
      </c>
      <c r="C6" s="31" t="s">
        <v>1083</v>
      </c>
      <c r="D6" s="25" t="s">
        <v>87</v>
      </c>
      <c r="E6" s="25" t="s">
        <v>88</v>
      </c>
      <c r="F6" s="25" t="s">
        <v>388</v>
      </c>
      <c r="G6" s="25" t="s">
        <v>445</v>
      </c>
      <c r="H6" s="25" t="s">
        <v>801</v>
      </c>
      <c r="I6" s="122" t="s">
        <v>856</v>
      </c>
      <c r="J6" s="74" t="s">
        <v>401</v>
      </c>
      <c r="K6" s="36" t="s">
        <v>316</v>
      </c>
      <c r="L6" s="52" t="s">
        <v>535</v>
      </c>
      <c r="M6" s="52"/>
      <c r="N6" s="26"/>
      <c r="O6" s="166"/>
    </row>
    <row r="7" spans="1:15" ht="108" x14ac:dyDescent="0.25">
      <c r="A7" s="123" t="s">
        <v>213</v>
      </c>
      <c r="B7" s="52" t="s">
        <v>310</v>
      </c>
      <c r="C7" s="31" t="s">
        <v>1084</v>
      </c>
      <c r="D7" s="25" t="s">
        <v>89</v>
      </c>
      <c r="E7" s="25" t="s">
        <v>90</v>
      </c>
      <c r="F7" s="25" t="s">
        <v>391</v>
      </c>
      <c r="G7" s="25" t="s">
        <v>445</v>
      </c>
      <c r="H7" s="25" t="s">
        <v>801</v>
      </c>
      <c r="I7" s="122" t="s">
        <v>856</v>
      </c>
      <c r="J7" s="74" t="s">
        <v>401</v>
      </c>
      <c r="K7" s="36" t="s">
        <v>316</v>
      </c>
      <c r="L7" s="52" t="s">
        <v>535</v>
      </c>
      <c r="M7" s="52"/>
      <c r="N7" s="26"/>
      <c r="O7" s="166"/>
    </row>
    <row r="8" spans="1:15" ht="24" x14ac:dyDescent="0.15">
      <c r="A8" s="79" t="s">
        <v>214</v>
      </c>
      <c r="B8" s="52" t="s">
        <v>310</v>
      </c>
      <c r="C8" s="31" t="s">
        <v>402</v>
      </c>
      <c r="D8" s="25" t="s">
        <v>392</v>
      </c>
      <c r="E8" s="25" t="s">
        <v>91</v>
      </c>
      <c r="F8" s="25"/>
      <c r="G8" s="25" t="s">
        <v>314</v>
      </c>
      <c r="H8" s="25" t="s">
        <v>804</v>
      </c>
      <c r="I8" s="36" t="s">
        <v>315</v>
      </c>
      <c r="J8" s="53" t="s">
        <v>401</v>
      </c>
      <c r="K8" s="36" t="s">
        <v>316</v>
      </c>
      <c r="L8" s="52" t="s">
        <v>535</v>
      </c>
      <c r="M8" s="52"/>
      <c r="N8" s="26"/>
      <c r="O8" s="166"/>
    </row>
    <row r="9" spans="1:15" ht="36" x14ac:dyDescent="0.15">
      <c r="A9" s="79" t="s">
        <v>215</v>
      </c>
      <c r="B9" s="52" t="s">
        <v>355</v>
      </c>
      <c r="C9" s="31" t="s">
        <v>403</v>
      </c>
      <c r="D9" s="54" t="s">
        <v>30</v>
      </c>
      <c r="E9" s="54" t="s">
        <v>31</v>
      </c>
      <c r="F9" s="25" t="s">
        <v>374</v>
      </c>
      <c r="G9" s="25" t="s">
        <v>314</v>
      </c>
      <c r="H9" s="25" t="s">
        <v>804</v>
      </c>
      <c r="I9" s="36" t="s">
        <v>315</v>
      </c>
      <c r="J9" s="53" t="s">
        <v>401</v>
      </c>
      <c r="K9" s="36" t="s">
        <v>316</v>
      </c>
      <c r="L9" s="52" t="s">
        <v>535</v>
      </c>
      <c r="M9" s="52"/>
      <c r="N9" s="26"/>
      <c r="O9" s="166"/>
    </row>
    <row r="10" spans="1:15" ht="72" x14ac:dyDescent="0.15">
      <c r="A10" s="79" t="s">
        <v>216</v>
      </c>
      <c r="B10" s="52" t="s">
        <v>355</v>
      </c>
      <c r="C10" s="31" t="s">
        <v>404</v>
      </c>
      <c r="D10" s="54" t="s">
        <v>32</v>
      </c>
      <c r="E10" s="54" t="s">
        <v>92</v>
      </c>
      <c r="F10" s="25" t="s">
        <v>241</v>
      </c>
      <c r="G10" s="25" t="s">
        <v>314</v>
      </c>
      <c r="H10" s="25" t="s">
        <v>804</v>
      </c>
      <c r="I10" s="36" t="s">
        <v>315</v>
      </c>
      <c r="J10" s="53" t="s">
        <v>401</v>
      </c>
      <c r="K10" s="36" t="s">
        <v>316</v>
      </c>
      <c r="L10" s="52" t="s">
        <v>535</v>
      </c>
      <c r="M10" s="52"/>
      <c r="N10" s="26"/>
      <c r="O10" s="166"/>
    </row>
    <row r="11" spans="1:15" ht="48" x14ac:dyDescent="0.15">
      <c r="A11" s="79" t="s">
        <v>217</v>
      </c>
      <c r="B11" s="52" t="s">
        <v>355</v>
      </c>
      <c r="C11" s="31" t="s">
        <v>405</v>
      </c>
      <c r="D11" s="54" t="s">
        <v>34</v>
      </c>
      <c r="E11" s="54" t="s">
        <v>35</v>
      </c>
      <c r="F11" s="25" t="s">
        <v>242</v>
      </c>
      <c r="G11" s="25" t="s">
        <v>314</v>
      </c>
      <c r="H11" s="25" t="s">
        <v>804</v>
      </c>
      <c r="I11" s="36" t="s">
        <v>315</v>
      </c>
      <c r="J11" s="53" t="s">
        <v>401</v>
      </c>
      <c r="K11" s="36" t="s">
        <v>316</v>
      </c>
      <c r="L11" s="52" t="s">
        <v>535</v>
      </c>
      <c r="M11" s="52"/>
      <c r="N11" s="26"/>
      <c r="O11" s="166"/>
    </row>
    <row r="12" spans="1:15" ht="60" x14ac:dyDescent="0.15">
      <c r="A12" s="80" t="s">
        <v>218</v>
      </c>
      <c r="B12" s="52" t="s">
        <v>355</v>
      </c>
      <c r="C12" s="31" t="s">
        <v>1085</v>
      </c>
      <c r="D12" s="54" t="s">
        <v>36</v>
      </c>
      <c r="E12" s="54" t="s">
        <v>37</v>
      </c>
      <c r="F12" s="53" t="s">
        <v>38</v>
      </c>
      <c r="G12" s="25" t="s">
        <v>314</v>
      </c>
      <c r="H12" s="25" t="s">
        <v>804</v>
      </c>
      <c r="I12" s="36" t="s">
        <v>315</v>
      </c>
      <c r="J12" s="53" t="s">
        <v>401</v>
      </c>
      <c r="K12" s="36" t="s">
        <v>316</v>
      </c>
      <c r="L12" s="52" t="s">
        <v>535</v>
      </c>
      <c r="M12" s="52"/>
      <c r="N12" s="26"/>
      <c r="O12" s="166"/>
    </row>
    <row r="13" spans="1:15" ht="84" x14ac:dyDescent="0.15">
      <c r="A13" s="79" t="s">
        <v>219</v>
      </c>
      <c r="B13" s="52" t="s">
        <v>355</v>
      </c>
      <c r="C13" s="31" t="s">
        <v>1086</v>
      </c>
      <c r="D13" s="54" t="s">
        <v>39</v>
      </c>
      <c r="E13" s="54" t="s">
        <v>40</v>
      </c>
      <c r="F13" s="53" t="s">
        <v>232</v>
      </c>
      <c r="G13" s="25" t="s">
        <v>314</v>
      </c>
      <c r="H13" s="25" t="s">
        <v>804</v>
      </c>
      <c r="I13" s="36" t="s">
        <v>315</v>
      </c>
      <c r="J13" s="53" t="s">
        <v>401</v>
      </c>
      <c r="K13" s="36" t="s">
        <v>316</v>
      </c>
      <c r="L13" s="52" t="s">
        <v>535</v>
      </c>
      <c r="M13" s="52"/>
      <c r="N13" s="26"/>
      <c r="O13" s="166"/>
    </row>
    <row r="14" spans="1:15" ht="60" x14ac:dyDescent="0.15">
      <c r="A14" s="79" t="s">
        <v>220</v>
      </c>
      <c r="B14" s="52" t="s">
        <v>355</v>
      </c>
      <c r="C14" s="31" t="s">
        <v>406</v>
      </c>
      <c r="D14" s="54" t="s">
        <v>41</v>
      </c>
      <c r="E14" s="54" t="s">
        <v>42</v>
      </c>
      <c r="F14" s="59" t="s">
        <v>233</v>
      </c>
      <c r="G14" s="25" t="s">
        <v>314</v>
      </c>
      <c r="H14" s="25" t="s">
        <v>804</v>
      </c>
      <c r="I14" s="36" t="s">
        <v>315</v>
      </c>
      <c r="J14" s="53" t="s">
        <v>401</v>
      </c>
      <c r="K14" s="36" t="s">
        <v>316</v>
      </c>
      <c r="L14" s="52" t="s">
        <v>535</v>
      </c>
      <c r="M14" s="52"/>
      <c r="N14" s="26"/>
      <c r="O14" s="166"/>
    </row>
    <row r="15" spans="1:15" ht="36" x14ac:dyDescent="0.15">
      <c r="A15" s="79" t="s">
        <v>221</v>
      </c>
      <c r="B15" s="52" t="s">
        <v>355</v>
      </c>
      <c r="C15" s="31" t="s">
        <v>1087</v>
      </c>
      <c r="D15" s="54" t="s">
        <v>43</v>
      </c>
      <c r="E15" s="54" t="s">
        <v>44</v>
      </c>
      <c r="F15" s="59" t="s">
        <v>234</v>
      </c>
      <c r="G15" s="25" t="s">
        <v>314</v>
      </c>
      <c r="H15" s="25" t="s">
        <v>804</v>
      </c>
      <c r="I15" s="36" t="s">
        <v>315</v>
      </c>
      <c r="J15" s="53" t="s">
        <v>401</v>
      </c>
      <c r="K15" s="36" t="s">
        <v>316</v>
      </c>
      <c r="L15" s="52" t="s">
        <v>535</v>
      </c>
      <c r="M15" s="52"/>
      <c r="N15" s="26"/>
      <c r="O15" s="167"/>
    </row>
    <row r="16" spans="1:15" ht="36" x14ac:dyDescent="0.25">
      <c r="A16" s="79" t="s">
        <v>222</v>
      </c>
      <c r="B16" s="52" t="s">
        <v>310</v>
      </c>
      <c r="C16" s="31" t="s">
        <v>1088</v>
      </c>
      <c r="D16" s="25" t="s">
        <v>93</v>
      </c>
      <c r="E16" s="54" t="s">
        <v>94</v>
      </c>
      <c r="F16" s="25" t="s">
        <v>243</v>
      </c>
      <c r="G16" s="25" t="s">
        <v>314</v>
      </c>
      <c r="H16" s="25" t="s">
        <v>804</v>
      </c>
      <c r="I16" s="36" t="s">
        <v>315</v>
      </c>
      <c r="J16" s="74" t="s">
        <v>401</v>
      </c>
      <c r="K16" s="36" t="s">
        <v>316</v>
      </c>
      <c r="L16" s="52" t="s">
        <v>535</v>
      </c>
      <c r="M16" s="52"/>
      <c r="N16" s="26"/>
      <c r="O16" s="167"/>
    </row>
    <row r="17" spans="1:15" ht="84" x14ac:dyDescent="0.25">
      <c r="A17" s="79" t="s">
        <v>842</v>
      </c>
      <c r="B17" s="52" t="s">
        <v>310</v>
      </c>
      <c r="C17" s="31" t="s">
        <v>1089</v>
      </c>
      <c r="D17" s="25" t="s">
        <v>95</v>
      </c>
      <c r="E17" s="25" t="s">
        <v>96</v>
      </c>
      <c r="F17" s="25" t="s">
        <v>97</v>
      </c>
      <c r="G17" s="25" t="s">
        <v>314</v>
      </c>
      <c r="H17" s="25" t="s">
        <v>804</v>
      </c>
      <c r="I17" s="36" t="s">
        <v>315</v>
      </c>
      <c r="J17" s="74" t="s">
        <v>401</v>
      </c>
      <c r="K17" s="36" t="s">
        <v>316</v>
      </c>
      <c r="L17" s="52" t="s">
        <v>535</v>
      </c>
      <c r="M17" s="52"/>
      <c r="N17" s="26"/>
      <c r="O17" s="167"/>
    </row>
    <row r="18" spans="1:15" ht="48" x14ac:dyDescent="0.25">
      <c r="A18" s="79" t="s">
        <v>843</v>
      </c>
      <c r="B18" s="52" t="s">
        <v>310</v>
      </c>
      <c r="C18" s="31" t="s">
        <v>1090</v>
      </c>
      <c r="D18" s="25" t="s">
        <v>98</v>
      </c>
      <c r="E18" s="25" t="s">
        <v>99</v>
      </c>
      <c r="F18" s="25" t="s">
        <v>100</v>
      </c>
      <c r="G18" s="25" t="s">
        <v>314</v>
      </c>
      <c r="H18" s="25" t="s">
        <v>804</v>
      </c>
      <c r="I18" s="36" t="s">
        <v>315</v>
      </c>
      <c r="J18" s="74" t="s">
        <v>401</v>
      </c>
      <c r="K18" s="36" t="s">
        <v>316</v>
      </c>
      <c r="L18" s="52" t="s">
        <v>535</v>
      </c>
      <c r="M18" s="52"/>
      <c r="N18" s="26"/>
      <c r="O18" s="167"/>
    </row>
    <row r="19" spans="1:15" s="56" customFormat="1" ht="48" x14ac:dyDescent="0.25">
      <c r="A19" s="80" t="s">
        <v>844</v>
      </c>
      <c r="B19" s="52" t="s">
        <v>310</v>
      </c>
      <c r="C19" s="58" t="s">
        <v>1091</v>
      </c>
      <c r="D19" s="53" t="s">
        <v>53</v>
      </c>
      <c r="E19" s="59" t="s">
        <v>101</v>
      </c>
      <c r="F19" s="59" t="s">
        <v>102</v>
      </c>
      <c r="G19" s="53" t="s">
        <v>314</v>
      </c>
      <c r="H19" s="25" t="s">
        <v>804</v>
      </c>
      <c r="I19" s="52" t="s">
        <v>315</v>
      </c>
      <c r="J19" s="75" t="s">
        <v>401</v>
      </c>
      <c r="K19" s="52" t="s">
        <v>316</v>
      </c>
      <c r="L19" s="52" t="s">
        <v>535</v>
      </c>
      <c r="M19" s="52"/>
      <c r="N19" s="26"/>
      <c r="O19" s="167"/>
    </row>
    <row r="20" spans="1:15" ht="120" x14ac:dyDescent="0.25">
      <c r="A20" s="79" t="s">
        <v>845</v>
      </c>
      <c r="B20" s="52" t="s">
        <v>310</v>
      </c>
      <c r="C20" s="31" t="s">
        <v>1092</v>
      </c>
      <c r="D20" s="25" t="s">
        <v>103</v>
      </c>
      <c r="E20" s="25" t="s">
        <v>104</v>
      </c>
      <c r="F20" s="25" t="s">
        <v>105</v>
      </c>
      <c r="G20" s="25" t="s">
        <v>445</v>
      </c>
      <c r="H20" s="25" t="s">
        <v>801</v>
      </c>
      <c r="I20" s="122" t="s">
        <v>856</v>
      </c>
      <c r="J20" s="74" t="s">
        <v>401</v>
      </c>
      <c r="K20" s="36" t="s">
        <v>316</v>
      </c>
      <c r="L20" s="52" t="s">
        <v>535</v>
      </c>
      <c r="M20" s="52"/>
      <c r="N20" s="26"/>
      <c r="O20" s="167"/>
    </row>
    <row r="21" spans="1:15" ht="108" x14ac:dyDescent="0.25">
      <c r="A21" s="79" t="s">
        <v>846</v>
      </c>
      <c r="B21" s="52" t="s">
        <v>310</v>
      </c>
      <c r="C21" s="31" t="s">
        <v>1093</v>
      </c>
      <c r="D21" s="25" t="s">
        <v>106</v>
      </c>
      <c r="E21" s="25" t="s">
        <v>107</v>
      </c>
      <c r="F21" s="25" t="s">
        <v>391</v>
      </c>
      <c r="G21" s="25" t="s">
        <v>445</v>
      </c>
      <c r="H21" s="25" t="s">
        <v>801</v>
      </c>
      <c r="I21" s="122" t="s">
        <v>856</v>
      </c>
      <c r="J21" s="74" t="s">
        <v>401</v>
      </c>
      <c r="K21" s="36" t="s">
        <v>316</v>
      </c>
      <c r="L21" s="52" t="s">
        <v>535</v>
      </c>
      <c r="M21" s="52"/>
      <c r="N21" s="26"/>
    </row>
    <row r="22" spans="1:15" ht="36" x14ac:dyDescent="0.15">
      <c r="A22" s="79" t="s">
        <v>847</v>
      </c>
      <c r="B22" s="52" t="s">
        <v>310</v>
      </c>
      <c r="C22" s="58" t="s">
        <v>461</v>
      </c>
      <c r="D22" s="53" t="s">
        <v>108</v>
      </c>
      <c r="E22" s="53" t="s">
        <v>109</v>
      </c>
      <c r="F22" s="53" t="s">
        <v>110</v>
      </c>
      <c r="G22" s="53" t="s">
        <v>314</v>
      </c>
      <c r="H22" s="53" t="s">
        <v>800</v>
      </c>
      <c r="I22" s="52" t="s">
        <v>315</v>
      </c>
      <c r="J22" s="53" t="s">
        <v>401</v>
      </c>
      <c r="K22" s="52" t="s">
        <v>316</v>
      </c>
      <c r="L22" s="52" t="s">
        <v>535</v>
      </c>
      <c r="M22" s="52"/>
      <c r="N22" s="26"/>
    </row>
    <row r="23" spans="1:15" ht="24" x14ac:dyDescent="0.15">
      <c r="A23" s="79" t="s">
        <v>848</v>
      </c>
      <c r="B23" s="52" t="s">
        <v>310</v>
      </c>
      <c r="C23" s="31" t="s">
        <v>71</v>
      </c>
      <c r="D23" s="25" t="s">
        <v>72</v>
      </c>
      <c r="E23" s="25" t="s">
        <v>111</v>
      </c>
      <c r="F23" s="25"/>
      <c r="G23" s="25" t="s">
        <v>314</v>
      </c>
      <c r="H23" s="53" t="s">
        <v>800</v>
      </c>
      <c r="I23" s="36" t="s">
        <v>315</v>
      </c>
      <c r="J23" s="53" t="s">
        <v>401</v>
      </c>
      <c r="K23" s="36" t="s">
        <v>316</v>
      </c>
      <c r="L23" s="52" t="s">
        <v>535</v>
      </c>
      <c r="M23" s="52"/>
      <c r="N23" s="26"/>
    </row>
    <row r="24" spans="1:15" ht="36" x14ac:dyDescent="0.15">
      <c r="A24" s="79" t="s">
        <v>849</v>
      </c>
      <c r="B24" s="52" t="s">
        <v>355</v>
      </c>
      <c r="C24" s="31" t="s">
        <v>73</v>
      </c>
      <c r="D24" s="54" t="s">
        <v>62</v>
      </c>
      <c r="E24" s="54" t="s">
        <v>31</v>
      </c>
      <c r="F24" s="25" t="s">
        <v>63</v>
      </c>
      <c r="G24" s="25" t="s">
        <v>314</v>
      </c>
      <c r="H24" s="53" t="s">
        <v>800</v>
      </c>
      <c r="I24" s="36" t="s">
        <v>315</v>
      </c>
      <c r="J24" s="53" t="s">
        <v>401</v>
      </c>
      <c r="K24" s="36" t="s">
        <v>316</v>
      </c>
      <c r="L24" s="52" t="s">
        <v>535</v>
      </c>
      <c r="M24" s="52"/>
      <c r="N24" s="26"/>
    </row>
    <row r="25" spans="1:15" ht="72" x14ac:dyDescent="0.15">
      <c r="A25" s="79" t="s">
        <v>850</v>
      </c>
      <c r="B25" s="52" t="s">
        <v>355</v>
      </c>
      <c r="C25" s="31" t="s">
        <v>74</v>
      </c>
      <c r="D25" s="54" t="s">
        <v>64</v>
      </c>
      <c r="E25" s="54" t="s">
        <v>92</v>
      </c>
      <c r="F25" s="25" t="s">
        <v>244</v>
      </c>
      <c r="G25" s="25" t="s">
        <v>314</v>
      </c>
      <c r="H25" s="53" t="s">
        <v>800</v>
      </c>
      <c r="I25" s="36" t="s">
        <v>315</v>
      </c>
      <c r="J25" s="53" t="s">
        <v>401</v>
      </c>
      <c r="K25" s="36" t="s">
        <v>316</v>
      </c>
      <c r="L25" s="52" t="s">
        <v>535</v>
      </c>
      <c r="M25" s="52"/>
      <c r="N25" s="26"/>
      <c r="O25" s="169"/>
    </row>
    <row r="26" spans="1:15" ht="60" x14ac:dyDescent="0.15">
      <c r="A26" s="79" t="s">
        <v>851</v>
      </c>
      <c r="B26" s="52" t="s">
        <v>355</v>
      </c>
      <c r="C26" s="31" t="s">
        <v>75</v>
      </c>
      <c r="D26" s="54" t="s">
        <v>65</v>
      </c>
      <c r="E26" s="54" t="s">
        <v>35</v>
      </c>
      <c r="F26" s="25" t="s">
        <v>245</v>
      </c>
      <c r="G26" s="25" t="s">
        <v>314</v>
      </c>
      <c r="H26" s="53" t="s">
        <v>800</v>
      </c>
      <c r="I26" s="36" t="s">
        <v>315</v>
      </c>
      <c r="J26" s="53" t="s">
        <v>401</v>
      </c>
      <c r="K26" s="36" t="s">
        <v>316</v>
      </c>
      <c r="L26" s="52" t="s">
        <v>535</v>
      </c>
      <c r="M26" s="52"/>
      <c r="N26" s="26"/>
      <c r="O26" s="167"/>
    </row>
    <row r="27" spans="1:15" ht="48" x14ac:dyDescent="0.15">
      <c r="A27" s="80" t="s">
        <v>852</v>
      </c>
      <c r="B27" s="52" t="s">
        <v>355</v>
      </c>
      <c r="C27" s="31" t="s">
        <v>1094</v>
      </c>
      <c r="D27" s="54" t="s">
        <v>66</v>
      </c>
      <c r="E27" s="54" t="s">
        <v>37</v>
      </c>
      <c r="F27" s="53" t="s">
        <v>246</v>
      </c>
      <c r="G27" s="25" t="s">
        <v>314</v>
      </c>
      <c r="H27" s="53" t="s">
        <v>800</v>
      </c>
      <c r="I27" s="36" t="s">
        <v>315</v>
      </c>
      <c r="J27" s="53" t="s">
        <v>401</v>
      </c>
      <c r="K27" s="36" t="s">
        <v>316</v>
      </c>
      <c r="L27" s="52" t="s">
        <v>535</v>
      </c>
      <c r="M27" s="52"/>
      <c r="N27" s="26"/>
      <c r="O27" s="167"/>
    </row>
    <row r="28" spans="1:15" ht="72" x14ac:dyDescent="0.15">
      <c r="A28" s="79" t="s">
        <v>853</v>
      </c>
      <c r="B28" s="52" t="s">
        <v>355</v>
      </c>
      <c r="C28" s="31" t="s">
        <v>1095</v>
      </c>
      <c r="D28" s="54" t="s">
        <v>67</v>
      </c>
      <c r="E28" s="54" t="s">
        <v>40</v>
      </c>
      <c r="F28" s="53" t="s">
        <v>247</v>
      </c>
      <c r="G28" s="25" t="s">
        <v>314</v>
      </c>
      <c r="H28" s="53" t="s">
        <v>800</v>
      </c>
      <c r="I28" s="36" t="s">
        <v>315</v>
      </c>
      <c r="J28" s="53" t="s">
        <v>401</v>
      </c>
      <c r="K28" s="36" t="s">
        <v>316</v>
      </c>
      <c r="L28" s="52" t="s">
        <v>535</v>
      </c>
      <c r="M28" s="52"/>
      <c r="N28" s="26"/>
      <c r="O28" s="167"/>
    </row>
    <row r="29" spans="1:15" ht="60" x14ac:dyDescent="0.15">
      <c r="A29" s="79" t="s">
        <v>854</v>
      </c>
      <c r="B29" s="52" t="s">
        <v>355</v>
      </c>
      <c r="C29" s="31" t="s">
        <v>76</v>
      </c>
      <c r="D29" s="54" t="s">
        <v>68</v>
      </c>
      <c r="E29" s="54" t="s">
        <v>42</v>
      </c>
      <c r="F29" s="59" t="s">
        <v>248</v>
      </c>
      <c r="G29" s="25" t="s">
        <v>314</v>
      </c>
      <c r="H29" s="53" t="s">
        <v>800</v>
      </c>
      <c r="I29" s="36" t="s">
        <v>315</v>
      </c>
      <c r="J29" s="53" t="s">
        <v>401</v>
      </c>
      <c r="K29" s="36" t="s">
        <v>316</v>
      </c>
      <c r="L29" s="52" t="s">
        <v>535</v>
      </c>
      <c r="M29" s="52"/>
      <c r="N29" s="26"/>
      <c r="O29" s="167"/>
    </row>
    <row r="30" spans="1:15" ht="36" x14ac:dyDescent="0.15">
      <c r="A30" s="79" t="s">
        <v>855</v>
      </c>
      <c r="B30" s="52" t="s">
        <v>355</v>
      </c>
      <c r="C30" s="31" t="s">
        <v>1096</v>
      </c>
      <c r="D30" s="54" t="s">
        <v>69</v>
      </c>
      <c r="E30" s="54" t="s">
        <v>44</v>
      </c>
      <c r="F30" s="59" t="s">
        <v>249</v>
      </c>
      <c r="G30" s="25" t="s">
        <v>314</v>
      </c>
      <c r="H30" s="53" t="s">
        <v>800</v>
      </c>
      <c r="I30" s="36" t="s">
        <v>315</v>
      </c>
      <c r="J30" s="53" t="s">
        <v>401</v>
      </c>
      <c r="K30" s="36" t="s">
        <v>316</v>
      </c>
      <c r="L30" s="52" t="s">
        <v>535</v>
      </c>
      <c r="M30" s="52"/>
      <c r="N30" s="26"/>
      <c r="O30" s="167"/>
    </row>
    <row r="31" spans="1:15" ht="12" x14ac:dyDescent="0.15">
      <c r="O31" s="166"/>
    </row>
    <row r="32" spans="1:15" ht="13.2" x14ac:dyDescent="0.15">
      <c r="B32" s="29"/>
      <c r="C32" s="29"/>
      <c r="D32" s="60"/>
      <c r="E32" s="30"/>
      <c r="F32" s="29"/>
      <c r="G32" s="29"/>
      <c r="H32" s="29"/>
      <c r="I32" s="29"/>
      <c r="L32" s="29"/>
      <c r="M32" s="29"/>
      <c r="O32" s="166"/>
    </row>
    <row r="33" spans="2:15" ht="13.2" x14ac:dyDescent="0.15">
      <c r="B33" s="29"/>
      <c r="C33" s="30"/>
      <c r="D33" s="61"/>
      <c r="E33" s="30"/>
      <c r="F33" s="29"/>
      <c r="G33" s="29"/>
      <c r="H33" s="29"/>
      <c r="I33" s="29"/>
      <c r="L33" s="29"/>
      <c r="M33" s="29"/>
      <c r="O33" s="166"/>
    </row>
    <row r="34" spans="2:15" ht="12" x14ac:dyDescent="0.15">
      <c r="O34" s="166"/>
    </row>
    <row r="35" spans="2:15" ht="12" x14ac:dyDescent="0.15">
      <c r="O35" s="166"/>
    </row>
    <row r="36" spans="2:15" ht="12" x14ac:dyDescent="0.15">
      <c r="O36" s="166"/>
    </row>
    <row r="37" spans="2:15" ht="12" x14ac:dyDescent="0.15">
      <c r="O37" s="166"/>
    </row>
    <row r="38" spans="2:15" ht="12" x14ac:dyDescent="0.15">
      <c r="O38" s="166"/>
    </row>
    <row r="39" spans="2:15" ht="12" x14ac:dyDescent="0.15">
      <c r="O39" s="166"/>
    </row>
    <row r="40" spans="2:15" ht="12" x14ac:dyDescent="0.15">
      <c r="O40" s="166"/>
    </row>
    <row r="41" spans="2:15" ht="12" x14ac:dyDescent="0.15">
      <c r="O41" s="166"/>
    </row>
    <row r="42" spans="2:15" ht="12" x14ac:dyDescent="0.15">
      <c r="O42" s="166"/>
    </row>
    <row r="43" spans="2:15" x14ac:dyDescent="0.15">
      <c r="O43" s="167"/>
    </row>
    <row r="48" spans="2:15" ht="12" x14ac:dyDescent="0.15">
      <c r="O48" s="170"/>
    </row>
    <row r="49" spans="15:15" ht="12" x14ac:dyDescent="0.15">
      <c r="O49" s="170"/>
    </row>
    <row r="50" spans="15:15" ht="12" x14ac:dyDescent="0.15">
      <c r="O50" s="170"/>
    </row>
    <row r="51" spans="15:15" ht="12" x14ac:dyDescent="0.15">
      <c r="O51" s="170"/>
    </row>
    <row r="52" spans="15:15" ht="12" x14ac:dyDescent="0.15">
      <c r="O52" s="170"/>
    </row>
    <row r="53" spans="15:15" ht="12" x14ac:dyDescent="0.15">
      <c r="O53" s="170"/>
    </row>
    <row r="54" spans="15:15" ht="12" x14ac:dyDescent="0.15">
      <c r="O54" s="170"/>
    </row>
    <row r="55" spans="15:15" ht="12" x14ac:dyDescent="0.15">
      <c r="O55" s="170"/>
    </row>
    <row r="56" spans="15:15" ht="12" x14ac:dyDescent="0.15">
      <c r="O56" s="170"/>
    </row>
    <row r="57" spans="15:15" ht="12" x14ac:dyDescent="0.15">
      <c r="O57" s="170"/>
    </row>
    <row r="58" spans="15:15" ht="12" x14ac:dyDescent="0.15">
      <c r="O58" s="170"/>
    </row>
    <row r="59" spans="15:15" ht="12" x14ac:dyDescent="0.15">
      <c r="O59" s="170"/>
    </row>
    <row r="60" spans="15:15" ht="12" x14ac:dyDescent="0.15">
      <c r="O60" s="170"/>
    </row>
    <row r="61" spans="15:15" ht="12" x14ac:dyDescent="0.15">
      <c r="O61" s="170"/>
    </row>
    <row r="62" spans="15:15" ht="12" x14ac:dyDescent="0.15">
      <c r="O62" s="170"/>
    </row>
  </sheetData>
  <phoneticPr fontId="2" type="noConversion"/>
  <dataValidations count="1">
    <dataValidation type="list" allowBlank="1" showInputMessage="1" showErrorMessage="1" sqref="O2:O1048576">
      <formula1>"T,T+1Q,T+2Q,T+3Q,T+4Q,NS"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topLeftCell="G1" workbookViewId="0">
      <selection activeCell="O1" sqref="O1:O1048576"/>
    </sheetView>
  </sheetViews>
  <sheetFormatPr defaultColWidth="9" defaultRowHeight="15.6" x14ac:dyDescent="0.15"/>
  <cols>
    <col min="1" max="1" width="8.44140625" style="51" customWidth="1" collapsed="1"/>
    <col min="2" max="2" width="6.6640625" style="51" bestFit="1" customWidth="1" collapsed="1"/>
    <col min="3" max="3" width="14.44140625" style="51" customWidth="1" collapsed="1"/>
    <col min="4" max="4" width="17.6640625" style="55" customWidth="1" collapsed="1"/>
    <col min="5" max="5" width="21.109375" style="51" customWidth="1" collapsed="1"/>
    <col min="6" max="6" width="21.44140625" style="51" customWidth="1" collapsed="1"/>
    <col min="7" max="8" width="7" style="51" customWidth="1" collapsed="1"/>
    <col min="9" max="9" width="9.44140625" style="51" customWidth="1" collapsed="1"/>
    <col min="10" max="10" width="9" style="51" collapsed="1"/>
    <col min="11" max="11" width="8.6640625" style="51" customWidth="1" collapsed="1"/>
    <col min="12" max="13" width="8" style="51" customWidth="1" collapsed="1"/>
    <col min="14" max="14" width="9" style="51" collapsed="1"/>
    <col min="15" max="15" width="12" style="168" customWidth="1"/>
    <col min="16" max="16384" width="9" style="51" collapsed="1"/>
  </cols>
  <sheetData>
    <row r="1" spans="1:15" s="65" customFormat="1" ht="24" x14ac:dyDescent="0.15">
      <c r="A1" s="64" t="s">
        <v>268</v>
      </c>
      <c r="B1" s="64" t="s">
        <v>269</v>
      </c>
      <c r="C1" s="64" t="s">
        <v>826</v>
      </c>
      <c r="D1" s="64" t="s">
        <v>825</v>
      </c>
      <c r="E1" s="64" t="s">
        <v>827</v>
      </c>
      <c r="F1" s="64" t="s">
        <v>828</v>
      </c>
      <c r="G1" s="64" t="s">
        <v>271</v>
      </c>
      <c r="H1" s="64" t="s">
        <v>799</v>
      </c>
      <c r="I1" s="64" t="s">
        <v>270</v>
      </c>
      <c r="J1" s="64" t="s">
        <v>830</v>
      </c>
      <c r="K1" s="64" t="s">
        <v>832</v>
      </c>
      <c r="L1" s="64" t="s">
        <v>834</v>
      </c>
      <c r="M1" s="64" t="s">
        <v>915</v>
      </c>
      <c r="N1" s="64" t="s">
        <v>272</v>
      </c>
      <c r="O1" s="165" t="s">
        <v>1189</v>
      </c>
    </row>
    <row r="2" spans="1:15" ht="20.399999999999999" customHeight="1" x14ac:dyDescent="0.15">
      <c r="A2" s="36" t="s">
        <v>223</v>
      </c>
      <c r="B2" s="54" t="s">
        <v>14</v>
      </c>
      <c r="C2" s="31" t="s">
        <v>1097</v>
      </c>
      <c r="D2" s="54" t="s">
        <v>113</v>
      </c>
      <c r="E2" s="59" t="s">
        <v>127</v>
      </c>
      <c r="F2" s="25"/>
      <c r="G2" s="25" t="s">
        <v>128</v>
      </c>
      <c r="H2" s="25" t="s">
        <v>806</v>
      </c>
      <c r="I2" s="25" t="s">
        <v>128</v>
      </c>
      <c r="J2" s="57" t="s">
        <v>114</v>
      </c>
      <c r="K2" s="36" t="s">
        <v>288</v>
      </c>
      <c r="L2" s="52" t="s">
        <v>535</v>
      </c>
      <c r="M2" s="52"/>
      <c r="N2" s="26"/>
      <c r="O2" s="150" t="s">
        <v>1188</v>
      </c>
    </row>
    <row r="3" spans="1:15" ht="31.95" customHeight="1" x14ac:dyDescent="0.15">
      <c r="A3" s="36" t="s">
        <v>224</v>
      </c>
      <c r="B3" s="54" t="s">
        <v>14</v>
      </c>
      <c r="C3" s="31" t="s">
        <v>1098</v>
      </c>
      <c r="D3" s="54" t="s">
        <v>129</v>
      </c>
      <c r="E3" s="54" t="s">
        <v>130</v>
      </c>
      <c r="F3" s="25" t="s">
        <v>131</v>
      </c>
      <c r="G3" s="25" t="s">
        <v>132</v>
      </c>
      <c r="H3" s="25" t="s">
        <v>804</v>
      </c>
      <c r="I3" s="36" t="s">
        <v>286</v>
      </c>
      <c r="J3" s="57" t="s">
        <v>114</v>
      </c>
      <c r="K3" s="36" t="s">
        <v>288</v>
      </c>
      <c r="L3" s="52" t="s">
        <v>535</v>
      </c>
      <c r="M3" s="52"/>
      <c r="N3" s="26"/>
      <c r="O3" s="166"/>
    </row>
    <row r="4" spans="1:15" ht="48" x14ac:dyDescent="0.15">
      <c r="A4" s="36" t="s">
        <v>225</v>
      </c>
      <c r="B4" s="54" t="s">
        <v>14</v>
      </c>
      <c r="C4" s="31" t="s">
        <v>1099</v>
      </c>
      <c r="D4" s="54" t="s">
        <v>133</v>
      </c>
      <c r="E4" s="54" t="s">
        <v>134</v>
      </c>
      <c r="F4" s="54" t="s">
        <v>135</v>
      </c>
      <c r="G4" s="25" t="s">
        <v>132</v>
      </c>
      <c r="H4" s="25" t="s">
        <v>804</v>
      </c>
      <c r="I4" s="36" t="s">
        <v>286</v>
      </c>
      <c r="J4" s="57" t="s">
        <v>114</v>
      </c>
      <c r="K4" s="36" t="s">
        <v>288</v>
      </c>
      <c r="L4" s="52" t="s">
        <v>535</v>
      </c>
      <c r="M4" s="52"/>
      <c r="N4" s="26"/>
      <c r="O4" s="166"/>
    </row>
    <row r="5" spans="1:15" ht="48" x14ac:dyDescent="0.15">
      <c r="A5" s="36" t="s">
        <v>226</v>
      </c>
      <c r="B5" s="54" t="s">
        <v>14</v>
      </c>
      <c r="C5" s="31" t="s">
        <v>1100</v>
      </c>
      <c r="D5" s="54" t="s">
        <v>136</v>
      </c>
      <c r="E5" s="54" t="s">
        <v>137</v>
      </c>
      <c r="F5" s="25" t="s">
        <v>138</v>
      </c>
      <c r="G5" s="25" t="s">
        <v>132</v>
      </c>
      <c r="H5" s="25" t="s">
        <v>804</v>
      </c>
      <c r="I5" s="36" t="s">
        <v>286</v>
      </c>
      <c r="J5" s="57" t="s">
        <v>114</v>
      </c>
      <c r="K5" s="36" t="s">
        <v>288</v>
      </c>
      <c r="L5" s="52" t="s">
        <v>535</v>
      </c>
      <c r="M5" s="52"/>
      <c r="N5" s="26"/>
      <c r="O5" s="166"/>
    </row>
    <row r="6" spans="1:15" ht="36" x14ac:dyDescent="0.15">
      <c r="A6" s="36" t="s">
        <v>227</v>
      </c>
      <c r="B6" s="54" t="s">
        <v>14</v>
      </c>
      <c r="C6" s="31" t="s">
        <v>1101</v>
      </c>
      <c r="D6" s="54" t="s">
        <v>139</v>
      </c>
      <c r="E6" s="54" t="s">
        <v>140</v>
      </c>
      <c r="F6" s="54" t="s">
        <v>141</v>
      </c>
      <c r="G6" s="25" t="s">
        <v>445</v>
      </c>
      <c r="H6" s="25" t="s">
        <v>801</v>
      </c>
      <c r="I6" s="36" t="s">
        <v>142</v>
      </c>
      <c r="J6" s="57" t="s">
        <v>114</v>
      </c>
      <c r="K6" s="36" t="s">
        <v>288</v>
      </c>
      <c r="L6" s="52" t="s">
        <v>535</v>
      </c>
      <c r="M6" s="52"/>
      <c r="N6" s="26"/>
      <c r="O6" s="166"/>
    </row>
    <row r="7" spans="1:15" ht="36" x14ac:dyDescent="0.15">
      <c r="A7" s="36" t="s">
        <v>228</v>
      </c>
      <c r="B7" s="54" t="s">
        <v>14</v>
      </c>
      <c r="C7" s="31" t="s">
        <v>115</v>
      </c>
      <c r="D7" s="54" t="s">
        <v>143</v>
      </c>
      <c r="E7" s="54" t="s">
        <v>144</v>
      </c>
      <c r="F7" s="54" t="s">
        <v>145</v>
      </c>
      <c r="G7" s="25" t="s">
        <v>132</v>
      </c>
      <c r="H7" s="25" t="s">
        <v>800</v>
      </c>
      <c r="I7" s="36" t="s">
        <v>286</v>
      </c>
      <c r="J7" s="57" t="s">
        <v>114</v>
      </c>
      <c r="K7" s="36" t="s">
        <v>288</v>
      </c>
      <c r="L7" s="52" t="s">
        <v>535</v>
      </c>
      <c r="M7" s="52"/>
      <c r="N7" s="26"/>
      <c r="O7" s="166"/>
    </row>
    <row r="8" spans="1:15" ht="36" x14ac:dyDescent="0.15">
      <c r="A8" s="36" t="s">
        <v>446</v>
      </c>
      <c r="B8" s="54" t="s">
        <v>112</v>
      </c>
      <c r="C8" s="31" t="s">
        <v>1102</v>
      </c>
      <c r="D8" s="54" t="s">
        <v>116</v>
      </c>
      <c r="E8" s="54" t="s">
        <v>146</v>
      </c>
      <c r="F8" s="54" t="s">
        <v>147</v>
      </c>
      <c r="G8" s="25" t="s">
        <v>132</v>
      </c>
      <c r="H8" s="25" t="s">
        <v>800</v>
      </c>
      <c r="I8" s="36" t="s">
        <v>286</v>
      </c>
      <c r="J8" s="57" t="s">
        <v>114</v>
      </c>
      <c r="K8" s="36" t="s">
        <v>288</v>
      </c>
      <c r="L8" s="52" t="s">
        <v>535</v>
      </c>
      <c r="M8" s="52"/>
      <c r="N8" s="26"/>
      <c r="O8" s="166"/>
    </row>
    <row r="9" spans="1:15" ht="36" x14ac:dyDescent="0.15">
      <c r="A9" s="36" t="s">
        <v>447</v>
      </c>
      <c r="B9" s="54" t="s">
        <v>112</v>
      </c>
      <c r="C9" s="31" t="s">
        <v>1103</v>
      </c>
      <c r="D9" s="54" t="s">
        <v>117</v>
      </c>
      <c r="E9" s="54" t="s">
        <v>148</v>
      </c>
      <c r="F9" s="54" t="s">
        <v>149</v>
      </c>
      <c r="G9" s="25" t="s">
        <v>132</v>
      </c>
      <c r="H9" s="25" t="s">
        <v>800</v>
      </c>
      <c r="I9" s="36" t="s">
        <v>286</v>
      </c>
      <c r="J9" s="57" t="s">
        <v>114</v>
      </c>
      <c r="K9" s="36" t="s">
        <v>288</v>
      </c>
      <c r="L9" s="52" t="s">
        <v>535</v>
      </c>
      <c r="M9" s="52"/>
      <c r="N9" s="26"/>
      <c r="O9" s="166"/>
    </row>
    <row r="10" spans="1:15" ht="36" x14ac:dyDescent="0.15">
      <c r="A10" s="36" t="s">
        <v>448</v>
      </c>
      <c r="B10" s="54" t="s">
        <v>112</v>
      </c>
      <c r="C10" s="31" t="s">
        <v>118</v>
      </c>
      <c r="D10" s="54" t="s">
        <v>119</v>
      </c>
      <c r="E10" s="54" t="s">
        <v>150</v>
      </c>
      <c r="F10" s="54" t="s">
        <v>151</v>
      </c>
      <c r="G10" s="25" t="s">
        <v>132</v>
      </c>
      <c r="H10" s="25" t="s">
        <v>800</v>
      </c>
      <c r="I10" s="36" t="s">
        <v>286</v>
      </c>
      <c r="J10" s="57" t="s">
        <v>114</v>
      </c>
      <c r="K10" s="36" t="s">
        <v>288</v>
      </c>
      <c r="L10" s="52" t="s">
        <v>535</v>
      </c>
      <c r="M10" s="52"/>
      <c r="N10" s="26"/>
      <c r="O10" s="166"/>
    </row>
    <row r="11" spans="1:15" ht="36" x14ac:dyDescent="0.15">
      <c r="A11" s="36" t="s">
        <v>449</v>
      </c>
      <c r="B11" s="54" t="s">
        <v>112</v>
      </c>
      <c r="C11" s="31" t="s">
        <v>120</v>
      </c>
      <c r="D11" s="54" t="s">
        <v>121</v>
      </c>
      <c r="E11" s="54" t="s">
        <v>152</v>
      </c>
      <c r="F11" s="54" t="s">
        <v>153</v>
      </c>
      <c r="G11" s="25" t="s">
        <v>132</v>
      </c>
      <c r="H11" s="25" t="s">
        <v>800</v>
      </c>
      <c r="I11" s="36" t="s">
        <v>286</v>
      </c>
      <c r="J11" s="57" t="s">
        <v>114</v>
      </c>
      <c r="K11" s="36" t="s">
        <v>288</v>
      </c>
      <c r="L11" s="52" t="s">
        <v>535</v>
      </c>
      <c r="M11" s="52"/>
      <c r="N11" s="26"/>
      <c r="O11" s="166"/>
    </row>
    <row r="12" spans="1:15" ht="36" x14ac:dyDescent="0.15">
      <c r="A12" s="36" t="s">
        <v>450</v>
      </c>
      <c r="B12" s="54" t="s">
        <v>112</v>
      </c>
      <c r="C12" s="31" t="s">
        <v>122</v>
      </c>
      <c r="D12" s="54" t="s">
        <v>123</v>
      </c>
      <c r="E12" s="54" t="s">
        <v>154</v>
      </c>
      <c r="F12" s="54" t="s">
        <v>155</v>
      </c>
      <c r="G12" s="25" t="s">
        <v>132</v>
      </c>
      <c r="H12" s="25" t="s">
        <v>800</v>
      </c>
      <c r="I12" s="36" t="s">
        <v>286</v>
      </c>
      <c r="J12" s="57" t="s">
        <v>114</v>
      </c>
      <c r="K12" s="36" t="s">
        <v>288</v>
      </c>
      <c r="L12" s="52" t="s">
        <v>535</v>
      </c>
      <c r="M12" s="52"/>
      <c r="N12" s="26"/>
      <c r="O12" s="166"/>
    </row>
    <row r="13" spans="1:15" ht="36" x14ac:dyDescent="0.15">
      <c r="A13" s="36" t="s">
        <v>451</v>
      </c>
      <c r="B13" s="54" t="s">
        <v>112</v>
      </c>
      <c r="C13" s="31" t="s">
        <v>124</v>
      </c>
      <c r="D13" s="54" t="s">
        <v>125</v>
      </c>
      <c r="E13" s="54" t="s">
        <v>156</v>
      </c>
      <c r="F13" s="54" t="s">
        <v>157</v>
      </c>
      <c r="G13" s="25" t="s">
        <v>132</v>
      </c>
      <c r="H13" s="25" t="s">
        <v>800</v>
      </c>
      <c r="I13" s="36" t="s">
        <v>286</v>
      </c>
      <c r="J13" s="57" t="s">
        <v>114</v>
      </c>
      <c r="K13" s="36" t="s">
        <v>288</v>
      </c>
      <c r="L13" s="52" t="s">
        <v>535</v>
      </c>
      <c r="M13" s="52"/>
      <c r="N13" s="26"/>
      <c r="O13" s="166"/>
    </row>
    <row r="14" spans="1:15" ht="36" x14ac:dyDescent="0.15">
      <c r="A14" s="36" t="s">
        <v>452</v>
      </c>
      <c r="B14" s="54" t="s">
        <v>112</v>
      </c>
      <c r="C14" s="31" t="s">
        <v>1104</v>
      </c>
      <c r="D14" s="54" t="s">
        <v>126</v>
      </c>
      <c r="E14" s="54" t="s">
        <v>158</v>
      </c>
      <c r="F14" s="54" t="s">
        <v>159</v>
      </c>
      <c r="G14" s="25" t="s">
        <v>132</v>
      </c>
      <c r="H14" s="25" t="s">
        <v>800</v>
      </c>
      <c r="I14" s="36" t="s">
        <v>286</v>
      </c>
      <c r="J14" s="57" t="s">
        <v>114</v>
      </c>
      <c r="K14" s="36" t="s">
        <v>288</v>
      </c>
      <c r="L14" s="52" t="s">
        <v>535</v>
      </c>
      <c r="M14" s="52"/>
      <c r="N14" s="26"/>
      <c r="O14" s="166"/>
    </row>
    <row r="15" spans="1:15" x14ac:dyDescent="0.15">
      <c r="O15" s="167"/>
    </row>
    <row r="16" spans="1:15" x14ac:dyDescent="0.15">
      <c r="O16" s="167"/>
    </row>
    <row r="17" spans="2:15" x14ac:dyDescent="0.15">
      <c r="B17" s="29"/>
      <c r="D17" s="60"/>
      <c r="F17" s="29"/>
      <c r="G17" s="29"/>
      <c r="H17" s="29"/>
      <c r="L17" s="29"/>
      <c r="M17" s="29"/>
      <c r="O17" s="167"/>
    </row>
    <row r="18" spans="2:15" x14ac:dyDescent="0.15">
      <c r="B18" s="29"/>
      <c r="D18" s="61"/>
      <c r="F18" s="29"/>
      <c r="G18" s="29"/>
      <c r="H18" s="29"/>
      <c r="L18" s="29"/>
      <c r="M18" s="29"/>
      <c r="O18" s="167"/>
    </row>
    <row r="19" spans="2:15" x14ac:dyDescent="0.15">
      <c r="O19" s="167"/>
    </row>
    <row r="20" spans="2:15" x14ac:dyDescent="0.15">
      <c r="O20" s="167"/>
    </row>
    <row r="25" spans="2:15" x14ac:dyDescent="0.15">
      <c r="O25" s="169"/>
    </row>
    <row r="26" spans="2:15" x14ac:dyDescent="0.15">
      <c r="O26" s="167"/>
    </row>
    <row r="27" spans="2:15" x14ac:dyDescent="0.15">
      <c r="O27" s="167"/>
    </row>
    <row r="28" spans="2:15" x14ac:dyDescent="0.15">
      <c r="O28" s="167"/>
    </row>
    <row r="29" spans="2:15" x14ac:dyDescent="0.15">
      <c r="O29" s="167"/>
    </row>
    <row r="30" spans="2:15" x14ac:dyDescent="0.15">
      <c r="O30" s="167"/>
    </row>
    <row r="31" spans="2:15" ht="12" x14ac:dyDescent="0.15">
      <c r="O31" s="166"/>
    </row>
    <row r="32" spans="2:15" ht="12" x14ac:dyDescent="0.15">
      <c r="O32" s="166"/>
    </row>
    <row r="33" spans="15:15" ht="12" x14ac:dyDescent="0.15">
      <c r="O33" s="166"/>
    </row>
    <row r="34" spans="15:15" ht="12" x14ac:dyDescent="0.15">
      <c r="O34" s="166"/>
    </row>
    <row r="35" spans="15:15" ht="12" x14ac:dyDescent="0.15">
      <c r="O35" s="166"/>
    </row>
    <row r="36" spans="15:15" ht="12" x14ac:dyDescent="0.15">
      <c r="O36" s="166"/>
    </row>
    <row r="37" spans="15:15" ht="12" x14ac:dyDescent="0.15">
      <c r="O37" s="166"/>
    </row>
    <row r="38" spans="15:15" ht="12" x14ac:dyDescent="0.15">
      <c r="O38" s="166"/>
    </row>
    <row r="39" spans="15:15" ht="12" x14ac:dyDescent="0.15">
      <c r="O39" s="166"/>
    </row>
    <row r="40" spans="15:15" ht="12" x14ac:dyDescent="0.15">
      <c r="O40" s="166"/>
    </row>
    <row r="41" spans="15:15" ht="12" x14ac:dyDescent="0.15">
      <c r="O41" s="166"/>
    </row>
    <row r="42" spans="15:15" ht="12" x14ac:dyDescent="0.15">
      <c r="O42" s="166"/>
    </row>
    <row r="43" spans="15:15" x14ac:dyDescent="0.15">
      <c r="O43" s="167"/>
    </row>
    <row r="48" spans="15:15" ht="12" x14ac:dyDescent="0.15">
      <c r="O48" s="170"/>
    </row>
    <row r="49" spans="15:15" ht="12" x14ac:dyDescent="0.15">
      <c r="O49" s="170"/>
    </row>
    <row r="50" spans="15:15" ht="12" x14ac:dyDescent="0.15">
      <c r="O50" s="170"/>
    </row>
    <row r="51" spans="15:15" ht="12" x14ac:dyDescent="0.15">
      <c r="O51" s="170"/>
    </row>
    <row r="52" spans="15:15" ht="12" x14ac:dyDescent="0.15">
      <c r="O52" s="170"/>
    </row>
    <row r="53" spans="15:15" ht="12" x14ac:dyDescent="0.15">
      <c r="O53" s="170"/>
    </row>
    <row r="54" spans="15:15" ht="12" x14ac:dyDescent="0.15">
      <c r="O54" s="170"/>
    </row>
    <row r="55" spans="15:15" ht="12" x14ac:dyDescent="0.15">
      <c r="O55" s="170"/>
    </row>
    <row r="56" spans="15:15" ht="12" x14ac:dyDescent="0.15">
      <c r="O56" s="170"/>
    </row>
    <row r="57" spans="15:15" ht="12" x14ac:dyDescent="0.15">
      <c r="O57" s="170"/>
    </row>
    <row r="58" spans="15:15" ht="12" x14ac:dyDescent="0.15">
      <c r="O58" s="170"/>
    </row>
    <row r="59" spans="15:15" ht="12" x14ac:dyDescent="0.15">
      <c r="O59" s="170"/>
    </row>
    <row r="60" spans="15:15" ht="12" x14ac:dyDescent="0.15">
      <c r="O60" s="170"/>
    </row>
    <row r="61" spans="15:15" ht="12" x14ac:dyDescent="0.15">
      <c r="O61" s="170"/>
    </row>
    <row r="62" spans="15:15" ht="12" x14ac:dyDescent="0.15">
      <c r="O62" s="170"/>
    </row>
  </sheetData>
  <phoneticPr fontId="2" type="noConversion"/>
  <dataValidations count="1">
    <dataValidation type="list" allowBlank="1" showInputMessage="1" showErrorMessage="1" sqref="O2:O1048576">
      <formula1>"T,T+1Q,T+2Q,T+3Q,T+4Q,NS"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topLeftCell="D1" workbookViewId="0">
      <selection activeCell="O1" sqref="O1:O1048576"/>
    </sheetView>
  </sheetViews>
  <sheetFormatPr defaultColWidth="9" defaultRowHeight="15.6" x14ac:dyDescent="0.15"/>
  <cols>
    <col min="1" max="2" width="9" style="100" collapsed="1"/>
    <col min="3" max="3" width="16.88671875" style="100" customWidth="1" collapsed="1"/>
    <col min="4" max="4" width="27.44140625" style="100" customWidth="1" collapsed="1"/>
    <col min="5" max="5" width="25.109375" style="100" customWidth="1" collapsed="1"/>
    <col min="6" max="6" width="17.5546875" style="100" customWidth="1" collapsed="1"/>
    <col min="7" max="8" width="9" style="101" collapsed="1"/>
    <col min="9" max="9" width="9" style="100" collapsed="1"/>
    <col min="10" max="10" width="14.33203125" style="100" bestFit="1" customWidth="1" collapsed="1"/>
    <col min="11" max="14" width="9" style="100" collapsed="1"/>
    <col min="15" max="15" width="12" style="168" customWidth="1"/>
    <col min="16" max="16384" width="9" style="100" collapsed="1"/>
  </cols>
  <sheetData>
    <row r="1" spans="1:15" s="89" customFormat="1" ht="12" x14ac:dyDescent="0.15">
      <c r="A1" s="87" t="s">
        <v>641</v>
      </c>
      <c r="B1" s="87" t="s">
        <v>642</v>
      </c>
      <c r="C1" s="87" t="s">
        <v>826</v>
      </c>
      <c r="D1" s="87" t="s">
        <v>825</v>
      </c>
      <c r="E1" s="87" t="s">
        <v>827</v>
      </c>
      <c r="F1" s="87" t="s">
        <v>828</v>
      </c>
      <c r="G1" s="87" t="s">
        <v>644</v>
      </c>
      <c r="H1" s="87" t="s">
        <v>799</v>
      </c>
      <c r="I1" s="87" t="s">
        <v>643</v>
      </c>
      <c r="J1" s="87" t="s">
        <v>829</v>
      </c>
      <c r="K1" s="87" t="s">
        <v>831</v>
      </c>
      <c r="L1" s="87" t="s">
        <v>833</v>
      </c>
      <c r="M1" s="88" t="s">
        <v>865</v>
      </c>
      <c r="N1" s="88" t="s">
        <v>645</v>
      </c>
      <c r="O1" s="165" t="s">
        <v>1193</v>
      </c>
    </row>
    <row r="2" spans="1:15" s="91" customFormat="1" ht="36" x14ac:dyDescent="0.15">
      <c r="A2" s="90" t="s">
        <v>646</v>
      </c>
      <c r="B2" s="91" t="s">
        <v>647</v>
      </c>
      <c r="C2" s="92" t="s">
        <v>649</v>
      </c>
      <c r="D2" s="92" t="s">
        <v>648</v>
      </c>
      <c r="E2" s="93" t="s">
        <v>651</v>
      </c>
      <c r="F2" s="92" t="s">
        <v>860</v>
      </c>
      <c r="G2" s="91" t="s">
        <v>652</v>
      </c>
      <c r="H2" s="91" t="s">
        <v>801</v>
      </c>
      <c r="I2" s="91" t="s">
        <v>650</v>
      </c>
      <c r="J2" s="91" t="s">
        <v>1105</v>
      </c>
      <c r="K2" s="94" t="s">
        <v>535</v>
      </c>
      <c r="L2" s="94" t="s">
        <v>535</v>
      </c>
      <c r="M2" s="94"/>
      <c r="N2" s="95" t="s">
        <v>654</v>
      </c>
      <c r="O2" s="150" t="s">
        <v>1188</v>
      </c>
    </row>
    <row r="3" spans="1:15" s="91" customFormat="1" ht="36" x14ac:dyDescent="0.15">
      <c r="A3" s="90" t="s">
        <v>655</v>
      </c>
      <c r="B3" s="91" t="s">
        <v>647</v>
      </c>
      <c r="C3" s="92" t="s">
        <v>657</v>
      </c>
      <c r="D3" s="92" t="s">
        <v>656</v>
      </c>
      <c r="E3" s="93" t="s">
        <v>658</v>
      </c>
      <c r="F3" s="92" t="s">
        <v>860</v>
      </c>
      <c r="G3" s="91" t="s">
        <v>652</v>
      </c>
      <c r="H3" s="91" t="s">
        <v>801</v>
      </c>
      <c r="I3" s="91" t="s">
        <v>650</v>
      </c>
      <c r="J3" s="91" t="s">
        <v>1105</v>
      </c>
      <c r="K3" s="94" t="s">
        <v>535</v>
      </c>
      <c r="L3" s="94" t="s">
        <v>535</v>
      </c>
      <c r="M3" s="94"/>
      <c r="N3" s="95" t="s">
        <v>654</v>
      </c>
      <c r="O3" s="166"/>
    </row>
    <row r="4" spans="1:15" s="99" customFormat="1" ht="48" x14ac:dyDescent="0.15">
      <c r="A4" s="90" t="s">
        <v>659</v>
      </c>
      <c r="B4" s="91" t="s">
        <v>660</v>
      </c>
      <c r="C4" s="92" t="s">
        <v>662</v>
      </c>
      <c r="D4" s="92" t="s">
        <v>661</v>
      </c>
      <c r="E4" s="93" t="s">
        <v>664</v>
      </c>
      <c r="F4" s="92" t="s">
        <v>861</v>
      </c>
      <c r="G4" s="91" t="s">
        <v>665</v>
      </c>
      <c r="H4" s="91" t="s">
        <v>800</v>
      </c>
      <c r="I4" s="94" t="s">
        <v>663</v>
      </c>
      <c r="J4" s="91" t="s">
        <v>1105</v>
      </c>
      <c r="K4" s="98" t="s">
        <v>666</v>
      </c>
      <c r="L4" s="98" t="s">
        <v>666</v>
      </c>
      <c r="M4" s="98"/>
      <c r="N4" s="95" t="s">
        <v>654</v>
      </c>
      <c r="O4" s="166"/>
    </row>
    <row r="5" spans="1:15" x14ac:dyDescent="0.15">
      <c r="O5" s="166"/>
    </row>
    <row r="6" spans="1:15" x14ac:dyDescent="0.15">
      <c r="O6" s="166"/>
    </row>
    <row r="7" spans="1:15" x14ac:dyDescent="0.15">
      <c r="O7" s="166"/>
    </row>
    <row r="8" spans="1:15" x14ac:dyDescent="0.15">
      <c r="O8" s="166"/>
    </row>
    <row r="9" spans="1:15" x14ac:dyDescent="0.15">
      <c r="O9" s="166"/>
    </row>
    <row r="10" spans="1:15" x14ac:dyDescent="0.15">
      <c r="O10" s="166"/>
    </row>
    <row r="11" spans="1:15" x14ac:dyDescent="0.15">
      <c r="O11" s="166"/>
    </row>
    <row r="12" spans="1:15" x14ac:dyDescent="0.15">
      <c r="O12" s="166"/>
    </row>
    <row r="13" spans="1:15" x14ac:dyDescent="0.15">
      <c r="O13" s="166"/>
    </row>
    <row r="14" spans="1:15" x14ac:dyDescent="0.15">
      <c r="O14" s="166"/>
    </row>
    <row r="15" spans="1:15" x14ac:dyDescent="0.15">
      <c r="O15" s="167"/>
    </row>
    <row r="16" spans="1:15" x14ac:dyDescent="0.15">
      <c r="O16" s="167"/>
    </row>
    <row r="17" spans="15:15" x14ac:dyDescent="0.15">
      <c r="O17" s="167"/>
    </row>
    <row r="18" spans="15:15" x14ac:dyDescent="0.15">
      <c r="O18" s="167"/>
    </row>
    <row r="19" spans="15:15" x14ac:dyDescent="0.15">
      <c r="O19" s="167"/>
    </row>
    <row r="20" spans="15:15" x14ac:dyDescent="0.15">
      <c r="O20" s="167"/>
    </row>
    <row r="25" spans="15:15" x14ac:dyDescent="0.15">
      <c r="O25" s="169"/>
    </row>
    <row r="26" spans="15:15" x14ac:dyDescent="0.15">
      <c r="O26" s="167"/>
    </row>
    <row r="27" spans="15:15" x14ac:dyDescent="0.15">
      <c r="O27" s="167"/>
    </row>
    <row r="28" spans="15:15" x14ac:dyDescent="0.15">
      <c r="O28" s="167"/>
    </row>
    <row r="29" spans="15:15" x14ac:dyDescent="0.15">
      <c r="O29" s="167"/>
    </row>
    <row r="30" spans="15:15" x14ac:dyDescent="0.15">
      <c r="O30" s="167"/>
    </row>
    <row r="31" spans="15:15" x14ac:dyDescent="0.15">
      <c r="O31" s="166"/>
    </row>
    <row r="32" spans="15:15" x14ac:dyDescent="0.15">
      <c r="O32" s="166"/>
    </row>
    <row r="33" spans="15:15" x14ac:dyDescent="0.15">
      <c r="O33" s="166"/>
    </row>
    <row r="34" spans="15:15" x14ac:dyDescent="0.15">
      <c r="O34" s="166"/>
    </row>
    <row r="35" spans="15:15" x14ac:dyDescent="0.15">
      <c r="O35" s="166"/>
    </row>
    <row r="36" spans="15:15" x14ac:dyDescent="0.15">
      <c r="O36" s="166"/>
    </row>
    <row r="37" spans="15:15" x14ac:dyDescent="0.15">
      <c r="O37" s="166"/>
    </row>
    <row r="38" spans="15:15" x14ac:dyDescent="0.15">
      <c r="O38" s="166"/>
    </row>
    <row r="39" spans="15:15" x14ac:dyDescent="0.15">
      <c r="O39" s="166"/>
    </row>
    <row r="40" spans="15:15" x14ac:dyDescent="0.15">
      <c r="O40" s="166"/>
    </row>
    <row r="41" spans="15:15" x14ac:dyDescent="0.15">
      <c r="O41" s="166"/>
    </row>
    <row r="42" spans="15:15" x14ac:dyDescent="0.15">
      <c r="O42" s="166"/>
    </row>
    <row r="43" spans="15:15" x14ac:dyDescent="0.15">
      <c r="O43" s="167"/>
    </row>
    <row r="48" spans="15:15" x14ac:dyDescent="0.15">
      <c r="O48" s="170"/>
    </row>
    <row r="49" spans="15:15" x14ac:dyDescent="0.15">
      <c r="O49" s="170"/>
    </row>
    <row r="50" spans="15:15" x14ac:dyDescent="0.15">
      <c r="O50" s="170"/>
    </row>
    <row r="51" spans="15:15" x14ac:dyDescent="0.15">
      <c r="O51" s="170"/>
    </row>
    <row r="52" spans="15:15" x14ac:dyDescent="0.15">
      <c r="O52" s="170"/>
    </row>
    <row r="53" spans="15:15" x14ac:dyDescent="0.15">
      <c r="O53" s="170"/>
    </row>
    <row r="54" spans="15:15" x14ac:dyDescent="0.15">
      <c r="O54" s="170"/>
    </row>
    <row r="55" spans="15:15" x14ac:dyDescent="0.15">
      <c r="O55" s="170"/>
    </row>
    <row r="56" spans="15:15" x14ac:dyDescent="0.15">
      <c r="O56" s="170"/>
    </row>
    <row r="57" spans="15:15" x14ac:dyDescent="0.15">
      <c r="O57" s="170"/>
    </row>
    <row r="58" spans="15:15" x14ac:dyDescent="0.15">
      <c r="O58" s="170"/>
    </row>
    <row r="59" spans="15:15" x14ac:dyDescent="0.15">
      <c r="O59" s="170"/>
    </row>
    <row r="60" spans="15:15" x14ac:dyDescent="0.15">
      <c r="O60" s="170"/>
    </row>
    <row r="61" spans="15:15" x14ac:dyDescent="0.15">
      <c r="O61" s="170"/>
    </row>
    <row r="62" spans="15:15" x14ac:dyDescent="0.15">
      <c r="O62" s="170"/>
    </row>
  </sheetData>
  <phoneticPr fontId="2" type="noConversion"/>
  <dataValidations count="3">
    <dataValidation type="list" allowBlank="1" showInputMessage="1" showErrorMessage="1" sqref="N2:N4">
      <formula1>"应用层,表示层,会话层,传输层,网络层,数据链路层,物理层"</formula1>
    </dataValidation>
    <dataValidation type="textLength" operator="lessThanOrEqual" allowBlank="1" showInputMessage="1" showErrorMessage="1" sqref="D4">
      <formula1>128</formula1>
    </dataValidation>
    <dataValidation type="list" allowBlank="1" showInputMessage="1" showErrorMessage="1" sqref="O2:O1048576">
      <formula1>"T,T+1Q,T+2Q,T+3Q,T+4Q,NS"</formula1>
    </dataValidation>
  </dataValidations>
  <pageMargins left="0.74803149606299213" right="0.74803149606299213" top="0.98425196850393704" bottom="0.98425196850393704" header="0.51181102362204722" footer="0.51181102362204722"/>
  <pageSetup paperSize="9" orientation="portrait" r:id="rId1"/>
  <headerFooter alignWithMargins="0">
    <oddHeader>&amp;L&amp;"Times New Roman,加粗"ZTE&amp;"宋体,加粗"中兴&amp;R秘密  Proprietary Confidential▲</oddHeader>
    <oddFooter>&amp;L&amp;10&lt;本文中的所有信息均为中兴通讯股份有限公司内部信息，未经允许，不得外传&gt;&amp;R&amp;10共 &amp;N 页 , 第 &amp;P 页</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topLeftCell="C1" workbookViewId="0">
      <selection activeCell="O1" sqref="O1:O1048576"/>
    </sheetView>
  </sheetViews>
  <sheetFormatPr defaultColWidth="9" defaultRowHeight="15.6" x14ac:dyDescent="0.15"/>
  <cols>
    <col min="1" max="2" width="9" style="100" collapsed="1"/>
    <col min="3" max="3" width="16.5546875" style="100" customWidth="1" collapsed="1"/>
    <col min="4" max="4" width="8.5546875" style="100" bestFit="1" customWidth="1" collapsed="1"/>
    <col min="5" max="5" width="23.109375" style="100" customWidth="1" collapsed="1"/>
    <col min="6" max="6" width="15.33203125" style="100" customWidth="1" collapsed="1"/>
    <col min="7" max="8" width="9" style="101" collapsed="1"/>
    <col min="9" max="9" width="9" style="100" collapsed="1"/>
    <col min="10" max="10" width="14.33203125" style="100" bestFit="1" customWidth="1" collapsed="1"/>
    <col min="11" max="14" width="9" style="100" collapsed="1"/>
    <col min="15" max="15" width="12" style="168" customWidth="1"/>
    <col min="16" max="16384" width="9" style="100" collapsed="1"/>
  </cols>
  <sheetData>
    <row r="1" spans="1:15" s="89" customFormat="1" ht="35.25" customHeight="1" x14ac:dyDescent="0.15">
      <c r="A1" s="87" t="s">
        <v>667</v>
      </c>
      <c r="B1" s="87" t="s">
        <v>668</v>
      </c>
      <c r="C1" s="87" t="s">
        <v>826</v>
      </c>
      <c r="D1" s="87" t="s">
        <v>825</v>
      </c>
      <c r="E1" s="87" t="s">
        <v>827</v>
      </c>
      <c r="F1" s="87" t="s">
        <v>828</v>
      </c>
      <c r="G1" s="87" t="s">
        <v>670</v>
      </c>
      <c r="H1" s="87" t="s">
        <v>799</v>
      </c>
      <c r="I1" s="87" t="s">
        <v>669</v>
      </c>
      <c r="J1" s="120" t="s">
        <v>830</v>
      </c>
      <c r="K1" s="87" t="s">
        <v>832</v>
      </c>
      <c r="L1" s="87" t="s">
        <v>834</v>
      </c>
      <c r="M1" s="87" t="s">
        <v>865</v>
      </c>
      <c r="N1" s="87" t="s">
        <v>671</v>
      </c>
      <c r="O1" s="165" t="s">
        <v>1194</v>
      </c>
    </row>
    <row r="2" spans="1:15" s="99" customFormat="1" ht="48" x14ac:dyDescent="0.15">
      <c r="A2" s="94" t="s">
        <v>765</v>
      </c>
      <c r="B2" s="94" t="s">
        <v>632</v>
      </c>
      <c r="C2" s="92" t="s">
        <v>767</v>
      </c>
      <c r="D2" s="92" t="s">
        <v>766</v>
      </c>
      <c r="E2" s="92" t="s">
        <v>769</v>
      </c>
      <c r="F2" s="127" t="s">
        <v>862</v>
      </c>
      <c r="G2" s="91" t="s">
        <v>673</v>
      </c>
      <c r="H2" s="91" t="s">
        <v>801</v>
      </c>
      <c r="I2" s="102" t="s">
        <v>768</v>
      </c>
      <c r="J2" s="126" t="s">
        <v>653</v>
      </c>
      <c r="K2" s="98" t="s">
        <v>674</v>
      </c>
      <c r="L2" s="98" t="s">
        <v>674</v>
      </c>
      <c r="M2" s="98"/>
      <c r="N2" s="95" t="s">
        <v>654</v>
      </c>
      <c r="O2" s="150" t="s">
        <v>1188</v>
      </c>
    </row>
    <row r="3" spans="1:15" s="99" customFormat="1" ht="48" x14ac:dyDescent="0.15">
      <c r="A3" s="94" t="s">
        <v>770</v>
      </c>
      <c r="B3" s="94" t="s">
        <v>632</v>
      </c>
      <c r="C3" s="92" t="s">
        <v>772</v>
      </c>
      <c r="D3" s="92" t="s">
        <v>771</v>
      </c>
      <c r="E3" s="92" t="s">
        <v>773</v>
      </c>
      <c r="F3" s="127" t="s">
        <v>862</v>
      </c>
      <c r="G3" s="91" t="s">
        <v>673</v>
      </c>
      <c r="H3" s="91" t="s">
        <v>801</v>
      </c>
      <c r="I3" s="102" t="s">
        <v>768</v>
      </c>
      <c r="J3" s="126" t="s">
        <v>653</v>
      </c>
      <c r="K3" s="98" t="s">
        <v>674</v>
      </c>
      <c r="L3" s="98" t="s">
        <v>674</v>
      </c>
      <c r="M3" s="98"/>
      <c r="N3" s="95" t="s">
        <v>654</v>
      </c>
      <c r="O3" s="166"/>
    </row>
    <row r="4" spans="1:15" x14ac:dyDescent="0.15">
      <c r="O4" s="166"/>
    </row>
    <row r="5" spans="1:15" x14ac:dyDescent="0.15">
      <c r="O5" s="166"/>
    </row>
    <row r="6" spans="1:15" x14ac:dyDescent="0.15">
      <c r="O6" s="166"/>
    </row>
    <row r="7" spans="1:15" x14ac:dyDescent="0.15">
      <c r="O7" s="166"/>
    </row>
    <row r="8" spans="1:15" x14ac:dyDescent="0.15">
      <c r="O8" s="166"/>
    </row>
    <row r="9" spans="1:15" x14ac:dyDescent="0.15">
      <c r="O9" s="166"/>
    </row>
    <row r="10" spans="1:15" x14ac:dyDescent="0.15">
      <c r="O10" s="166"/>
    </row>
    <row r="11" spans="1:15" x14ac:dyDescent="0.15">
      <c r="O11" s="166"/>
    </row>
    <row r="12" spans="1:15" x14ac:dyDescent="0.15">
      <c r="O12" s="166"/>
    </row>
    <row r="13" spans="1:15" x14ac:dyDescent="0.15">
      <c r="O13" s="166"/>
    </row>
    <row r="14" spans="1:15" x14ac:dyDescent="0.15">
      <c r="O14" s="166"/>
    </row>
    <row r="15" spans="1:15" x14ac:dyDescent="0.15">
      <c r="O15" s="167"/>
    </row>
    <row r="16" spans="1:15" x14ac:dyDescent="0.15">
      <c r="O16" s="167"/>
    </row>
    <row r="17" spans="15:15" x14ac:dyDescent="0.15">
      <c r="O17" s="167"/>
    </row>
    <row r="18" spans="15:15" x14ac:dyDescent="0.15">
      <c r="O18" s="167"/>
    </row>
    <row r="19" spans="15:15" x14ac:dyDescent="0.15">
      <c r="O19" s="167"/>
    </row>
    <row r="20" spans="15:15" x14ac:dyDescent="0.15">
      <c r="O20" s="167"/>
    </row>
    <row r="25" spans="15:15" x14ac:dyDescent="0.15">
      <c r="O25" s="169"/>
    </row>
    <row r="26" spans="15:15" x14ac:dyDescent="0.15">
      <c r="O26" s="167"/>
    </row>
    <row r="27" spans="15:15" x14ac:dyDescent="0.15">
      <c r="O27" s="167"/>
    </row>
    <row r="28" spans="15:15" x14ac:dyDescent="0.15">
      <c r="O28" s="167"/>
    </row>
    <row r="29" spans="15:15" x14ac:dyDescent="0.15">
      <c r="O29" s="167"/>
    </row>
    <row r="30" spans="15:15" x14ac:dyDescent="0.15">
      <c r="O30" s="167"/>
    </row>
    <row r="31" spans="15:15" x14ac:dyDescent="0.15">
      <c r="O31" s="166"/>
    </row>
    <row r="32" spans="15:15" x14ac:dyDescent="0.15">
      <c r="O32" s="166"/>
    </row>
    <row r="33" spans="15:15" x14ac:dyDescent="0.15">
      <c r="O33" s="166"/>
    </row>
    <row r="34" spans="15:15" x14ac:dyDescent="0.15">
      <c r="O34" s="166"/>
    </row>
    <row r="35" spans="15:15" x14ac:dyDescent="0.15">
      <c r="O35" s="166"/>
    </row>
    <row r="36" spans="15:15" x14ac:dyDescent="0.15">
      <c r="O36" s="166"/>
    </row>
    <row r="37" spans="15:15" x14ac:dyDescent="0.15">
      <c r="O37" s="166"/>
    </row>
    <row r="38" spans="15:15" x14ac:dyDescent="0.15">
      <c r="O38" s="166"/>
    </row>
    <row r="39" spans="15:15" x14ac:dyDescent="0.15">
      <c r="O39" s="166"/>
    </row>
    <row r="40" spans="15:15" x14ac:dyDescent="0.15">
      <c r="O40" s="166"/>
    </row>
    <row r="41" spans="15:15" x14ac:dyDescent="0.15">
      <c r="O41" s="166"/>
    </row>
    <row r="42" spans="15:15" x14ac:dyDescent="0.15">
      <c r="O42" s="166"/>
    </row>
    <row r="43" spans="15:15" x14ac:dyDescent="0.15">
      <c r="O43" s="167"/>
    </row>
    <row r="48" spans="15:15" x14ac:dyDescent="0.15">
      <c r="O48" s="170"/>
    </row>
    <row r="49" spans="15:15" x14ac:dyDescent="0.15">
      <c r="O49" s="170"/>
    </row>
    <row r="50" spans="15:15" x14ac:dyDescent="0.15">
      <c r="O50" s="170"/>
    </row>
    <row r="51" spans="15:15" x14ac:dyDescent="0.15">
      <c r="O51" s="170"/>
    </row>
    <row r="52" spans="15:15" x14ac:dyDescent="0.15">
      <c r="O52" s="170"/>
    </row>
    <row r="53" spans="15:15" x14ac:dyDescent="0.15">
      <c r="O53" s="170"/>
    </row>
    <row r="54" spans="15:15" x14ac:dyDescent="0.15">
      <c r="O54" s="170"/>
    </row>
    <row r="55" spans="15:15" x14ac:dyDescent="0.15">
      <c r="O55" s="170"/>
    </row>
    <row r="56" spans="15:15" x14ac:dyDescent="0.15">
      <c r="O56" s="170"/>
    </row>
    <row r="57" spans="15:15" x14ac:dyDescent="0.15">
      <c r="O57" s="170"/>
    </row>
    <row r="58" spans="15:15" x14ac:dyDescent="0.15">
      <c r="O58" s="170"/>
    </row>
    <row r="59" spans="15:15" x14ac:dyDescent="0.15">
      <c r="O59" s="170"/>
    </row>
    <row r="60" spans="15:15" x14ac:dyDescent="0.15">
      <c r="O60" s="170"/>
    </row>
    <row r="61" spans="15:15" x14ac:dyDescent="0.15">
      <c r="O61" s="170"/>
    </row>
    <row r="62" spans="15:15" x14ac:dyDescent="0.15">
      <c r="O62" s="170"/>
    </row>
  </sheetData>
  <phoneticPr fontId="2" type="noConversion"/>
  <dataValidations count="3">
    <dataValidation type="list" allowBlank="1" showInputMessage="1" showErrorMessage="1" sqref="N2:N3">
      <formula1>"应用层,表示层,会话层,传输层,网络层,数据链路层,物理层"</formula1>
    </dataValidation>
    <dataValidation type="textLength" operator="lessThanOrEqual" allowBlank="1" showInputMessage="1" showErrorMessage="1" sqref="D2:D3">
      <formula1>128</formula1>
    </dataValidation>
    <dataValidation type="list" allowBlank="1" showInputMessage="1" showErrorMessage="1" sqref="O2:O1048576">
      <formula1>"T,T+1Q,T+2Q,T+3Q,T+4Q,NS"</formula1>
    </dataValidation>
  </dataValidations>
  <pageMargins left="0.74803149606299213" right="0.74803149606299213" top="0.98425196850393704" bottom="0.98425196850393704" header="0.51181102362204722" footer="0.51181102362204722"/>
  <pageSetup paperSize="9" orientation="portrait" r:id="rId1"/>
  <headerFooter alignWithMargins="0">
    <oddHeader>&amp;L&amp;"Times New Roman,加粗"ZTE&amp;"宋体,加粗"中兴&amp;R秘密  Proprietary Confidential▲</oddHeader>
    <oddFooter>&amp;L&amp;10&lt;本文中的所有信息均为中兴通讯股份有限公司内部信息，未经允许，不得外传&gt;&amp;R&amp;10共 &amp;N 页 , 第 &amp;P 页</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topLeftCell="E1" workbookViewId="0">
      <selection activeCell="O1" sqref="O1:O1048576"/>
    </sheetView>
  </sheetViews>
  <sheetFormatPr defaultColWidth="9" defaultRowHeight="15.6" x14ac:dyDescent="0.15"/>
  <cols>
    <col min="1" max="2" width="9" style="100" collapsed="1"/>
    <col min="3" max="3" width="16.5546875" style="100" customWidth="1" collapsed="1"/>
    <col min="4" max="4" width="27.44140625" style="100" customWidth="1" collapsed="1"/>
    <col min="5" max="5" width="23.109375" style="100" customWidth="1" collapsed="1"/>
    <col min="6" max="6" width="15.33203125" style="100" customWidth="1" collapsed="1"/>
    <col min="7" max="8" width="9" style="101" collapsed="1"/>
    <col min="9" max="9" width="9" style="100" collapsed="1"/>
    <col min="10" max="10" width="10.6640625" style="103" bestFit="1" customWidth="1" collapsed="1"/>
    <col min="11" max="14" width="9" style="100" collapsed="1"/>
    <col min="15" max="15" width="12" style="168" customWidth="1"/>
    <col min="16" max="16384" width="9" style="100" collapsed="1"/>
  </cols>
  <sheetData>
    <row r="1" spans="1:15" s="89" customFormat="1" ht="35.25" customHeight="1" x14ac:dyDescent="0.15">
      <c r="A1" s="87" t="s">
        <v>667</v>
      </c>
      <c r="B1" s="87" t="s">
        <v>668</v>
      </c>
      <c r="C1" s="87" t="s">
        <v>826</v>
      </c>
      <c r="D1" s="87" t="s">
        <v>825</v>
      </c>
      <c r="E1" s="87" t="s">
        <v>827</v>
      </c>
      <c r="F1" s="87" t="s">
        <v>828</v>
      </c>
      <c r="G1" s="87" t="s">
        <v>670</v>
      </c>
      <c r="H1" s="87" t="s">
        <v>799</v>
      </c>
      <c r="I1" s="87" t="s">
        <v>669</v>
      </c>
      <c r="J1" s="87" t="s">
        <v>830</v>
      </c>
      <c r="K1" s="87" t="s">
        <v>832</v>
      </c>
      <c r="L1" s="87" t="s">
        <v>834</v>
      </c>
      <c r="M1" s="87" t="s">
        <v>865</v>
      </c>
      <c r="N1" s="87" t="s">
        <v>671</v>
      </c>
      <c r="O1" s="165" t="s">
        <v>1193</v>
      </c>
    </row>
    <row r="2" spans="1:15" s="99" customFormat="1" ht="36" x14ac:dyDescent="0.15">
      <c r="A2" s="98" t="s">
        <v>683</v>
      </c>
      <c r="B2" s="94" t="s">
        <v>632</v>
      </c>
      <c r="C2" s="92" t="s">
        <v>685</v>
      </c>
      <c r="D2" s="104" t="s">
        <v>684</v>
      </c>
      <c r="E2" s="92" t="s">
        <v>687</v>
      </c>
      <c r="F2" s="97" t="s">
        <v>688</v>
      </c>
      <c r="G2" s="105" t="s">
        <v>689</v>
      </c>
      <c r="H2" s="110" t="s">
        <v>804</v>
      </c>
      <c r="I2" s="94" t="s">
        <v>686</v>
      </c>
      <c r="J2" s="140" t="s">
        <v>690</v>
      </c>
      <c r="K2" s="98" t="s">
        <v>674</v>
      </c>
      <c r="L2" s="98" t="s">
        <v>674</v>
      </c>
      <c r="M2" s="98"/>
      <c r="N2" s="95" t="s">
        <v>654</v>
      </c>
      <c r="O2" s="150" t="s">
        <v>1188</v>
      </c>
    </row>
    <row r="3" spans="1:15" s="99" customFormat="1" ht="60" x14ac:dyDescent="0.15">
      <c r="A3" s="98" t="s">
        <v>691</v>
      </c>
      <c r="B3" s="94" t="s">
        <v>632</v>
      </c>
      <c r="C3" s="92" t="s">
        <v>693</v>
      </c>
      <c r="D3" s="104" t="s">
        <v>692</v>
      </c>
      <c r="E3" s="92" t="s">
        <v>695</v>
      </c>
      <c r="F3" s="97" t="s">
        <v>688</v>
      </c>
      <c r="G3" s="105" t="s">
        <v>696</v>
      </c>
      <c r="H3" s="110" t="s">
        <v>805</v>
      </c>
      <c r="I3" s="94" t="s">
        <v>694</v>
      </c>
      <c r="J3" s="140" t="s">
        <v>690</v>
      </c>
      <c r="K3" s="98" t="s">
        <v>674</v>
      </c>
      <c r="L3" s="98" t="s">
        <v>674</v>
      </c>
      <c r="M3" s="98"/>
      <c r="N3" s="95" t="s">
        <v>654</v>
      </c>
      <c r="O3" s="166"/>
    </row>
    <row r="4" spans="1:15" ht="36" x14ac:dyDescent="0.15">
      <c r="A4" s="98" t="s">
        <v>697</v>
      </c>
      <c r="B4" s="94" t="s">
        <v>632</v>
      </c>
      <c r="C4" s="92" t="s">
        <v>699</v>
      </c>
      <c r="D4" s="104" t="s">
        <v>698</v>
      </c>
      <c r="E4" s="92" t="s">
        <v>701</v>
      </c>
      <c r="F4" s="97" t="s">
        <v>688</v>
      </c>
      <c r="G4" s="105" t="s">
        <v>689</v>
      </c>
      <c r="H4" s="110" t="s">
        <v>804</v>
      </c>
      <c r="I4" s="94" t="s">
        <v>700</v>
      </c>
      <c r="J4" s="140" t="s">
        <v>690</v>
      </c>
      <c r="K4" s="98" t="s">
        <v>674</v>
      </c>
      <c r="L4" s="98" t="s">
        <v>674</v>
      </c>
      <c r="M4" s="98"/>
      <c r="N4" s="95" t="s">
        <v>654</v>
      </c>
      <c r="O4" s="166"/>
    </row>
    <row r="5" spans="1:15" ht="60" x14ac:dyDescent="0.15">
      <c r="A5" s="98" t="s">
        <v>702</v>
      </c>
      <c r="B5" s="94" t="s">
        <v>632</v>
      </c>
      <c r="C5" s="92" t="s">
        <v>704</v>
      </c>
      <c r="D5" s="104" t="s">
        <v>703</v>
      </c>
      <c r="E5" s="92" t="s">
        <v>706</v>
      </c>
      <c r="F5" s="97" t="s">
        <v>688</v>
      </c>
      <c r="G5" s="105" t="s">
        <v>696</v>
      </c>
      <c r="H5" s="110" t="s">
        <v>805</v>
      </c>
      <c r="I5" s="94" t="s">
        <v>705</v>
      </c>
      <c r="J5" s="140" t="s">
        <v>690</v>
      </c>
      <c r="K5" s="98" t="s">
        <v>674</v>
      </c>
      <c r="L5" s="98" t="s">
        <v>674</v>
      </c>
      <c r="M5" s="98"/>
      <c r="N5" s="95" t="s">
        <v>654</v>
      </c>
      <c r="O5" s="166"/>
    </row>
    <row r="6" spans="1:15" ht="24" x14ac:dyDescent="0.15">
      <c r="A6" s="98" t="s">
        <v>707</v>
      </c>
      <c r="B6" s="94" t="s">
        <v>632</v>
      </c>
      <c r="C6" s="92" t="s">
        <v>709</v>
      </c>
      <c r="D6" s="104" t="s">
        <v>708</v>
      </c>
      <c r="E6" s="92" t="s">
        <v>710</v>
      </c>
      <c r="F6" s="97" t="s">
        <v>688</v>
      </c>
      <c r="G6" s="105" t="s">
        <v>689</v>
      </c>
      <c r="H6" s="110" t="s">
        <v>804</v>
      </c>
      <c r="I6" s="94" t="s">
        <v>700</v>
      </c>
      <c r="J6" s="140" t="s">
        <v>690</v>
      </c>
      <c r="K6" s="98" t="s">
        <v>674</v>
      </c>
      <c r="L6" s="98" t="s">
        <v>674</v>
      </c>
      <c r="M6" s="98"/>
      <c r="N6" s="95" t="s">
        <v>654</v>
      </c>
      <c r="O6" s="166"/>
    </row>
    <row r="7" spans="1:15" ht="60" x14ac:dyDescent="0.15">
      <c r="A7" s="98" t="s">
        <v>711</v>
      </c>
      <c r="B7" s="94" t="s">
        <v>632</v>
      </c>
      <c r="C7" s="92" t="s">
        <v>713</v>
      </c>
      <c r="D7" s="104" t="s">
        <v>712</v>
      </c>
      <c r="E7" s="92" t="s">
        <v>714</v>
      </c>
      <c r="F7" s="97" t="s">
        <v>688</v>
      </c>
      <c r="G7" s="105" t="s">
        <v>696</v>
      </c>
      <c r="H7" s="110" t="s">
        <v>805</v>
      </c>
      <c r="I7" s="94" t="s">
        <v>705</v>
      </c>
      <c r="J7" s="140" t="s">
        <v>690</v>
      </c>
      <c r="K7" s="98" t="s">
        <v>674</v>
      </c>
      <c r="L7" s="98" t="s">
        <v>674</v>
      </c>
      <c r="M7" s="98"/>
      <c r="N7" s="95" t="s">
        <v>654</v>
      </c>
      <c r="O7" s="166"/>
    </row>
    <row r="8" spans="1:15" ht="36" x14ac:dyDescent="0.15">
      <c r="A8" s="98" t="s">
        <v>715</v>
      </c>
      <c r="B8" s="94" t="s">
        <v>632</v>
      </c>
      <c r="C8" s="92" t="s">
        <v>717</v>
      </c>
      <c r="D8" s="104" t="s">
        <v>716</v>
      </c>
      <c r="E8" s="92" t="s">
        <v>718</v>
      </c>
      <c r="F8" s="97" t="s">
        <v>688</v>
      </c>
      <c r="G8" s="105" t="s">
        <v>689</v>
      </c>
      <c r="H8" s="110" t="s">
        <v>804</v>
      </c>
      <c r="I8" s="94" t="s">
        <v>700</v>
      </c>
      <c r="J8" s="140" t="s">
        <v>690</v>
      </c>
      <c r="K8" s="98" t="s">
        <v>674</v>
      </c>
      <c r="L8" s="98" t="s">
        <v>674</v>
      </c>
      <c r="M8" s="98"/>
      <c r="N8" s="95" t="s">
        <v>654</v>
      </c>
      <c r="O8" s="166"/>
    </row>
    <row r="9" spans="1:15" ht="60" x14ac:dyDescent="0.15">
      <c r="A9" s="98" t="s">
        <v>719</v>
      </c>
      <c r="B9" s="94" t="s">
        <v>632</v>
      </c>
      <c r="C9" s="92" t="s">
        <v>721</v>
      </c>
      <c r="D9" s="104" t="s">
        <v>720</v>
      </c>
      <c r="E9" s="92" t="s">
        <v>722</v>
      </c>
      <c r="F9" s="97" t="s">
        <v>688</v>
      </c>
      <c r="G9" s="105" t="s">
        <v>696</v>
      </c>
      <c r="H9" s="110" t="s">
        <v>805</v>
      </c>
      <c r="I9" s="94" t="s">
        <v>705</v>
      </c>
      <c r="J9" s="140" t="s">
        <v>690</v>
      </c>
      <c r="K9" s="98" t="s">
        <v>674</v>
      </c>
      <c r="L9" s="98" t="s">
        <v>674</v>
      </c>
      <c r="M9" s="98"/>
      <c r="N9" s="95" t="s">
        <v>654</v>
      </c>
      <c r="O9" s="166"/>
    </row>
    <row r="10" spans="1:15" ht="36" x14ac:dyDescent="0.15">
      <c r="A10" s="98" t="s">
        <v>723</v>
      </c>
      <c r="B10" s="94" t="s">
        <v>632</v>
      </c>
      <c r="C10" s="92" t="s">
        <v>725</v>
      </c>
      <c r="D10" s="104" t="s">
        <v>724</v>
      </c>
      <c r="E10" s="92" t="s">
        <v>726</v>
      </c>
      <c r="F10" s="96" t="s">
        <v>727</v>
      </c>
      <c r="G10" s="105" t="s">
        <v>689</v>
      </c>
      <c r="H10" s="110" t="s">
        <v>804</v>
      </c>
      <c r="I10" s="94" t="s">
        <v>686</v>
      </c>
      <c r="J10" s="140" t="s">
        <v>690</v>
      </c>
      <c r="K10" s="98" t="s">
        <v>674</v>
      </c>
      <c r="L10" s="98" t="s">
        <v>674</v>
      </c>
      <c r="M10" s="98"/>
      <c r="N10" s="95" t="s">
        <v>654</v>
      </c>
      <c r="O10" s="166"/>
    </row>
    <row r="11" spans="1:15" ht="60" x14ac:dyDescent="0.15">
      <c r="A11" s="98" t="s">
        <v>728</v>
      </c>
      <c r="B11" s="94" t="s">
        <v>632</v>
      </c>
      <c r="C11" s="92" t="s">
        <v>730</v>
      </c>
      <c r="D11" s="104" t="s">
        <v>729</v>
      </c>
      <c r="E11" s="92" t="s">
        <v>731</v>
      </c>
      <c r="F11" s="96" t="s">
        <v>727</v>
      </c>
      <c r="G11" s="105" t="s">
        <v>696</v>
      </c>
      <c r="H11" s="110" t="s">
        <v>805</v>
      </c>
      <c r="I11" s="94" t="s">
        <v>694</v>
      </c>
      <c r="J11" s="140" t="s">
        <v>690</v>
      </c>
      <c r="K11" s="98" t="s">
        <v>674</v>
      </c>
      <c r="L11" s="98" t="s">
        <v>674</v>
      </c>
      <c r="M11" s="98"/>
      <c r="N11" s="95" t="s">
        <v>654</v>
      </c>
      <c r="O11" s="166"/>
    </row>
    <row r="12" spans="1:15" ht="36" x14ac:dyDescent="0.15">
      <c r="A12" s="98" t="s">
        <v>732</v>
      </c>
      <c r="B12" s="94" t="s">
        <v>632</v>
      </c>
      <c r="C12" s="92" t="s">
        <v>734</v>
      </c>
      <c r="D12" s="104" t="s">
        <v>733</v>
      </c>
      <c r="E12" s="92" t="s">
        <v>735</v>
      </c>
      <c r="F12" s="96" t="s">
        <v>727</v>
      </c>
      <c r="G12" s="105" t="s">
        <v>689</v>
      </c>
      <c r="H12" s="110" t="s">
        <v>804</v>
      </c>
      <c r="I12" s="94" t="s">
        <v>700</v>
      </c>
      <c r="J12" s="140" t="s">
        <v>690</v>
      </c>
      <c r="K12" s="98" t="s">
        <v>674</v>
      </c>
      <c r="L12" s="98" t="s">
        <v>674</v>
      </c>
      <c r="M12" s="98"/>
      <c r="N12" s="95" t="s">
        <v>654</v>
      </c>
      <c r="O12" s="166"/>
    </row>
    <row r="13" spans="1:15" ht="60" x14ac:dyDescent="0.15">
      <c r="A13" s="98" t="s">
        <v>736</v>
      </c>
      <c r="B13" s="94" t="s">
        <v>632</v>
      </c>
      <c r="C13" s="92" t="s">
        <v>738</v>
      </c>
      <c r="D13" s="104" t="s">
        <v>737</v>
      </c>
      <c r="E13" s="92" t="s">
        <v>739</v>
      </c>
      <c r="F13" s="96" t="s">
        <v>727</v>
      </c>
      <c r="G13" s="105" t="s">
        <v>696</v>
      </c>
      <c r="H13" s="110" t="s">
        <v>805</v>
      </c>
      <c r="I13" s="94" t="s">
        <v>705</v>
      </c>
      <c r="J13" s="140" t="s">
        <v>690</v>
      </c>
      <c r="K13" s="98" t="s">
        <v>674</v>
      </c>
      <c r="L13" s="98" t="s">
        <v>674</v>
      </c>
      <c r="M13" s="98"/>
      <c r="N13" s="95" t="s">
        <v>654</v>
      </c>
      <c r="O13" s="166"/>
    </row>
    <row r="14" spans="1:15" ht="60" x14ac:dyDescent="0.15">
      <c r="A14" s="98" t="s">
        <v>740</v>
      </c>
      <c r="B14" s="94" t="s">
        <v>632</v>
      </c>
      <c r="C14" s="92" t="s">
        <v>742</v>
      </c>
      <c r="D14" s="104" t="s">
        <v>741</v>
      </c>
      <c r="E14" s="92" t="s">
        <v>743</v>
      </c>
      <c r="F14" s="96" t="s">
        <v>727</v>
      </c>
      <c r="G14" s="105" t="s">
        <v>689</v>
      </c>
      <c r="H14" s="110" t="s">
        <v>804</v>
      </c>
      <c r="I14" s="94" t="s">
        <v>700</v>
      </c>
      <c r="J14" s="140" t="s">
        <v>690</v>
      </c>
      <c r="K14" s="98" t="s">
        <v>674</v>
      </c>
      <c r="L14" s="98" t="s">
        <v>674</v>
      </c>
      <c r="M14" s="98"/>
      <c r="N14" s="95" t="s">
        <v>654</v>
      </c>
      <c r="O14" s="166"/>
    </row>
    <row r="15" spans="1:15" ht="60" x14ac:dyDescent="0.15">
      <c r="A15" s="98" t="s">
        <v>744</v>
      </c>
      <c r="B15" s="94" t="s">
        <v>632</v>
      </c>
      <c r="C15" s="92" t="s">
        <v>746</v>
      </c>
      <c r="D15" s="104" t="s">
        <v>745</v>
      </c>
      <c r="E15" s="92" t="s">
        <v>747</v>
      </c>
      <c r="F15" s="96" t="s">
        <v>727</v>
      </c>
      <c r="G15" s="105" t="s">
        <v>696</v>
      </c>
      <c r="H15" s="110" t="s">
        <v>805</v>
      </c>
      <c r="I15" s="94" t="s">
        <v>705</v>
      </c>
      <c r="J15" s="140" t="s">
        <v>690</v>
      </c>
      <c r="K15" s="98" t="s">
        <v>674</v>
      </c>
      <c r="L15" s="98" t="s">
        <v>674</v>
      </c>
      <c r="M15" s="98"/>
      <c r="N15" s="95" t="s">
        <v>654</v>
      </c>
      <c r="O15" s="167"/>
    </row>
    <row r="16" spans="1:15" ht="36" x14ac:dyDescent="0.15">
      <c r="A16" s="98" t="s">
        <v>748</v>
      </c>
      <c r="B16" s="94" t="s">
        <v>632</v>
      </c>
      <c r="C16" s="92" t="s">
        <v>750</v>
      </c>
      <c r="D16" s="104" t="s">
        <v>749</v>
      </c>
      <c r="E16" s="92" t="s">
        <v>751</v>
      </c>
      <c r="F16" s="96" t="s">
        <v>727</v>
      </c>
      <c r="G16" s="105" t="s">
        <v>689</v>
      </c>
      <c r="H16" s="110" t="s">
        <v>804</v>
      </c>
      <c r="I16" s="94" t="s">
        <v>700</v>
      </c>
      <c r="J16" s="140" t="s">
        <v>690</v>
      </c>
      <c r="K16" s="98" t="s">
        <v>674</v>
      </c>
      <c r="L16" s="98" t="s">
        <v>674</v>
      </c>
      <c r="M16" s="98"/>
      <c r="N16" s="95" t="s">
        <v>654</v>
      </c>
      <c r="O16" s="167"/>
    </row>
    <row r="17" spans="1:15" ht="60" x14ac:dyDescent="0.15">
      <c r="A17" s="98" t="s">
        <v>752</v>
      </c>
      <c r="B17" s="94" t="s">
        <v>632</v>
      </c>
      <c r="C17" s="92" t="s">
        <v>754</v>
      </c>
      <c r="D17" s="104" t="s">
        <v>753</v>
      </c>
      <c r="E17" s="92" t="s">
        <v>755</v>
      </c>
      <c r="F17" s="96" t="s">
        <v>727</v>
      </c>
      <c r="G17" s="105" t="s">
        <v>696</v>
      </c>
      <c r="H17" s="110" t="s">
        <v>805</v>
      </c>
      <c r="I17" s="94" t="s">
        <v>705</v>
      </c>
      <c r="J17" s="140" t="s">
        <v>690</v>
      </c>
      <c r="K17" s="98" t="s">
        <v>674</v>
      </c>
      <c r="L17" s="98" t="s">
        <v>674</v>
      </c>
      <c r="M17" s="98"/>
      <c r="N17" s="95" t="s">
        <v>654</v>
      </c>
      <c r="O17" s="167"/>
    </row>
    <row r="18" spans="1:15" ht="37.200000000000003" x14ac:dyDescent="0.15">
      <c r="A18" s="98" t="s">
        <v>756</v>
      </c>
      <c r="B18" s="94" t="s">
        <v>15</v>
      </c>
      <c r="C18" s="92" t="s">
        <v>758</v>
      </c>
      <c r="D18" s="104" t="s">
        <v>757</v>
      </c>
      <c r="E18" s="106" t="s">
        <v>759</v>
      </c>
      <c r="F18" s="107" t="s">
        <v>760</v>
      </c>
      <c r="G18" s="105" t="s">
        <v>689</v>
      </c>
      <c r="H18" s="110" t="s">
        <v>804</v>
      </c>
      <c r="I18" s="94" t="s">
        <v>700</v>
      </c>
      <c r="J18" s="140" t="s">
        <v>690</v>
      </c>
      <c r="K18" s="98" t="s">
        <v>674</v>
      </c>
      <c r="L18" s="98" t="s">
        <v>674</v>
      </c>
      <c r="M18" s="98"/>
      <c r="N18" s="95" t="s">
        <v>654</v>
      </c>
      <c r="O18" s="167"/>
    </row>
    <row r="19" spans="1:15" ht="73.2" x14ac:dyDescent="0.15">
      <c r="A19" s="98" t="s">
        <v>761</v>
      </c>
      <c r="B19" s="94" t="s">
        <v>15</v>
      </c>
      <c r="C19" s="92" t="s">
        <v>763</v>
      </c>
      <c r="D19" s="104" t="s">
        <v>762</v>
      </c>
      <c r="E19" s="92" t="s">
        <v>764</v>
      </c>
      <c r="F19" s="92" t="s">
        <v>760</v>
      </c>
      <c r="G19" s="105" t="s">
        <v>696</v>
      </c>
      <c r="H19" s="110" t="s">
        <v>805</v>
      </c>
      <c r="I19" s="94" t="s">
        <v>705</v>
      </c>
      <c r="J19" s="140" t="s">
        <v>690</v>
      </c>
      <c r="K19" s="98" t="s">
        <v>674</v>
      </c>
      <c r="L19" s="98" t="s">
        <v>674</v>
      </c>
      <c r="M19" s="98"/>
      <c r="N19" s="95" t="s">
        <v>654</v>
      </c>
      <c r="O19" s="167"/>
    </row>
    <row r="20" spans="1:15" x14ac:dyDescent="0.15">
      <c r="O20" s="167"/>
    </row>
    <row r="25" spans="1:15" x14ac:dyDescent="0.15">
      <c r="O25" s="169"/>
    </row>
    <row r="26" spans="1:15" x14ac:dyDescent="0.15">
      <c r="O26" s="167"/>
    </row>
    <row r="27" spans="1:15" x14ac:dyDescent="0.15">
      <c r="O27" s="167"/>
    </row>
    <row r="28" spans="1:15" x14ac:dyDescent="0.15">
      <c r="O28" s="167"/>
    </row>
    <row r="29" spans="1:15" x14ac:dyDescent="0.15">
      <c r="O29" s="167"/>
    </row>
    <row r="30" spans="1:15" x14ac:dyDescent="0.15">
      <c r="O30" s="167"/>
    </row>
    <row r="31" spans="1:15" x14ac:dyDescent="0.15">
      <c r="O31" s="166"/>
    </row>
    <row r="32" spans="1:15" x14ac:dyDescent="0.15">
      <c r="O32" s="166"/>
    </row>
    <row r="33" spans="15:15" x14ac:dyDescent="0.15">
      <c r="O33" s="166"/>
    </row>
    <row r="34" spans="15:15" x14ac:dyDescent="0.15">
      <c r="O34" s="166"/>
    </row>
    <row r="35" spans="15:15" x14ac:dyDescent="0.15">
      <c r="O35" s="166"/>
    </row>
    <row r="36" spans="15:15" x14ac:dyDescent="0.15">
      <c r="O36" s="166"/>
    </row>
    <row r="37" spans="15:15" x14ac:dyDescent="0.15">
      <c r="O37" s="166"/>
    </row>
    <row r="38" spans="15:15" x14ac:dyDescent="0.15">
      <c r="O38" s="166"/>
    </row>
    <row r="39" spans="15:15" x14ac:dyDescent="0.15">
      <c r="O39" s="166"/>
    </row>
    <row r="40" spans="15:15" x14ac:dyDescent="0.15">
      <c r="O40" s="166"/>
    </row>
    <row r="41" spans="15:15" x14ac:dyDescent="0.15">
      <c r="O41" s="166"/>
    </row>
    <row r="42" spans="15:15" x14ac:dyDescent="0.15">
      <c r="O42" s="166"/>
    </row>
    <row r="43" spans="15:15" x14ac:dyDescent="0.15">
      <c r="O43" s="167"/>
    </row>
    <row r="48" spans="15:15" x14ac:dyDescent="0.15">
      <c r="O48" s="170"/>
    </row>
    <row r="49" spans="15:15" x14ac:dyDescent="0.15">
      <c r="O49" s="170"/>
    </row>
    <row r="50" spans="15:15" x14ac:dyDescent="0.15">
      <c r="O50" s="170"/>
    </row>
    <row r="51" spans="15:15" x14ac:dyDescent="0.15">
      <c r="O51" s="170"/>
    </row>
    <row r="52" spans="15:15" x14ac:dyDescent="0.15">
      <c r="O52" s="170"/>
    </row>
    <row r="53" spans="15:15" x14ac:dyDescent="0.15">
      <c r="O53" s="170"/>
    </row>
    <row r="54" spans="15:15" x14ac:dyDescent="0.15">
      <c r="O54" s="170"/>
    </row>
    <row r="55" spans="15:15" x14ac:dyDescent="0.15">
      <c r="O55" s="170"/>
    </row>
    <row r="56" spans="15:15" x14ac:dyDescent="0.15">
      <c r="O56" s="170"/>
    </row>
    <row r="57" spans="15:15" x14ac:dyDescent="0.15">
      <c r="O57" s="170"/>
    </row>
    <row r="58" spans="15:15" x14ac:dyDescent="0.15">
      <c r="O58" s="170"/>
    </row>
    <row r="59" spans="15:15" x14ac:dyDescent="0.15">
      <c r="O59" s="170"/>
    </row>
    <row r="60" spans="15:15" x14ac:dyDescent="0.15">
      <c r="O60" s="170"/>
    </row>
    <row r="61" spans="15:15" x14ac:dyDescent="0.15">
      <c r="O61" s="170"/>
    </row>
    <row r="62" spans="15:15" x14ac:dyDescent="0.15">
      <c r="O62" s="170"/>
    </row>
  </sheetData>
  <phoneticPr fontId="2" type="noConversion"/>
  <dataValidations count="3">
    <dataValidation type="list" allowBlank="1" showInputMessage="1" showErrorMessage="1" sqref="N2:N19">
      <formula1>"应用层,表示层,会话层,传输层,网络层,数据链路层,物理层"</formula1>
    </dataValidation>
    <dataValidation type="textLength" operator="lessThanOrEqual" allowBlank="1" showInputMessage="1" showErrorMessage="1" sqref="D2:D19">
      <formula1>64</formula1>
    </dataValidation>
    <dataValidation type="list" allowBlank="1" showInputMessage="1" showErrorMessage="1" sqref="O2:O1048576">
      <formula1>"T,T+1Q,T+2Q,T+3Q,T+4Q,NS"</formula1>
    </dataValidation>
  </dataValidations>
  <pageMargins left="0.74803149606299213" right="0.74803149606299213" top="0.98425196850393704" bottom="0.98425196850393704" header="0.51181102362204722" footer="0.51181102362204722"/>
  <pageSetup paperSize="9" orientation="portrait" r:id="rId1"/>
  <headerFooter alignWithMargins="0">
    <oddHeader>&amp;L&amp;"Times New Roman,加粗"ZTE&amp;"宋体,加粗"中兴&amp;R秘密  Proprietary Confidential▲</oddHeader>
    <oddFooter>&amp;L&amp;10&lt;本文中的所有信息均为中兴通讯股份有限公司内部信息，未经允许，不得外传&gt;&amp;R&amp;10共 &amp;N 页 , 第 &amp;P 页</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topLeftCell="B1" workbookViewId="0">
      <selection activeCell="O1" sqref="O1:O1048576"/>
    </sheetView>
  </sheetViews>
  <sheetFormatPr defaultColWidth="9" defaultRowHeight="15.6" x14ac:dyDescent="0.15"/>
  <cols>
    <col min="1" max="2" width="9" style="103" collapsed="1"/>
    <col min="3" max="3" width="16.5546875" style="103" customWidth="1" collapsed="1"/>
    <col min="4" max="4" width="11.6640625" style="103" bestFit="1" customWidth="1" collapsed="1"/>
    <col min="5" max="5" width="23.109375" style="103" customWidth="1" collapsed="1"/>
    <col min="6" max="6" width="15.33203125" style="103" customWidth="1" collapsed="1"/>
    <col min="7" max="8" width="9" style="101" collapsed="1"/>
    <col min="9" max="9" width="9" style="103" collapsed="1"/>
    <col min="10" max="10" width="14.33203125" style="103" bestFit="1" customWidth="1" collapsed="1"/>
    <col min="11" max="14" width="9" style="103" collapsed="1"/>
    <col min="15" max="15" width="12" style="168" customWidth="1"/>
    <col min="16" max="16384" width="9" style="103" collapsed="1"/>
  </cols>
  <sheetData>
    <row r="1" spans="1:15" s="89" customFormat="1" ht="35.25" customHeight="1" x14ac:dyDescent="0.15">
      <c r="A1" s="87" t="s">
        <v>667</v>
      </c>
      <c r="B1" s="87" t="s">
        <v>668</v>
      </c>
      <c r="C1" s="87" t="s">
        <v>826</v>
      </c>
      <c r="D1" s="87" t="s">
        <v>825</v>
      </c>
      <c r="E1" s="87" t="s">
        <v>827</v>
      </c>
      <c r="F1" s="87" t="s">
        <v>828</v>
      </c>
      <c r="G1" s="87" t="s">
        <v>670</v>
      </c>
      <c r="H1" s="87" t="s">
        <v>799</v>
      </c>
      <c r="I1" s="87" t="s">
        <v>669</v>
      </c>
      <c r="J1" s="87" t="s">
        <v>830</v>
      </c>
      <c r="K1" s="87" t="s">
        <v>832</v>
      </c>
      <c r="L1" s="87" t="s">
        <v>834</v>
      </c>
      <c r="M1" s="87" t="s">
        <v>865</v>
      </c>
      <c r="N1" s="87" t="s">
        <v>671</v>
      </c>
      <c r="O1" s="165" t="s">
        <v>1189</v>
      </c>
    </row>
    <row r="2" spans="1:15" s="86" customFormat="1" ht="48" x14ac:dyDescent="0.15">
      <c r="A2" s="94" t="s">
        <v>675</v>
      </c>
      <c r="B2" s="94" t="s">
        <v>632</v>
      </c>
      <c r="C2" s="92" t="s">
        <v>677</v>
      </c>
      <c r="D2" s="92" t="s">
        <v>676</v>
      </c>
      <c r="E2" s="92" t="s">
        <v>678</v>
      </c>
      <c r="F2" s="127" t="s">
        <v>863</v>
      </c>
      <c r="G2" s="91" t="s">
        <v>673</v>
      </c>
      <c r="H2" s="91" t="s">
        <v>801</v>
      </c>
      <c r="I2" s="102" t="s">
        <v>672</v>
      </c>
      <c r="J2" s="140" t="s">
        <v>653</v>
      </c>
      <c r="K2" s="98" t="s">
        <v>674</v>
      </c>
      <c r="L2" s="98" t="s">
        <v>674</v>
      </c>
      <c r="M2" s="98"/>
      <c r="N2" s="94" t="s">
        <v>654</v>
      </c>
      <c r="O2" s="150" t="s">
        <v>1188</v>
      </c>
    </row>
    <row r="3" spans="1:15" s="86" customFormat="1" ht="48" x14ac:dyDescent="0.15">
      <c r="A3" s="94" t="s">
        <v>679</v>
      </c>
      <c r="B3" s="94" t="s">
        <v>632</v>
      </c>
      <c r="C3" s="92" t="s">
        <v>681</v>
      </c>
      <c r="D3" s="92" t="s">
        <v>680</v>
      </c>
      <c r="E3" s="92" t="s">
        <v>682</v>
      </c>
      <c r="F3" s="127" t="s">
        <v>863</v>
      </c>
      <c r="G3" s="91" t="s">
        <v>673</v>
      </c>
      <c r="H3" s="91" t="s">
        <v>801</v>
      </c>
      <c r="I3" s="102" t="s">
        <v>672</v>
      </c>
      <c r="J3" s="140" t="s">
        <v>653</v>
      </c>
      <c r="K3" s="98" t="s">
        <v>674</v>
      </c>
      <c r="L3" s="98" t="s">
        <v>674</v>
      </c>
      <c r="M3" s="98"/>
      <c r="N3" s="94" t="s">
        <v>654</v>
      </c>
      <c r="O3" s="166"/>
    </row>
    <row r="4" spans="1:15" x14ac:dyDescent="0.15">
      <c r="O4" s="166"/>
    </row>
    <row r="5" spans="1:15" x14ac:dyDescent="0.15">
      <c r="O5" s="166"/>
    </row>
    <row r="6" spans="1:15" x14ac:dyDescent="0.15">
      <c r="O6" s="166"/>
    </row>
    <row r="7" spans="1:15" x14ac:dyDescent="0.15">
      <c r="O7" s="166"/>
    </row>
    <row r="8" spans="1:15" x14ac:dyDescent="0.15">
      <c r="O8" s="166"/>
    </row>
    <row r="9" spans="1:15" x14ac:dyDescent="0.15">
      <c r="O9" s="166"/>
    </row>
    <row r="10" spans="1:15" x14ac:dyDescent="0.15">
      <c r="O10" s="166"/>
    </row>
    <row r="11" spans="1:15" x14ac:dyDescent="0.15">
      <c r="O11" s="166"/>
    </row>
    <row r="12" spans="1:15" x14ac:dyDescent="0.15">
      <c r="O12" s="166"/>
    </row>
    <row r="13" spans="1:15" x14ac:dyDescent="0.15">
      <c r="O13" s="166"/>
    </row>
    <row r="14" spans="1:15" x14ac:dyDescent="0.15">
      <c r="O14" s="166"/>
    </row>
    <row r="15" spans="1:15" x14ac:dyDescent="0.15">
      <c r="O15" s="167"/>
    </row>
    <row r="16" spans="1:15" x14ac:dyDescent="0.15">
      <c r="O16" s="167"/>
    </row>
    <row r="17" spans="15:15" x14ac:dyDescent="0.15">
      <c r="O17" s="167"/>
    </row>
    <row r="18" spans="15:15" x14ac:dyDescent="0.15">
      <c r="O18" s="167"/>
    </row>
    <row r="19" spans="15:15" x14ac:dyDescent="0.15">
      <c r="O19" s="167"/>
    </row>
    <row r="20" spans="15:15" x14ac:dyDescent="0.15">
      <c r="O20" s="167"/>
    </row>
    <row r="25" spans="15:15" x14ac:dyDescent="0.15">
      <c r="O25" s="169"/>
    </row>
    <row r="26" spans="15:15" x14ac:dyDescent="0.15">
      <c r="O26" s="167"/>
    </row>
    <row r="27" spans="15:15" x14ac:dyDescent="0.15">
      <c r="O27" s="167"/>
    </row>
    <row r="28" spans="15:15" x14ac:dyDescent="0.15">
      <c r="O28" s="167"/>
    </row>
    <row r="29" spans="15:15" x14ac:dyDescent="0.15">
      <c r="O29" s="167"/>
    </row>
    <row r="30" spans="15:15" x14ac:dyDescent="0.15">
      <c r="O30" s="167"/>
    </row>
    <row r="31" spans="15:15" x14ac:dyDescent="0.15">
      <c r="O31" s="166"/>
    </row>
    <row r="32" spans="15:15" x14ac:dyDescent="0.15">
      <c r="O32" s="166"/>
    </row>
    <row r="33" spans="15:15" x14ac:dyDescent="0.15">
      <c r="O33" s="166"/>
    </row>
    <row r="34" spans="15:15" x14ac:dyDescent="0.15">
      <c r="O34" s="166"/>
    </row>
    <row r="35" spans="15:15" x14ac:dyDescent="0.15">
      <c r="O35" s="166"/>
    </row>
    <row r="36" spans="15:15" x14ac:dyDescent="0.15">
      <c r="O36" s="166"/>
    </row>
    <row r="37" spans="15:15" x14ac:dyDescent="0.15">
      <c r="O37" s="166"/>
    </row>
    <row r="38" spans="15:15" x14ac:dyDescent="0.15">
      <c r="O38" s="166"/>
    </row>
    <row r="39" spans="15:15" x14ac:dyDescent="0.15">
      <c r="O39" s="166"/>
    </row>
    <row r="40" spans="15:15" x14ac:dyDescent="0.15">
      <c r="O40" s="166"/>
    </row>
    <row r="41" spans="15:15" x14ac:dyDescent="0.15">
      <c r="O41" s="166"/>
    </row>
    <row r="42" spans="15:15" x14ac:dyDescent="0.15">
      <c r="O42" s="166"/>
    </row>
    <row r="43" spans="15:15" x14ac:dyDescent="0.15">
      <c r="O43" s="167"/>
    </row>
    <row r="48" spans="15:15" x14ac:dyDescent="0.15">
      <c r="O48" s="170"/>
    </row>
    <row r="49" spans="15:15" x14ac:dyDescent="0.15">
      <c r="O49" s="170"/>
    </row>
    <row r="50" spans="15:15" x14ac:dyDescent="0.15">
      <c r="O50" s="170"/>
    </row>
    <row r="51" spans="15:15" x14ac:dyDescent="0.15">
      <c r="O51" s="170"/>
    </row>
    <row r="52" spans="15:15" x14ac:dyDescent="0.15">
      <c r="O52" s="170"/>
    </row>
    <row r="53" spans="15:15" x14ac:dyDescent="0.15">
      <c r="O53" s="170"/>
    </row>
    <row r="54" spans="15:15" x14ac:dyDescent="0.15">
      <c r="O54" s="170"/>
    </row>
    <row r="55" spans="15:15" x14ac:dyDescent="0.15">
      <c r="O55" s="170"/>
    </row>
    <row r="56" spans="15:15" x14ac:dyDescent="0.15">
      <c r="O56" s="170"/>
    </row>
    <row r="57" spans="15:15" x14ac:dyDescent="0.15">
      <c r="O57" s="170"/>
    </row>
    <row r="58" spans="15:15" x14ac:dyDescent="0.15">
      <c r="O58" s="170"/>
    </row>
    <row r="59" spans="15:15" x14ac:dyDescent="0.15">
      <c r="O59" s="170"/>
    </row>
    <row r="60" spans="15:15" x14ac:dyDescent="0.15">
      <c r="O60" s="170"/>
    </row>
    <row r="61" spans="15:15" x14ac:dyDescent="0.15">
      <c r="O61" s="170"/>
    </row>
    <row r="62" spans="15:15" x14ac:dyDescent="0.15">
      <c r="O62" s="170"/>
    </row>
  </sheetData>
  <phoneticPr fontId="2" type="noConversion"/>
  <dataValidations count="3">
    <dataValidation type="list" allowBlank="1" showInputMessage="1" showErrorMessage="1" sqref="N2:N3">
      <formula1>"应用层,表示层,会话层,传输层,网络层,数据链路层,物理层"</formula1>
    </dataValidation>
    <dataValidation type="textLength" operator="lessThanOrEqual" allowBlank="1" showInputMessage="1" showErrorMessage="1" sqref="D2:D3">
      <formula1>128</formula1>
    </dataValidation>
    <dataValidation type="list" allowBlank="1" showInputMessage="1" showErrorMessage="1" sqref="O2:O1048576">
      <formula1>"T,T+1Q,T+2Q,T+3Q,T+4Q,NS"</formula1>
    </dataValidation>
  </dataValidations>
  <pageMargins left="0.74803149606299213" right="0.74803149606299213" top="0.98425196850393704" bottom="0.98425196850393704" header="0.51181102362204722" footer="0.51181102362204722"/>
  <pageSetup paperSize="9" orientation="portrait" r:id="rId1"/>
  <headerFooter alignWithMargins="0">
    <oddHeader>&amp;L&amp;"Times New Roman,加粗"ZTE&amp;"宋体,加粗"中兴&amp;R秘密  Proprietary Confidential▲</oddHeader>
    <oddFooter>&amp;L&amp;10&lt;本文中的所有信息均为中兴通讯股份有限公司内部信息，未经允许，不得外传&gt;&amp;R&amp;10共 &amp;N 页 , 第 &amp;P 页</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2"/>
  <sheetViews>
    <sheetView topLeftCell="D1" workbookViewId="0">
      <selection activeCell="O1" sqref="O1:O1048576"/>
    </sheetView>
  </sheetViews>
  <sheetFormatPr defaultColWidth="9" defaultRowHeight="15.6" x14ac:dyDescent="0.15"/>
  <cols>
    <col min="1" max="2" width="9" style="103" collapsed="1"/>
    <col min="3" max="3" width="16.5546875" style="103" customWidth="1" collapsed="1"/>
    <col min="4" max="4" width="27.44140625" style="103" customWidth="1" collapsed="1"/>
    <col min="5" max="5" width="23.109375" style="103" customWidth="1" collapsed="1"/>
    <col min="6" max="6" width="15.33203125" style="103" customWidth="1" collapsed="1"/>
    <col min="7" max="8" width="9" style="101" collapsed="1"/>
    <col min="9" max="9" width="9" style="103" collapsed="1"/>
    <col min="10" max="10" width="14.33203125" style="103" bestFit="1" customWidth="1" collapsed="1"/>
    <col min="11" max="13" width="9" style="101" collapsed="1"/>
    <col min="14" max="14" width="9" style="103" collapsed="1"/>
    <col min="15" max="15" width="12" style="168" customWidth="1"/>
    <col min="16" max="16384" width="9" style="103" collapsed="1"/>
  </cols>
  <sheetData>
    <row r="1" spans="1:15" s="113" customFormat="1" ht="35.25" customHeight="1" x14ac:dyDescent="0.15">
      <c r="A1" s="111" t="s">
        <v>268</v>
      </c>
      <c r="B1" s="111" t="s">
        <v>807</v>
      </c>
      <c r="C1" s="111" t="s">
        <v>826</v>
      </c>
      <c r="D1" s="111" t="s">
        <v>825</v>
      </c>
      <c r="E1" s="111" t="s">
        <v>827</v>
      </c>
      <c r="F1" s="111" t="s">
        <v>828</v>
      </c>
      <c r="G1" s="111" t="s">
        <v>809</v>
      </c>
      <c r="H1" s="112" t="s">
        <v>810</v>
      </c>
      <c r="I1" s="111" t="s">
        <v>808</v>
      </c>
      <c r="J1" s="111" t="s">
        <v>830</v>
      </c>
      <c r="K1" s="111" t="s">
        <v>832</v>
      </c>
      <c r="L1" s="111" t="s">
        <v>834</v>
      </c>
      <c r="M1" s="111" t="s">
        <v>865</v>
      </c>
      <c r="N1" s="111" t="s">
        <v>811</v>
      </c>
      <c r="O1" s="165" t="s">
        <v>1193</v>
      </c>
    </row>
    <row r="2" spans="1:15" s="86" customFormat="1" ht="48" x14ac:dyDescent="0.15">
      <c r="A2" s="114" t="s">
        <v>812</v>
      </c>
      <c r="B2" s="114" t="s">
        <v>632</v>
      </c>
      <c r="C2" s="115" t="s">
        <v>814</v>
      </c>
      <c r="D2" s="115" t="s">
        <v>813</v>
      </c>
      <c r="E2" s="115" t="s">
        <v>816</v>
      </c>
      <c r="F2" s="128" t="s">
        <v>864</v>
      </c>
      <c r="G2" s="117" t="s">
        <v>817</v>
      </c>
      <c r="H2" s="117" t="s">
        <v>818</v>
      </c>
      <c r="I2" s="116" t="s">
        <v>815</v>
      </c>
      <c r="J2" s="141" t="s">
        <v>653</v>
      </c>
      <c r="K2" s="114" t="s">
        <v>535</v>
      </c>
      <c r="L2" s="114" t="s">
        <v>535</v>
      </c>
      <c r="M2" s="114"/>
      <c r="N2" s="114" t="s">
        <v>654</v>
      </c>
      <c r="O2" s="150" t="s">
        <v>1188</v>
      </c>
    </row>
    <row r="3" spans="1:15" s="86" customFormat="1" ht="48" x14ac:dyDescent="0.15">
      <c r="A3" s="114" t="s">
        <v>1106</v>
      </c>
      <c r="B3" s="114" t="s">
        <v>632</v>
      </c>
      <c r="C3" s="115" t="s">
        <v>820</v>
      </c>
      <c r="D3" s="115" t="s">
        <v>819</v>
      </c>
      <c r="E3" s="115" t="s">
        <v>821</v>
      </c>
      <c r="F3" s="128" t="s">
        <v>864</v>
      </c>
      <c r="G3" s="117" t="s">
        <v>817</v>
      </c>
      <c r="H3" s="117" t="s">
        <v>818</v>
      </c>
      <c r="I3" s="116" t="s">
        <v>815</v>
      </c>
      <c r="J3" s="141" t="s">
        <v>653</v>
      </c>
      <c r="K3" s="114" t="s">
        <v>535</v>
      </c>
      <c r="L3" s="114" t="s">
        <v>535</v>
      </c>
      <c r="M3" s="114"/>
      <c r="N3" s="114" t="s">
        <v>654</v>
      </c>
      <c r="O3" s="166"/>
    </row>
    <row r="4" spans="1:15" x14ac:dyDescent="0.15">
      <c r="O4" s="166"/>
    </row>
    <row r="5" spans="1:15" x14ac:dyDescent="0.15">
      <c r="O5" s="166"/>
    </row>
    <row r="6" spans="1:15" x14ac:dyDescent="0.15">
      <c r="O6" s="166"/>
    </row>
    <row r="7" spans="1:15" x14ac:dyDescent="0.15">
      <c r="O7" s="166"/>
    </row>
    <row r="8" spans="1:15" x14ac:dyDescent="0.15">
      <c r="O8" s="166"/>
    </row>
    <row r="9" spans="1:15" x14ac:dyDescent="0.15">
      <c r="O9" s="166"/>
    </row>
    <row r="10" spans="1:15" x14ac:dyDescent="0.15">
      <c r="O10" s="166"/>
    </row>
    <row r="11" spans="1:15" x14ac:dyDescent="0.15">
      <c r="O11" s="166"/>
    </row>
    <row r="12" spans="1:15" x14ac:dyDescent="0.15">
      <c r="O12" s="166"/>
    </row>
    <row r="13" spans="1:15" x14ac:dyDescent="0.15">
      <c r="O13" s="166"/>
    </row>
    <row r="14" spans="1:15" x14ac:dyDescent="0.15">
      <c r="O14" s="166"/>
    </row>
    <row r="15" spans="1:15" x14ac:dyDescent="0.15">
      <c r="O15" s="167"/>
    </row>
    <row r="16" spans="1:15" x14ac:dyDescent="0.15">
      <c r="O16" s="167"/>
    </row>
    <row r="17" spans="15:15" x14ac:dyDescent="0.15">
      <c r="O17" s="167"/>
    </row>
    <row r="18" spans="15:15" x14ac:dyDescent="0.15">
      <c r="O18" s="167"/>
    </row>
    <row r="19" spans="15:15" x14ac:dyDescent="0.15">
      <c r="O19" s="167"/>
    </row>
    <row r="20" spans="15:15" x14ac:dyDescent="0.15">
      <c r="O20" s="167"/>
    </row>
    <row r="25" spans="15:15" x14ac:dyDescent="0.15">
      <c r="O25" s="169"/>
    </row>
    <row r="26" spans="15:15" x14ac:dyDescent="0.15">
      <c r="O26" s="167"/>
    </row>
    <row r="27" spans="15:15" x14ac:dyDescent="0.15">
      <c r="O27" s="167"/>
    </row>
    <row r="28" spans="15:15" x14ac:dyDescent="0.15">
      <c r="O28" s="167"/>
    </row>
    <row r="29" spans="15:15" x14ac:dyDescent="0.15">
      <c r="O29" s="167"/>
    </row>
    <row r="30" spans="15:15" x14ac:dyDescent="0.15">
      <c r="O30" s="167"/>
    </row>
    <row r="31" spans="15:15" x14ac:dyDescent="0.15">
      <c r="O31" s="166"/>
    </row>
    <row r="32" spans="15:15" x14ac:dyDescent="0.15">
      <c r="O32" s="166"/>
    </row>
    <row r="33" spans="15:15" x14ac:dyDescent="0.15">
      <c r="O33" s="166"/>
    </row>
    <row r="34" spans="15:15" x14ac:dyDescent="0.15">
      <c r="O34" s="166"/>
    </row>
    <row r="35" spans="15:15" x14ac:dyDescent="0.15">
      <c r="O35" s="166"/>
    </row>
    <row r="36" spans="15:15" x14ac:dyDescent="0.15">
      <c r="O36" s="166"/>
    </row>
    <row r="37" spans="15:15" x14ac:dyDescent="0.15">
      <c r="O37" s="166"/>
    </row>
    <row r="38" spans="15:15" x14ac:dyDescent="0.15">
      <c r="O38" s="166"/>
    </row>
    <row r="39" spans="15:15" x14ac:dyDescent="0.15">
      <c r="O39" s="166"/>
    </row>
    <row r="40" spans="15:15" x14ac:dyDescent="0.15">
      <c r="O40" s="166"/>
    </row>
    <row r="41" spans="15:15" x14ac:dyDescent="0.15">
      <c r="O41" s="166"/>
    </row>
    <row r="42" spans="15:15" x14ac:dyDescent="0.15">
      <c r="O42" s="166"/>
    </row>
    <row r="43" spans="15:15" x14ac:dyDescent="0.15">
      <c r="O43" s="167"/>
    </row>
    <row r="48" spans="15:15" x14ac:dyDescent="0.15">
      <c r="O48" s="170"/>
    </row>
    <row r="49" spans="15:15" x14ac:dyDescent="0.15">
      <c r="O49" s="170"/>
    </row>
    <row r="50" spans="15:15" x14ac:dyDescent="0.15">
      <c r="O50" s="170"/>
    </row>
    <row r="51" spans="15:15" x14ac:dyDescent="0.15">
      <c r="O51" s="170"/>
    </row>
    <row r="52" spans="15:15" x14ac:dyDescent="0.15">
      <c r="O52" s="170"/>
    </row>
    <row r="53" spans="15:15" x14ac:dyDescent="0.15">
      <c r="O53" s="170"/>
    </row>
    <row r="54" spans="15:15" x14ac:dyDescent="0.15">
      <c r="O54" s="170"/>
    </row>
    <row r="55" spans="15:15" x14ac:dyDescent="0.15">
      <c r="O55" s="170"/>
    </row>
    <row r="56" spans="15:15" x14ac:dyDescent="0.15">
      <c r="O56" s="170"/>
    </row>
    <row r="57" spans="15:15" x14ac:dyDescent="0.15">
      <c r="O57" s="170"/>
    </row>
    <row r="58" spans="15:15" x14ac:dyDescent="0.15">
      <c r="O58" s="170"/>
    </row>
    <row r="59" spans="15:15" x14ac:dyDescent="0.15">
      <c r="O59" s="170"/>
    </row>
    <row r="60" spans="15:15" x14ac:dyDescent="0.15">
      <c r="O60" s="170"/>
    </row>
    <row r="61" spans="15:15" x14ac:dyDescent="0.15">
      <c r="O61" s="170"/>
    </row>
    <row r="62" spans="15:15" x14ac:dyDescent="0.15">
      <c r="O62" s="170"/>
    </row>
  </sheetData>
  <phoneticPr fontId="2" type="noConversion"/>
  <dataValidations count="3">
    <dataValidation type="list" allowBlank="1" showInputMessage="1" showErrorMessage="1" sqref="N2:N3">
      <formula1>"应用层,表示层,会话层,传输层,网络层,数据链路层,物理层"</formula1>
    </dataValidation>
    <dataValidation type="textLength" operator="lessThanOrEqual" allowBlank="1" showInputMessage="1" showErrorMessage="1" sqref="D2:D3">
      <formula1>128</formula1>
    </dataValidation>
    <dataValidation type="list" allowBlank="1" showInputMessage="1" showErrorMessage="1" sqref="O2:O1048576">
      <formula1>"T,T+1Q,T+2Q,T+3Q,T+4Q,NS"</formula1>
    </dataValidation>
  </dataValidations>
  <pageMargins left="0.74803149606299213" right="0.74803149606299213" top="0.98425196850393704" bottom="0.98425196850393704" header="0.51181102362204722" footer="0.51181102362204722"/>
  <pageSetup paperSize="9" orientation="portrait" r:id="rId1"/>
  <headerFooter alignWithMargins="0">
    <oddHeader>&amp;L&amp;"Times New Roman,加粗"ZTE&amp;"宋体,加粗"中兴&amp;R秘密  Proprietary Confidential▲</oddHeader>
    <oddFooter>&amp;L&amp;10&lt;本文中的所有信息均为中兴通讯股份有限公司内部信息，未经允许，不得外传&gt;&amp;R&amp;10共 &amp;N 页 , 第 &amp;P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20</vt:i4>
      </vt:variant>
      <vt:variant>
        <vt:lpstr>命名范围</vt:lpstr>
      </vt:variant>
      <vt:variant>
        <vt:i4>1</vt:i4>
      </vt:variant>
    </vt:vector>
  </HeadingPairs>
  <TitlesOfParts>
    <vt:vector size="21" baseType="lpstr">
      <vt:lpstr>应答统计</vt:lpstr>
      <vt:lpstr>Index</vt:lpstr>
      <vt:lpstr>说明</vt:lpstr>
      <vt:lpstr>HB</vt:lpstr>
      <vt:lpstr>HD</vt:lpstr>
      <vt:lpstr>HE</vt:lpstr>
      <vt:lpstr>HF</vt:lpstr>
      <vt:lpstr>HG</vt:lpstr>
      <vt:lpstr>HH</vt:lpstr>
      <vt:lpstr>HI</vt:lpstr>
      <vt:lpstr>HJ</vt:lpstr>
      <vt:lpstr>HK</vt:lpstr>
      <vt:lpstr>HT</vt:lpstr>
      <vt:lpstr>HU</vt:lpstr>
      <vt:lpstr>HY</vt:lpstr>
      <vt:lpstr>CA</vt:lpstr>
      <vt:lpstr>CB</vt:lpstr>
      <vt:lpstr>CC</vt:lpstr>
      <vt:lpstr>CD</vt:lpstr>
      <vt:lpstr>CE</vt:lpstr>
      <vt:lpstr>d</vt:lpstr>
    </vt:vector>
  </TitlesOfParts>
  <Company>stone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XJ</cp:lastModifiedBy>
  <dcterms:created xsi:type="dcterms:W3CDTF">2009-08-27T08:15:50Z</dcterms:created>
  <dcterms:modified xsi:type="dcterms:W3CDTF">2018-03-14T01:41:20Z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(2)Mvtvfv1PAle9CiVuckU+bHfLczHzGTpKsBSoH4cYZl9q+yQ5+26kcIRcl0CDu8wu7HQQLv3Z_x000d_
z0NztuMS4pW5VoMo6FAftvCsYEqoGU9G1PnNriIijP9njW+JI7uzz8KVVN1o3h6ILKN4Ds0i_x000d_
5122F3pXC2/1FHZt4wi+jyjgrU2TTDTXZ17BWO4UEMYbEWvTpkeb3qf6ixEoQa1h0cly1fNU_x000d_
1gkB14stcxMI7E/UF/</vt:lpwstr>
  </property>
  <property fmtid="{D5CDD505-2E9C-101B-9397-08002B2CF9AE}" pid="3" name="_ms_pID_725343_00">
    <vt:lpwstr>_ms_pID_725343</vt:lpwstr>
  </property>
  <property fmtid="{D5CDD505-2E9C-101B-9397-08002B2CF9AE}" pid="4" name="_ms_pID_7253431">
    <vt:lpwstr>2bwQ8PVqS3LPiYJdSfc/XGecNVh2Hpx4Sxh6fn2iXGrXODYIx6G073_x000d_
gxyexiR7UQ6pkQ4hXCXFmA7Yu4IxcJddmmHjE+95EymwJN49vXUw2A==</vt:lpwstr>
  </property>
  <property fmtid="{D5CDD505-2E9C-101B-9397-08002B2CF9AE}" pid="5" name="_ms_pID_7253431_00">
    <vt:lpwstr>_ms_pID_7253431</vt:lpwstr>
  </property>
  <property fmtid="{D5CDD505-2E9C-101B-9397-08002B2CF9AE}" pid="6" name="_new_ms_pID_72543">
    <vt:lpwstr>(3)LtbSDHUoFh9vnfev4GTIom/CZenLRAME1SAAlTJ455pwwKCpPgEtqzGkt+hgOcTAFwTI8KxE_x000d_
JISqKDzohDBnUzn8/pmADzNRoIIaBckI3R6/9XAooMOKKn9sAWlJrOF1YCQhR10bvp/HNhaE_x000d_
WOPYAjSEADEbnqAclBxmCyw20q38YMzOJtBsxxDdP/jHeymySrFymlG6ks5KjOe3cSn7SmFr_x000d_
egJbPwUpeVe+EtuvrA</vt:lpwstr>
  </property>
  <property fmtid="{D5CDD505-2E9C-101B-9397-08002B2CF9AE}" pid="7" name="_new_ms_pID_72543_00">
    <vt:lpwstr>_new_ms_pID_72543</vt:lpwstr>
  </property>
  <property fmtid="{D5CDD505-2E9C-101B-9397-08002B2CF9AE}" pid="8" name="_new_ms_pID_725431">
    <vt:lpwstr>rWtte0HF97f33PZq2qiqwON4fNB0zFaAAgsHrjC56pmyw0eqywhEQC_x000d_
jJef8WjoFQO2dN5KiiJoVT83Rpql8mOoSmgMEuLvgKsj5Q/LZoDt2QCyzINsCflZi9oMR/Jp_x000d_
gQEa9PmaLtxD8UaPJO5+zCbu2z6gLv8STxog5T9vxS4pJe5KGUw3Bx8frqKWAZ+HJpX2UuuL_x000d_
LLqepAuc2kieLOD8a+4OR7jBZaQfahxpaml2</vt:lpwstr>
  </property>
  <property fmtid="{D5CDD505-2E9C-101B-9397-08002B2CF9AE}" pid="9" name="_new_ms_pID_725431_00">
    <vt:lpwstr>_new_ms_pID_725431</vt:lpwstr>
  </property>
  <property fmtid="{D5CDD505-2E9C-101B-9397-08002B2CF9AE}" pid="10" name="_new_ms_pID_725432">
    <vt:lpwstr>iDx3y2ULIPIrdoUBrRtt+uY=</vt:lpwstr>
  </property>
  <property fmtid="{D5CDD505-2E9C-101B-9397-08002B2CF9AE}" pid="11" name="_new_ms_pID_725432_00">
    <vt:lpwstr>_new_ms_pID_725432</vt:lpwstr>
  </property>
  <property fmtid="{D5CDD505-2E9C-101B-9397-08002B2CF9AE}" pid="12" name="sflag">
    <vt:lpwstr>1401075568</vt:lpwstr>
  </property>
</Properties>
</file>