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J\项目\LTE指标准确性研究\2017\DQA+\完整性核查\应答模板\fromchengnan\"/>
    </mc:Choice>
  </mc:AlternateContent>
  <bookViews>
    <workbookView xWindow="-12" yWindow="6132" windowWidth="19260" windowHeight="6120" tabRatio="754"/>
  </bookViews>
  <sheets>
    <sheet name="应答统计" sheetId="20" r:id="rId1"/>
    <sheet name="Index" sheetId="19" r:id="rId2"/>
    <sheet name="修订历史" sheetId="1" r:id="rId3"/>
    <sheet name="AA" sheetId="3" r:id="rId4"/>
    <sheet name="AB" sheetId="4" r:id="rId5"/>
    <sheet name="AC" sheetId="5" r:id="rId6"/>
    <sheet name="AD" sheetId="6" r:id="rId7"/>
    <sheet name="AE" sheetId="7" r:id="rId8"/>
    <sheet name="AF" sheetId="8" r:id="rId9"/>
    <sheet name="AG" sheetId="9" r:id="rId10"/>
    <sheet name="AH" sheetId="10" r:id="rId11"/>
    <sheet name="AJ" sheetId="14" r:id="rId12"/>
    <sheet name="AK" sheetId="17" r:id="rId13"/>
    <sheet name="AL" sheetId="16" r:id="rId14"/>
    <sheet name="AM" sheetId="18" r:id="rId15"/>
    <sheet name="附录" sheetId="15" r:id="rId16"/>
  </sheets>
  <calcPr calcId="152511" calcMode="manual"/>
  <customWorkbookViews>
    <customWorkbookView name="胡亚希 - 个人视图" guid="{C89A027F-B76A-4A1D-83EE-5C642C0C41D4}" mergeInterval="0" personalView="1" maximized="1" windowWidth="1276" windowHeight="602" tabRatio="754" activeSheetId="4"/>
    <customWorkbookView name="微软用户 - 个人视图" guid="{DCA9DA01-B982-4935-B7F4-E633714883EF}" mergeInterval="0" personalView="1" maximized="1" xWindow="1" yWindow="1" windowWidth="1280" windowHeight="532" tabRatio="754" activeSheetId="12"/>
    <customWorkbookView name="yanziling - 个人视图" guid="{1BC35CF4-D424-408D-B2D5-9D3453D4AD74}" mergeInterval="0" personalView="1" maximized="1" windowWidth="1020" windowHeight="596" tabRatio="754" activeSheetId="11"/>
  </customWorkbookViews>
</workbook>
</file>

<file path=xl/calcChain.xml><?xml version="1.0" encoding="utf-8"?>
<calcChain xmlns="http://schemas.openxmlformats.org/spreadsheetml/2006/main">
  <c r="AR13" i="19" l="1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J13" i="19"/>
  <c r="I13" i="19"/>
  <c r="H13" i="19"/>
  <c r="G13" i="19"/>
  <c r="F13" i="19"/>
  <c r="E13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J12" i="19"/>
  <c r="I12" i="19"/>
  <c r="H12" i="19"/>
  <c r="G12" i="19"/>
  <c r="F12" i="19"/>
  <c r="E12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J11" i="19"/>
  <c r="I11" i="19"/>
  <c r="H11" i="19"/>
  <c r="G11" i="19"/>
  <c r="F11" i="19"/>
  <c r="E11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J10" i="19"/>
  <c r="I10" i="19"/>
  <c r="H10" i="19"/>
  <c r="G10" i="19"/>
  <c r="F10" i="19"/>
  <c r="E10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J9" i="19"/>
  <c r="I9" i="19"/>
  <c r="H9" i="19"/>
  <c r="G9" i="19"/>
  <c r="F9" i="19"/>
  <c r="E9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J8" i="19"/>
  <c r="I8" i="19"/>
  <c r="H8" i="19"/>
  <c r="G8" i="19"/>
  <c r="F8" i="19"/>
  <c r="E8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J7" i="19"/>
  <c r="I7" i="19"/>
  <c r="H7" i="19"/>
  <c r="G7" i="19"/>
  <c r="F7" i="19"/>
  <c r="E7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J6" i="19"/>
  <c r="I6" i="19"/>
  <c r="H6" i="19"/>
  <c r="G6" i="19"/>
  <c r="F6" i="19"/>
  <c r="E6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J5" i="19"/>
  <c r="I5" i="19"/>
  <c r="H5" i="19"/>
  <c r="G5" i="19"/>
  <c r="F5" i="19"/>
  <c r="E5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J4" i="19"/>
  <c r="I4" i="19"/>
  <c r="H4" i="19"/>
  <c r="G4" i="19"/>
  <c r="F4" i="19"/>
  <c r="E4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F14" i="19" s="1"/>
  <c r="G13" i="20" s="1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J3" i="19"/>
  <c r="I3" i="19"/>
  <c r="H3" i="19"/>
  <c r="G3" i="19"/>
  <c r="F3" i="19"/>
  <c r="E3" i="19"/>
  <c r="AR2" i="19"/>
  <c r="AQ2" i="19"/>
  <c r="AP2" i="19"/>
  <c r="AO2" i="19"/>
  <c r="AN2" i="19"/>
  <c r="AN14" i="19" s="1"/>
  <c r="I9" i="20" s="1"/>
  <c r="AM2" i="19"/>
  <c r="AL2" i="19"/>
  <c r="AK2" i="19"/>
  <c r="AJ2" i="19"/>
  <c r="AJ14" i="19" s="1"/>
  <c r="H11" i="20" s="1"/>
  <c r="AI2" i="19"/>
  <c r="AH2" i="19"/>
  <c r="AG2" i="19"/>
  <c r="AF2" i="19"/>
  <c r="AE2" i="19"/>
  <c r="AD2" i="19"/>
  <c r="AC2" i="19"/>
  <c r="AB2" i="19"/>
  <c r="AA2" i="19"/>
  <c r="Z2" i="19"/>
  <c r="Y2" i="19"/>
  <c r="X2" i="19"/>
  <c r="X14" i="19" s="1"/>
  <c r="F11" i="20" s="1"/>
  <c r="W2" i="19"/>
  <c r="V2" i="19"/>
  <c r="U2" i="19"/>
  <c r="T2" i="19"/>
  <c r="S2" i="19"/>
  <c r="S14" i="19" s="1"/>
  <c r="E12" i="20" s="1"/>
  <c r="R2" i="19"/>
  <c r="Q2" i="19"/>
  <c r="P2" i="19"/>
  <c r="O2" i="19"/>
  <c r="O14" i="19" s="1"/>
  <c r="E8" i="20" s="1"/>
  <c r="N2" i="19"/>
  <c r="M2" i="19"/>
  <c r="L2" i="19"/>
  <c r="J2" i="19"/>
  <c r="J14" i="19" s="1"/>
  <c r="C13" i="20" s="1"/>
  <c r="I2" i="19"/>
  <c r="I14" i="19" s="1"/>
  <c r="C12" i="20" s="1"/>
  <c r="H2" i="19"/>
  <c r="H14" i="19" s="1"/>
  <c r="C11" i="20" s="1"/>
  <c r="G2" i="19"/>
  <c r="G14" i="19" s="1"/>
  <c r="C10" i="20" s="1"/>
  <c r="F2" i="19"/>
  <c r="F14" i="19" s="1"/>
  <c r="C9" i="20" s="1"/>
  <c r="E2" i="19"/>
  <c r="E14" i="19" s="1"/>
  <c r="C8" i="20" s="1"/>
  <c r="K10" i="19"/>
  <c r="K7" i="19"/>
  <c r="AR14" i="19"/>
  <c r="I13" i="20" s="1"/>
  <c r="AB14" i="19"/>
  <c r="G9" i="20" s="1"/>
  <c r="P14" i="19" l="1"/>
  <c r="E9" i="20" s="1"/>
  <c r="N14" i="19"/>
  <c r="D13" i="20" s="1"/>
  <c r="R14" i="19"/>
  <c r="E11" i="20" s="1"/>
  <c r="V14" i="19"/>
  <c r="F9" i="20" s="1"/>
  <c r="Z14" i="19"/>
  <c r="F13" i="20" s="1"/>
  <c r="AD14" i="19"/>
  <c r="G11" i="20" s="1"/>
  <c r="AH14" i="19"/>
  <c r="H9" i="20" s="1"/>
  <c r="AL14" i="19"/>
  <c r="H13" i="20" s="1"/>
  <c r="AP14" i="19"/>
  <c r="I11" i="20" s="1"/>
  <c r="T14" i="19"/>
  <c r="E13" i="20" s="1"/>
  <c r="K13" i="19"/>
  <c r="K3" i="19"/>
  <c r="W14" i="19"/>
  <c r="F10" i="20" s="1"/>
  <c r="AA14" i="19"/>
  <c r="G8" i="20" s="1"/>
  <c r="AE14" i="19"/>
  <c r="G12" i="20" s="1"/>
  <c r="AI14" i="19"/>
  <c r="H10" i="20" s="1"/>
  <c r="AM14" i="19"/>
  <c r="I8" i="20" s="1"/>
  <c r="AQ14" i="19"/>
  <c r="I12" i="20" s="1"/>
  <c r="M14" i="19"/>
  <c r="D12" i="20" s="1"/>
  <c r="Q14" i="19"/>
  <c r="E10" i="20" s="1"/>
  <c r="K10" i="20" s="1"/>
  <c r="U14" i="19"/>
  <c r="F8" i="20" s="1"/>
  <c r="Y14" i="19"/>
  <c r="F12" i="20" s="1"/>
  <c r="AC14" i="19"/>
  <c r="G10" i="20" s="1"/>
  <c r="AG14" i="19"/>
  <c r="H8" i="20" s="1"/>
  <c r="AK14" i="19"/>
  <c r="H12" i="20" s="1"/>
  <c r="AO14" i="19"/>
  <c r="I10" i="20" s="1"/>
  <c r="J9" i="20"/>
  <c r="L14" i="19"/>
  <c r="D11" i="20" s="1"/>
  <c r="J8" i="20" s="1"/>
  <c r="K5" i="19"/>
  <c r="K9" i="19"/>
  <c r="K4" i="19"/>
  <c r="K8" i="19"/>
  <c r="K12" i="19"/>
  <c r="K11" i="19"/>
  <c r="K2" i="19"/>
  <c r="K6" i="19"/>
  <c r="L8" i="20" l="1"/>
  <c r="L10" i="20"/>
  <c r="J10" i="20"/>
  <c r="K8" i="20"/>
  <c r="K14" i="19"/>
  <c r="L9" i="20"/>
  <c r="K9" i="20"/>
</calcChain>
</file>

<file path=xl/sharedStrings.xml><?xml version="1.0" encoding="utf-8"?>
<sst xmlns="http://schemas.openxmlformats.org/spreadsheetml/2006/main" count="1021" uniqueCount="535">
  <si>
    <t>－</t>
  </si>
  <si>
    <t>中文名称</t>
    <phoneticPr fontId="1" type="noConversion"/>
  </si>
  <si>
    <t>单位</t>
    <phoneticPr fontId="1" type="noConversion"/>
  </si>
  <si>
    <t>定义</t>
    <phoneticPr fontId="1" type="noConversion"/>
  </si>
  <si>
    <t>用户友好名</t>
    <phoneticPr fontId="1" type="noConversion"/>
  </si>
  <si>
    <t>字符串</t>
    <phoneticPr fontId="1" type="noConversion"/>
  </si>
  <si>
    <t>日期</t>
    <phoneticPr fontId="1" type="noConversion"/>
  </si>
  <si>
    <t>修订内容</t>
    <phoneticPr fontId="1" type="noConversion"/>
  </si>
  <si>
    <t>修订人</t>
    <phoneticPr fontId="1" type="noConversion"/>
  </si>
  <si>
    <t>备注</t>
    <phoneticPr fontId="1" type="noConversion"/>
  </si>
  <si>
    <t>创建正式版</t>
    <phoneticPr fontId="1" type="noConversion"/>
  </si>
  <si>
    <t>V1.0.0</t>
    <phoneticPr fontId="1" type="noConversion"/>
  </si>
  <si>
    <t>B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</si>
  <si>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</si>
  <si>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</si>
  <si>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</si>
  <si>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</si>
  <si>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</si>
  <si>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</si>
  <si>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</si>
  <si>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</si>
  <si>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版本</t>
    <phoneticPr fontId="1" type="noConversion"/>
  </si>
  <si>
    <t>SBC标识</t>
    <phoneticPr fontId="1" type="noConversion"/>
  </si>
  <si>
    <t>该对象在ManagedElement（网元）内的唯一标识。</t>
    <phoneticPr fontId="1" type="noConversion"/>
  </si>
  <si>
    <t>字符串</t>
    <phoneticPr fontId="1" type="noConversion"/>
  </si>
  <si>
    <t>字符串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</si>
  <si>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</si>
  <si>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</si>
  <si>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</si>
  <si>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数据类型</t>
    <phoneticPr fontId="1" type="noConversion"/>
  </si>
  <si>
    <t>VendorName</t>
    <phoneticPr fontId="1" type="noConversion"/>
  </si>
  <si>
    <t>位置</t>
  </si>
  <si>
    <t>DnPrefix</t>
    <phoneticPr fontId="1" type="noConversion"/>
  </si>
  <si>
    <t>DN的前缀</t>
    <phoneticPr fontId="1" type="noConversion"/>
  </si>
  <si>
    <t>只有该实例为本地MIB树的根节点时提供有效值，其他为空。</t>
    <phoneticPr fontId="1" type="noConversion"/>
  </si>
  <si>
    <t>UserLabel</t>
    <phoneticPr fontId="1" type="noConversion"/>
  </si>
  <si>
    <t>由OMC厂商设定初始值，作为其内部的设备标识</t>
    <phoneticPr fontId="1" type="noConversion"/>
  </si>
  <si>
    <t>厂商名称</t>
    <phoneticPr fontId="1" type="noConversion"/>
  </si>
  <si>
    <t>Version</t>
    <phoneticPr fontId="1" type="noConversion"/>
  </si>
  <si>
    <t>设备版本号</t>
    <phoneticPr fontId="1" type="noConversion"/>
  </si>
  <si>
    <t>LocationName</t>
    <phoneticPr fontId="1" type="noConversion"/>
  </si>
  <si>
    <t>位置名称</t>
    <phoneticPr fontId="1" type="noConversion"/>
  </si>
  <si>
    <t>如指明该设备所处的具体房间</t>
    <phoneticPr fontId="1" type="noConversion"/>
  </si>
  <si>
    <t>ManagedElementType</t>
    <phoneticPr fontId="1" type="noConversion"/>
  </si>
  <si>
    <t>网元类型</t>
    <phoneticPr fontId="1" type="noConversion"/>
  </si>
  <si>
    <t>ManagedBy</t>
    <phoneticPr fontId="1" type="noConversion"/>
  </si>
  <si>
    <t>managementNode管理节点</t>
    <phoneticPr fontId="1" type="noConversion"/>
  </si>
  <si>
    <t>管理ManagedElement的ManagementNode对象类的DN值</t>
    <phoneticPr fontId="1" type="noConversion"/>
  </si>
  <si>
    <t>A</t>
    <phoneticPr fontId="1" type="noConversion"/>
  </si>
  <si>
    <t>SwVersion</t>
    <phoneticPr fontId="1" type="noConversion"/>
  </si>
  <si>
    <t>软件版本</t>
    <phoneticPr fontId="1" type="noConversion"/>
  </si>
  <si>
    <t>管理系统的软件版本</t>
    <phoneticPr fontId="1" type="noConversion"/>
  </si>
  <si>
    <t>UserDefinedState</t>
    <phoneticPr fontId="1" type="noConversion"/>
  </si>
  <si>
    <t>用户自定义状态</t>
    <phoneticPr fontId="1" type="noConversion"/>
  </si>
  <si>
    <t>用户自定义的状态（具体的状态取值可协商）</t>
    <phoneticPr fontId="1" type="noConversion"/>
  </si>
  <si>
    <t>AdministrativeState</t>
    <phoneticPr fontId="1" type="noConversion"/>
  </si>
  <si>
    <t>管理状态</t>
    <phoneticPr fontId="1" type="noConversion"/>
  </si>
  <si>
    <t>枚举</t>
    <phoneticPr fontId="1" type="noConversion"/>
  </si>
  <si>
    <t>OperationalState</t>
    <phoneticPr fontId="1" type="noConversion"/>
  </si>
  <si>
    <t>运行状态</t>
    <phoneticPr fontId="1" type="noConversion"/>
  </si>
  <si>
    <t>网管接口IP地址列表</t>
    <phoneticPr fontId="1" type="noConversion"/>
  </si>
  <si>
    <t>HardwarePlatform</t>
    <phoneticPr fontId="1" type="noConversion"/>
  </si>
  <si>
    <t>硬件平台</t>
    <phoneticPr fontId="1" type="noConversion"/>
  </si>
  <si>
    <t>PatchInfo</t>
    <phoneticPr fontId="1" type="noConversion"/>
  </si>
  <si>
    <t>补丁信息</t>
    <phoneticPr fontId="1" type="noConversion"/>
  </si>
  <si>
    <t>B</t>
    <phoneticPr fontId="1" type="noConversion"/>
  </si>
  <si>
    <t>端口标识符</t>
    <phoneticPr fontId="1" type="noConversion"/>
  </si>
  <si>
    <t>以太网端口在ManagedElement(网元)内的唯一标识</t>
    <phoneticPr fontId="1" type="noConversion"/>
  </si>
  <si>
    <t>字符串</t>
    <phoneticPr fontId="1" type="noConversion"/>
  </si>
  <si>
    <t>用户友好名</t>
    <phoneticPr fontId="1" type="noConversion"/>
  </si>
  <si>
    <t>由OMC厂商设定初始值，作为其内部的设备标识</t>
    <phoneticPr fontId="1" type="noConversion"/>
  </si>
  <si>
    <t>端口速率</t>
    <phoneticPr fontId="1" type="noConversion"/>
  </si>
  <si>
    <t>B</t>
    <phoneticPr fontId="1" type="noConversion"/>
  </si>
  <si>
    <t>管理状态</t>
    <phoneticPr fontId="1" type="noConversion"/>
  </si>
  <si>
    <t>运行状态</t>
    <phoneticPr fontId="1" type="noConversion"/>
  </si>
  <si>
    <t>－</t>
    <phoneticPr fontId="1" type="noConversion"/>
  </si>
  <si>
    <t>端口位置</t>
    <phoneticPr fontId="1" type="noConversion"/>
  </si>
  <si>
    <t xml:space="preserve">端口在的机框，机架，机槽等详细位置 </t>
    <phoneticPr fontId="1" type="noConversion"/>
  </si>
  <si>
    <t>字符串</t>
    <phoneticPr fontId="1" type="noConversion"/>
  </si>
  <si>
    <t>MAC地址</t>
    <phoneticPr fontId="1" type="noConversion"/>
  </si>
  <si>
    <t>ip地址序列</t>
    <phoneticPr fontId="1" type="noConversion"/>
  </si>
  <si>
    <t>网口对应的ip地址列表</t>
    <phoneticPr fontId="1" type="noConversion"/>
  </si>
  <si>
    <t>字符串列表</t>
    <phoneticPr fontId="1" type="noConversion"/>
  </si>
  <si>
    <t>SlotsInformation</t>
  </si>
  <si>
    <t>插槽信息</t>
  </si>
  <si>
    <t>ShelfPosition</t>
  </si>
  <si>
    <t>PortsInformation</t>
  </si>
  <si>
    <t>端口信息</t>
  </si>
  <si>
    <t>PackPosition</t>
  </si>
  <si>
    <t>字符串</t>
  </si>
  <si>
    <t>资产单元标识</t>
  </si>
  <si>
    <t>归属类型</t>
  </si>
  <si>
    <t>由供应商提供的便于记忆的资产单元的归属类型</t>
  </si>
  <si>
    <t>资产单元类型版本号</t>
  </si>
  <si>
    <t>由供应商提供的可唯一识别资产单元类型及版本的号码</t>
  </si>
  <si>
    <t>供应商名称</t>
  </si>
  <si>
    <t>资产序列号</t>
  </si>
  <si>
    <t>资产版本号</t>
  </si>
  <si>
    <t>生产日期</t>
  </si>
  <si>
    <t>最近服务日期</t>
  </si>
  <si>
    <t>特殊信息</t>
  </si>
  <si>
    <t>厂家或设备商填写的特殊信息</t>
  </si>
  <si>
    <t>机架编号</t>
  </si>
  <si>
    <t>附属设备类型</t>
  </si>
  <si>
    <t>描述信息</t>
  </si>
  <si>
    <t>设备自身特有的属性描述</t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</si>
  <si>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</si>
  <si>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</si>
  <si>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</si>
  <si>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</si>
  <si>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</si>
  <si>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</si>
  <si>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</si>
  <si>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</si>
  <si>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B</t>
    <phoneticPr fontId="1" type="noConversion"/>
  </si>
  <si>
    <t>资产单元标识</t>
    <phoneticPr fontId="1" type="noConversion"/>
  </si>
  <si>
    <t>该对象在ManagedElement(网元)内的唯一标识</t>
    <phoneticPr fontId="1" type="noConversion"/>
  </si>
  <si>
    <t>字符串</t>
    <phoneticPr fontId="1" type="noConversion"/>
  </si>
  <si>
    <t>VendorUnitFamilyType</t>
    <phoneticPr fontId="1" type="noConversion"/>
  </si>
  <si>
    <t>归属类型</t>
    <phoneticPr fontId="1" type="noConversion"/>
  </si>
  <si>
    <t>由供应商提供的便于记忆的资产单元的归属类型</t>
    <phoneticPr fontId="1" type="noConversion"/>
  </si>
  <si>
    <t>VendorUnitTypeNumber</t>
    <phoneticPr fontId="1" type="noConversion"/>
  </si>
  <si>
    <t>资产单元类型版本号</t>
    <phoneticPr fontId="1" type="noConversion"/>
  </si>
  <si>
    <t>由供应商提供的可唯一识别资产单元类型及版本的号码</t>
    <phoneticPr fontId="1" type="noConversion"/>
  </si>
  <si>
    <t>VendorName</t>
    <phoneticPr fontId="1" type="noConversion"/>
  </si>
  <si>
    <t>供应商名称</t>
    <phoneticPr fontId="1" type="noConversion"/>
  </si>
  <si>
    <t>SerialNumber</t>
    <phoneticPr fontId="1" type="noConversion"/>
  </si>
  <si>
    <t>资产序列号</t>
    <phoneticPr fontId="1" type="noConversion"/>
  </si>
  <si>
    <t>VersionNumber</t>
    <phoneticPr fontId="1" type="noConversion"/>
  </si>
  <si>
    <t>资产版本号</t>
    <phoneticPr fontId="1" type="noConversion"/>
  </si>
  <si>
    <t>DateOfManufacture</t>
    <phoneticPr fontId="1" type="noConversion"/>
  </si>
  <si>
    <t>生产日期</t>
    <phoneticPr fontId="1" type="noConversion"/>
  </si>
  <si>
    <t>DateOfLastService</t>
    <phoneticPr fontId="1" type="noConversion"/>
  </si>
  <si>
    <t>最近服务日期</t>
    <phoneticPr fontId="1" type="noConversion"/>
  </si>
  <si>
    <t>最近服务的日期（最近一次恢复工作正常状态的时间）</t>
    <phoneticPr fontId="1" type="noConversion"/>
  </si>
  <si>
    <t>ManufacturerData</t>
    <phoneticPr fontId="1" type="noConversion"/>
  </si>
  <si>
    <t>特殊信息</t>
    <phoneticPr fontId="1" type="noConversion"/>
  </si>
  <si>
    <t>厂家或设备商填写的特殊信息</t>
    <phoneticPr fontId="1" type="noConversion"/>
  </si>
  <si>
    <t>RackPosition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</si>
  <si>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</si>
  <si>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</si>
  <si>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</si>
  <si>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</si>
  <si>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</si>
  <si>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</si>
  <si>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</si>
  <si>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</si>
  <si>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B</t>
    <phoneticPr fontId="1" type="noConversion"/>
  </si>
  <si>
    <t>资产单元标识</t>
    <phoneticPr fontId="1" type="noConversion"/>
  </si>
  <si>
    <t>该对象在ManagedElement(网元)内的唯一标识</t>
    <phoneticPr fontId="1" type="noConversion"/>
  </si>
  <si>
    <t>字符串</t>
    <phoneticPr fontId="1" type="noConversion"/>
  </si>
  <si>
    <t>VendorUnitFamilyType</t>
    <phoneticPr fontId="1" type="noConversion"/>
  </si>
  <si>
    <t>归属类型</t>
    <phoneticPr fontId="1" type="noConversion"/>
  </si>
  <si>
    <t>由供应商提供的便于记忆的资产单元的归属类型</t>
    <phoneticPr fontId="1" type="noConversion"/>
  </si>
  <si>
    <t>VendorUnitTypeNumber</t>
    <phoneticPr fontId="1" type="noConversion"/>
  </si>
  <si>
    <t>资产单元类型版本号</t>
    <phoneticPr fontId="1" type="noConversion"/>
  </si>
  <si>
    <t>由供应商提供的可唯一识别资产单元类型及版本的号码</t>
    <phoneticPr fontId="1" type="noConversion"/>
  </si>
  <si>
    <t>VendorName</t>
    <phoneticPr fontId="1" type="noConversion"/>
  </si>
  <si>
    <t>供应商名称</t>
    <phoneticPr fontId="1" type="noConversion"/>
  </si>
  <si>
    <t>SerialNumber</t>
    <phoneticPr fontId="1" type="noConversion"/>
  </si>
  <si>
    <t>资产序列号</t>
    <phoneticPr fontId="1" type="noConversion"/>
  </si>
  <si>
    <t>VersionNumber</t>
    <phoneticPr fontId="1" type="noConversion"/>
  </si>
  <si>
    <t>资产版本号</t>
    <phoneticPr fontId="1" type="noConversion"/>
  </si>
  <si>
    <t>DateOfManufacture</t>
    <phoneticPr fontId="1" type="noConversion"/>
  </si>
  <si>
    <t>生产日期</t>
    <phoneticPr fontId="1" type="noConversion"/>
  </si>
  <si>
    <t>DateOfLastService</t>
    <phoneticPr fontId="1" type="noConversion"/>
  </si>
  <si>
    <t>最近服务日期</t>
    <phoneticPr fontId="1" type="noConversion"/>
  </si>
  <si>
    <t>最近服务的日期（最近一次恢复工作正常状态的时间）</t>
    <phoneticPr fontId="1" type="noConversion"/>
  </si>
  <si>
    <t>ManufacturerData</t>
    <phoneticPr fontId="1" type="noConversion"/>
  </si>
  <si>
    <t>特殊信息</t>
    <phoneticPr fontId="1" type="noConversion"/>
  </si>
  <si>
    <t>厂家或设备商填写的特殊信息</t>
    <phoneticPr fontId="1" type="noConversion"/>
  </si>
  <si>
    <t>含机架编号及机架内部的机框编号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</si>
  <si>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</si>
  <si>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</si>
  <si>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</si>
  <si>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</si>
  <si>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</si>
  <si>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</si>
  <si>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</si>
  <si>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</si>
  <si>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B</t>
    <phoneticPr fontId="1" type="noConversion"/>
  </si>
  <si>
    <t>资产单元标识</t>
    <phoneticPr fontId="1" type="noConversion"/>
  </si>
  <si>
    <t>该对象在ManagedElement(网元)内的唯一标识</t>
    <phoneticPr fontId="1" type="noConversion"/>
  </si>
  <si>
    <t>VendorUnitFamilyType</t>
    <phoneticPr fontId="1" type="noConversion"/>
  </si>
  <si>
    <t>归属类型</t>
    <phoneticPr fontId="1" type="noConversion"/>
  </si>
  <si>
    <t>由供应商提供的便于记忆的资产单元的归属类型</t>
    <phoneticPr fontId="1" type="noConversion"/>
  </si>
  <si>
    <t>VendorUnitTypeNumber</t>
    <phoneticPr fontId="1" type="noConversion"/>
  </si>
  <si>
    <t>资产单元类型版本号</t>
    <phoneticPr fontId="1" type="noConversion"/>
  </si>
  <si>
    <t>由供应商提供的可唯一识别资产单元类型及版本的号码</t>
    <phoneticPr fontId="1" type="noConversion"/>
  </si>
  <si>
    <t>VendorName</t>
    <phoneticPr fontId="1" type="noConversion"/>
  </si>
  <si>
    <t>供应商名称</t>
    <phoneticPr fontId="1" type="noConversion"/>
  </si>
  <si>
    <t>SerialNumber</t>
    <phoneticPr fontId="1" type="noConversion"/>
  </si>
  <si>
    <t>资产序列号</t>
    <phoneticPr fontId="1" type="noConversion"/>
  </si>
  <si>
    <t>VersionNumber</t>
    <phoneticPr fontId="1" type="noConversion"/>
  </si>
  <si>
    <t>资产版本号</t>
    <phoneticPr fontId="1" type="noConversion"/>
  </si>
  <si>
    <t>DateOfManufacture</t>
    <phoneticPr fontId="1" type="noConversion"/>
  </si>
  <si>
    <t>生产日期</t>
    <phoneticPr fontId="1" type="noConversion"/>
  </si>
  <si>
    <t>DateOfLastService</t>
    <phoneticPr fontId="1" type="noConversion"/>
  </si>
  <si>
    <t>最近服务日期</t>
    <phoneticPr fontId="1" type="noConversion"/>
  </si>
  <si>
    <t>最近服务的日期（最近一次恢复工作正常状态的时间）</t>
    <phoneticPr fontId="1" type="noConversion"/>
  </si>
  <si>
    <t>ManufacturerData</t>
    <phoneticPr fontId="1" type="noConversion"/>
  </si>
  <si>
    <t>特殊信息</t>
    <phoneticPr fontId="1" type="noConversion"/>
  </si>
  <si>
    <t>厂家或设备商填写的特殊信息</t>
    <phoneticPr fontId="1" type="noConversion"/>
  </si>
  <si>
    <t>含机架编号及机架内部的机框编号及机框内的电路板编号</t>
    <phoneticPr fontId="1" type="noConversion"/>
  </si>
  <si>
    <t>最近服务的日期（最近一次恢复正常工作状态的时间）</t>
    <phoneticPr fontId="1" type="noConversion"/>
  </si>
  <si>
    <t>RackPosition</t>
    <phoneticPr fontId="1" type="noConversion"/>
  </si>
  <si>
    <t>位置</t>
    <phoneticPr fontId="1" type="noConversion"/>
  </si>
  <si>
    <t>机架编号</t>
    <phoneticPr fontId="1" type="noConversion"/>
  </si>
  <si>
    <t>HostName</t>
    <phoneticPr fontId="1" type="noConversion"/>
  </si>
  <si>
    <t>主机名称</t>
    <phoneticPr fontId="1" type="noConversion"/>
  </si>
  <si>
    <t>NumberOfCpu</t>
    <phoneticPr fontId="1" type="noConversion"/>
  </si>
  <si>
    <t>CPU数量</t>
    <phoneticPr fontId="1" type="noConversion"/>
  </si>
  <si>
    <t>主机配置的CPU数量</t>
    <phoneticPr fontId="1" type="noConversion"/>
  </si>
  <si>
    <t>MemSize</t>
    <phoneticPr fontId="1" type="noConversion"/>
  </si>
  <si>
    <t>内存容量</t>
    <phoneticPr fontId="1" type="noConversion"/>
  </si>
  <si>
    <t>HardDiskSize</t>
    <phoneticPr fontId="1" type="noConversion"/>
  </si>
  <si>
    <t>硬盘容量</t>
    <phoneticPr fontId="1" type="noConversion"/>
  </si>
  <si>
    <t>原来属性名为InventoryUnitAccessoryId，其中Accessory应该删除</t>
    <phoneticPr fontId="1" type="noConversion"/>
  </si>
  <si>
    <t>原来属性名为InventoryUnitId，修正属性名</t>
    <phoneticPr fontId="1" type="noConversion"/>
  </si>
  <si>
    <t>AccessoryType</t>
    <phoneticPr fontId="1" type="noConversion"/>
  </si>
  <si>
    <t>自定义，例如：内部交换机，路由器，磁盘阵列等，仅适用于ManagementNode和ManagedElement内部的附属设备。</t>
    <phoneticPr fontId="1" type="noConversion"/>
  </si>
  <si>
    <t>AddtionalInformation</t>
    <phoneticPr fontId="1" type="noConversion"/>
  </si>
  <si>
    <t>小计</t>
    <phoneticPr fontId="1" type="noConversion"/>
  </si>
  <si>
    <t>索引</t>
    <phoneticPr fontId="1" type="noConversion"/>
  </si>
  <si>
    <t>管理对象类</t>
    <phoneticPr fontId="1" type="noConversion"/>
  </si>
  <si>
    <t>合计</t>
    <phoneticPr fontId="1" type="noConversion"/>
  </si>
  <si>
    <t>AA</t>
    <phoneticPr fontId="1" type="noConversion"/>
  </si>
  <si>
    <t>AB</t>
    <phoneticPr fontId="1" type="noConversion"/>
  </si>
  <si>
    <t>AD</t>
    <phoneticPr fontId="1" type="noConversion"/>
  </si>
  <si>
    <t>AE</t>
    <phoneticPr fontId="1" type="noConversion"/>
  </si>
  <si>
    <t>AF</t>
    <phoneticPr fontId="1" type="noConversion"/>
  </si>
  <si>
    <t>AG</t>
    <phoneticPr fontId="1" type="noConversion"/>
  </si>
  <si>
    <t>AH</t>
    <phoneticPr fontId="1" type="noConversion"/>
  </si>
  <si>
    <t>AC</t>
    <phoneticPr fontId="1" type="noConversion"/>
  </si>
  <si>
    <t>AJ</t>
    <phoneticPr fontId="1" type="noConversion"/>
  </si>
  <si>
    <t>IpAddrList</t>
  </si>
  <si>
    <t>该对象的IP地址列表</t>
  </si>
  <si>
    <t>Sbc的IP地址列表</t>
  </si>
  <si>
    <t>字符串列表</t>
    <phoneticPr fontId="1" type="noConversion"/>
  </si>
  <si>
    <t>Uri</t>
    <phoneticPr fontId="1" type="noConversion"/>
  </si>
  <si>
    <t>SBC的URI</t>
    <phoneticPr fontId="1" type="noConversion"/>
  </si>
  <si>
    <t>SBC在网络中的标识(参考3GPP TS 23.228)</t>
    <phoneticPr fontId="1" type="noConversion"/>
  </si>
  <si>
    <t>ManagedElement</t>
    <phoneticPr fontId="1" type="noConversion"/>
  </si>
  <si>
    <t>InventoryUnitHost</t>
    <phoneticPr fontId="1" type="noConversion"/>
  </si>
  <si>
    <t>InventoryUnitAccessory</t>
    <phoneticPr fontId="1" type="noConversion"/>
  </si>
  <si>
    <t>EthernetPort</t>
    <phoneticPr fontId="1" type="noConversion"/>
  </si>
  <si>
    <t>属性编码</t>
    <phoneticPr fontId="9" type="noConversion"/>
  </si>
  <si>
    <t>重要度</t>
    <phoneticPr fontId="9" type="noConversion"/>
  </si>
  <si>
    <t>英文名称</t>
    <phoneticPr fontId="9" type="noConversion"/>
  </si>
  <si>
    <t>中文名称</t>
    <phoneticPr fontId="9" type="noConversion"/>
  </si>
  <si>
    <t>定义</t>
    <phoneticPr fontId="9" type="noConversion"/>
  </si>
  <si>
    <t>数据类型</t>
    <phoneticPr fontId="9" type="noConversion"/>
  </si>
  <si>
    <t>单位</t>
    <phoneticPr fontId="9" type="noConversion"/>
  </si>
  <si>
    <t>备注</t>
    <phoneticPr fontId="9" type="noConversion"/>
  </si>
  <si>
    <t>Id</t>
  </si>
  <si>
    <t>标识符</t>
  </si>
  <si>
    <t xml:space="preserve">命名属性 </t>
  </si>
  <si>
    <t>字符串</t>
    <phoneticPr fontId="9" type="noConversion"/>
  </si>
  <si>
    <t>UserLabel</t>
  </si>
  <si>
    <t>用户友好名</t>
  </si>
  <si>
    <t>用户友好名，由EMS厂商自己指定，做为其内部标识，并可被NMS修改。</t>
  </si>
  <si>
    <t>LocIpAddrList</t>
  </si>
  <si>
    <t>本端IP地址列表</t>
    <phoneticPr fontId="9" type="noConversion"/>
  </si>
  <si>
    <t>参考点所关联的本端网元的IP地址列表（Ipv4或Ipv6的地址格式）。</t>
    <phoneticPr fontId="9" type="noConversion"/>
  </si>
  <si>
    <t>字符串列表</t>
    <phoneticPr fontId="9" type="noConversion"/>
  </si>
  <si>
    <t>FarIpSubnetworkList</t>
  </si>
  <si>
    <t>远端IP子网列表</t>
  </si>
  <si>
    <t xml:space="preserve">参考点所关联的远端IP子网列表，List of Struct{
  Subnetwork：string，
  Mask:string }
若子网仅包含一个IP地址，则Subnetwork为该IP地址，Mask为255.255.255.255。
若子网地址为0.0.0.0，Mask可为任意值（通常也取0.0.0.0），代表所有局向。
</t>
    <phoneticPr fontId="9" type="noConversion"/>
  </si>
  <si>
    <t>结构列表</t>
    <phoneticPr fontId="9" type="noConversion"/>
  </si>
  <si>
    <t>Id</t>
    <phoneticPr fontId="1" type="noConversion"/>
  </si>
  <si>
    <t>Id</t>
    <phoneticPr fontId="7" type="noConversion"/>
  </si>
  <si>
    <t>Id</t>
    <phoneticPr fontId="7" type="noConversion"/>
  </si>
  <si>
    <t>一、IOC包含关系图</t>
    <phoneticPr fontId="11" type="noConversion"/>
  </si>
  <si>
    <t>B</t>
    <phoneticPr fontId="1" type="noConversion"/>
  </si>
  <si>
    <t>Id</t>
    <phoneticPr fontId="1" type="noConversion"/>
  </si>
  <si>
    <t>设备标识</t>
  </si>
  <si>
    <t>字符串</t>
    <phoneticPr fontId="1" type="noConversion"/>
  </si>
  <si>
    <t>AK</t>
    <phoneticPr fontId="1" type="noConversion"/>
  </si>
  <si>
    <t>AL</t>
    <phoneticPr fontId="1" type="noConversion"/>
  </si>
  <si>
    <t>PCSCF标识</t>
    <phoneticPr fontId="1" type="noConversion"/>
  </si>
  <si>
    <t>PCSCF的IP地址列表</t>
    <phoneticPr fontId="1" type="noConversion"/>
  </si>
  <si>
    <t>BGW标识</t>
    <phoneticPr fontId="1" type="noConversion"/>
  </si>
  <si>
    <t>CB</t>
    <phoneticPr fontId="1" type="noConversion"/>
  </si>
  <si>
    <t>集中式SBC适用</t>
    <phoneticPr fontId="1" type="noConversion"/>
  </si>
  <si>
    <t>分离式SBC适用</t>
    <phoneticPr fontId="1" type="noConversion"/>
  </si>
  <si>
    <t>信令面功能</t>
    <phoneticPr fontId="1" type="noConversion"/>
  </si>
  <si>
    <t>媒体面功能</t>
    <phoneticPr fontId="1" type="noConversion"/>
  </si>
  <si>
    <t>EpRpDynDnsSbc</t>
    <phoneticPr fontId="1" type="noConversion"/>
  </si>
  <si>
    <t>字符串列表</t>
    <phoneticPr fontId="1" type="noConversion"/>
  </si>
  <si>
    <t>表示该ME下面所包含的功能实体的集合；其子域的合法取值为：
a) 从ManagedFunction继承(derive)或扩展(subclass)的对象类名；
b) 直接包含在ManagedElement对象下，但是对象名中不含“Function”的对象类名。
当ManagedElement包含某个功能对象的多个实例时，网元类型的不包含重复值。
该属性大小写无关。</t>
    <phoneticPr fontId="1" type="noConversion"/>
  </si>
  <si>
    <t>结构列表</t>
    <phoneticPr fontId="1" type="noConversion"/>
  </si>
  <si>
    <t>框内所有插槽、描述及状态；{槽位号（字符串），描述(字符串)，占用状态（占用used、未占用unused）枚举}--描述信息由厂家自行决定</t>
    <phoneticPr fontId="1" type="noConversion"/>
  </si>
  <si>
    <t>单板包含的所有端口、描述及状态；{端口号（字符串），描述(字符串)，占用状态（占用used、未占用unused）枚举}--描述信息由厂家自行决定</t>
    <phoneticPr fontId="1" type="noConversion"/>
  </si>
  <si>
    <t>端口速率； 单位：Kbps</t>
    <phoneticPr fontId="1" type="noConversion"/>
  </si>
  <si>
    <t>管理状态；{Locked，Unloked，ShuttingDown}</t>
    <phoneticPr fontId="1" type="noConversion"/>
  </si>
  <si>
    <t>运行状态；{Enabled，Disabled}</t>
    <phoneticPr fontId="1" type="noConversion"/>
  </si>
  <si>
    <t xml:space="preserve">字符串
</t>
    <phoneticPr fontId="1" type="noConversion"/>
  </si>
  <si>
    <t>实数</t>
    <phoneticPr fontId="1" type="noConversion"/>
  </si>
  <si>
    <t>主机配置的内存容量，单位：（G）</t>
    <phoneticPr fontId="1" type="noConversion"/>
  </si>
  <si>
    <t>主机配置的硬盘容量，（单位：G）</t>
    <phoneticPr fontId="1" type="noConversion"/>
  </si>
  <si>
    <t>整数</t>
    <phoneticPr fontId="1" type="noConversion"/>
  </si>
  <si>
    <t>修改拼写错误，AA页面ManagementIpAdress改为ManagementIpAddress；AH页面SignTransMeida改为SignTransMedia</t>
    <phoneticPr fontId="1" type="noConversion"/>
  </si>
  <si>
    <t>ManagementIpAddress</t>
    <phoneticPr fontId="1" type="noConversion"/>
  </si>
  <si>
    <t>信号传送介质类型</t>
    <phoneticPr fontId="1" type="noConversion"/>
  </si>
  <si>
    <t>sgw的URI</t>
    <phoneticPr fontId="1" type="noConversion"/>
  </si>
  <si>
    <t>Uri</t>
    <phoneticPr fontId="1" type="noConversion"/>
  </si>
  <si>
    <t>AK页面的SgcFunction增加Uri，AL页面删除Uri</t>
    <phoneticPr fontId="1" type="noConversion"/>
  </si>
  <si>
    <t>V1.0.1</t>
  </si>
  <si>
    <t>V1.0.2</t>
  </si>
  <si>
    <t>包含关系上级类</t>
  </si>
  <si>
    <t>SubNetwork</t>
    <phoneticPr fontId="15" type="noConversion"/>
  </si>
  <si>
    <t>ManagedElement</t>
    <phoneticPr fontId="15" type="noConversion"/>
  </si>
  <si>
    <t>InventoryUnitRack</t>
    <phoneticPr fontId="15" type="noConversion"/>
  </si>
  <si>
    <t>InventoryUnitShelf</t>
    <phoneticPr fontId="15" type="noConversion"/>
  </si>
  <si>
    <t>AM</t>
    <phoneticPr fontId="1" type="noConversion"/>
  </si>
  <si>
    <t>分局向的Dns 接口（分离式）</t>
    <phoneticPr fontId="1" type="noConversion"/>
  </si>
  <si>
    <t>CB</t>
    <phoneticPr fontId="9" type="noConversion"/>
  </si>
  <si>
    <t>EpRpDynDnsSgc</t>
    <phoneticPr fontId="1" type="noConversion"/>
  </si>
  <si>
    <t>V1.0.3</t>
  </si>
  <si>
    <t>新增了EpRpDynDnsSgc资源模型，对应的AJ、AM页面重要度改为CB类，index中增加包含关系上级类</t>
    <phoneticPr fontId="1" type="noConversion"/>
  </si>
  <si>
    <t>V1.0.4</t>
  </si>
  <si>
    <t>将InventoryUnitHost、InventoryUnitAccessory对应的AF/AG工作表修改为条件可选。</t>
    <phoneticPr fontId="1" type="noConversion"/>
  </si>
  <si>
    <t>CC</t>
    <phoneticPr fontId="1" type="noConversion"/>
  </si>
  <si>
    <t>PSbcFunction</t>
    <phoneticPr fontId="1" type="noConversion"/>
  </si>
  <si>
    <t>PSgcFunction</t>
    <phoneticPr fontId="1" type="noConversion"/>
  </si>
  <si>
    <t>PBgwFunction</t>
    <phoneticPr fontId="1" type="noConversion"/>
  </si>
  <si>
    <t>UserLabel</t>
    <phoneticPr fontId="1" type="noConversion"/>
  </si>
  <si>
    <t>用户友好名</t>
    <phoneticPr fontId="1" type="noConversion"/>
  </si>
  <si>
    <t>由OMC厂商设定初始值，作为其内部的设备标识</t>
    <phoneticPr fontId="1" type="noConversion"/>
  </si>
  <si>
    <t>字符串</t>
    <phoneticPr fontId="1" type="noConversion"/>
  </si>
  <si>
    <t>V1.1.2</t>
    <phoneticPr fontId="1" type="noConversion"/>
  </si>
  <si>
    <t>1、修订Function名称，以区分不同类型的SBC，即PSbcFunction、PSgcFunction、PBgwFunction。
2、以下类增加UserLabel：
InventoryUnitRack
InventoryUnitShelf
InventoryUnitPack
InventoryUnitHost
InventoryUnitAccessory
3、版本号与PM保持一致。</t>
    <phoneticPr fontId="1" type="noConversion"/>
  </si>
  <si>
    <t>PSBCAA01</t>
  </si>
  <si>
    <t>PSBCAA02</t>
  </si>
  <si>
    <t>PSBCAA03</t>
  </si>
  <si>
    <t>PSBCAA04</t>
  </si>
  <si>
    <t>PSBCAA05</t>
  </si>
  <si>
    <t>PSBCAA06</t>
  </si>
  <si>
    <t>PSBCAA07</t>
  </si>
  <si>
    <t>PSBCAA08</t>
  </si>
  <si>
    <t>PSBCAA09</t>
  </si>
  <si>
    <t>PSBCAA10</t>
  </si>
  <si>
    <t>PSBCAA11</t>
  </si>
  <si>
    <t>PSBCAA12</t>
  </si>
  <si>
    <t>PSBCAA13</t>
  </si>
  <si>
    <t>PSBCAA14</t>
  </si>
  <si>
    <t>PSBCAA15</t>
  </si>
  <si>
    <t>PSBCAB01</t>
  </si>
  <si>
    <t>PSBCAB02</t>
  </si>
  <si>
    <t>PSBCAB03</t>
  </si>
  <si>
    <t>PSBCAB04</t>
  </si>
  <si>
    <t>PSBCAC01</t>
  </si>
  <si>
    <t>PSBCAC02</t>
  </si>
  <si>
    <t>PSBCAC03</t>
  </si>
  <si>
    <t>PSBCAC04</t>
  </si>
  <si>
    <t>PSBCAC05</t>
  </si>
  <si>
    <t>PSBCAC06</t>
  </si>
  <si>
    <t>PSBCAC07</t>
  </si>
  <si>
    <t>PSBCAC08</t>
  </si>
  <si>
    <t>PSBCAC09</t>
  </si>
  <si>
    <t>PSBCAC10</t>
  </si>
  <si>
    <t>PSBCAC11</t>
  </si>
  <si>
    <t>PSBCAD01</t>
  </si>
  <si>
    <t>PSBCAD02</t>
  </si>
  <si>
    <t>PSBCAD03</t>
  </si>
  <si>
    <t>PSBCAD04</t>
  </si>
  <si>
    <t>PSBCAD05</t>
  </si>
  <si>
    <t>PSBCAD06</t>
  </si>
  <si>
    <t>PSBCAD07</t>
  </si>
  <si>
    <t>PSBCAD08</t>
  </si>
  <si>
    <t>PSBCAD09</t>
  </si>
  <si>
    <t>PSBCAD10</t>
  </si>
  <si>
    <t>PSBCAD11</t>
  </si>
  <si>
    <t>PSBCAD12</t>
  </si>
  <si>
    <t>PSBCAE01</t>
  </si>
  <si>
    <t>PSBCAE02</t>
  </si>
  <si>
    <t>PSBCAE03</t>
  </si>
  <si>
    <t>PSBCAE04</t>
  </si>
  <si>
    <t>PSBCAE05</t>
  </si>
  <si>
    <t>PSBCAE06</t>
  </si>
  <si>
    <t>PSBCAE07</t>
  </si>
  <si>
    <t>PSBCAE08</t>
  </si>
  <si>
    <t>PSBCAE09</t>
  </si>
  <si>
    <t>PSBCAE10</t>
  </si>
  <si>
    <t>PSBCAE11</t>
  </si>
  <si>
    <t>PSBCAE12</t>
  </si>
  <si>
    <t>PSBCAF01</t>
  </si>
  <si>
    <t>PSBCAF02</t>
  </si>
  <si>
    <t>PSBCAF03</t>
  </si>
  <si>
    <t>PSBCAF04</t>
  </si>
  <si>
    <t>PSBCAF05</t>
  </si>
  <si>
    <t>PSBCAF06</t>
  </si>
  <si>
    <t>PSBCAF07</t>
  </si>
  <si>
    <t>PSBCAF08</t>
  </si>
  <si>
    <t>PSBCAF09</t>
  </si>
  <si>
    <t>PSBCAF10</t>
  </si>
  <si>
    <t>PSBCAF11</t>
  </si>
  <si>
    <t>PSBCAF12</t>
  </si>
  <si>
    <t>PSBCAF13</t>
  </si>
  <si>
    <t>PSBCAF14</t>
  </si>
  <si>
    <t>PSBCAF15</t>
  </si>
  <si>
    <t>PSBCAG01</t>
  </si>
  <si>
    <t>PSBCAG02</t>
  </si>
  <si>
    <t>PSBCAG03</t>
  </si>
  <si>
    <t>PSBCAG04</t>
  </si>
  <si>
    <t>PSBCAG05</t>
  </si>
  <si>
    <t>PSBCAG06</t>
  </si>
  <si>
    <t>PSBCAG07</t>
  </si>
  <si>
    <t>PSBCAG08</t>
  </si>
  <si>
    <t>PSBCAG09</t>
  </si>
  <si>
    <t>PSBCAG10</t>
  </si>
  <si>
    <t>PSBCAG11</t>
  </si>
  <si>
    <t>PSBCAG12</t>
  </si>
  <si>
    <t>PSBCAG13</t>
  </si>
  <si>
    <t>PSBCAH01</t>
  </si>
  <si>
    <t>PSBCAH02</t>
  </si>
  <si>
    <t>PSBCAH03</t>
  </si>
  <si>
    <t>PSBCAH04</t>
  </si>
  <si>
    <t>PSBCAH05</t>
  </si>
  <si>
    <t>PSBCAH06</t>
  </si>
  <si>
    <t>PSBCAH07</t>
  </si>
  <si>
    <t>PSBCAH08</t>
  </si>
  <si>
    <t>PSBCAH09</t>
  </si>
  <si>
    <t>PSBCAJ01</t>
  </si>
  <si>
    <t>PSBCAJ02</t>
  </si>
  <si>
    <t>PSBCAJ03</t>
  </si>
  <si>
    <t>PSBCAJ04</t>
  </si>
  <si>
    <t>PSBCAK01</t>
  </si>
  <si>
    <t>PSBCAK02</t>
  </si>
  <si>
    <t>PSBCAK03</t>
  </si>
  <si>
    <t>PSBCAK04</t>
  </si>
  <si>
    <t>PSBCAL01</t>
  </si>
  <si>
    <t>PSBCAL02</t>
  </si>
  <si>
    <t>PSBCAL03</t>
  </si>
  <si>
    <t>PSBCAM01</t>
  </si>
  <si>
    <t>PSBCAM02</t>
  </si>
  <si>
    <t>PSBCAM03</t>
  </si>
  <si>
    <t>PSBCAM04</t>
  </si>
  <si>
    <t>V1.1.3</t>
  </si>
  <si>
    <t>版本号与PM保持一致。</t>
    <phoneticPr fontId="1" type="noConversion"/>
  </si>
  <si>
    <t>V1.1.4</t>
  </si>
  <si>
    <t>V1.1.5</t>
  </si>
  <si>
    <r>
      <t>InventoryUnitRack</t>
    </r>
    <r>
      <rPr>
        <sz val="10.5"/>
        <rFont val="Times New Roman"/>
        <family val="1"/>
      </rPr>
      <t/>
    </r>
    <phoneticPr fontId="1" type="noConversion"/>
  </si>
  <si>
    <r>
      <t>InventoryUnitShelf</t>
    </r>
    <r>
      <rPr>
        <sz val="10.5"/>
        <rFont val="Times New Roman"/>
        <family val="1"/>
      </rPr>
      <t/>
    </r>
    <phoneticPr fontId="1" type="noConversion"/>
  </si>
  <si>
    <r>
      <t>InventoryUnitPack</t>
    </r>
    <r>
      <rPr>
        <sz val="10.5"/>
        <rFont val="Times New Roman"/>
        <family val="1"/>
      </rPr>
      <t/>
    </r>
    <phoneticPr fontId="1" type="noConversion"/>
  </si>
  <si>
    <t>分局向的Dns 接口（集中式）</t>
    <phoneticPr fontId="1" type="noConversion"/>
  </si>
  <si>
    <r>
      <t>机架编号</t>
    </r>
    <r>
      <rPr>
        <sz val="10"/>
        <color indexed="10"/>
        <rFont val="宋体"/>
        <family val="3"/>
        <charset val="134"/>
        <scheme val="minor"/>
      </rPr>
      <t>(命名属性)</t>
    </r>
    <phoneticPr fontId="1" type="noConversion"/>
  </si>
  <si>
    <r>
      <t>该对象在ManagedElement(网元)内的唯一标识</t>
    </r>
    <r>
      <rPr>
        <sz val="10"/>
        <color indexed="10"/>
        <rFont val="宋体"/>
        <family val="3"/>
        <charset val="134"/>
        <scheme val="minor"/>
      </rPr>
      <t>（不作为此类对象的命名属性）</t>
    </r>
    <phoneticPr fontId="1" type="noConversion"/>
  </si>
  <si>
    <r>
      <t>主机的名称</t>
    </r>
    <r>
      <rPr>
        <sz val="10"/>
        <color indexed="10"/>
        <rFont val="宋体"/>
        <family val="3"/>
        <charset val="134"/>
        <scheme val="minor"/>
      </rPr>
      <t>(命名属性)</t>
    </r>
    <phoneticPr fontId="1" type="noConversion"/>
  </si>
  <si>
    <t>光(Optic)/电(Electric)；{optic(0);Eletric(1)}</t>
    <phoneticPr fontId="1" type="noConversion"/>
  </si>
  <si>
    <t>PortRate</t>
  </si>
  <si>
    <t>AdministrativeState</t>
  </si>
  <si>
    <t>OperationalState</t>
  </si>
  <si>
    <t>PortLocation</t>
  </si>
  <si>
    <t>SignTransMedia</t>
  </si>
  <si>
    <t>MacAddress</t>
  </si>
  <si>
    <t>IpAddressList</t>
  </si>
  <si>
    <t>BGW的IP地址列表</t>
    <phoneticPr fontId="1" type="noConversion"/>
  </si>
  <si>
    <t>V1.1.6</t>
  </si>
  <si>
    <t>V1.1.7</t>
  </si>
  <si>
    <t>V1.1.8</t>
  </si>
  <si>
    <t>class A</t>
    <phoneticPr fontId="1" type="noConversion"/>
  </si>
  <si>
    <t>class B</t>
    <phoneticPr fontId="1" type="noConversion"/>
  </si>
  <si>
    <t>class C</t>
    <phoneticPr fontId="1" type="noConversion"/>
  </si>
  <si>
    <t>class CA</t>
    <phoneticPr fontId="1" type="noConversion"/>
  </si>
  <si>
    <t>class CB</t>
    <phoneticPr fontId="1" type="noConversion"/>
  </si>
  <si>
    <t>class CC</t>
    <phoneticPr fontId="1" type="noConversion"/>
  </si>
  <si>
    <t>CA类
不适用数</t>
  </si>
  <si>
    <t>CB类
不适用数</t>
  </si>
  <si>
    <t>CC类
不适用数</t>
  </si>
  <si>
    <t>当前A类
支持数</t>
  </si>
  <si>
    <t>当前B类
支持数</t>
  </si>
  <si>
    <t>当前C类
支持数</t>
  </si>
  <si>
    <t>当前CA类
支持数</t>
  </si>
  <si>
    <t>当前CB类
支持数</t>
  </si>
  <si>
    <t>当前CC类
支持数</t>
  </si>
  <si>
    <t>(当前+1Q)
A类支持数</t>
  </si>
  <si>
    <t>(当前+1Q)
B类支持数</t>
  </si>
  <si>
    <t>(当前+1Q)
C类支持数</t>
  </si>
  <si>
    <t>(当前+1Q)
CA类支持数</t>
  </si>
  <si>
    <t>(当前+1Q)
CB类支持数</t>
  </si>
  <si>
    <t>(当前+1Q)
CC类支持数</t>
  </si>
  <si>
    <t>(当前+2Q)
A类支持数</t>
  </si>
  <si>
    <t>(当前+2Q)
B类支持数</t>
  </si>
  <si>
    <t>(当前+2Q)
C类支持数</t>
  </si>
  <si>
    <t>(当前+2Q)
CA类支持数</t>
  </si>
  <si>
    <t>(当前+2Q)
CB类支持数</t>
  </si>
  <si>
    <t>(当前+2Q)
CC类支持数</t>
  </si>
  <si>
    <t>(当前+3Q)
A类支持数</t>
  </si>
  <si>
    <t>(当前+3Q)
B类支持数</t>
  </si>
  <si>
    <t>(当前+3Q)
C类支持数</t>
  </si>
  <si>
    <t>(当前+3Q)
CA类支持数</t>
  </si>
  <si>
    <t>(当前+3Q)
CB类支持数</t>
  </si>
  <si>
    <t>(当前+3Q)
CC类支持数</t>
  </si>
  <si>
    <t>(当前+4Q)
A类支持数</t>
  </si>
  <si>
    <t>(当前+4Q)
B类支持数</t>
  </si>
  <si>
    <t>(当前+4Q)
C类支持数</t>
  </si>
  <si>
    <t>(当前+4Q)
CA类支持数</t>
  </si>
  <si>
    <t>(当前+4Q)
CB类支持数</t>
  </si>
  <si>
    <t>(当前+4Q)
CC类支持数</t>
  </si>
  <si>
    <t>设备厂家名称</t>
  </si>
  <si>
    <t>应答日期(T)</t>
  </si>
  <si>
    <t>本应答文档适用的设备版本（及补丁）</t>
  </si>
  <si>
    <t>对OMC的版本（及补丁）要求</t>
  </si>
  <si>
    <t>内容</t>
  </si>
  <si>
    <t>规范定义数量</t>
  </si>
  <si>
    <t>不适用数量</t>
  </si>
  <si>
    <t>当前支持数量</t>
  </si>
  <si>
    <t>当前+1Q支持数量</t>
  </si>
  <si>
    <t>当前+2Q支持数量</t>
  </si>
  <si>
    <t>当前+3Q支持数量</t>
  </si>
  <si>
    <t>当前+4Q支持数量</t>
  </si>
  <si>
    <t>当前支持率</t>
  </si>
  <si>
    <t>综合支持率</t>
  </si>
  <si>
    <t>最终支持率</t>
  </si>
  <si>
    <t>网络资源模型IOC属性</t>
  </si>
  <si>
    <t>A类</t>
  </si>
  <si>
    <t>NA</t>
  </si>
  <si>
    <t/>
  </si>
  <si>
    <t>B类</t>
  </si>
  <si>
    <t>C类</t>
  </si>
  <si>
    <t>CA类</t>
  </si>
  <si>
    <t>CB类</t>
  </si>
  <si>
    <t>CC类</t>
  </si>
  <si>
    <t>应答说明：</t>
  </si>
  <si>
    <t>一、本页须填写蓝色字体部分，即公司名、应答日期、本应答适用的版本（及补丁）名、对OMC的版本（及补丁）要求。AA开始的各页仅须应答“支持时间”一列。其中，
  “T”：指当前(T)已经支持，所谓当前即应答日期。
  “T+1Q”：指当前(T)不支持，但（当前时间+91天）之前可以支持。
  “T+2Q”：指当前(T)不支持，但（当前时间+182天）之前可以支持
  “T+3Q”：指当前(T)不支持，但（当前时间+273天）之前可以支持
  “T+4Q”：指当前(T)不支持，但（当前时间+364天）之前可以支持
  “NS”: 若计划支持时间晚于T+4Q，或没有支持计划，必须应答“NS”
  “NA”：对应于CA、CB、CC类条件属性,条件成立时答上述支持时间，条件不成立时答“NA”，指示不适用。</t>
  </si>
  <si>
    <t>二、“Index”页以及“应答统计”页的统计结果均为公式自动生成，请勿直接改动。</t>
  </si>
  <si>
    <t>三、NRM中的对象属性是否支持的应答，以北向接口的NRM文件为准。当且仅当同时满足以下3项要求时才可以应答为具体的支持时间(T/T+xQ):
  1、NRM文件遵循《移动通信网网络管理技术规范 OMC北向接口 统一网络资源模型文件格式》的要求；
  2、对象的属性名、数据类型与相应网元的北向接口信息模型规范的约定完全一致；
  3、可以从NRM文件中取到属性值。</t>
  </si>
  <si>
    <t>四、注意将文件名中的“Company”、“Version”改为你公司名称以及应答适用的网元版本。</t>
  </si>
  <si>
    <t>五、若应答文档需要打印，除规范正文外请打印“Index”和“应答统计”页，请勿打印“修订历史”和“附录”页。</t>
  </si>
  <si>
    <t>PSBC-NRM(V1.1.8)应答情况汇总表</t>
    <phoneticPr fontId="1" type="noConversion"/>
  </si>
  <si>
    <t>本应答模板的更新日期：2018-03-02</t>
    <phoneticPr fontId="1" type="noConversion"/>
  </si>
  <si>
    <t>支持时间</t>
    <phoneticPr fontId="1" type="noConversion"/>
  </si>
  <si>
    <t>T</t>
  </si>
  <si>
    <t>支持时间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</si>
</sst>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10.5"/>
      <name val="Times New Roman"/>
      <family val="1"/>
    </font>
    <font>
      <sz val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2"/>
      <color indexed="10"/>
      <name val="宋体"/>
      <family val="3"/>
      <charset val="134"/>
      <scheme val="minor"/>
    </font>
    <font>
      <sz val="12"/>
      <color indexed="48"/>
      <name val="宋体"/>
      <family val="3"/>
      <charset val="134"/>
      <scheme val="minor"/>
    </font>
    <font>
      <sz val="12"/>
      <color indexed="12"/>
      <name val="宋体"/>
      <family val="3"/>
      <charset val="134"/>
      <scheme val="minor"/>
    </font>
    <font>
      <sz val="10"/>
      <name val="Times New Roman"/>
      <family val="1"/>
    </font>
    <font>
      <b/>
      <sz val="14"/>
      <name val="黑体"/>
      <family val="3"/>
      <charset val="134"/>
    </font>
    <font>
      <b/>
      <sz val="10"/>
      <name val="黑体"/>
      <family val="3"/>
      <charset val="134"/>
    </font>
    <font>
      <sz val="10"/>
      <color indexed="12"/>
      <name val="宋体"/>
      <family val="3"/>
      <charset val="134"/>
    </font>
    <font>
      <sz val="10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384"/>
      </patternFill>
    </fill>
    <fill>
      <patternFill patternType="solid">
        <fgColor rgb="FFB0E0E6"/>
      </patternFill>
    </fill>
    <fill>
      <patternFill patternType="solid">
        <fgColor indexed="9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5" fillId="0" borderId="0"/>
    <xf numFmtId="0" fontId="8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2" fillId="0" borderId="0"/>
    <xf numFmtId="0" fontId="5" fillId="0" borderId="0">
      <alignment vertical="center"/>
    </xf>
  </cellStyleXfs>
  <cellXfs count="119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0" xfId="1" applyFont="1" applyAlignment="1">
      <alignment horizontal="center"/>
    </xf>
    <xf numFmtId="0" fontId="3" fillId="0" borderId="1" xfId="5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justify" vertical="center" wrapText="1"/>
    </xf>
    <xf numFmtId="0" fontId="14" fillId="0" borderId="0" xfId="4" applyFont="1" applyAlignment="1">
      <alignment vertical="center" wrapText="1"/>
    </xf>
    <xf numFmtId="0" fontId="14" fillId="0" borderId="1" xfId="4" applyFont="1" applyBorder="1" applyAlignment="1">
      <alignment horizontal="center" vertical="center" wrapText="1"/>
    </xf>
    <xf numFmtId="0" fontId="14" fillId="0" borderId="1" xfId="4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4" applyFont="1" applyBorder="1" applyAlignment="1">
      <alignment vertical="center" wrapText="1"/>
    </xf>
    <xf numFmtId="0" fontId="14" fillId="0" borderId="1" xfId="4" applyFont="1" applyBorder="1" applyAlignment="1">
      <alignment vertical="center"/>
    </xf>
    <xf numFmtId="0" fontId="14" fillId="0" borderId="0" xfId="0" applyFont="1"/>
    <xf numFmtId="0" fontId="10" fillId="0" borderId="0" xfId="3"/>
    <xf numFmtId="0" fontId="12" fillId="0" borderId="0" xfId="0" applyFont="1"/>
    <xf numFmtId="0" fontId="2" fillId="0" borderId="1" xfId="1" applyFont="1" applyBorder="1" applyAlignment="1">
      <alignment wrapText="1"/>
    </xf>
    <xf numFmtId="14" fontId="16" fillId="0" borderId="1" xfId="1" applyNumberFormat="1" applyFont="1" applyBorder="1" applyAlignment="1">
      <alignment horizontal="center"/>
    </xf>
    <xf numFmtId="0" fontId="16" fillId="0" borderId="1" xfId="1" applyFont="1" applyBorder="1"/>
    <xf numFmtId="0" fontId="14" fillId="0" borderId="1" xfId="1" applyFont="1" applyBorder="1" applyAlignment="1">
      <alignment horizontal="left" vertical="center"/>
    </xf>
    <xf numFmtId="0" fontId="13" fillId="2" borderId="1" xfId="1" applyFont="1" applyFill="1" applyBorder="1" applyAlignment="1">
      <alignment horizontal="justify" vertical="center"/>
    </xf>
    <xf numFmtId="0" fontId="14" fillId="0" borderId="1" xfId="1" applyFont="1" applyBorder="1" applyAlignment="1">
      <alignment horizontal="justify" vertical="center" wrapText="1"/>
    </xf>
    <xf numFmtId="0" fontId="14" fillId="0" borderId="1" xfId="6" applyFont="1" applyBorder="1" applyAlignment="1">
      <alignment horizontal="justify" vertical="top" wrapText="1"/>
    </xf>
    <xf numFmtId="0" fontId="14" fillId="0" borderId="1" xfId="1" applyFont="1" applyBorder="1" applyAlignment="1">
      <alignment horizontal="center"/>
    </xf>
    <xf numFmtId="0" fontId="14" fillId="0" borderId="1" xfId="1" applyFont="1" applyBorder="1" applyAlignment="1">
      <alignment horizontal="justify"/>
    </xf>
    <xf numFmtId="0" fontId="14" fillId="0" borderId="1" xfId="6" applyFont="1" applyBorder="1" applyAlignment="1">
      <alignment horizontal="justify" vertical="center" wrapText="1"/>
    </xf>
    <xf numFmtId="0" fontId="14" fillId="3" borderId="1" xfId="1" applyFont="1" applyFill="1" applyBorder="1" applyAlignment="1">
      <alignment horizontal="justify"/>
    </xf>
    <xf numFmtId="0" fontId="13" fillId="2" borderId="1" xfId="4" applyFont="1" applyFill="1" applyBorder="1" applyAlignment="1">
      <alignment horizontal="center" vertical="center" wrapText="1"/>
    </xf>
    <xf numFmtId="0" fontId="13" fillId="2" borderId="1" xfId="4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justify" vertical="center" wrapText="1"/>
    </xf>
    <xf numFmtId="0" fontId="17" fillId="0" borderId="0" xfId="4" applyFont="1"/>
    <xf numFmtId="0" fontId="14" fillId="0" borderId="1" xfId="4" applyFont="1" applyFill="1" applyBorder="1" applyAlignment="1">
      <alignment vertical="top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justify" vertical="center"/>
    </xf>
    <xf numFmtId="0" fontId="18" fillId="0" borderId="1" xfId="0" applyFont="1" applyBorder="1" applyAlignment="1">
      <alignment horizontal="justify" vertical="top" wrapText="1"/>
    </xf>
    <xf numFmtId="0" fontId="14" fillId="0" borderId="1" xfId="0" applyFont="1" applyFill="1" applyBorder="1" applyAlignment="1">
      <alignment vertical="top" wrapText="1"/>
    </xf>
    <xf numFmtId="0" fontId="17" fillId="0" borderId="1" xfId="4" applyFont="1" applyFill="1" applyBorder="1"/>
    <xf numFmtId="0" fontId="14" fillId="0" borderId="1" xfId="4" applyFont="1" applyFill="1" applyBorder="1" applyAlignment="1">
      <alignment horizontal="center" vertical="center" wrapText="1"/>
    </xf>
    <xf numFmtId="0" fontId="14" fillId="0" borderId="2" xfId="4" applyFont="1" applyFill="1" applyBorder="1" applyAlignment="1">
      <alignment horizontal="justify" vertical="top" wrapText="1"/>
    </xf>
    <xf numFmtId="0" fontId="14" fillId="0" borderId="1" xfId="4" applyFont="1" applyFill="1" applyBorder="1" applyAlignment="1">
      <alignment horizontal="justify" vertical="center"/>
    </xf>
    <xf numFmtId="0" fontId="14" fillId="0" borderId="1" xfId="4" applyFont="1" applyFill="1" applyBorder="1" applyAlignment="1">
      <alignment horizontal="justify" vertical="top" wrapText="1"/>
    </xf>
    <xf numFmtId="0" fontId="14" fillId="0" borderId="1" xfId="4" applyFont="1" applyFill="1" applyBorder="1" applyAlignment="1">
      <alignment horizontal="justify" vertical="center" wrapText="1"/>
    </xf>
    <xf numFmtId="0" fontId="14" fillId="0" borderId="1" xfId="4" applyFont="1" applyFill="1" applyBorder="1" applyAlignment="1">
      <alignment vertical="top" wrapText="1"/>
    </xf>
    <xf numFmtId="0" fontId="14" fillId="0" borderId="1" xfId="4" applyFont="1" applyFill="1" applyBorder="1" applyAlignment="1">
      <alignment horizontal="left" vertical="center" wrapText="1"/>
    </xf>
    <xf numFmtId="0" fontId="14" fillId="0" borderId="1" xfId="4" applyFont="1" applyFill="1" applyBorder="1" applyAlignment="1">
      <alignment horizontal="left" vertical="center"/>
    </xf>
    <xf numFmtId="0" fontId="17" fillId="0" borderId="0" xfId="0" applyFont="1"/>
    <xf numFmtId="0" fontId="14" fillId="0" borderId="1" xfId="1" applyFont="1" applyBorder="1" applyAlignment="1">
      <alignment vertical="top" wrapText="1"/>
    </xf>
    <xf numFmtId="0" fontId="19" fillId="0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justify" vertical="center"/>
    </xf>
    <xf numFmtId="0" fontId="14" fillId="0" borderId="1" xfId="6" applyFont="1" applyBorder="1" applyAlignment="1">
      <alignment vertical="top" wrapText="1"/>
    </xf>
    <xf numFmtId="0" fontId="17" fillId="0" borderId="1" xfId="0" applyFont="1" applyBorder="1"/>
    <xf numFmtId="0" fontId="14" fillId="0" borderId="1" xfId="0" applyFont="1" applyBorder="1"/>
    <xf numFmtId="0" fontId="14" fillId="0" borderId="1" xfId="0" applyFont="1" applyFill="1" applyBorder="1" applyAlignment="1">
      <alignment horizontal="justify" vertical="top" wrapText="1"/>
    </xf>
    <xf numFmtId="0" fontId="20" fillId="0" borderId="1" xfId="1" applyFont="1" applyFill="1" applyBorder="1" applyAlignment="1">
      <alignment horizontal="justify" vertical="center"/>
    </xf>
    <xf numFmtId="0" fontId="14" fillId="0" borderId="1" xfId="1" applyFont="1" applyFill="1" applyBorder="1" applyAlignment="1">
      <alignment horizontal="justify" vertical="center"/>
    </xf>
    <xf numFmtId="0" fontId="14" fillId="0" borderId="1" xfId="6" applyFont="1" applyBorder="1" applyAlignment="1">
      <alignment horizontal="justify" vertical="center"/>
    </xf>
    <xf numFmtId="0" fontId="17" fillId="0" borderId="0" xfId="0" applyFont="1" applyFill="1" applyBorder="1"/>
    <xf numFmtId="0" fontId="14" fillId="2" borderId="1" xfId="4" applyFont="1" applyFill="1" applyBorder="1" applyAlignment="1">
      <alignment horizontal="center" vertical="center" wrapText="1"/>
    </xf>
    <xf numFmtId="0" fontId="14" fillId="2" borderId="1" xfId="4" applyFont="1" applyFill="1" applyBorder="1" applyAlignment="1">
      <alignment horizontal="center" vertical="center"/>
    </xf>
    <xf numFmtId="0" fontId="14" fillId="2" borderId="1" xfId="4" applyFont="1" applyFill="1" applyBorder="1" applyAlignment="1">
      <alignment horizontal="justify" vertical="center" wrapText="1"/>
    </xf>
    <xf numFmtId="0" fontId="14" fillId="0" borderId="1" xfId="4" applyFont="1" applyBorder="1" applyAlignment="1">
      <alignment horizontal="justify" vertical="center"/>
    </xf>
    <xf numFmtId="0" fontId="14" fillId="0" borderId="1" xfId="4" applyFont="1" applyBorder="1" applyAlignment="1">
      <alignment horizontal="justify" vertical="top" wrapText="1"/>
    </xf>
    <xf numFmtId="0" fontId="14" fillId="0" borderId="1" xfId="4" applyFont="1" applyBorder="1" applyAlignment="1">
      <alignment horizontal="justify" vertical="center" wrapText="1"/>
    </xf>
    <xf numFmtId="0" fontId="14" fillId="0" borderId="1" xfId="4" applyFont="1" applyBorder="1" applyAlignment="1">
      <alignment vertical="top" wrapText="1"/>
    </xf>
    <xf numFmtId="0" fontId="22" fillId="0" borderId="0" xfId="4" applyFont="1"/>
    <xf numFmtId="0" fontId="14" fillId="0" borderId="0" xfId="4" applyFont="1"/>
    <xf numFmtId="0" fontId="23" fillId="0" borderId="0" xfId="4" applyFont="1"/>
    <xf numFmtId="0" fontId="24" fillId="0" borderId="0" xfId="4" applyFont="1"/>
    <xf numFmtId="0" fontId="22" fillId="0" borderId="1" xfId="4" applyFont="1" applyBorder="1"/>
    <xf numFmtId="0" fontId="14" fillId="0" borderId="3" xfId="6" applyFont="1" applyFill="1" applyBorder="1" applyAlignment="1">
      <alignment vertical="top"/>
    </xf>
    <xf numFmtId="0" fontId="14" fillId="0" borderId="3" xfId="6" applyFont="1" applyFill="1" applyBorder="1" applyAlignment="1">
      <alignment horizontal="center" vertical="center" wrapText="1"/>
    </xf>
    <xf numFmtId="0" fontId="14" fillId="0" borderId="3" xfId="6" applyFont="1" applyBorder="1" applyAlignment="1">
      <alignment horizontal="justify" vertical="center"/>
    </xf>
    <xf numFmtId="0" fontId="14" fillId="0" borderId="3" xfId="6" applyFont="1" applyBorder="1" applyAlignment="1">
      <alignment horizontal="justify" vertical="top" wrapText="1"/>
    </xf>
    <xf numFmtId="0" fontId="14" fillId="0" borderId="3" xfId="6" applyFont="1" applyBorder="1" applyAlignment="1">
      <alignment horizontal="justify" vertical="center" wrapText="1"/>
    </xf>
    <xf numFmtId="0" fontId="14" fillId="0" borderId="3" xfId="6" applyFont="1" applyBorder="1" applyAlignment="1">
      <alignment vertical="top" wrapText="1"/>
    </xf>
    <xf numFmtId="0" fontId="14" fillId="0" borderId="1" xfId="6" applyFont="1" applyFill="1" applyBorder="1" applyAlignment="1">
      <alignment vertical="top" wrapText="1"/>
    </xf>
    <xf numFmtId="0" fontId="14" fillId="0" borderId="1" xfId="6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/>
    </xf>
    <xf numFmtId="0" fontId="18" fillId="0" borderId="1" xfId="6" applyFont="1" applyBorder="1" applyAlignment="1">
      <alignment horizontal="justify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wrapText="1"/>
    </xf>
    <xf numFmtId="0" fontId="17" fillId="0" borderId="1" xfId="0" applyFont="1" applyFill="1" applyBorder="1"/>
    <xf numFmtId="0" fontId="3" fillId="2" borderId="1" xfId="7" applyFont="1" applyFill="1" applyBorder="1" applyAlignment="1">
      <alignment horizontal="justify" vertical="center"/>
    </xf>
    <xf numFmtId="0" fontId="3" fillId="2" borderId="1" xfId="7" applyFont="1" applyFill="1" applyBorder="1" applyAlignment="1">
      <alignment horizontal="center" vertical="center"/>
    </xf>
    <xf numFmtId="0" fontId="2" fillId="5" borderId="1" xfId="8" applyFont="1" applyFill="1" applyBorder="1" applyAlignment="1">
      <alignment horizontal="center" vertical="center" wrapText="1"/>
    </xf>
    <xf numFmtId="0" fontId="2" fillId="6" borderId="1" xfId="8" applyFont="1" applyFill="1" applyBorder="1" applyAlignment="1">
      <alignment horizontal="center" vertical="center" wrapText="1"/>
    </xf>
    <xf numFmtId="0" fontId="25" fillId="0" borderId="0" xfId="7" applyFont="1" applyAlignment="1">
      <alignment horizontal="center"/>
    </xf>
    <xf numFmtId="0" fontId="25" fillId="0" borderId="1" xfId="7" applyFont="1" applyBorder="1" applyAlignment="1">
      <alignment horizontal="center"/>
    </xf>
    <xf numFmtId="0" fontId="25" fillId="4" borderId="1" xfId="7" applyFont="1" applyFill="1" applyBorder="1" applyAlignment="1">
      <alignment horizontal="center"/>
    </xf>
    <xf numFmtId="0" fontId="2" fillId="7" borderId="1" xfId="8" applyFont="1" applyFill="1" applyBorder="1" applyAlignment="1">
      <alignment horizontal="center" vertical="center" wrapText="1"/>
    </xf>
    <xf numFmtId="0" fontId="25" fillId="0" borderId="0" xfId="7" applyFont="1" applyAlignment="1">
      <alignment horizontal="justify"/>
    </xf>
    <xf numFmtId="0" fontId="25" fillId="3" borderId="1" xfId="7" applyFont="1" applyFill="1" applyBorder="1" applyAlignment="1">
      <alignment horizontal="justify"/>
    </xf>
    <xf numFmtId="0" fontId="25" fillId="3" borderId="1" xfId="7" applyFont="1" applyFill="1" applyBorder="1" applyAlignment="1">
      <alignment horizontal="center"/>
    </xf>
    <xf numFmtId="0" fontId="2" fillId="0" borderId="0" xfId="8"/>
    <xf numFmtId="0" fontId="27" fillId="0" borderId="6" xfId="8" applyFont="1" applyBorder="1" applyAlignment="1">
      <alignment horizontal="center" vertical="center" wrapText="1"/>
    </xf>
    <xf numFmtId="0" fontId="2" fillId="7" borderId="6" xfId="8" applyFont="1" applyFill="1" applyBorder="1" applyAlignment="1">
      <alignment horizontal="center" vertical="center" wrapText="1"/>
    </xf>
    <xf numFmtId="10" fontId="2" fillId="7" borderId="6" xfId="8" applyNumberFormat="1" applyFont="1" applyFill="1" applyBorder="1" applyAlignment="1">
      <alignment horizontal="center" vertical="center" wrapText="1"/>
    </xf>
    <xf numFmtId="0" fontId="2" fillId="0" borderId="0" xfId="8" applyFont="1" applyBorder="1" applyAlignment="1">
      <alignment horizontal="left" vertical="top" wrapText="1"/>
    </xf>
    <xf numFmtId="0" fontId="2" fillId="0" borderId="0" xfId="8"/>
    <xf numFmtId="0" fontId="27" fillId="0" borderId="6" xfId="8" applyFont="1" applyBorder="1" applyAlignment="1">
      <alignment horizontal="center" vertical="center" wrapText="1"/>
    </xf>
    <xf numFmtId="0" fontId="2" fillId="0" borderId="4" xfId="8" applyNumberFormat="1" applyFont="1" applyFill="1" applyBorder="1"/>
    <xf numFmtId="0" fontId="2" fillId="0" borderId="5" xfId="8" applyNumberFormat="1" applyFont="1" applyFill="1" applyBorder="1"/>
    <xf numFmtId="0" fontId="28" fillId="7" borderId="6" xfId="8" applyFont="1" applyFill="1" applyBorder="1" applyAlignment="1">
      <alignment horizontal="center" vertical="center" wrapText="1"/>
    </xf>
    <xf numFmtId="0" fontId="27" fillId="0" borderId="7" xfId="8" applyNumberFormat="1" applyFont="1" applyFill="1" applyBorder="1" applyAlignment="1">
      <alignment horizontal="center" vertical="center" wrapText="1"/>
    </xf>
    <xf numFmtId="0" fontId="2" fillId="0" borderId="8" xfId="8" applyNumberFormat="1" applyFont="1" applyFill="1" applyBorder="1"/>
    <xf numFmtId="0" fontId="2" fillId="0" borderId="9" xfId="8" applyNumberFormat="1" applyFont="1" applyFill="1" applyBorder="1"/>
    <xf numFmtId="0" fontId="27" fillId="0" borderId="0" xfId="8" applyFont="1" applyBorder="1" applyAlignment="1">
      <alignment horizontal="left" vertical="top" wrapText="1"/>
    </xf>
    <xf numFmtId="0" fontId="26" fillId="0" borderId="0" xfId="8" applyFont="1" applyBorder="1" applyAlignment="1">
      <alignment horizontal="center" vertical="center" wrapText="1"/>
    </xf>
    <xf numFmtId="0" fontId="27" fillId="0" borderId="1" xfId="8" applyFont="1" applyBorder="1" applyAlignment="1">
      <alignment horizontal="center" vertical="center" wrapText="1"/>
    </xf>
    <xf numFmtId="31" fontId="28" fillId="7" borderId="6" xfId="8" applyNumberFormat="1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left" vertical="center" wrapText="1" shrinkToFit="1"/>
    </xf>
    <xf numFmtId="0" fontId="2" fillId="7" borderId="6" xfId="3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9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29" fillId="0" borderId="6" xfId="0" applyFont="1" applyFill="1" applyBorder="1" applyAlignment="1">
      <alignment horizontal="left" vertical="center"/>
    </xf>
  </cellXfs>
  <cellStyles count="10">
    <cellStyle name="0,0_x000d_ NA_x000d_ " xfId="7"/>
    <cellStyle name="0,0_x000d__x000a_NA_x000d__x000a_" xfId="1"/>
    <cellStyle name="常规" xfId="0" builtinId="0"/>
    <cellStyle name="常规 2" xfId="2"/>
    <cellStyle name="常规 3" xfId="3"/>
    <cellStyle name="常规 4" xfId="8"/>
    <cellStyle name="常规_NRM-Mgw(v3.0.0)_20081219r1-中兴答复r1" xfId="4"/>
    <cellStyle name="常规_sheet" xfId="9"/>
    <cellStyle name="常规_中国移动3G OMC北向接口配置资源模型ICS－BG分册" xfId="5"/>
    <cellStyle name="样式 1" xfId="6"/>
  </cellStyles>
  <dxfs count="2">
    <dxf>
      <font>
        <b/>
        <color indexed="10"/>
      </font>
    </dxf>
    <dxf>
      <font>
        <b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533400</xdr:colOff>
      <xdr:row>29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361950"/>
          <a:ext cx="6019800" cy="4924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23" sqref="A23:L23"/>
    </sheetView>
  </sheetViews>
  <sheetFormatPr defaultColWidth="9" defaultRowHeight="12" x14ac:dyDescent="0.15"/>
  <cols>
    <col min="1" max="12" width="8.69921875" style="95" customWidth="1"/>
    <col min="13" max="16384" width="9" style="95"/>
  </cols>
  <sheetData>
    <row r="1" spans="1:12" ht="15" customHeight="1" x14ac:dyDescent="0.15">
      <c r="A1" s="109" t="s">
        <v>530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x14ac:dyDescent="0.15">
      <c r="A2" s="110" t="s">
        <v>500</v>
      </c>
      <c r="B2" s="102"/>
      <c r="C2" s="102"/>
      <c r="D2" s="103"/>
      <c r="E2" s="104"/>
      <c r="F2" s="102"/>
      <c r="G2" s="102"/>
      <c r="H2" s="102"/>
      <c r="I2" s="102"/>
      <c r="J2" s="102"/>
      <c r="K2" s="102"/>
      <c r="L2" s="103"/>
    </row>
    <row r="3" spans="1:12" ht="12" customHeight="1" x14ac:dyDescent="0.15">
      <c r="A3" s="101" t="s">
        <v>501</v>
      </c>
      <c r="B3" s="102"/>
      <c r="C3" s="102"/>
      <c r="D3" s="103"/>
      <c r="E3" s="111"/>
      <c r="F3" s="102"/>
      <c r="G3" s="102"/>
      <c r="H3" s="102"/>
      <c r="I3" s="102"/>
      <c r="J3" s="102"/>
      <c r="K3" s="102"/>
      <c r="L3" s="103"/>
    </row>
    <row r="4" spans="1:12" ht="12" customHeight="1" x14ac:dyDescent="0.15">
      <c r="A4" s="101" t="s">
        <v>502</v>
      </c>
      <c r="B4" s="102"/>
      <c r="C4" s="102"/>
      <c r="D4" s="103"/>
      <c r="E4" s="104"/>
      <c r="F4" s="102"/>
      <c r="G4" s="102"/>
      <c r="H4" s="102"/>
      <c r="I4" s="102"/>
      <c r="J4" s="102"/>
      <c r="K4" s="102"/>
      <c r="L4" s="103"/>
    </row>
    <row r="5" spans="1:12" ht="12" customHeight="1" x14ac:dyDescent="0.15">
      <c r="A5" s="101" t="s">
        <v>503</v>
      </c>
      <c r="B5" s="102"/>
      <c r="C5" s="102"/>
      <c r="D5" s="103"/>
      <c r="E5" s="104"/>
      <c r="F5" s="102"/>
      <c r="G5" s="102"/>
      <c r="H5" s="102"/>
      <c r="I5" s="102"/>
      <c r="J5" s="102"/>
      <c r="K5" s="102"/>
      <c r="L5" s="103"/>
    </row>
    <row r="7" spans="1:12" ht="24" x14ac:dyDescent="0.15">
      <c r="A7" s="101" t="s">
        <v>504</v>
      </c>
      <c r="B7" s="103"/>
      <c r="C7" s="96" t="s">
        <v>505</v>
      </c>
      <c r="D7" s="96" t="s">
        <v>506</v>
      </c>
      <c r="E7" s="96" t="s">
        <v>507</v>
      </c>
      <c r="F7" s="96" t="s">
        <v>508</v>
      </c>
      <c r="G7" s="96" t="s">
        <v>509</v>
      </c>
      <c r="H7" s="96" t="s">
        <v>510</v>
      </c>
      <c r="I7" s="96" t="s">
        <v>511</v>
      </c>
      <c r="J7" s="96" t="s">
        <v>512</v>
      </c>
      <c r="K7" s="96" t="s">
        <v>513</v>
      </c>
      <c r="L7" s="96" t="s">
        <v>514</v>
      </c>
    </row>
    <row r="8" spans="1:12" x14ac:dyDescent="0.15">
      <c r="A8" s="105" t="s">
        <v>515</v>
      </c>
      <c r="B8" s="96" t="s">
        <v>516</v>
      </c>
      <c r="C8" s="96">
        <f>Index!E14</f>
        <v>1</v>
      </c>
      <c r="D8" s="97" t="s">
        <v>517</v>
      </c>
      <c r="E8" s="97">
        <f>Index!O14</f>
        <v>0</v>
      </c>
      <c r="F8" s="97">
        <f>Index!U14</f>
        <v>0</v>
      </c>
      <c r="G8" s="97">
        <f>Index!AA14</f>
        <v>0</v>
      </c>
      <c r="H8" s="97">
        <f>Index!AG14</f>
        <v>0</v>
      </c>
      <c r="I8" s="97">
        <f>Index!AM14</f>
        <v>0</v>
      </c>
      <c r="J8" s="98">
        <f>(E8+E11)/(C8+C11-D11)</f>
        <v>0</v>
      </c>
      <c r="K8" s="98">
        <f>( (E8+E11)+0.8*(F8+F11)+0.6*(G8+G11)+0.4*(H8+H11)+0.2*(I8+I11) )/(C8+C11-D11)</f>
        <v>0</v>
      </c>
      <c r="L8" s="98">
        <f>( (E8+E11)+(F8+F11)+(G8+G11)+(H8+H11)+(I8+I11) )/(C8+C11-D11)</f>
        <v>0</v>
      </c>
    </row>
    <row r="9" spans="1:12" x14ac:dyDescent="0.15">
      <c r="A9" s="101" t="s">
        <v>518</v>
      </c>
      <c r="B9" s="96" t="s">
        <v>519</v>
      </c>
      <c r="C9" s="96">
        <f>Index!F14</f>
        <v>58</v>
      </c>
      <c r="D9" s="97" t="s">
        <v>517</v>
      </c>
      <c r="E9" s="97">
        <f>Index!P14</f>
        <v>5</v>
      </c>
      <c r="F9" s="97">
        <f>Index!V14</f>
        <v>0</v>
      </c>
      <c r="G9" s="97">
        <f>Index!AB14</f>
        <v>0</v>
      </c>
      <c r="H9" s="97">
        <f>Index!AH14</f>
        <v>0</v>
      </c>
      <c r="I9" s="97">
        <f>Index!AN14</f>
        <v>0</v>
      </c>
      <c r="J9" s="98">
        <f>(E9+E12)/(C9+C12-D12)</f>
        <v>0.11688311688311688</v>
      </c>
      <c r="K9" s="98">
        <f>( (E9+E12)+0.8*(F9+F12)+0.6*(G9+G12)+0.4*(H9+H12)+0.2*(I9+I12) )/(C9+C12-D12)</f>
        <v>0.11688311688311688</v>
      </c>
      <c r="L9" s="98">
        <f>( (E9+E12)+(F9+F12)+(G9+G12)+(H9+H12)+(I9+I12) )/(C9+C12-D12)</f>
        <v>0.11688311688311688</v>
      </c>
    </row>
    <row r="10" spans="1:12" x14ac:dyDescent="0.15">
      <c r="A10" s="101"/>
      <c r="B10" s="96" t="s">
        <v>520</v>
      </c>
      <c r="C10" s="96">
        <f>Index!G14</f>
        <v>0</v>
      </c>
      <c r="D10" s="97" t="s">
        <v>517</v>
      </c>
      <c r="E10" s="97">
        <f>Index!Q14</f>
        <v>0</v>
      </c>
      <c r="F10" s="97">
        <f>Index!W14</f>
        <v>0</v>
      </c>
      <c r="G10" s="97">
        <f>Index!AC14</f>
        <v>0</v>
      </c>
      <c r="H10" s="97">
        <f>Index!AI14</f>
        <v>0</v>
      </c>
      <c r="I10" s="97">
        <f>Index!AO14</f>
        <v>0</v>
      </c>
      <c r="J10" s="98">
        <f>(E10+E13)/(C10+C13-D13)</f>
        <v>7.1428571428571425E-2</v>
      </c>
      <c r="K10" s="98">
        <f>( (E10+E13)+0.8*(F10+F13)+0.6*(G10+G13)+0.4*(H10+H13)+0.2*(I10+I13) )/(C10+C13-D13)</f>
        <v>7.1428571428571425E-2</v>
      </c>
      <c r="L10" s="98">
        <f>( (E10+E13)+(F10+F13)+(G10+G13)+(H10+H13)+(I10+I13) )/(C10+C13-D13)</f>
        <v>7.1428571428571425E-2</v>
      </c>
    </row>
    <row r="11" spans="1:12" x14ac:dyDescent="0.15">
      <c r="A11" s="100"/>
      <c r="B11" s="96" t="s">
        <v>521</v>
      </c>
      <c r="C11" s="96">
        <f>Index!H14</f>
        <v>0</v>
      </c>
      <c r="D11" s="97">
        <f>Index!L14</f>
        <v>0</v>
      </c>
      <c r="E11" s="97">
        <f>Index!R14</f>
        <v>0</v>
      </c>
      <c r="F11" s="97">
        <f>Index!X14</f>
        <v>0</v>
      </c>
      <c r="G11" s="97">
        <f>Index!AD14</f>
        <v>0</v>
      </c>
      <c r="H11" s="97">
        <f>Index!AJ14</f>
        <v>0</v>
      </c>
      <c r="I11" s="97">
        <f>Index!AP14</f>
        <v>0</v>
      </c>
      <c r="J11" s="101" t="s">
        <v>517</v>
      </c>
      <c r="K11" s="106"/>
      <c r="L11" s="107"/>
    </row>
    <row r="12" spans="1:12" x14ac:dyDescent="0.15">
      <c r="A12" s="100"/>
      <c r="B12" s="96" t="s">
        <v>522</v>
      </c>
      <c r="C12" s="96">
        <f>Index!I14</f>
        <v>19</v>
      </c>
      <c r="D12" s="97">
        <f>Index!M14</f>
        <v>0</v>
      </c>
      <c r="E12" s="97">
        <f>Index!S14</f>
        <v>4</v>
      </c>
      <c r="F12" s="97">
        <f>Index!Y14</f>
        <v>0</v>
      </c>
      <c r="G12" s="97">
        <f>Index!AE14</f>
        <v>0</v>
      </c>
      <c r="H12" s="97">
        <f>Index!AK14</f>
        <v>0</v>
      </c>
      <c r="I12" s="97">
        <f>Index!AQ14</f>
        <v>0</v>
      </c>
      <c r="J12" s="100"/>
      <c r="K12" s="100"/>
      <c r="L12" s="100"/>
    </row>
    <row r="13" spans="1:12" x14ac:dyDescent="0.15">
      <c r="A13" s="100"/>
      <c r="B13" s="96" t="s">
        <v>523</v>
      </c>
      <c r="C13" s="96">
        <f>Index!J14</f>
        <v>28</v>
      </c>
      <c r="D13" s="97">
        <f>Index!N14</f>
        <v>0</v>
      </c>
      <c r="E13" s="97">
        <f>Index!T14</f>
        <v>2</v>
      </c>
      <c r="F13" s="97">
        <f>Index!Z14</f>
        <v>0</v>
      </c>
      <c r="G13" s="97">
        <f>Index!AF14</f>
        <v>0</v>
      </c>
      <c r="H13" s="97">
        <f>Index!AL14</f>
        <v>0</v>
      </c>
      <c r="I13" s="97">
        <f>Index!AR14</f>
        <v>0</v>
      </c>
      <c r="J13" s="100"/>
      <c r="K13" s="100"/>
      <c r="L13" s="100"/>
    </row>
    <row r="17" spans="1:12" x14ac:dyDescent="0.15">
      <c r="A17" s="108" t="s">
        <v>524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1:12" ht="110.1" customHeight="1" x14ac:dyDescent="0.15">
      <c r="A18" s="99" t="s">
        <v>525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1:12" x14ac:dyDescent="0.15">
      <c r="A19" s="99" t="s">
        <v>526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1:12" ht="50.1" customHeight="1" x14ac:dyDescent="0.15">
      <c r="A20" s="99" t="s">
        <v>527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1:12" x14ac:dyDescent="0.15">
      <c r="A21" s="99" t="s">
        <v>528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1:12" x14ac:dyDescent="0.15">
      <c r="A22" s="99" t="s">
        <v>529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1:12" x14ac:dyDescent="0.15">
      <c r="A23" s="99" t="s">
        <v>531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</sheetData>
  <mergeCells count="19">
    <mergeCell ref="A4:D4"/>
    <mergeCell ref="E4:L4"/>
    <mergeCell ref="A1:L1"/>
    <mergeCell ref="A2:D2"/>
    <mergeCell ref="E2:L2"/>
    <mergeCell ref="A3:D3"/>
    <mergeCell ref="E3:L3"/>
    <mergeCell ref="A23:L23"/>
    <mergeCell ref="A5:D5"/>
    <mergeCell ref="E5:L5"/>
    <mergeCell ref="A7:B7"/>
    <mergeCell ref="A8:A13"/>
    <mergeCell ref="J11:L13"/>
    <mergeCell ref="A17:L17"/>
    <mergeCell ref="A18:L18"/>
    <mergeCell ref="A19:L19"/>
    <mergeCell ref="A20:L20"/>
    <mergeCell ref="A21:L21"/>
    <mergeCell ref="A22:L22"/>
  </mergeCells>
  <phoneticPr fontId="1" type="noConversion"/>
  <conditionalFormatting sqref="J8:L8">
    <cfRule type="cellIs" dxfId="1" priority="1" operator="lessThan">
      <formula>1</formula>
    </cfRule>
  </conditionalFormatting>
  <conditionalFormatting sqref="J9:L9">
    <cfRule type="cellIs" dxfId="0" priority="2" operator="lessThan">
      <formula>0.9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62"/>
  <sheetViews>
    <sheetView topLeftCell="C1" workbookViewId="0">
      <selection activeCell="I1" sqref="I1:I1048576"/>
    </sheetView>
  </sheetViews>
  <sheetFormatPr defaultColWidth="9" defaultRowHeight="15.6" x14ac:dyDescent="0.25"/>
  <cols>
    <col min="1" max="1" width="8.69921875" style="31" customWidth="1"/>
    <col min="2" max="2" width="8.5" style="31" customWidth="1"/>
    <col min="3" max="4" width="16.8984375" style="31" customWidth="1"/>
    <col min="5" max="5" width="19.5" style="31" customWidth="1"/>
    <col min="6" max="7" width="8.8984375" style="31" customWidth="1"/>
    <col min="8" max="8" width="66" style="31" bestFit="1" customWidth="1"/>
    <col min="9" max="9" width="10.796875" style="116" customWidth="1"/>
    <col min="10" max="16384" width="9" style="31"/>
  </cols>
  <sheetData>
    <row r="1" spans="1:9" ht="42" customHeight="1" x14ac:dyDescent="0.25">
      <c r="A1" s="58" t="s">
        <v>172</v>
      </c>
      <c r="B1" s="58" t="s">
        <v>173</v>
      </c>
      <c r="C1" s="58" t="s">
        <v>174</v>
      </c>
      <c r="D1" s="59" t="s">
        <v>175</v>
      </c>
      <c r="E1" s="59" t="s">
        <v>176</v>
      </c>
      <c r="F1" s="60" t="s">
        <v>177</v>
      </c>
      <c r="G1" s="59" t="s">
        <v>178</v>
      </c>
      <c r="H1" s="58" t="s">
        <v>179</v>
      </c>
      <c r="I1" s="112" t="s">
        <v>534</v>
      </c>
    </row>
    <row r="2" spans="1:9" ht="36" x14ac:dyDescent="0.25">
      <c r="A2" s="32" t="s">
        <v>401</v>
      </c>
      <c r="B2" s="38" t="s">
        <v>322</v>
      </c>
      <c r="C2" s="40" t="s">
        <v>270</v>
      </c>
      <c r="D2" s="41" t="s">
        <v>181</v>
      </c>
      <c r="E2" s="41" t="s">
        <v>182</v>
      </c>
      <c r="F2" s="42" t="s">
        <v>25</v>
      </c>
      <c r="G2" s="43" t="s">
        <v>0</v>
      </c>
      <c r="H2" s="69" t="s">
        <v>217</v>
      </c>
      <c r="I2" s="113" t="s">
        <v>533</v>
      </c>
    </row>
    <row r="3" spans="1:9" ht="24" x14ac:dyDescent="0.25">
      <c r="A3" s="32" t="s">
        <v>402</v>
      </c>
      <c r="B3" s="38" t="s">
        <v>322</v>
      </c>
      <c r="C3" s="61" t="s">
        <v>183</v>
      </c>
      <c r="D3" s="62" t="s">
        <v>184</v>
      </c>
      <c r="E3" s="62" t="s">
        <v>185</v>
      </c>
      <c r="F3" s="63" t="s">
        <v>25</v>
      </c>
      <c r="G3" s="64" t="s">
        <v>0</v>
      </c>
      <c r="H3" s="69" t="s">
        <v>218</v>
      </c>
      <c r="I3" s="114"/>
    </row>
    <row r="4" spans="1:9" ht="36" x14ac:dyDescent="0.25">
      <c r="A4" s="32" t="s">
        <v>403</v>
      </c>
      <c r="B4" s="38" t="s">
        <v>322</v>
      </c>
      <c r="C4" s="61" t="s">
        <v>186</v>
      </c>
      <c r="D4" s="62" t="s">
        <v>187</v>
      </c>
      <c r="E4" s="62" t="s">
        <v>188</v>
      </c>
      <c r="F4" s="63" t="s">
        <v>25</v>
      </c>
      <c r="G4" s="64" t="s">
        <v>0</v>
      </c>
      <c r="H4" s="32"/>
      <c r="I4" s="114"/>
    </row>
    <row r="5" spans="1:9" x14ac:dyDescent="0.25">
      <c r="A5" s="32" t="s">
        <v>404</v>
      </c>
      <c r="B5" s="38" t="s">
        <v>322</v>
      </c>
      <c r="C5" s="61" t="s">
        <v>189</v>
      </c>
      <c r="D5" s="62" t="s">
        <v>190</v>
      </c>
      <c r="E5" s="62" t="s">
        <v>190</v>
      </c>
      <c r="F5" s="63" t="s">
        <v>25</v>
      </c>
      <c r="G5" s="64" t="s">
        <v>0</v>
      </c>
      <c r="H5" s="32"/>
      <c r="I5" s="114"/>
    </row>
    <row r="6" spans="1:9" x14ac:dyDescent="0.25">
      <c r="A6" s="32" t="s">
        <v>405</v>
      </c>
      <c r="B6" s="38" t="s">
        <v>322</v>
      </c>
      <c r="C6" s="61" t="s">
        <v>191</v>
      </c>
      <c r="D6" s="62" t="s">
        <v>192</v>
      </c>
      <c r="E6" s="62" t="s">
        <v>192</v>
      </c>
      <c r="F6" s="63" t="s">
        <v>25</v>
      </c>
      <c r="G6" s="64" t="s">
        <v>0</v>
      </c>
      <c r="H6" s="32"/>
      <c r="I6" s="114"/>
    </row>
    <row r="7" spans="1:9" x14ac:dyDescent="0.25">
      <c r="A7" s="32" t="s">
        <v>406</v>
      </c>
      <c r="B7" s="38" t="s">
        <v>322</v>
      </c>
      <c r="C7" s="61" t="s">
        <v>193</v>
      </c>
      <c r="D7" s="62" t="s">
        <v>194</v>
      </c>
      <c r="E7" s="62" t="s">
        <v>194</v>
      </c>
      <c r="F7" s="63" t="s">
        <v>25</v>
      </c>
      <c r="G7" s="64" t="s">
        <v>0</v>
      </c>
      <c r="H7" s="32"/>
      <c r="I7" s="114"/>
    </row>
    <row r="8" spans="1:9" x14ac:dyDescent="0.25">
      <c r="A8" s="32" t="s">
        <v>407</v>
      </c>
      <c r="B8" s="38" t="s">
        <v>322</v>
      </c>
      <c r="C8" s="61" t="s">
        <v>195</v>
      </c>
      <c r="D8" s="62" t="s">
        <v>196</v>
      </c>
      <c r="E8" s="62" t="s">
        <v>196</v>
      </c>
      <c r="F8" s="63" t="s">
        <v>25</v>
      </c>
      <c r="G8" s="64" t="s">
        <v>0</v>
      </c>
      <c r="H8" s="32"/>
      <c r="I8" s="114"/>
    </row>
    <row r="9" spans="1:9" ht="36" x14ac:dyDescent="0.25">
      <c r="A9" s="32" t="s">
        <v>408</v>
      </c>
      <c r="B9" s="38" t="s">
        <v>322</v>
      </c>
      <c r="C9" s="61" t="s">
        <v>197</v>
      </c>
      <c r="D9" s="62" t="s">
        <v>198</v>
      </c>
      <c r="E9" s="62" t="s">
        <v>199</v>
      </c>
      <c r="F9" s="63" t="s">
        <v>25</v>
      </c>
      <c r="G9" s="64" t="s">
        <v>0</v>
      </c>
      <c r="H9" s="32"/>
      <c r="I9" s="114"/>
    </row>
    <row r="10" spans="1:9" ht="24" x14ac:dyDescent="0.25">
      <c r="A10" s="32" t="s">
        <v>409</v>
      </c>
      <c r="B10" s="38" t="s">
        <v>322</v>
      </c>
      <c r="C10" s="61" t="s">
        <v>200</v>
      </c>
      <c r="D10" s="62" t="s">
        <v>201</v>
      </c>
      <c r="E10" s="62" t="s">
        <v>202</v>
      </c>
      <c r="F10" s="63" t="s">
        <v>25</v>
      </c>
      <c r="G10" s="64" t="s">
        <v>0</v>
      </c>
      <c r="H10" s="32"/>
      <c r="I10" s="114"/>
    </row>
    <row r="11" spans="1:9" x14ac:dyDescent="0.25">
      <c r="A11" s="32" t="s">
        <v>410</v>
      </c>
      <c r="B11" s="38" t="s">
        <v>322</v>
      </c>
      <c r="C11" s="64" t="s">
        <v>205</v>
      </c>
      <c r="D11" s="64" t="s">
        <v>31</v>
      </c>
      <c r="E11" s="64" t="s">
        <v>102</v>
      </c>
      <c r="F11" s="64" t="s">
        <v>89</v>
      </c>
      <c r="G11" s="64" t="s">
        <v>0</v>
      </c>
      <c r="H11" s="32"/>
      <c r="I11" s="114"/>
    </row>
    <row r="12" spans="1:9" ht="72" x14ac:dyDescent="0.25">
      <c r="A12" s="32" t="s">
        <v>411</v>
      </c>
      <c r="B12" s="38" t="s">
        <v>322</v>
      </c>
      <c r="C12" s="64" t="s">
        <v>219</v>
      </c>
      <c r="D12" s="64" t="s">
        <v>103</v>
      </c>
      <c r="E12" s="64" t="s">
        <v>220</v>
      </c>
      <c r="F12" s="64" t="s">
        <v>89</v>
      </c>
      <c r="G12" s="64" t="s">
        <v>0</v>
      </c>
      <c r="H12" s="32"/>
      <c r="I12" s="114"/>
    </row>
    <row r="13" spans="1:9" ht="24" x14ac:dyDescent="0.25">
      <c r="A13" s="32" t="s">
        <v>412</v>
      </c>
      <c r="B13" s="38" t="s">
        <v>322</v>
      </c>
      <c r="C13" s="64" t="s">
        <v>221</v>
      </c>
      <c r="D13" s="64" t="s">
        <v>104</v>
      </c>
      <c r="E13" s="64" t="s">
        <v>105</v>
      </c>
      <c r="F13" s="64" t="s">
        <v>89</v>
      </c>
      <c r="G13" s="64" t="s">
        <v>0</v>
      </c>
      <c r="H13" s="32"/>
      <c r="I13" s="114"/>
    </row>
    <row r="14" spans="1:9" ht="24" x14ac:dyDescent="0.25">
      <c r="A14" s="32" t="s">
        <v>413</v>
      </c>
      <c r="B14" s="38" t="s">
        <v>322</v>
      </c>
      <c r="C14" s="40" t="s">
        <v>326</v>
      </c>
      <c r="D14" s="41" t="s">
        <v>327</v>
      </c>
      <c r="E14" s="41" t="s">
        <v>328</v>
      </c>
      <c r="F14" s="42" t="s">
        <v>329</v>
      </c>
      <c r="G14" s="64" t="s">
        <v>0</v>
      </c>
      <c r="H14" s="32"/>
      <c r="I14" s="114"/>
    </row>
    <row r="15" spans="1:9" x14ac:dyDescent="0.25">
      <c r="I15" s="115"/>
    </row>
    <row r="16" spans="1:9" x14ac:dyDescent="0.25">
      <c r="I16" s="115"/>
    </row>
    <row r="17" spans="9:9" x14ac:dyDescent="0.25">
      <c r="I17" s="115"/>
    </row>
    <row r="18" spans="9:9" x14ac:dyDescent="0.25">
      <c r="I18" s="115"/>
    </row>
    <row r="19" spans="9:9" x14ac:dyDescent="0.25">
      <c r="I19" s="115"/>
    </row>
    <row r="20" spans="9:9" x14ac:dyDescent="0.25">
      <c r="I20" s="115"/>
    </row>
    <row r="25" spans="9:9" x14ac:dyDescent="0.25">
      <c r="I25" s="117"/>
    </row>
    <row r="26" spans="9:9" x14ac:dyDescent="0.25">
      <c r="I26" s="115"/>
    </row>
    <row r="27" spans="9:9" x14ac:dyDescent="0.25">
      <c r="I27" s="115"/>
    </row>
    <row r="28" spans="9:9" x14ac:dyDescent="0.25">
      <c r="I28" s="115"/>
    </row>
    <row r="29" spans="9:9" x14ac:dyDescent="0.25">
      <c r="I29" s="115"/>
    </row>
    <row r="30" spans="9:9" x14ac:dyDescent="0.25">
      <c r="I30" s="115"/>
    </row>
    <row r="31" spans="9:9" x14ac:dyDescent="0.25">
      <c r="I31" s="114"/>
    </row>
    <row r="32" spans="9:9" x14ac:dyDescent="0.25">
      <c r="I32" s="114"/>
    </row>
    <row r="33" spans="9:9" x14ac:dyDescent="0.25">
      <c r="I33" s="114"/>
    </row>
    <row r="34" spans="9:9" x14ac:dyDescent="0.25">
      <c r="I34" s="114"/>
    </row>
    <row r="35" spans="9:9" x14ac:dyDescent="0.25">
      <c r="I35" s="114"/>
    </row>
    <row r="36" spans="9:9" x14ac:dyDescent="0.25">
      <c r="I36" s="114"/>
    </row>
    <row r="37" spans="9:9" x14ac:dyDescent="0.25">
      <c r="I37" s="114"/>
    </row>
    <row r="38" spans="9:9" x14ac:dyDescent="0.25">
      <c r="I38" s="114"/>
    </row>
    <row r="39" spans="9:9" x14ac:dyDescent="0.25">
      <c r="I39" s="114"/>
    </row>
    <row r="40" spans="9:9" x14ac:dyDescent="0.25">
      <c r="I40" s="114"/>
    </row>
    <row r="41" spans="9:9" x14ac:dyDescent="0.25">
      <c r="I41" s="114"/>
    </row>
    <row r="42" spans="9:9" x14ac:dyDescent="0.25">
      <c r="I42" s="114"/>
    </row>
    <row r="43" spans="9:9" x14ac:dyDescent="0.25">
      <c r="I43" s="115"/>
    </row>
    <row r="48" spans="9:9" x14ac:dyDescent="0.25">
      <c r="I48" s="118"/>
    </row>
    <row r="49" spans="9:9" x14ac:dyDescent="0.25">
      <c r="I49" s="118"/>
    </row>
    <row r="50" spans="9:9" x14ac:dyDescent="0.25">
      <c r="I50" s="118"/>
    </row>
    <row r="51" spans="9:9" x14ac:dyDescent="0.25">
      <c r="I51" s="118"/>
    </row>
    <row r="52" spans="9:9" x14ac:dyDescent="0.25">
      <c r="I52" s="118"/>
    </row>
    <row r="53" spans="9:9" x14ac:dyDescent="0.25">
      <c r="I53" s="118"/>
    </row>
    <row r="54" spans="9:9" x14ac:dyDescent="0.25">
      <c r="I54" s="118"/>
    </row>
    <row r="55" spans="9:9" x14ac:dyDescent="0.25">
      <c r="I55" s="118"/>
    </row>
    <row r="56" spans="9:9" x14ac:dyDescent="0.25">
      <c r="I56" s="118"/>
    </row>
    <row r="57" spans="9:9" x14ac:dyDescent="0.25">
      <c r="I57" s="118"/>
    </row>
    <row r="58" spans="9:9" x14ac:dyDescent="0.25">
      <c r="I58" s="118"/>
    </row>
    <row r="59" spans="9:9" x14ac:dyDescent="0.25">
      <c r="I59" s="118"/>
    </row>
    <row r="60" spans="9:9" x14ac:dyDescent="0.25">
      <c r="I60" s="118"/>
    </row>
    <row r="61" spans="9:9" x14ac:dyDescent="0.25">
      <c r="I61" s="118"/>
    </row>
    <row r="62" spans="9:9" x14ac:dyDescent="0.25">
      <c r="I62" s="118"/>
    </row>
  </sheetData>
  <customSheetViews>
    <customSheetView guid="{C89A027F-B76A-4A1D-83EE-5C642C0C41D4}" showRuler="0">
      <selection activeCell="A9" sqref="A9"/>
      <pageMargins left="0.75" right="0.75" top="1" bottom="1" header="0.5" footer="0.5"/>
      <pageSetup paperSize="9" orientation="portrait" r:id="rId1"/>
      <headerFooter alignWithMargins="0"/>
    </customSheetView>
    <customSheetView guid="{DCA9DA01-B982-4935-B7F4-E633714883EF}">
      <selection activeCell="A9" sqref="A9"/>
      <pageMargins left="0.75" right="0.75" top="1" bottom="1" header="0.5" footer="0.5"/>
      <pageSetup paperSize="9" orientation="portrait" r:id="rId2"/>
      <headerFooter alignWithMargins="0"/>
    </customSheetView>
    <customSheetView guid="{1BC35CF4-D424-408D-B2D5-9D3453D4AD74}" showRuler="0">
      <selection activeCell="A9" sqref="A9"/>
      <pageMargins left="0.75" right="0.75" top="1" bottom="1" header="0.5" footer="0.5"/>
      <pageSetup paperSize="9" orientation="portrait" r:id="rId3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4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31" customWidth="1"/>
    <col min="2" max="2" width="8.5" style="31" customWidth="1"/>
    <col min="3" max="4" width="16.8984375" style="31" customWidth="1"/>
    <col min="5" max="5" width="19.5" style="31" customWidth="1"/>
    <col min="6" max="7" width="8.8984375" style="31" customWidth="1"/>
    <col min="8" max="8" width="10.09765625" style="66" customWidth="1"/>
    <col min="9" max="9" width="10.796875" style="116" customWidth="1"/>
    <col min="10" max="16384" width="9" style="31"/>
  </cols>
  <sheetData>
    <row r="1" spans="1:9" ht="42" customHeight="1" x14ac:dyDescent="0.25">
      <c r="A1" s="58" t="s">
        <v>13</v>
      </c>
      <c r="B1" s="58" t="s">
        <v>14</v>
      </c>
      <c r="C1" s="58" t="s">
        <v>15</v>
      </c>
      <c r="D1" s="59" t="s">
        <v>16</v>
      </c>
      <c r="E1" s="59" t="s">
        <v>17</v>
      </c>
      <c r="F1" s="60" t="s">
        <v>18</v>
      </c>
      <c r="G1" s="59" t="s">
        <v>19</v>
      </c>
      <c r="H1" s="58" t="s">
        <v>20</v>
      </c>
      <c r="I1" s="112" t="s">
        <v>534</v>
      </c>
    </row>
    <row r="2" spans="1:9" ht="36" x14ac:dyDescent="0.25">
      <c r="A2" s="70" t="s">
        <v>414</v>
      </c>
      <c r="B2" s="71" t="s">
        <v>65</v>
      </c>
      <c r="C2" s="72" t="s">
        <v>254</v>
      </c>
      <c r="D2" s="73" t="s">
        <v>66</v>
      </c>
      <c r="E2" s="73" t="s">
        <v>67</v>
      </c>
      <c r="F2" s="74" t="s">
        <v>68</v>
      </c>
      <c r="G2" s="75" t="s">
        <v>0</v>
      </c>
      <c r="H2" s="75"/>
      <c r="I2" s="113" t="s">
        <v>533</v>
      </c>
    </row>
    <row r="3" spans="1:9" ht="24" x14ac:dyDescent="0.25">
      <c r="A3" s="70" t="s">
        <v>415</v>
      </c>
      <c r="B3" s="71" t="s">
        <v>65</v>
      </c>
      <c r="C3" s="56" t="s">
        <v>258</v>
      </c>
      <c r="D3" s="23" t="s">
        <v>69</v>
      </c>
      <c r="E3" s="23" t="s">
        <v>70</v>
      </c>
      <c r="F3" s="26" t="s">
        <v>68</v>
      </c>
      <c r="G3" s="50" t="s">
        <v>0</v>
      </c>
      <c r="H3" s="50"/>
      <c r="I3" s="114"/>
    </row>
    <row r="4" spans="1:9" s="67" customFormat="1" x14ac:dyDescent="0.25">
      <c r="A4" s="70" t="s">
        <v>416</v>
      </c>
      <c r="B4" s="71" t="s">
        <v>65</v>
      </c>
      <c r="C4" s="56" t="s">
        <v>450</v>
      </c>
      <c r="D4" s="23" t="s">
        <v>71</v>
      </c>
      <c r="E4" s="23" t="s">
        <v>293</v>
      </c>
      <c r="F4" s="26" t="s">
        <v>297</v>
      </c>
      <c r="G4" s="76" t="s">
        <v>0</v>
      </c>
      <c r="H4" s="50"/>
      <c r="I4" s="114"/>
    </row>
    <row r="5" spans="1:9" ht="36" x14ac:dyDescent="0.25">
      <c r="A5" s="70" t="s">
        <v>417</v>
      </c>
      <c r="B5" s="71" t="s">
        <v>72</v>
      </c>
      <c r="C5" s="56" t="s">
        <v>451</v>
      </c>
      <c r="D5" s="23" t="s">
        <v>73</v>
      </c>
      <c r="E5" s="23" t="s">
        <v>294</v>
      </c>
      <c r="F5" s="26" t="s">
        <v>57</v>
      </c>
      <c r="G5" s="76" t="s">
        <v>0</v>
      </c>
      <c r="H5" s="50"/>
      <c r="I5" s="114"/>
    </row>
    <row r="6" spans="1:9" ht="24" x14ac:dyDescent="0.25">
      <c r="A6" s="70" t="s">
        <v>418</v>
      </c>
      <c r="B6" s="77" t="s">
        <v>72</v>
      </c>
      <c r="C6" s="56" t="s">
        <v>452</v>
      </c>
      <c r="D6" s="56" t="s">
        <v>74</v>
      </c>
      <c r="E6" s="56" t="s">
        <v>295</v>
      </c>
      <c r="F6" s="56" t="s">
        <v>57</v>
      </c>
      <c r="G6" s="56" t="s">
        <v>75</v>
      </c>
      <c r="H6" s="56"/>
      <c r="I6" s="114"/>
    </row>
    <row r="7" spans="1:9" ht="24" x14ac:dyDescent="0.25">
      <c r="A7" s="70" t="s">
        <v>419</v>
      </c>
      <c r="B7" s="77" t="s">
        <v>72</v>
      </c>
      <c r="C7" s="56" t="s">
        <v>453</v>
      </c>
      <c r="D7" s="56" t="s">
        <v>76</v>
      </c>
      <c r="E7" s="56" t="s">
        <v>77</v>
      </c>
      <c r="F7" s="56" t="s">
        <v>78</v>
      </c>
      <c r="G7" s="56" t="s">
        <v>75</v>
      </c>
      <c r="H7" s="56"/>
      <c r="I7" s="114"/>
    </row>
    <row r="8" spans="1:9" ht="48" x14ac:dyDescent="0.25">
      <c r="A8" s="70" t="s">
        <v>420</v>
      </c>
      <c r="B8" s="77" t="s">
        <v>72</v>
      </c>
      <c r="C8" s="78" t="s">
        <v>454</v>
      </c>
      <c r="D8" s="78" t="s">
        <v>303</v>
      </c>
      <c r="E8" s="78" t="s">
        <v>449</v>
      </c>
      <c r="F8" s="56" t="s">
        <v>57</v>
      </c>
      <c r="G8" s="56" t="s">
        <v>75</v>
      </c>
      <c r="H8" s="56"/>
      <c r="I8" s="114"/>
    </row>
    <row r="9" spans="1:9" x14ac:dyDescent="0.25">
      <c r="A9" s="70" t="s">
        <v>421</v>
      </c>
      <c r="B9" s="77" t="s">
        <v>72</v>
      </c>
      <c r="C9" s="56" t="s">
        <v>455</v>
      </c>
      <c r="D9" s="79" t="s">
        <v>79</v>
      </c>
      <c r="E9" s="79" t="s">
        <v>79</v>
      </c>
      <c r="F9" s="56" t="s">
        <v>78</v>
      </c>
      <c r="G9" s="56" t="s">
        <v>75</v>
      </c>
      <c r="H9" s="56"/>
      <c r="I9" s="114"/>
    </row>
    <row r="10" spans="1:9" ht="24" x14ac:dyDescent="0.25">
      <c r="A10" s="70" t="s">
        <v>422</v>
      </c>
      <c r="B10" s="77" t="s">
        <v>72</v>
      </c>
      <c r="C10" s="56" t="s">
        <v>456</v>
      </c>
      <c r="D10" s="56" t="s">
        <v>80</v>
      </c>
      <c r="E10" s="56" t="s">
        <v>81</v>
      </c>
      <c r="F10" s="56" t="s">
        <v>82</v>
      </c>
      <c r="G10" s="56" t="s">
        <v>75</v>
      </c>
      <c r="H10" s="56"/>
      <c r="I10" s="114"/>
    </row>
    <row r="11" spans="1:9" x14ac:dyDescent="0.25">
      <c r="I11" s="114"/>
    </row>
    <row r="12" spans="1:9" x14ac:dyDescent="0.25">
      <c r="I12" s="114"/>
    </row>
    <row r="13" spans="1:9" x14ac:dyDescent="0.25">
      <c r="I13" s="114"/>
    </row>
    <row r="14" spans="1:9" x14ac:dyDescent="0.25">
      <c r="I14" s="114"/>
    </row>
    <row r="15" spans="1:9" x14ac:dyDescent="0.25">
      <c r="I15" s="115"/>
    </row>
    <row r="16" spans="1:9" x14ac:dyDescent="0.25">
      <c r="I16" s="115"/>
    </row>
    <row r="17" spans="9:9" x14ac:dyDescent="0.25">
      <c r="I17" s="115"/>
    </row>
    <row r="18" spans="9:9" x14ac:dyDescent="0.25">
      <c r="I18" s="115"/>
    </row>
    <row r="19" spans="9:9" x14ac:dyDescent="0.25">
      <c r="I19" s="115"/>
    </row>
    <row r="20" spans="9:9" x14ac:dyDescent="0.25">
      <c r="I20" s="115"/>
    </row>
    <row r="25" spans="9:9" x14ac:dyDescent="0.25">
      <c r="I25" s="117"/>
    </row>
    <row r="26" spans="9:9" x14ac:dyDescent="0.25">
      <c r="I26" s="115"/>
    </row>
    <row r="27" spans="9:9" x14ac:dyDescent="0.25">
      <c r="I27" s="115"/>
    </row>
    <row r="28" spans="9:9" x14ac:dyDescent="0.25">
      <c r="I28" s="115"/>
    </row>
    <row r="29" spans="9:9" x14ac:dyDescent="0.25">
      <c r="I29" s="115"/>
    </row>
    <row r="30" spans="9:9" x14ac:dyDescent="0.25">
      <c r="I30" s="115"/>
    </row>
    <row r="31" spans="9:9" x14ac:dyDescent="0.25">
      <c r="I31" s="114"/>
    </row>
    <row r="32" spans="9:9" x14ac:dyDescent="0.25">
      <c r="I32" s="114"/>
    </row>
    <row r="33" spans="9:9" x14ac:dyDescent="0.25">
      <c r="I33" s="114"/>
    </row>
    <row r="34" spans="9:9" x14ac:dyDescent="0.25">
      <c r="I34" s="114"/>
    </row>
    <row r="35" spans="9:9" x14ac:dyDescent="0.25">
      <c r="I35" s="114"/>
    </row>
    <row r="36" spans="9:9" x14ac:dyDescent="0.25">
      <c r="I36" s="114"/>
    </row>
    <row r="37" spans="9:9" x14ac:dyDescent="0.25">
      <c r="I37" s="114"/>
    </row>
    <row r="38" spans="9:9" x14ac:dyDescent="0.25">
      <c r="I38" s="114"/>
    </row>
    <row r="39" spans="9:9" x14ac:dyDescent="0.25">
      <c r="I39" s="114"/>
    </row>
    <row r="40" spans="9:9" x14ac:dyDescent="0.25">
      <c r="I40" s="114"/>
    </row>
    <row r="41" spans="9:9" x14ac:dyDescent="0.25">
      <c r="I41" s="114"/>
    </row>
    <row r="42" spans="9:9" x14ac:dyDescent="0.25">
      <c r="I42" s="114"/>
    </row>
    <row r="43" spans="9:9" x14ac:dyDescent="0.25">
      <c r="I43" s="115"/>
    </row>
    <row r="48" spans="9:9" x14ac:dyDescent="0.25">
      <c r="I48" s="118"/>
    </row>
    <row r="49" spans="9:9" x14ac:dyDescent="0.25">
      <c r="I49" s="118"/>
    </row>
    <row r="50" spans="9:9" x14ac:dyDescent="0.25">
      <c r="I50" s="118"/>
    </row>
    <row r="51" spans="9:9" x14ac:dyDescent="0.25">
      <c r="I51" s="118"/>
    </row>
    <row r="52" spans="9:9" x14ac:dyDescent="0.25">
      <c r="I52" s="118"/>
    </row>
    <row r="53" spans="9:9" x14ac:dyDescent="0.25">
      <c r="I53" s="118"/>
    </row>
    <row r="54" spans="9:9" x14ac:dyDescent="0.25">
      <c r="I54" s="118"/>
    </row>
    <row r="55" spans="9:9" x14ac:dyDescent="0.25">
      <c r="I55" s="118"/>
    </row>
    <row r="56" spans="9:9" x14ac:dyDescent="0.25">
      <c r="I56" s="118"/>
    </row>
    <row r="57" spans="9:9" x14ac:dyDescent="0.25">
      <c r="I57" s="118"/>
    </row>
    <row r="58" spans="9:9" x14ac:dyDescent="0.25">
      <c r="I58" s="118"/>
    </row>
    <row r="59" spans="9:9" x14ac:dyDescent="0.25">
      <c r="I59" s="118"/>
    </row>
    <row r="60" spans="9:9" x14ac:dyDescent="0.25">
      <c r="I60" s="118"/>
    </row>
    <row r="61" spans="9:9" x14ac:dyDescent="0.25">
      <c r="I61" s="118"/>
    </row>
    <row r="62" spans="9:9" x14ac:dyDescent="0.25">
      <c r="I62" s="118"/>
    </row>
  </sheetData>
  <customSheetViews>
    <customSheetView guid="{C89A027F-B76A-4A1D-83EE-5C642C0C41D4}" showRuler="0">
      <selection activeCell="C8" sqref="C8"/>
      <pageMargins left="0.75" right="0.75" top="1" bottom="1" header="0.5" footer="0.5"/>
      <pageSetup paperSize="9" orientation="portrait" r:id="rId1"/>
      <headerFooter alignWithMargins="0"/>
    </customSheetView>
    <customSheetView guid="{DCA9DA01-B982-4935-B7F4-E633714883EF}">
      <selection activeCell="C8" sqref="C8"/>
      <pageMargins left="0.75" right="0.75" top="1" bottom="1" header="0.5" footer="0.5"/>
      <pageSetup paperSize="9" orientation="portrait" r:id="rId2"/>
      <headerFooter alignWithMargins="0"/>
    </customSheetView>
    <customSheetView guid="{1BC35CF4-D424-408D-B2D5-9D3453D4AD74}" showRuler="0">
      <selection activeCell="C8" sqref="C8"/>
      <pageMargins left="0.75" right="0.75" top="1" bottom="1" header="0.5" footer="0.5"/>
      <pageSetup paperSize="9" orientation="portrait" r:id="rId3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4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1" width="8.59765625" style="14" customWidth="1"/>
    <col min="2" max="2" width="6.8984375" style="14" bestFit="1" customWidth="1"/>
    <col min="3" max="3" width="19" style="14" bestFit="1" customWidth="1"/>
    <col min="4" max="4" width="18.5" style="14" customWidth="1"/>
    <col min="5" max="5" width="45.5" style="14" customWidth="1"/>
    <col min="6" max="6" width="9.59765625" style="14" bestFit="1" customWidth="1"/>
    <col min="7" max="7" width="6.09765625" style="14" customWidth="1"/>
    <col min="8" max="8" width="18.59765625" style="14" bestFit="1" customWidth="1"/>
    <col min="9" max="9" width="10.796875" style="116" customWidth="1"/>
    <col min="10" max="16384" width="9" style="14"/>
  </cols>
  <sheetData>
    <row r="1" spans="1:9" s="8" customFormat="1" ht="12" x14ac:dyDescent="0.25">
      <c r="A1" s="6" t="s">
        <v>246</v>
      </c>
      <c r="B1" s="6" t="s">
        <v>247</v>
      </c>
      <c r="C1" s="6" t="s">
        <v>248</v>
      </c>
      <c r="D1" s="6" t="s">
        <v>249</v>
      </c>
      <c r="E1" s="6" t="s">
        <v>250</v>
      </c>
      <c r="F1" s="7" t="s">
        <v>251</v>
      </c>
      <c r="G1" s="6" t="s">
        <v>252</v>
      </c>
      <c r="H1" s="6" t="s">
        <v>253</v>
      </c>
      <c r="I1" s="112" t="s">
        <v>532</v>
      </c>
    </row>
    <row r="2" spans="1:9" s="8" customFormat="1" ht="12" x14ac:dyDescent="0.25">
      <c r="A2" s="9" t="s">
        <v>423</v>
      </c>
      <c r="B2" s="10" t="s">
        <v>316</v>
      </c>
      <c r="C2" s="11" t="s">
        <v>254</v>
      </c>
      <c r="D2" s="11" t="s">
        <v>255</v>
      </c>
      <c r="E2" s="11" t="s">
        <v>256</v>
      </c>
      <c r="F2" s="11" t="s">
        <v>257</v>
      </c>
      <c r="G2" s="50" t="s">
        <v>0</v>
      </c>
      <c r="H2" s="12"/>
      <c r="I2" s="113" t="s">
        <v>533</v>
      </c>
    </row>
    <row r="3" spans="1:9" s="8" customFormat="1" ht="24" x14ac:dyDescent="0.25">
      <c r="A3" s="9" t="s">
        <v>424</v>
      </c>
      <c r="B3" s="10" t="s">
        <v>316</v>
      </c>
      <c r="C3" s="11" t="s">
        <v>258</v>
      </c>
      <c r="D3" s="11" t="s">
        <v>259</v>
      </c>
      <c r="E3" s="11" t="s">
        <v>260</v>
      </c>
      <c r="F3" s="11" t="s">
        <v>89</v>
      </c>
      <c r="G3" s="50" t="s">
        <v>0</v>
      </c>
      <c r="H3" s="13"/>
      <c r="I3" s="114"/>
    </row>
    <row r="4" spans="1:9" ht="24" x14ac:dyDescent="0.15">
      <c r="A4" s="9" t="s">
        <v>425</v>
      </c>
      <c r="B4" s="10" t="s">
        <v>316</v>
      </c>
      <c r="C4" s="80" t="s">
        <v>261</v>
      </c>
      <c r="D4" s="11" t="s">
        <v>262</v>
      </c>
      <c r="E4" s="11" t="s">
        <v>263</v>
      </c>
      <c r="F4" s="11" t="s">
        <v>264</v>
      </c>
      <c r="G4" s="50" t="s">
        <v>0</v>
      </c>
      <c r="H4" s="81"/>
      <c r="I4" s="114"/>
    </row>
    <row r="5" spans="1:9" ht="96" x14ac:dyDescent="0.15">
      <c r="A5" s="9" t="s">
        <v>426</v>
      </c>
      <c r="B5" s="10" t="s">
        <v>316</v>
      </c>
      <c r="C5" s="80" t="s">
        <v>265</v>
      </c>
      <c r="D5" s="11" t="s">
        <v>266</v>
      </c>
      <c r="E5" s="11" t="s">
        <v>267</v>
      </c>
      <c r="F5" s="11" t="s">
        <v>268</v>
      </c>
      <c r="G5" s="50" t="s">
        <v>0</v>
      </c>
      <c r="H5" s="11"/>
      <c r="I5" s="114"/>
    </row>
    <row r="6" spans="1:9" ht="12" x14ac:dyDescent="0.15">
      <c r="I6" s="114"/>
    </row>
    <row r="7" spans="1:9" ht="12" x14ac:dyDescent="0.15">
      <c r="I7" s="114"/>
    </row>
    <row r="8" spans="1:9" ht="12" x14ac:dyDescent="0.15">
      <c r="I8" s="114"/>
    </row>
    <row r="9" spans="1:9" ht="12" x14ac:dyDescent="0.15">
      <c r="I9" s="114"/>
    </row>
    <row r="10" spans="1:9" ht="12" x14ac:dyDescent="0.15">
      <c r="I10" s="114"/>
    </row>
    <row r="11" spans="1:9" ht="12" x14ac:dyDescent="0.15">
      <c r="I11" s="114"/>
    </row>
    <row r="12" spans="1:9" ht="12" x14ac:dyDescent="0.15">
      <c r="I12" s="114"/>
    </row>
    <row r="13" spans="1:9" ht="12" x14ac:dyDescent="0.15">
      <c r="I13" s="114"/>
    </row>
    <row r="14" spans="1:9" ht="12" x14ac:dyDescent="0.15">
      <c r="I14" s="114"/>
    </row>
    <row r="15" spans="1:9" x14ac:dyDescent="0.15">
      <c r="I15" s="115"/>
    </row>
    <row r="16" spans="1:9" x14ac:dyDescent="0.15">
      <c r="I16" s="115"/>
    </row>
    <row r="17" spans="9:9" x14ac:dyDescent="0.15">
      <c r="I17" s="115"/>
    </row>
    <row r="18" spans="9:9" x14ac:dyDescent="0.15">
      <c r="I18" s="115"/>
    </row>
    <row r="19" spans="9:9" x14ac:dyDescent="0.15">
      <c r="I19" s="115"/>
    </row>
    <row r="20" spans="9:9" x14ac:dyDescent="0.15">
      <c r="I20" s="115"/>
    </row>
    <row r="25" spans="9:9" x14ac:dyDescent="0.15">
      <c r="I25" s="117"/>
    </row>
    <row r="26" spans="9:9" x14ac:dyDescent="0.15">
      <c r="I26" s="115"/>
    </row>
    <row r="27" spans="9:9" x14ac:dyDescent="0.15">
      <c r="I27" s="115"/>
    </row>
    <row r="28" spans="9:9" x14ac:dyDescent="0.15">
      <c r="I28" s="115"/>
    </row>
    <row r="29" spans="9:9" x14ac:dyDescent="0.15">
      <c r="I29" s="115"/>
    </row>
    <row r="30" spans="9:9" x14ac:dyDescent="0.15">
      <c r="I30" s="115"/>
    </row>
    <row r="31" spans="9:9" ht="12" x14ac:dyDescent="0.15">
      <c r="I31" s="114"/>
    </row>
    <row r="32" spans="9:9" ht="12" x14ac:dyDescent="0.15">
      <c r="I32" s="114"/>
    </row>
    <row r="33" spans="9:9" ht="12" x14ac:dyDescent="0.15">
      <c r="I33" s="114"/>
    </row>
    <row r="34" spans="9:9" ht="12" x14ac:dyDescent="0.15">
      <c r="I34" s="114"/>
    </row>
    <row r="35" spans="9:9" ht="12" x14ac:dyDescent="0.15">
      <c r="I35" s="114"/>
    </row>
    <row r="36" spans="9:9" ht="12" x14ac:dyDescent="0.15">
      <c r="I36" s="114"/>
    </row>
    <row r="37" spans="9:9" ht="12" x14ac:dyDescent="0.15">
      <c r="I37" s="114"/>
    </row>
    <row r="38" spans="9:9" ht="12" x14ac:dyDescent="0.15">
      <c r="I38" s="114"/>
    </row>
    <row r="39" spans="9:9" ht="12" x14ac:dyDescent="0.15">
      <c r="I39" s="114"/>
    </row>
    <row r="40" spans="9:9" ht="12" x14ac:dyDescent="0.15">
      <c r="I40" s="114"/>
    </row>
    <row r="41" spans="9:9" ht="12" x14ac:dyDescent="0.15">
      <c r="I41" s="114"/>
    </row>
    <row r="42" spans="9:9" ht="12" x14ac:dyDescent="0.15">
      <c r="I42" s="114"/>
    </row>
    <row r="43" spans="9:9" x14ac:dyDescent="0.15">
      <c r="I43" s="115"/>
    </row>
    <row r="48" spans="9:9" ht="12" x14ac:dyDescent="0.15">
      <c r="I48" s="118"/>
    </row>
    <row r="49" spans="9:9" ht="12" x14ac:dyDescent="0.15">
      <c r="I49" s="118"/>
    </row>
    <row r="50" spans="9:9" ht="12" x14ac:dyDescent="0.15">
      <c r="I50" s="118"/>
    </row>
    <row r="51" spans="9:9" ht="12" x14ac:dyDescent="0.15">
      <c r="I51" s="118"/>
    </row>
    <row r="52" spans="9:9" ht="12" x14ac:dyDescent="0.15">
      <c r="I52" s="118"/>
    </row>
    <row r="53" spans="9:9" ht="12" x14ac:dyDescent="0.15">
      <c r="I53" s="118"/>
    </row>
    <row r="54" spans="9:9" ht="12" x14ac:dyDescent="0.15">
      <c r="I54" s="118"/>
    </row>
    <row r="55" spans="9:9" ht="12" x14ac:dyDescent="0.15">
      <c r="I55" s="118"/>
    </row>
    <row r="56" spans="9:9" ht="12" x14ac:dyDescent="0.15">
      <c r="I56" s="118"/>
    </row>
    <row r="57" spans="9:9" ht="12" x14ac:dyDescent="0.15">
      <c r="I57" s="118"/>
    </row>
    <row r="58" spans="9:9" ht="12" x14ac:dyDescent="0.15">
      <c r="I58" s="118"/>
    </row>
    <row r="59" spans="9:9" ht="12" x14ac:dyDescent="0.15">
      <c r="I59" s="118"/>
    </row>
    <row r="60" spans="9:9" ht="12" x14ac:dyDescent="0.15">
      <c r="I60" s="118"/>
    </row>
    <row r="61" spans="9:9" ht="12" x14ac:dyDescent="0.15">
      <c r="I61" s="118"/>
    </row>
    <row r="62" spans="9:9" ht="12" x14ac:dyDescent="0.15">
      <c r="I62" s="118"/>
    </row>
  </sheetData>
  <phoneticPr fontId="9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7.8984375" style="46" customWidth="1"/>
    <col min="2" max="2" width="10.09765625" style="46" customWidth="1"/>
    <col min="3" max="3" width="13.59765625" style="46" customWidth="1"/>
    <col min="4" max="4" width="12.3984375" style="46" customWidth="1"/>
    <col min="5" max="5" width="24.59765625" style="46" customWidth="1"/>
    <col min="6" max="6" width="14.09765625" style="46" customWidth="1"/>
    <col min="7" max="7" width="4.8984375" style="46" customWidth="1"/>
    <col min="8" max="8" width="16.59765625" style="46" customWidth="1"/>
    <col min="9" max="9" width="10.796875" style="116" customWidth="1"/>
    <col min="10" max="16384" width="9" style="46"/>
  </cols>
  <sheetData>
    <row r="1" spans="1:9" ht="42" customHeight="1" x14ac:dyDescent="0.25">
      <c r="A1" s="28" t="s">
        <v>13</v>
      </c>
      <c r="B1" s="28" t="s">
        <v>14</v>
      </c>
      <c r="C1" s="28" t="s">
        <v>15</v>
      </c>
      <c r="D1" s="29" t="s">
        <v>1</v>
      </c>
      <c r="E1" s="29" t="s">
        <v>3</v>
      </c>
      <c r="F1" s="30" t="s">
        <v>18</v>
      </c>
      <c r="G1" s="29" t="s">
        <v>2</v>
      </c>
      <c r="H1" s="28" t="s">
        <v>9</v>
      </c>
      <c r="I1" s="112" t="s">
        <v>532</v>
      </c>
    </row>
    <row r="2" spans="1:9" ht="27" customHeight="1" x14ac:dyDescent="0.25">
      <c r="A2" s="47" t="s">
        <v>427</v>
      </c>
      <c r="B2" s="48" t="s">
        <v>282</v>
      </c>
      <c r="C2" s="49" t="s">
        <v>269</v>
      </c>
      <c r="D2" s="47" t="s">
        <v>279</v>
      </c>
      <c r="E2" s="47" t="s">
        <v>23</v>
      </c>
      <c r="F2" s="22" t="s">
        <v>5</v>
      </c>
      <c r="G2" s="50" t="s">
        <v>0</v>
      </c>
      <c r="H2" s="51" t="s">
        <v>284</v>
      </c>
      <c r="I2" s="113" t="s">
        <v>533</v>
      </c>
    </row>
    <row r="3" spans="1:9" ht="30" customHeight="1" x14ac:dyDescent="0.25">
      <c r="A3" s="47" t="s">
        <v>428</v>
      </c>
      <c r="B3" s="48" t="s">
        <v>282</v>
      </c>
      <c r="C3" s="52" t="s">
        <v>235</v>
      </c>
      <c r="D3" s="52" t="s">
        <v>280</v>
      </c>
      <c r="E3" s="52" t="s">
        <v>236</v>
      </c>
      <c r="F3" s="53" t="s">
        <v>82</v>
      </c>
      <c r="G3" s="50" t="s">
        <v>0</v>
      </c>
      <c r="H3" s="51" t="s">
        <v>284</v>
      </c>
      <c r="I3" s="114"/>
    </row>
    <row r="4" spans="1:9" ht="24" x14ac:dyDescent="0.25">
      <c r="A4" s="47" t="s">
        <v>429</v>
      </c>
      <c r="B4" s="48" t="s">
        <v>282</v>
      </c>
      <c r="C4" s="56" t="s">
        <v>35</v>
      </c>
      <c r="D4" s="23" t="s">
        <v>4</v>
      </c>
      <c r="E4" s="23" t="s">
        <v>36</v>
      </c>
      <c r="F4" s="26" t="s">
        <v>5</v>
      </c>
      <c r="G4" s="50" t="s">
        <v>0</v>
      </c>
      <c r="H4" s="51" t="s">
        <v>284</v>
      </c>
      <c r="I4" s="114"/>
    </row>
    <row r="5" spans="1:9" ht="24" x14ac:dyDescent="0.25">
      <c r="A5" s="47" t="s">
        <v>430</v>
      </c>
      <c r="B5" s="48" t="s">
        <v>282</v>
      </c>
      <c r="C5" s="54" t="s">
        <v>305</v>
      </c>
      <c r="D5" s="54" t="s">
        <v>304</v>
      </c>
      <c r="E5" s="54" t="s">
        <v>241</v>
      </c>
      <c r="F5" s="55" t="s">
        <v>5</v>
      </c>
      <c r="G5" s="50" t="s">
        <v>0</v>
      </c>
      <c r="H5" s="55"/>
      <c r="I5" s="114"/>
    </row>
    <row r="6" spans="1:9" x14ac:dyDescent="0.25">
      <c r="A6" s="57"/>
      <c r="B6" s="57"/>
      <c r="C6" s="57"/>
      <c r="D6" s="57"/>
      <c r="E6" s="57"/>
      <c r="F6" s="57"/>
      <c r="I6" s="114"/>
    </row>
    <row r="7" spans="1:9" x14ac:dyDescent="0.25">
      <c r="I7" s="114"/>
    </row>
    <row r="8" spans="1:9" x14ac:dyDescent="0.25">
      <c r="I8" s="114"/>
    </row>
    <row r="9" spans="1:9" x14ac:dyDescent="0.25">
      <c r="I9" s="114"/>
    </row>
    <row r="10" spans="1:9" x14ac:dyDescent="0.25">
      <c r="I10" s="114"/>
    </row>
    <row r="11" spans="1:9" x14ac:dyDescent="0.25">
      <c r="I11" s="114"/>
    </row>
    <row r="12" spans="1:9" x14ac:dyDescent="0.25">
      <c r="I12" s="114"/>
    </row>
    <row r="13" spans="1:9" x14ac:dyDescent="0.25">
      <c r="I13" s="114"/>
    </row>
    <row r="14" spans="1:9" x14ac:dyDescent="0.25">
      <c r="I14" s="114"/>
    </row>
    <row r="15" spans="1:9" x14ac:dyDescent="0.25">
      <c r="I15" s="115"/>
    </row>
    <row r="16" spans="1:9" x14ac:dyDescent="0.25">
      <c r="I16" s="115"/>
    </row>
    <row r="17" spans="9:9" x14ac:dyDescent="0.25">
      <c r="I17" s="115"/>
    </row>
    <row r="18" spans="9:9" x14ac:dyDescent="0.25">
      <c r="I18" s="115"/>
    </row>
    <row r="19" spans="9:9" x14ac:dyDescent="0.25">
      <c r="I19" s="115"/>
    </row>
    <row r="20" spans="9:9" x14ac:dyDescent="0.25">
      <c r="I20" s="115"/>
    </row>
    <row r="25" spans="9:9" x14ac:dyDescent="0.25">
      <c r="I25" s="117"/>
    </row>
    <row r="26" spans="9:9" x14ac:dyDescent="0.25">
      <c r="I26" s="115"/>
    </row>
    <row r="27" spans="9:9" x14ac:dyDescent="0.25">
      <c r="I27" s="115"/>
    </row>
    <row r="28" spans="9:9" x14ac:dyDescent="0.25">
      <c r="I28" s="115"/>
    </row>
    <row r="29" spans="9:9" x14ac:dyDescent="0.25">
      <c r="I29" s="115"/>
    </row>
    <row r="30" spans="9:9" x14ac:dyDescent="0.25">
      <c r="I30" s="115"/>
    </row>
    <row r="31" spans="9:9" x14ac:dyDescent="0.25">
      <c r="I31" s="114"/>
    </row>
    <row r="32" spans="9:9" x14ac:dyDescent="0.25">
      <c r="I32" s="114"/>
    </row>
    <row r="33" spans="9:9" x14ac:dyDescent="0.25">
      <c r="I33" s="114"/>
    </row>
    <row r="34" spans="9:9" x14ac:dyDescent="0.25">
      <c r="I34" s="114"/>
    </row>
    <row r="35" spans="9:9" x14ac:dyDescent="0.25">
      <c r="I35" s="114"/>
    </row>
    <row r="36" spans="9:9" x14ac:dyDescent="0.25">
      <c r="I36" s="114"/>
    </row>
    <row r="37" spans="9:9" x14ac:dyDescent="0.25">
      <c r="I37" s="114"/>
    </row>
    <row r="38" spans="9:9" x14ac:dyDescent="0.25">
      <c r="I38" s="114"/>
    </row>
    <row r="39" spans="9:9" x14ac:dyDescent="0.25">
      <c r="I39" s="114"/>
    </row>
    <row r="40" spans="9:9" x14ac:dyDescent="0.25">
      <c r="I40" s="114"/>
    </row>
    <row r="41" spans="9:9" x14ac:dyDescent="0.25">
      <c r="I41" s="114"/>
    </row>
    <row r="42" spans="9:9" x14ac:dyDescent="0.25">
      <c r="I42" s="114"/>
    </row>
    <row r="43" spans="9:9" x14ac:dyDescent="0.25">
      <c r="I43" s="115"/>
    </row>
    <row r="48" spans="9:9" x14ac:dyDescent="0.25">
      <c r="I48" s="118"/>
    </row>
    <row r="49" spans="9:9" x14ac:dyDescent="0.25">
      <c r="I49" s="118"/>
    </row>
    <row r="50" spans="9:9" x14ac:dyDescent="0.25">
      <c r="I50" s="118"/>
    </row>
    <row r="51" spans="9:9" x14ac:dyDescent="0.25">
      <c r="I51" s="118"/>
    </row>
    <row r="52" spans="9:9" x14ac:dyDescent="0.25">
      <c r="I52" s="118"/>
    </row>
    <row r="53" spans="9:9" x14ac:dyDescent="0.25">
      <c r="I53" s="118"/>
    </row>
    <row r="54" spans="9:9" x14ac:dyDescent="0.25">
      <c r="I54" s="118"/>
    </row>
    <row r="55" spans="9:9" x14ac:dyDescent="0.25">
      <c r="I55" s="118"/>
    </row>
    <row r="56" spans="9:9" x14ac:dyDescent="0.25">
      <c r="I56" s="118"/>
    </row>
    <row r="57" spans="9:9" x14ac:dyDescent="0.25">
      <c r="I57" s="118"/>
    </row>
    <row r="58" spans="9:9" x14ac:dyDescent="0.25">
      <c r="I58" s="118"/>
    </row>
    <row r="59" spans="9:9" x14ac:dyDescent="0.25">
      <c r="I59" s="118"/>
    </row>
    <row r="60" spans="9:9" x14ac:dyDescent="0.25">
      <c r="I60" s="118"/>
    </row>
    <row r="61" spans="9:9" x14ac:dyDescent="0.25">
      <c r="I61" s="118"/>
    </row>
    <row r="62" spans="9:9" x14ac:dyDescent="0.25">
      <c r="I62" s="118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7.8984375" style="46" customWidth="1"/>
    <col min="2" max="2" width="10.09765625" style="46" customWidth="1"/>
    <col min="3" max="3" width="13.59765625" style="46" customWidth="1"/>
    <col min="4" max="4" width="12.3984375" style="46" customWidth="1"/>
    <col min="5" max="5" width="24.59765625" style="46" customWidth="1"/>
    <col min="6" max="6" width="14.09765625" style="46" customWidth="1"/>
    <col min="7" max="7" width="4.8984375" style="46" customWidth="1"/>
    <col min="8" max="8" width="9" style="46"/>
    <col min="9" max="9" width="10.796875" style="116" customWidth="1"/>
    <col min="10" max="16384" width="9" style="46"/>
  </cols>
  <sheetData>
    <row r="1" spans="1:9" ht="42" customHeight="1" x14ac:dyDescent="0.25">
      <c r="A1" s="28" t="s">
        <v>13</v>
      </c>
      <c r="B1" s="28" t="s">
        <v>14</v>
      </c>
      <c r="C1" s="28" t="s">
        <v>15</v>
      </c>
      <c r="D1" s="29" t="s">
        <v>1</v>
      </c>
      <c r="E1" s="29" t="s">
        <v>3</v>
      </c>
      <c r="F1" s="30" t="s">
        <v>18</v>
      </c>
      <c r="G1" s="29" t="s">
        <v>2</v>
      </c>
      <c r="H1" s="28" t="s">
        <v>9</v>
      </c>
      <c r="I1" s="112" t="s">
        <v>532</v>
      </c>
    </row>
    <row r="2" spans="1:9" ht="27" customHeight="1" x14ac:dyDescent="0.25">
      <c r="A2" s="47" t="s">
        <v>431</v>
      </c>
      <c r="B2" s="48" t="s">
        <v>282</v>
      </c>
      <c r="C2" s="49" t="s">
        <v>269</v>
      </c>
      <c r="D2" s="47" t="s">
        <v>281</v>
      </c>
      <c r="E2" s="47" t="s">
        <v>23</v>
      </c>
      <c r="F2" s="22" t="s">
        <v>5</v>
      </c>
      <c r="G2" s="50" t="s">
        <v>0</v>
      </c>
      <c r="H2" s="82" t="s">
        <v>284</v>
      </c>
      <c r="I2" s="113" t="s">
        <v>533</v>
      </c>
    </row>
    <row r="3" spans="1:9" ht="30" customHeight="1" x14ac:dyDescent="0.25">
      <c r="A3" s="47" t="s">
        <v>432</v>
      </c>
      <c r="B3" s="48" t="s">
        <v>282</v>
      </c>
      <c r="C3" s="52" t="s">
        <v>235</v>
      </c>
      <c r="D3" s="52" t="s">
        <v>457</v>
      </c>
      <c r="E3" s="52" t="s">
        <v>236</v>
      </c>
      <c r="F3" s="53" t="s">
        <v>82</v>
      </c>
      <c r="G3" s="50" t="s">
        <v>0</v>
      </c>
      <c r="H3" s="83"/>
      <c r="I3" s="114"/>
    </row>
    <row r="4" spans="1:9" ht="24" x14ac:dyDescent="0.25">
      <c r="A4" s="47" t="s">
        <v>433</v>
      </c>
      <c r="B4" s="48" t="s">
        <v>282</v>
      </c>
      <c r="C4" s="56" t="s">
        <v>35</v>
      </c>
      <c r="D4" s="23" t="s">
        <v>4</v>
      </c>
      <c r="E4" s="23" t="s">
        <v>36</v>
      </c>
      <c r="F4" s="26" t="s">
        <v>5</v>
      </c>
      <c r="G4" s="50" t="s">
        <v>0</v>
      </c>
      <c r="H4" s="23"/>
      <c r="I4" s="114"/>
    </row>
    <row r="5" spans="1:9" x14ac:dyDescent="0.25">
      <c r="A5" s="57"/>
      <c r="B5" s="57"/>
      <c r="C5" s="57"/>
      <c r="D5" s="57"/>
      <c r="E5" s="57"/>
      <c r="F5" s="57"/>
      <c r="I5" s="114"/>
    </row>
    <row r="6" spans="1:9" x14ac:dyDescent="0.25">
      <c r="A6" s="57"/>
      <c r="B6" s="57"/>
      <c r="C6" s="57"/>
      <c r="D6" s="57"/>
      <c r="E6" s="57"/>
      <c r="F6" s="57"/>
      <c r="I6" s="114"/>
    </row>
    <row r="7" spans="1:9" x14ac:dyDescent="0.25">
      <c r="I7" s="114"/>
    </row>
    <row r="8" spans="1:9" x14ac:dyDescent="0.25">
      <c r="I8" s="114"/>
    </row>
    <row r="9" spans="1:9" x14ac:dyDescent="0.25">
      <c r="I9" s="114"/>
    </row>
    <row r="10" spans="1:9" x14ac:dyDescent="0.25">
      <c r="I10" s="114"/>
    </row>
    <row r="11" spans="1:9" x14ac:dyDescent="0.25">
      <c r="I11" s="114"/>
    </row>
    <row r="12" spans="1:9" x14ac:dyDescent="0.25">
      <c r="I12" s="114"/>
    </row>
    <row r="13" spans="1:9" x14ac:dyDescent="0.25">
      <c r="I13" s="114"/>
    </row>
    <row r="14" spans="1:9" x14ac:dyDescent="0.25">
      <c r="I14" s="114"/>
    </row>
    <row r="15" spans="1:9" x14ac:dyDescent="0.25">
      <c r="I15" s="115"/>
    </row>
    <row r="16" spans="1:9" x14ac:dyDescent="0.25">
      <c r="I16" s="115"/>
    </row>
    <row r="17" spans="9:9" x14ac:dyDescent="0.25">
      <c r="I17" s="115"/>
    </row>
    <row r="18" spans="9:9" x14ac:dyDescent="0.25">
      <c r="I18" s="115"/>
    </row>
    <row r="19" spans="9:9" x14ac:dyDescent="0.25">
      <c r="I19" s="115"/>
    </row>
    <row r="20" spans="9:9" x14ac:dyDescent="0.25">
      <c r="I20" s="115"/>
    </row>
    <row r="25" spans="9:9" x14ac:dyDescent="0.25">
      <c r="I25" s="117"/>
    </row>
    <row r="26" spans="9:9" x14ac:dyDescent="0.25">
      <c r="I26" s="115"/>
    </row>
    <row r="27" spans="9:9" x14ac:dyDescent="0.25">
      <c r="I27" s="115"/>
    </row>
    <row r="28" spans="9:9" x14ac:dyDescent="0.25">
      <c r="I28" s="115"/>
    </row>
    <row r="29" spans="9:9" x14ac:dyDescent="0.25">
      <c r="I29" s="115"/>
    </row>
    <row r="30" spans="9:9" x14ac:dyDescent="0.25">
      <c r="I30" s="115"/>
    </row>
    <row r="31" spans="9:9" x14ac:dyDescent="0.25">
      <c r="I31" s="114"/>
    </row>
    <row r="32" spans="9:9" x14ac:dyDescent="0.25">
      <c r="I32" s="114"/>
    </row>
    <row r="33" spans="9:9" x14ac:dyDescent="0.25">
      <c r="I33" s="114"/>
    </row>
    <row r="34" spans="9:9" x14ac:dyDescent="0.25">
      <c r="I34" s="114"/>
    </row>
    <row r="35" spans="9:9" x14ac:dyDescent="0.25">
      <c r="I35" s="114"/>
    </row>
    <row r="36" spans="9:9" x14ac:dyDescent="0.25">
      <c r="I36" s="114"/>
    </row>
    <row r="37" spans="9:9" x14ac:dyDescent="0.25">
      <c r="I37" s="114"/>
    </row>
    <row r="38" spans="9:9" x14ac:dyDescent="0.25">
      <c r="I38" s="114"/>
    </row>
    <row r="39" spans="9:9" x14ac:dyDescent="0.25">
      <c r="I39" s="114"/>
    </row>
    <row r="40" spans="9:9" x14ac:dyDescent="0.25">
      <c r="I40" s="114"/>
    </row>
    <row r="41" spans="9:9" x14ac:dyDescent="0.25">
      <c r="I41" s="114"/>
    </row>
    <row r="42" spans="9:9" x14ac:dyDescent="0.25">
      <c r="I42" s="114"/>
    </row>
    <row r="43" spans="9:9" x14ac:dyDescent="0.25">
      <c r="I43" s="115"/>
    </row>
    <row r="48" spans="9:9" x14ac:dyDescent="0.25">
      <c r="I48" s="118"/>
    </row>
    <row r="49" spans="9:9" x14ac:dyDescent="0.25">
      <c r="I49" s="118"/>
    </row>
    <row r="50" spans="9:9" x14ac:dyDescent="0.25">
      <c r="I50" s="118"/>
    </row>
    <row r="51" spans="9:9" x14ac:dyDescent="0.25">
      <c r="I51" s="118"/>
    </row>
    <row r="52" spans="9:9" x14ac:dyDescent="0.25">
      <c r="I52" s="118"/>
    </row>
    <row r="53" spans="9:9" x14ac:dyDescent="0.25">
      <c r="I53" s="118"/>
    </row>
    <row r="54" spans="9:9" x14ac:dyDescent="0.25">
      <c r="I54" s="118"/>
    </row>
    <row r="55" spans="9:9" x14ac:dyDescent="0.25">
      <c r="I55" s="118"/>
    </row>
    <row r="56" spans="9:9" x14ac:dyDescent="0.25">
      <c r="I56" s="118"/>
    </row>
    <row r="57" spans="9:9" x14ac:dyDescent="0.25">
      <c r="I57" s="118"/>
    </row>
    <row r="58" spans="9:9" x14ac:dyDescent="0.25">
      <c r="I58" s="118"/>
    </row>
    <row r="59" spans="9:9" x14ac:dyDescent="0.25">
      <c r="I59" s="118"/>
    </row>
    <row r="60" spans="9:9" x14ac:dyDescent="0.25">
      <c r="I60" s="118"/>
    </row>
    <row r="61" spans="9:9" x14ac:dyDescent="0.25">
      <c r="I61" s="118"/>
    </row>
    <row r="62" spans="9:9" x14ac:dyDescent="0.25">
      <c r="I62" s="118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1" width="8.59765625" style="14" customWidth="1"/>
    <col min="2" max="2" width="6.8984375" style="14" bestFit="1" customWidth="1"/>
    <col min="3" max="3" width="19" style="14" bestFit="1" customWidth="1"/>
    <col min="4" max="4" width="18.5" style="14" customWidth="1"/>
    <col min="5" max="5" width="45.5" style="14" customWidth="1"/>
    <col min="6" max="6" width="9.59765625" style="14" bestFit="1" customWidth="1"/>
    <col min="7" max="7" width="6.09765625" style="14" customWidth="1"/>
    <col min="8" max="8" width="18.59765625" style="14" bestFit="1" customWidth="1"/>
    <col min="9" max="9" width="10.796875" style="116" customWidth="1"/>
    <col min="10" max="16384" width="9" style="14"/>
  </cols>
  <sheetData>
    <row r="1" spans="1:9" s="8" customFormat="1" ht="12" x14ac:dyDescent="0.25">
      <c r="A1" s="6" t="s">
        <v>246</v>
      </c>
      <c r="B1" s="6" t="s">
        <v>247</v>
      </c>
      <c r="C1" s="6" t="s">
        <v>248</v>
      </c>
      <c r="D1" s="6" t="s">
        <v>249</v>
      </c>
      <c r="E1" s="6" t="s">
        <v>250</v>
      </c>
      <c r="F1" s="7" t="s">
        <v>251</v>
      </c>
      <c r="G1" s="6" t="s">
        <v>252</v>
      </c>
      <c r="H1" s="6" t="s">
        <v>253</v>
      </c>
      <c r="I1" s="112" t="s">
        <v>532</v>
      </c>
    </row>
    <row r="2" spans="1:9" s="8" customFormat="1" ht="12" x14ac:dyDescent="0.25">
      <c r="A2" s="9" t="s">
        <v>434</v>
      </c>
      <c r="B2" s="10" t="s">
        <v>316</v>
      </c>
      <c r="C2" s="11" t="s">
        <v>254</v>
      </c>
      <c r="D2" s="11" t="s">
        <v>255</v>
      </c>
      <c r="E2" s="11" t="s">
        <v>256</v>
      </c>
      <c r="F2" s="11" t="s">
        <v>257</v>
      </c>
      <c r="G2" s="50" t="s">
        <v>0</v>
      </c>
      <c r="H2" s="12"/>
      <c r="I2" s="113" t="s">
        <v>533</v>
      </c>
    </row>
    <row r="3" spans="1:9" s="8" customFormat="1" ht="24" x14ac:dyDescent="0.25">
      <c r="A3" s="9" t="s">
        <v>435</v>
      </c>
      <c r="B3" s="10" t="s">
        <v>316</v>
      </c>
      <c r="C3" s="11" t="s">
        <v>258</v>
      </c>
      <c r="D3" s="11" t="s">
        <v>259</v>
      </c>
      <c r="E3" s="11" t="s">
        <v>260</v>
      </c>
      <c r="F3" s="11" t="s">
        <v>89</v>
      </c>
      <c r="G3" s="50" t="s">
        <v>0</v>
      </c>
      <c r="H3" s="13"/>
      <c r="I3" s="114"/>
    </row>
    <row r="4" spans="1:9" ht="24" x14ac:dyDescent="0.15">
      <c r="A4" s="9" t="s">
        <v>436</v>
      </c>
      <c r="B4" s="10" t="s">
        <v>316</v>
      </c>
      <c r="C4" s="80" t="s">
        <v>261</v>
      </c>
      <c r="D4" s="11" t="s">
        <v>262</v>
      </c>
      <c r="E4" s="11" t="s">
        <v>263</v>
      </c>
      <c r="F4" s="11" t="s">
        <v>264</v>
      </c>
      <c r="G4" s="50" t="s">
        <v>0</v>
      </c>
      <c r="H4" s="81"/>
      <c r="I4" s="114"/>
    </row>
    <row r="5" spans="1:9" ht="96" x14ac:dyDescent="0.15">
      <c r="A5" s="9" t="s">
        <v>437</v>
      </c>
      <c r="B5" s="10" t="s">
        <v>316</v>
      </c>
      <c r="C5" s="80" t="s">
        <v>265</v>
      </c>
      <c r="D5" s="11" t="s">
        <v>266</v>
      </c>
      <c r="E5" s="11" t="s">
        <v>267</v>
      </c>
      <c r="F5" s="11" t="s">
        <v>268</v>
      </c>
      <c r="G5" s="50" t="s">
        <v>0</v>
      </c>
      <c r="H5" s="11"/>
      <c r="I5" s="114"/>
    </row>
    <row r="6" spans="1:9" ht="12" x14ac:dyDescent="0.15">
      <c r="I6" s="114"/>
    </row>
    <row r="7" spans="1:9" ht="12" x14ac:dyDescent="0.15">
      <c r="I7" s="114"/>
    </row>
    <row r="8" spans="1:9" ht="12" x14ac:dyDescent="0.15">
      <c r="I8" s="114"/>
    </row>
    <row r="9" spans="1:9" ht="12" x14ac:dyDescent="0.15">
      <c r="I9" s="114"/>
    </row>
    <row r="10" spans="1:9" ht="12" x14ac:dyDescent="0.15">
      <c r="I10" s="114"/>
    </row>
    <row r="11" spans="1:9" ht="12" x14ac:dyDescent="0.15">
      <c r="I11" s="114"/>
    </row>
    <row r="12" spans="1:9" ht="12" x14ac:dyDescent="0.15">
      <c r="I12" s="114"/>
    </row>
    <row r="13" spans="1:9" ht="12" x14ac:dyDescent="0.15">
      <c r="I13" s="114"/>
    </row>
    <row r="14" spans="1:9" ht="12" x14ac:dyDescent="0.15">
      <c r="I14" s="114"/>
    </row>
    <row r="15" spans="1:9" x14ac:dyDescent="0.15">
      <c r="I15" s="115"/>
    </row>
    <row r="16" spans="1:9" x14ac:dyDescent="0.15">
      <c r="I16" s="115"/>
    </row>
    <row r="17" spans="9:9" x14ac:dyDescent="0.15">
      <c r="I17" s="115"/>
    </row>
    <row r="18" spans="9:9" x14ac:dyDescent="0.15">
      <c r="I18" s="115"/>
    </row>
    <row r="19" spans="9:9" x14ac:dyDescent="0.15">
      <c r="I19" s="115"/>
    </row>
    <row r="20" spans="9:9" x14ac:dyDescent="0.15">
      <c r="I20" s="115"/>
    </row>
    <row r="25" spans="9:9" x14ac:dyDescent="0.15">
      <c r="I25" s="117"/>
    </row>
    <row r="26" spans="9:9" x14ac:dyDescent="0.15">
      <c r="I26" s="115"/>
    </row>
    <row r="27" spans="9:9" x14ac:dyDescent="0.15">
      <c r="I27" s="115"/>
    </row>
    <row r="28" spans="9:9" x14ac:dyDescent="0.15">
      <c r="I28" s="115"/>
    </row>
    <row r="29" spans="9:9" x14ac:dyDescent="0.15">
      <c r="I29" s="115"/>
    </row>
    <row r="30" spans="9:9" x14ac:dyDescent="0.15">
      <c r="I30" s="115"/>
    </row>
    <row r="31" spans="9:9" ht="12" x14ac:dyDescent="0.15">
      <c r="I31" s="114"/>
    </row>
    <row r="32" spans="9:9" ht="12" x14ac:dyDescent="0.15">
      <c r="I32" s="114"/>
    </row>
    <row r="33" spans="9:9" ht="12" x14ac:dyDescent="0.15">
      <c r="I33" s="114"/>
    </row>
    <row r="34" spans="9:9" ht="12" x14ac:dyDescent="0.15">
      <c r="I34" s="114"/>
    </row>
    <row r="35" spans="9:9" ht="12" x14ac:dyDescent="0.15">
      <c r="I35" s="114"/>
    </row>
    <row r="36" spans="9:9" ht="12" x14ac:dyDescent="0.15">
      <c r="I36" s="114"/>
    </row>
    <row r="37" spans="9:9" ht="12" x14ac:dyDescent="0.15">
      <c r="I37" s="114"/>
    </row>
    <row r="38" spans="9:9" ht="12" x14ac:dyDescent="0.15">
      <c r="I38" s="114"/>
    </row>
    <row r="39" spans="9:9" ht="12" x14ac:dyDescent="0.15">
      <c r="I39" s="114"/>
    </row>
    <row r="40" spans="9:9" ht="12" x14ac:dyDescent="0.15">
      <c r="I40" s="114"/>
    </row>
    <row r="41" spans="9:9" ht="12" x14ac:dyDescent="0.15">
      <c r="I41" s="114"/>
    </row>
    <row r="42" spans="9:9" ht="12" x14ac:dyDescent="0.15">
      <c r="I42" s="114"/>
    </row>
    <row r="43" spans="9:9" x14ac:dyDescent="0.15">
      <c r="I43" s="115"/>
    </row>
    <row r="48" spans="9:9" ht="12" x14ac:dyDescent="0.15">
      <c r="I48" s="118"/>
    </row>
    <row r="49" spans="9:9" ht="12" x14ac:dyDescent="0.15">
      <c r="I49" s="118"/>
    </row>
    <row r="50" spans="9:9" ht="12" x14ac:dyDescent="0.15">
      <c r="I50" s="118"/>
    </row>
    <row r="51" spans="9:9" ht="12" x14ac:dyDescent="0.15">
      <c r="I51" s="118"/>
    </row>
    <row r="52" spans="9:9" ht="12" x14ac:dyDescent="0.15">
      <c r="I52" s="118"/>
    </row>
    <row r="53" spans="9:9" ht="12" x14ac:dyDescent="0.15">
      <c r="I53" s="118"/>
    </row>
    <row r="54" spans="9:9" ht="12" x14ac:dyDescent="0.15">
      <c r="I54" s="118"/>
    </row>
    <row r="55" spans="9:9" ht="12" x14ac:dyDescent="0.15">
      <c r="I55" s="118"/>
    </row>
    <row r="56" spans="9:9" ht="12" x14ac:dyDescent="0.15">
      <c r="I56" s="118"/>
    </row>
    <row r="57" spans="9:9" ht="12" x14ac:dyDescent="0.15">
      <c r="I57" s="118"/>
    </row>
    <row r="58" spans="9:9" ht="12" x14ac:dyDescent="0.15">
      <c r="I58" s="118"/>
    </row>
    <row r="59" spans="9:9" ht="12" x14ac:dyDescent="0.15">
      <c r="I59" s="118"/>
    </row>
    <row r="60" spans="9:9" ht="12" x14ac:dyDescent="0.15">
      <c r="I60" s="118"/>
    </row>
    <row r="61" spans="9:9" ht="12" x14ac:dyDescent="0.15">
      <c r="I61" s="118"/>
    </row>
    <row r="62" spans="9:9" ht="12" x14ac:dyDescent="0.15">
      <c r="I62" s="118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9" defaultRowHeight="15.6" x14ac:dyDescent="0.25"/>
  <cols>
    <col min="1" max="16384" width="9" style="15"/>
  </cols>
  <sheetData>
    <row r="1" spans="1:1" x14ac:dyDescent="0.25">
      <c r="A1" s="16" t="s">
        <v>272</v>
      </c>
    </row>
  </sheetData>
  <phoneticPr fontId="1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"/>
  <sheetViews>
    <sheetView zoomScale="120" zoomScaleNormal="120" workbookViewId="0">
      <selection activeCell="AT14" sqref="AT14"/>
    </sheetView>
  </sheetViews>
  <sheetFormatPr defaultColWidth="7.8984375" defaultRowHeight="13.2" x14ac:dyDescent="0.25"/>
  <cols>
    <col min="1" max="1" width="8" style="92" customWidth="1" collapsed="1"/>
    <col min="2" max="2" width="28.8984375" style="92" customWidth="1" collapsed="1"/>
    <col min="3" max="3" width="13.09765625" style="92" customWidth="1" collapsed="1"/>
    <col min="4" max="4" width="7.8984375" style="92" collapsed="1"/>
    <col min="5" max="11" width="8" style="92" customWidth="1" collapsed="1"/>
    <col min="12" max="44" width="9.59765625" style="92" customWidth="1" collapsed="1"/>
    <col min="45" max="55" width="7.8984375" style="92"/>
    <col min="56" max="16384" width="7.8984375" style="92" collapsed="1"/>
  </cols>
  <sheetData>
    <row r="1" spans="1:44" s="88" customFormat="1" ht="28.5" customHeight="1" x14ac:dyDescent="0.25">
      <c r="A1" s="21" t="s">
        <v>223</v>
      </c>
      <c r="B1" s="21" t="s">
        <v>224</v>
      </c>
      <c r="C1" s="21" t="s">
        <v>9</v>
      </c>
      <c r="D1" s="21" t="s">
        <v>309</v>
      </c>
      <c r="E1" s="84" t="s">
        <v>461</v>
      </c>
      <c r="F1" s="84" t="s">
        <v>462</v>
      </c>
      <c r="G1" s="84" t="s">
        <v>463</v>
      </c>
      <c r="H1" s="84" t="s">
        <v>464</v>
      </c>
      <c r="I1" s="84" t="s">
        <v>465</v>
      </c>
      <c r="J1" s="84" t="s">
        <v>466</v>
      </c>
      <c r="K1" s="85" t="s">
        <v>222</v>
      </c>
      <c r="L1" s="86" t="s">
        <v>467</v>
      </c>
      <c r="M1" s="86" t="s">
        <v>468</v>
      </c>
      <c r="N1" s="86" t="s">
        <v>469</v>
      </c>
      <c r="O1" s="87" t="s">
        <v>470</v>
      </c>
      <c r="P1" s="87" t="s">
        <v>471</v>
      </c>
      <c r="Q1" s="87" t="s">
        <v>472</v>
      </c>
      <c r="R1" s="87" t="s">
        <v>473</v>
      </c>
      <c r="S1" s="87" t="s">
        <v>474</v>
      </c>
      <c r="T1" s="87" t="s">
        <v>475</v>
      </c>
      <c r="U1" s="86" t="s">
        <v>476</v>
      </c>
      <c r="V1" s="86" t="s">
        <v>477</v>
      </c>
      <c r="W1" s="86" t="s">
        <v>478</v>
      </c>
      <c r="X1" s="86" t="s">
        <v>479</v>
      </c>
      <c r="Y1" s="86" t="s">
        <v>480</v>
      </c>
      <c r="Z1" s="86" t="s">
        <v>481</v>
      </c>
      <c r="AA1" s="87" t="s">
        <v>482</v>
      </c>
      <c r="AB1" s="87" t="s">
        <v>483</v>
      </c>
      <c r="AC1" s="87" t="s">
        <v>484</v>
      </c>
      <c r="AD1" s="87" t="s">
        <v>485</v>
      </c>
      <c r="AE1" s="87" t="s">
        <v>486</v>
      </c>
      <c r="AF1" s="87" t="s">
        <v>487</v>
      </c>
      <c r="AG1" s="86" t="s">
        <v>488</v>
      </c>
      <c r="AH1" s="86" t="s">
        <v>489</v>
      </c>
      <c r="AI1" s="86" t="s">
        <v>490</v>
      </c>
      <c r="AJ1" s="86" t="s">
        <v>491</v>
      </c>
      <c r="AK1" s="86" t="s">
        <v>492</v>
      </c>
      <c r="AL1" s="86" t="s">
        <v>493</v>
      </c>
      <c r="AM1" s="87" t="s">
        <v>494</v>
      </c>
      <c r="AN1" s="87" t="s">
        <v>495</v>
      </c>
      <c r="AO1" s="87" t="s">
        <v>496</v>
      </c>
      <c r="AP1" s="87" t="s">
        <v>497</v>
      </c>
      <c r="AQ1" s="87" t="s">
        <v>498</v>
      </c>
      <c r="AR1" s="87" t="s">
        <v>499</v>
      </c>
    </row>
    <row r="2" spans="1:44" s="88" customFormat="1" ht="18" customHeight="1" x14ac:dyDescent="0.25">
      <c r="A2" s="22" t="s">
        <v>226</v>
      </c>
      <c r="B2" s="23" t="s">
        <v>242</v>
      </c>
      <c r="C2" s="24"/>
      <c r="D2" s="20" t="s">
        <v>310</v>
      </c>
      <c r="E2" s="89">
        <f>COUNTIF(AA!$B:$B,"A")</f>
        <v>1</v>
      </c>
      <c r="F2" s="89">
        <f>COUNTIF(AA!$B:$B,"B")</f>
        <v>14</v>
      </c>
      <c r="G2" s="89">
        <f>COUNTIF(AA!$B:$B,"C")</f>
        <v>0</v>
      </c>
      <c r="H2" s="89">
        <f>COUNTIF(AA!$B:$B,"CA")</f>
        <v>0</v>
      </c>
      <c r="I2" s="89">
        <f>COUNTIF(AA!$B:$B,"CB")</f>
        <v>0</v>
      </c>
      <c r="J2" s="89">
        <f>COUNTIF(AA!$B:$B,"CC")</f>
        <v>0</v>
      </c>
      <c r="K2" s="90">
        <f>SUM(E2:J2)</f>
        <v>15</v>
      </c>
      <c r="L2" s="91">
        <f>SUMPRODUCT((AA!$B:$B="CA")*(AA!$I:$I="NA"))</f>
        <v>0</v>
      </c>
      <c r="M2" s="91">
        <f>SUMPRODUCT((AA!$B:$B="CB")*(AA!$I:$I="NA"))</f>
        <v>0</v>
      </c>
      <c r="N2" s="91">
        <f>SUMPRODUCT((AA!$B:$B="CC")*(AA!$I:$I="NA"))</f>
        <v>0</v>
      </c>
      <c r="O2" s="91">
        <f>SUMPRODUCT((AA!$B:$B="A")*(AA!$I:$I="T"))</f>
        <v>0</v>
      </c>
      <c r="P2" s="91">
        <f>SUMPRODUCT((AA!$B:$B="B")*(AA!$I:$I="T"))</f>
        <v>1</v>
      </c>
      <c r="Q2" s="91">
        <f>SUMPRODUCT((AA!$B:$B="C")*(AA!$I:$I="T"))</f>
        <v>0</v>
      </c>
      <c r="R2" s="91">
        <f>SUMPRODUCT((AA!$B:$B="CA")*(AA!$I:$I="T"))</f>
        <v>0</v>
      </c>
      <c r="S2" s="91">
        <f>SUMPRODUCT((AA!$B:$B="CB")*(AA!$I:$I="T"))</f>
        <v>0</v>
      </c>
      <c r="T2" s="91">
        <f>SUMPRODUCT((AA!$B:$B="CC")*(AA!$I:$I="T"))</f>
        <v>0</v>
      </c>
      <c r="U2" s="91">
        <f>SUMPRODUCT((AA!$B:$B="A")*(AA!$I:$I="T+1Q"))</f>
        <v>0</v>
      </c>
      <c r="V2" s="91">
        <f>SUMPRODUCT((AA!$B:$B="B")*(AA!$I:$I="T+1Q"))</f>
        <v>0</v>
      </c>
      <c r="W2" s="91">
        <f>SUMPRODUCT((AA!$B:$B="C")*(AA!$I:$I="T+1Q"))</f>
        <v>0</v>
      </c>
      <c r="X2" s="91">
        <f>SUMPRODUCT((AA!$B:$B="CA")*(AA!$I:$I="T+1Q"))</f>
        <v>0</v>
      </c>
      <c r="Y2" s="91">
        <f>SUMPRODUCT((AA!$B:$B="CB")*(AA!$I:$I="T+1Q"))</f>
        <v>0</v>
      </c>
      <c r="Z2" s="91">
        <f>SUMPRODUCT((AA!$B:$B="CC")*(AA!$I:$I="T+1Q"))</f>
        <v>0</v>
      </c>
      <c r="AA2" s="91">
        <f>SUMPRODUCT((AA!$B:$B="A")*(AA!$I:$I="T+2Q"))</f>
        <v>0</v>
      </c>
      <c r="AB2" s="91">
        <f>SUMPRODUCT((AA!$B:$B="B")*(AA!$I:$I="T+2Q"))</f>
        <v>0</v>
      </c>
      <c r="AC2" s="91">
        <f>SUMPRODUCT((AA!$B:$B="C")*(AA!$I:$I="T+2Q"))</f>
        <v>0</v>
      </c>
      <c r="AD2" s="91">
        <f>SUMPRODUCT((AA!$B:$B="CA")*(AA!$I:$I="T+2Q"))</f>
        <v>0</v>
      </c>
      <c r="AE2" s="91">
        <f>SUMPRODUCT((AA!$B:$B="CB")*(AA!$I:$I="T+2Q"))</f>
        <v>0</v>
      </c>
      <c r="AF2" s="91">
        <f>SUMPRODUCT((AA!$B:$B="CC")*(AA!$I:$I="T+2Q"))</f>
        <v>0</v>
      </c>
      <c r="AG2" s="91">
        <f>SUMPRODUCT((AA!$B:$B="A")*(AA!$I:$I="T+3Q"))</f>
        <v>0</v>
      </c>
      <c r="AH2" s="91">
        <f>SUMPRODUCT((AA!$B:$B="B")*(AA!$I:$I="T+3Q"))</f>
        <v>0</v>
      </c>
      <c r="AI2" s="91">
        <f>SUMPRODUCT((AA!$B:$B="C")*(AA!$I:$I="T+3Q"))</f>
        <v>0</v>
      </c>
      <c r="AJ2" s="91">
        <f>SUMPRODUCT((AA!$B:$B="CA")*(AA!$I:$I="T+3Q"))</f>
        <v>0</v>
      </c>
      <c r="AK2" s="91">
        <f>SUMPRODUCT((AA!$B:$B="CB")*(AA!$I:$I="T+3Q"))</f>
        <v>0</v>
      </c>
      <c r="AL2" s="91">
        <f>SUMPRODUCT((AA!$B:$B="CC")*(AA!$I:$I="T+3Q"))</f>
        <v>0</v>
      </c>
      <c r="AM2" s="91">
        <f>SUMPRODUCT((AA!$B:$B="A")*(AA!$I:$I="T+4Q"))</f>
        <v>0</v>
      </c>
      <c r="AN2" s="91">
        <f>SUMPRODUCT((AA!$B:$B="B")*(AA!$I:$I="T+4Q"))</f>
        <v>0</v>
      </c>
      <c r="AO2" s="91">
        <f>SUMPRODUCT((AA!$B:$B="C")*(AA!$I:$I="T+4Q"))</f>
        <v>0</v>
      </c>
      <c r="AP2" s="91">
        <f>SUMPRODUCT((AA!$B:$B="CA")*(AA!$I:$I="T+4Q"))</f>
        <v>0</v>
      </c>
      <c r="AQ2" s="91">
        <f>SUMPRODUCT((AA!$B:$B="CB")*(AA!$I:$I="T+4Q"))</f>
        <v>0</v>
      </c>
      <c r="AR2" s="91">
        <f>SUMPRODUCT((AA!$B:$B="CC")*(AA!$I:$I="T+4Q"))</f>
        <v>0</v>
      </c>
    </row>
    <row r="3" spans="1:44" ht="15" customHeight="1" x14ac:dyDescent="0.25">
      <c r="A3" s="22" t="s">
        <v>227</v>
      </c>
      <c r="B3" s="25" t="s">
        <v>323</v>
      </c>
      <c r="C3" s="25"/>
      <c r="D3" s="20" t="s">
        <v>311</v>
      </c>
      <c r="E3" s="89">
        <f>COUNTIF(AB!$B:$B,"A")</f>
        <v>0</v>
      </c>
      <c r="F3" s="89">
        <f>COUNTIF(AB!$B:$B,"B")</f>
        <v>0</v>
      </c>
      <c r="G3" s="89">
        <f>COUNTIF(AB!$B:$B,"C")</f>
        <v>0</v>
      </c>
      <c r="H3" s="89">
        <f>COUNTIF(AB!$B:$B,"CA")</f>
        <v>0</v>
      </c>
      <c r="I3" s="89">
        <f>COUNTIF(AB!$B:$B,"CB")</f>
        <v>4</v>
      </c>
      <c r="J3" s="89">
        <f>COUNTIF(AB!$B:$B,"CC")</f>
        <v>0</v>
      </c>
      <c r="K3" s="90">
        <f t="shared" ref="K3:K12" si="0">SUM(E3:J3)</f>
        <v>4</v>
      </c>
      <c r="L3" s="91">
        <f>SUMPRODUCT((AB!$B:$B="CA")*(AB!$I:$I="NA"))</f>
        <v>0</v>
      </c>
      <c r="M3" s="91">
        <f>SUMPRODUCT((AB!$B:$B="CB")*(AB!$I:$I="NA"))</f>
        <v>0</v>
      </c>
      <c r="N3" s="91">
        <f>SUMPRODUCT((AB!$B:$B="CC")*(AB!$I:$I="NA"))</f>
        <v>0</v>
      </c>
      <c r="O3" s="91">
        <f>SUMPRODUCT((AB!$B:$B="A")*(AB!$I:$I="T"))</f>
        <v>0</v>
      </c>
      <c r="P3" s="91">
        <f>SUMPRODUCT((AB!$B:$B="B")*(AB!$I:$I="T"))</f>
        <v>0</v>
      </c>
      <c r="Q3" s="91">
        <f>SUMPRODUCT((AB!$B:$B="C")*(AB!$I:$I="T"))</f>
        <v>0</v>
      </c>
      <c r="R3" s="91">
        <f>SUMPRODUCT((AB!$B:$B="CA")*(AB!$I:$I="T"))</f>
        <v>0</v>
      </c>
      <c r="S3" s="91">
        <f>SUMPRODUCT((AB!$B:$B="CB")*(AB!$I:$I="T"))</f>
        <v>1</v>
      </c>
      <c r="T3" s="91">
        <f>SUMPRODUCT((AB!$B:$B="CC")*(AB!$I:$I="T"))</f>
        <v>0</v>
      </c>
      <c r="U3" s="91">
        <f>SUMPRODUCT((AB!$B:$B="A")*(AB!$I:$I="T+1Q"))</f>
        <v>0</v>
      </c>
      <c r="V3" s="91">
        <f>SUMPRODUCT((AB!$B:$B="B")*(AB!$I:$I="T+1Q"))</f>
        <v>0</v>
      </c>
      <c r="W3" s="91">
        <f>SUMPRODUCT((AB!$B:$B="C")*(AB!$I:$I="T+1Q"))</f>
        <v>0</v>
      </c>
      <c r="X3" s="91">
        <f>SUMPRODUCT((AB!$B:$B="CA")*(AB!$I:$I="T+1Q"))</f>
        <v>0</v>
      </c>
      <c r="Y3" s="91">
        <f>SUMPRODUCT((AB!$B:$B="CB")*(AB!$I:$I="T+1Q"))</f>
        <v>0</v>
      </c>
      <c r="Z3" s="91">
        <f>SUMPRODUCT((AB!$B:$B="CC")*(AB!$I:$I="T+1Q"))</f>
        <v>0</v>
      </c>
      <c r="AA3" s="91">
        <f>SUMPRODUCT((AB!$B:$B="A")*(AB!$I:$I="T+2Q"))</f>
        <v>0</v>
      </c>
      <c r="AB3" s="91">
        <f>SUMPRODUCT((AB!$B:$B="B")*(AB!$I:$I="T+2Q"))</f>
        <v>0</v>
      </c>
      <c r="AC3" s="91">
        <f>SUMPRODUCT((AB!$B:$B="C")*(AB!$I:$I="T+2Q"))</f>
        <v>0</v>
      </c>
      <c r="AD3" s="91">
        <f>SUMPRODUCT((AB!$B:$B="CA")*(AB!$I:$I="T+2Q"))</f>
        <v>0</v>
      </c>
      <c r="AE3" s="91">
        <f>SUMPRODUCT((AB!$B:$B="CB")*(AB!$I:$I="T+2Q"))</f>
        <v>0</v>
      </c>
      <c r="AF3" s="91">
        <f>SUMPRODUCT((AB!$B:$B="CC")*(AB!$I:$I="T+2Q"))</f>
        <v>0</v>
      </c>
      <c r="AG3" s="91">
        <f>SUMPRODUCT((AB!$B:$B="A")*(AB!$I:$I="T+3Q"))</f>
        <v>0</v>
      </c>
      <c r="AH3" s="91">
        <f>SUMPRODUCT((AB!$B:$B="B")*(AB!$I:$I="T+3Q"))</f>
        <v>0</v>
      </c>
      <c r="AI3" s="91">
        <f>SUMPRODUCT((AB!$B:$B="C")*(AB!$I:$I="T+3Q"))</f>
        <v>0</v>
      </c>
      <c r="AJ3" s="91">
        <f>SUMPRODUCT((AB!$B:$B="CA")*(AB!$I:$I="T+3Q"))</f>
        <v>0</v>
      </c>
      <c r="AK3" s="91">
        <f>SUMPRODUCT((AB!$B:$B="CB")*(AB!$I:$I="T+3Q"))</f>
        <v>0</v>
      </c>
      <c r="AL3" s="91">
        <f>SUMPRODUCT((AB!$B:$B="CC")*(AB!$I:$I="T+3Q"))</f>
        <v>0</v>
      </c>
      <c r="AM3" s="91">
        <f>SUMPRODUCT((AB!$B:$B="A")*(AB!$I:$I="T+4Q"))</f>
        <v>0</v>
      </c>
      <c r="AN3" s="91">
        <f>SUMPRODUCT((AB!$B:$B="B")*(AB!$I:$I="T+4Q"))</f>
        <v>0</v>
      </c>
      <c r="AO3" s="91">
        <f>SUMPRODUCT((AB!$B:$B="C")*(AB!$I:$I="T+4Q"))</f>
        <v>0</v>
      </c>
      <c r="AP3" s="91">
        <f>SUMPRODUCT((AB!$B:$B="CA")*(AB!$I:$I="T+4Q"))</f>
        <v>0</v>
      </c>
      <c r="AQ3" s="91">
        <f>SUMPRODUCT((AB!$B:$B="CB")*(AB!$I:$I="T+4Q"))</f>
        <v>0</v>
      </c>
      <c r="AR3" s="91">
        <f>SUMPRODUCT((AB!$B:$B="CC")*(AB!$I:$I="T+4Q"))</f>
        <v>0</v>
      </c>
    </row>
    <row r="4" spans="1:44" x14ac:dyDescent="0.25">
      <c r="A4" s="22" t="s">
        <v>233</v>
      </c>
      <c r="B4" s="23" t="s">
        <v>442</v>
      </c>
      <c r="C4" s="25"/>
      <c r="D4" s="20" t="s">
        <v>311</v>
      </c>
      <c r="E4" s="89">
        <f>COUNTIF(AC!$B:$B,"A")</f>
        <v>0</v>
      </c>
      <c r="F4" s="89">
        <f>COUNTIF(AC!$B:$B,"B")</f>
        <v>11</v>
      </c>
      <c r="G4" s="89">
        <f>COUNTIF(AC!$B:$B,"C")</f>
        <v>0</v>
      </c>
      <c r="H4" s="89">
        <f>COUNTIF(AC!$B:$B,"CA")</f>
        <v>0</v>
      </c>
      <c r="I4" s="89">
        <f>COUNTIF(AC!$B:$B,"CB")</f>
        <v>0</v>
      </c>
      <c r="J4" s="89">
        <f>COUNTIF(AC!$B:$B,"CC")</f>
        <v>0</v>
      </c>
      <c r="K4" s="90">
        <f t="shared" si="0"/>
        <v>11</v>
      </c>
      <c r="L4" s="91">
        <f>SUMPRODUCT((AC!$B:$B="CA")*(AC!$I:$I="NA"))</f>
        <v>0</v>
      </c>
      <c r="M4" s="91">
        <f>SUMPRODUCT((AC!$B:$B="CB")*(AC!$I:$I="NA"))</f>
        <v>0</v>
      </c>
      <c r="N4" s="91">
        <f>SUMPRODUCT((AC!$B:$B="CC")*(AC!$I:$I="NA"))</f>
        <v>0</v>
      </c>
      <c r="O4" s="91">
        <f>SUMPRODUCT((AC!$B:$B="A")*(AC!$I:$I="T"))</f>
        <v>0</v>
      </c>
      <c r="P4" s="91">
        <f>SUMPRODUCT((AC!$B:$B="B")*(AC!$I:$I="T"))</f>
        <v>1</v>
      </c>
      <c r="Q4" s="91">
        <f>SUMPRODUCT((AC!$B:$B="C")*(AC!$I:$I="T"))</f>
        <v>0</v>
      </c>
      <c r="R4" s="91">
        <f>SUMPRODUCT((AC!$B:$B="CA")*(AC!$I:$I="T"))</f>
        <v>0</v>
      </c>
      <c r="S4" s="91">
        <f>SUMPRODUCT((AC!$B:$B="CB")*(AC!$I:$I="T"))</f>
        <v>0</v>
      </c>
      <c r="T4" s="91">
        <f>SUMPRODUCT((AC!$B:$B="CC")*(AC!$I:$I="T"))</f>
        <v>0</v>
      </c>
      <c r="U4" s="91">
        <f>SUMPRODUCT((AC!$B:$B="A")*(AC!$I:$I="T+1Q"))</f>
        <v>0</v>
      </c>
      <c r="V4" s="91">
        <f>SUMPRODUCT((AC!$B:$B="B")*(AC!$I:$I="T+1Q"))</f>
        <v>0</v>
      </c>
      <c r="W4" s="91">
        <f>SUMPRODUCT((AC!$B:$B="C")*(AC!$I:$I="T+1Q"))</f>
        <v>0</v>
      </c>
      <c r="X4" s="91">
        <f>SUMPRODUCT((AC!$B:$B="CA")*(AC!$I:$I="T+1Q"))</f>
        <v>0</v>
      </c>
      <c r="Y4" s="91">
        <f>SUMPRODUCT((AC!$B:$B="CB")*(AC!$I:$I="T+1Q"))</f>
        <v>0</v>
      </c>
      <c r="Z4" s="91">
        <f>SUMPRODUCT((AC!$B:$B="CC")*(AC!$I:$I="T+1Q"))</f>
        <v>0</v>
      </c>
      <c r="AA4" s="91">
        <f>SUMPRODUCT((AC!$B:$B="A")*(AC!$I:$I="T+2Q"))</f>
        <v>0</v>
      </c>
      <c r="AB4" s="91">
        <f>SUMPRODUCT((AC!$B:$B="B")*(AC!$I:$I="T+2Q"))</f>
        <v>0</v>
      </c>
      <c r="AC4" s="91">
        <f>SUMPRODUCT((AC!$B:$B="C")*(AC!$I:$I="T+2Q"))</f>
        <v>0</v>
      </c>
      <c r="AD4" s="91">
        <f>SUMPRODUCT((AC!$B:$B="CA")*(AC!$I:$I="T+2Q"))</f>
        <v>0</v>
      </c>
      <c r="AE4" s="91">
        <f>SUMPRODUCT((AC!$B:$B="CB")*(AC!$I:$I="T+2Q"))</f>
        <v>0</v>
      </c>
      <c r="AF4" s="91">
        <f>SUMPRODUCT((AC!$B:$B="CC")*(AC!$I:$I="T+2Q"))</f>
        <v>0</v>
      </c>
      <c r="AG4" s="91">
        <f>SUMPRODUCT((AC!$B:$B="A")*(AC!$I:$I="T+3Q"))</f>
        <v>0</v>
      </c>
      <c r="AH4" s="91">
        <f>SUMPRODUCT((AC!$B:$B="B")*(AC!$I:$I="T+3Q"))</f>
        <v>0</v>
      </c>
      <c r="AI4" s="91">
        <f>SUMPRODUCT((AC!$B:$B="C")*(AC!$I:$I="T+3Q"))</f>
        <v>0</v>
      </c>
      <c r="AJ4" s="91">
        <f>SUMPRODUCT((AC!$B:$B="CA")*(AC!$I:$I="T+3Q"))</f>
        <v>0</v>
      </c>
      <c r="AK4" s="91">
        <f>SUMPRODUCT((AC!$B:$B="CB")*(AC!$I:$I="T+3Q"))</f>
        <v>0</v>
      </c>
      <c r="AL4" s="91">
        <f>SUMPRODUCT((AC!$B:$B="CC")*(AC!$I:$I="T+3Q"))</f>
        <v>0</v>
      </c>
      <c r="AM4" s="91">
        <f>SUMPRODUCT((AC!$B:$B="A")*(AC!$I:$I="T+4Q"))</f>
        <v>0</v>
      </c>
      <c r="AN4" s="91">
        <f>SUMPRODUCT((AC!$B:$B="B")*(AC!$I:$I="T+4Q"))</f>
        <v>0</v>
      </c>
      <c r="AO4" s="91">
        <f>SUMPRODUCT((AC!$B:$B="C")*(AC!$I:$I="T+4Q"))</f>
        <v>0</v>
      </c>
      <c r="AP4" s="91">
        <f>SUMPRODUCT((AC!$B:$B="CA")*(AC!$I:$I="T+4Q"))</f>
        <v>0</v>
      </c>
      <c r="AQ4" s="91">
        <f>SUMPRODUCT((AC!$B:$B="CB")*(AC!$I:$I="T+4Q"))</f>
        <v>0</v>
      </c>
      <c r="AR4" s="91">
        <f>SUMPRODUCT((AC!$B:$B="CC")*(AC!$I:$I="T+4Q"))</f>
        <v>0</v>
      </c>
    </row>
    <row r="5" spans="1:44" x14ac:dyDescent="0.25">
      <c r="A5" s="22" t="s">
        <v>228</v>
      </c>
      <c r="B5" s="23" t="s">
        <v>443</v>
      </c>
      <c r="C5" s="25"/>
      <c r="D5" s="20" t="s">
        <v>312</v>
      </c>
      <c r="E5" s="89">
        <f>COUNTIF(AD!$B:$B,"A")</f>
        <v>0</v>
      </c>
      <c r="F5" s="89">
        <f>COUNTIF(AD!$B:$B,"B")</f>
        <v>12</v>
      </c>
      <c r="G5" s="89">
        <f>COUNTIF(AD!$B:$B,"C")</f>
        <v>0</v>
      </c>
      <c r="H5" s="89">
        <f>COUNTIF(AD!$B:$B,"CA")</f>
        <v>0</v>
      </c>
      <c r="I5" s="89">
        <f>COUNTIF(AD!$B:$B,"CB")</f>
        <v>0</v>
      </c>
      <c r="J5" s="89">
        <f>COUNTIF(AD!$B:$B,"CC")</f>
        <v>0</v>
      </c>
      <c r="K5" s="90">
        <f t="shared" si="0"/>
        <v>12</v>
      </c>
      <c r="L5" s="91">
        <f>SUMPRODUCT((AD!$B:$B="CA")*(AD!$I:$I="NA"))</f>
        <v>0</v>
      </c>
      <c r="M5" s="91">
        <f>SUMPRODUCT((AD!$B:$B="CB")*(AD!$I:$I="NA"))</f>
        <v>0</v>
      </c>
      <c r="N5" s="91">
        <f>SUMPRODUCT((AD!$B:$B="CC")*(AD!$I:$I="NA"))</f>
        <v>0</v>
      </c>
      <c r="O5" s="91">
        <f>SUMPRODUCT((AD!$B:$B="A")*(AD!$I:$I="T"))</f>
        <v>0</v>
      </c>
      <c r="P5" s="91">
        <f>SUMPRODUCT((AD!$B:$B="B")*(AD!$I:$I="T"))</f>
        <v>1</v>
      </c>
      <c r="Q5" s="91">
        <f>SUMPRODUCT((AD!$B:$B="C")*(AD!$I:$I="T"))</f>
        <v>0</v>
      </c>
      <c r="R5" s="91">
        <f>SUMPRODUCT((AD!$B:$B="CA")*(AD!$I:$I="T"))</f>
        <v>0</v>
      </c>
      <c r="S5" s="91">
        <f>SUMPRODUCT((AD!$B:$B="CB")*(AD!$I:$I="T"))</f>
        <v>0</v>
      </c>
      <c r="T5" s="91">
        <f>SUMPRODUCT((AD!$B:$B="CC")*(AD!$I:$I="T"))</f>
        <v>0</v>
      </c>
      <c r="U5" s="91">
        <f>SUMPRODUCT((AD!$B:$B="A")*(AD!$I:$I="T+1Q"))</f>
        <v>0</v>
      </c>
      <c r="V5" s="91">
        <f>SUMPRODUCT((AD!$B:$B="B")*(AD!$I:$I="T+1Q"))</f>
        <v>0</v>
      </c>
      <c r="W5" s="91">
        <f>SUMPRODUCT((AD!$B:$B="C")*(AD!$I:$I="T+1Q"))</f>
        <v>0</v>
      </c>
      <c r="X5" s="91">
        <f>SUMPRODUCT((AD!$B:$B="CA")*(AD!$I:$I="T+1Q"))</f>
        <v>0</v>
      </c>
      <c r="Y5" s="91">
        <f>SUMPRODUCT((AD!$B:$B="CB")*(AD!$I:$I="T+1Q"))</f>
        <v>0</v>
      </c>
      <c r="Z5" s="91">
        <f>SUMPRODUCT((AD!$B:$B="CC")*(AD!$I:$I="T+1Q"))</f>
        <v>0</v>
      </c>
      <c r="AA5" s="91">
        <f>SUMPRODUCT((AD!$B:$B="A")*(AD!$I:$I="T+2Q"))</f>
        <v>0</v>
      </c>
      <c r="AB5" s="91">
        <f>SUMPRODUCT((AD!$B:$B="B")*(AD!$I:$I="T+2Q"))</f>
        <v>0</v>
      </c>
      <c r="AC5" s="91">
        <f>SUMPRODUCT((AD!$B:$B="C")*(AD!$I:$I="T+2Q"))</f>
        <v>0</v>
      </c>
      <c r="AD5" s="91">
        <f>SUMPRODUCT((AD!$B:$B="CA")*(AD!$I:$I="T+2Q"))</f>
        <v>0</v>
      </c>
      <c r="AE5" s="91">
        <f>SUMPRODUCT((AD!$B:$B="CB")*(AD!$I:$I="T+2Q"))</f>
        <v>0</v>
      </c>
      <c r="AF5" s="91">
        <f>SUMPRODUCT((AD!$B:$B="CC")*(AD!$I:$I="T+2Q"))</f>
        <v>0</v>
      </c>
      <c r="AG5" s="91">
        <f>SUMPRODUCT((AD!$B:$B="A")*(AD!$I:$I="T+3Q"))</f>
        <v>0</v>
      </c>
      <c r="AH5" s="91">
        <f>SUMPRODUCT((AD!$B:$B="B")*(AD!$I:$I="T+3Q"))</f>
        <v>0</v>
      </c>
      <c r="AI5" s="91">
        <f>SUMPRODUCT((AD!$B:$B="C")*(AD!$I:$I="T+3Q"))</f>
        <v>0</v>
      </c>
      <c r="AJ5" s="91">
        <f>SUMPRODUCT((AD!$B:$B="CA")*(AD!$I:$I="T+3Q"))</f>
        <v>0</v>
      </c>
      <c r="AK5" s="91">
        <f>SUMPRODUCT((AD!$B:$B="CB")*(AD!$I:$I="T+3Q"))</f>
        <v>0</v>
      </c>
      <c r="AL5" s="91">
        <f>SUMPRODUCT((AD!$B:$B="CC")*(AD!$I:$I="T+3Q"))</f>
        <v>0</v>
      </c>
      <c r="AM5" s="91">
        <f>SUMPRODUCT((AD!$B:$B="A")*(AD!$I:$I="T+4Q"))</f>
        <v>0</v>
      </c>
      <c r="AN5" s="91">
        <f>SUMPRODUCT((AD!$B:$B="B")*(AD!$I:$I="T+4Q"))</f>
        <v>0</v>
      </c>
      <c r="AO5" s="91">
        <f>SUMPRODUCT((AD!$B:$B="C")*(AD!$I:$I="T+4Q"))</f>
        <v>0</v>
      </c>
      <c r="AP5" s="91">
        <f>SUMPRODUCT((AD!$B:$B="CA")*(AD!$I:$I="T+4Q"))</f>
        <v>0</v>
      </c>
      <c r="AQ5" s="91">
        <f>SUMPRODUCT((AD!$B:$B="CB")*(AD!$I:$I="T+4Q"))</f>
        <v>0</v>
      </c>
      <c r="AR5" s="91">
        <f>SUMPRODUCT((AD!$B:$B="CC")*(AD!$I:$I="T+4Q"))</f>
        <v>0</v>
      </c>
    </row>
    <row r="6" spans="1:44" x14ac:dyDescent="0.25">
      <c r="A6" s="22" t="s">
        <v>229</v>
      </c>
      <c r="B6" s="23" t="s">
        <v>444</v>
      </c>
      <c r="C6" s="25"/>
      <c r="D6" s="20" t="s">
        <v>313</v>
      </c>
      <c r="E6" s="89">
        <f>COUNTIF(AE!$B:$B,"A")</f>
        <v>0</v>
      </c>
      <c r="F6" s="89">
        <f>COUNTIF(AE!$B:$B,"B")</f>
        <v>12</v>
      </c>
      <c r="G6" s="89">
        <f>COUNTIF(AE!$B:$B,"C")</f>
        <v>0</v>
      </c>
      <c r="H6" s="89">
        <f>COUNTIF(AE!$B:$B,"CA")</f>
        <v>0</v>
      </c>
      <c r="I6" s="89">
        <f>COUNTIF(AE!$B:$B,"CB")</f>
        <v>0</v>
      </c>
      <c r="J6" s="89">
        <f>COUNTIF(AE!$B:$B,"CC")</f>
        <v>0</v>
      </c>
      <c r="K6" s="90">
        <f t="shared" si="0"/>
        <v>12</v>
      </c>
      <c r="L6" s="91">
        <f>SUMPRODUCT((AE!$B:$B="CA")*(AE!$I:$I="NA"))</f>
        <v>0</v>
      </c>
      <c r="M6" s="91">
        <f>SUMPRODUCT((AE!$B:$B="CB")*(AE!$I:$I="NA"))</f>
        <v>0</v>
      </c>
      <c r="N6" s="91">
        <f>SUMPRODUCT((AE!$B:$B="CC")*(AE!$I:$I="NA"))</f>
        <v>0</v>
      </c>
      <c r="O6" s="91">
        <f>SUMPRODUCT((AE!$B:$B="A")*(AE!$I:$I="T"))</f>
        <v>0</v>
      </c>
      <c r="P6" s="91">
        <f>SUMPRODUCT((AE!$B:$B="B")*(AE!$I:$I="T"))</f>
        <v>1</v>
      </c>
      <c r="Q6" s="91">
        <f>SUMPRODUCT((AE!$B:$B="C")*(AE!$I:$I="T"))</f>
        <v>0</v>
      </c>
      <c r="R6" s="91">
        <f>SUMPRODUCT((AE!$B:$B="CA")*(AE!$I:$I="T"))</f>
        <v>0</v>
      </c>
      <c r="S6" s="91">
        <f>SUMPRODUCT((AE!$B:$B="CB")*(AE!$I:$I="T"))</f>
        <v>0</v>
      </c>
      <c r="T6" s="91">
        <f>SUMPRODUCT((AE!$B:$B="CC")*(AE!$I:$I="T"))</f>
        <v>0</v>
      </c>
      <c r="U6" s="91">
        <f>SUMPRODUCT((AE!$B:$B="A")*(AE!$I:$I="T+1Q"))</f>
        <v>0</v>
      </c>
      <c r="V6" s="91">
        <f>SUMPRODUCT((AE!$B:$B="B")*(AE!$I:$I="T+1Q"))</f>
        <v>0</v>
      </c>
      <c r="W6" s="91">
        <f>SUMPRODUCT((AE!$B:$B="C")*(AE!$I:$I="T+1Q"))</f>
        <v>0</v>
      </c>
      <c r="X6" s="91">
        <f>SUMPRODUCT((AE!$B:$B="CA")*(AE!$I:$I="T+1Q"))</f>
        <v>0</v>
      </c>
      <c r="Y6" s="91">
        <f>SUMPRODUCT((AE!$B:$B="CB")*(AE!$I:$I="T+1Q"))</f>
        <v>0</v>
      </c>
      <c r="Z6" s="91">
        <f>SUMPRODUCT((AE!$B:$B="CC")*(AE!$I:$I="T+1Q"))</f>
        <v>0</v>
      </c>
      <c r="AA6" s="91">
        <f>SUMPRODUCT((AE!$B:$B="A")*(AE!$I:$I="T+2Q"))</f>
        <v>0</v>
      </c>
      <c r="AB6" s="91">
        <f>SUMPRODUCT((AE!$B:$B="B")*(AE!$I:$I="T+2Q"))</f>
        <v>0</v>
      </c>
      <c r="AC6" s="91">
        <f>SUMPRODUCT((AE!$B:$B="C")*(AE!$I:$I="T+2Q"))</f>
        <v>0</v>
      </c>
      <c r="AD6" s="91">
        <f>SUMPRODUCT((AE!$B:$B="CA")*(AE!$I:$I="T+2Q"))</f>
        <v>0</v>
      </c>
      <c r="AE6" s="91">
        <f>SUMPRODUCT((AE!$B:$B="CB")*(AE!$I:$I="T+2Q"))</f>
        <v>0</v>
      </c>
      <c r="AF6" s="91">
        <f>SUMPRODUCT((AE!$B:$B="CC")*(AE!$I:$I="T+2Q"))</f>
        <v>0</v>
      </c>
      <c r="AG6" s="91">
        <f>SUMPRODUCT((AE!$B:$B="A")*(AE!$I:$I="T+3Q"))</f>
        <v>0</v>
      </c>
      <c r="AH6" s="91">
        <f>SUMPRODUCT((AE!$B:$B="B")*(AE!$I:$I="T+3Q"))</f>
        <v>0</v>
      </c>
      <c r="AI6" s="91">
        <f>SUMPRODUCT((AE!$B:$B="C")*(AE!$I:$I="T+3Q"))</f>
        <v>0</v>
      </c>
      <c r="AJ6" s="91">
        <f>SUMPRODUCT((AE!$B:$B="CA")*(AE!$I:$I="T+3Q"))</f>
        <v>0</v>
      </c>
      <c r="AK6" s="91">
        <f>SUMPRODUCT((AE!$B:$B="CB")*(AE!$I:$I="T+3Q"))</f>
        <v>0</v>
      </c>
      <c r="AL6" s="91">
        <f>SUMPRODUCT((AE!$B:$B="CC")*(AE!$I:$I="T+3Q"))</f>
        <v>0</v>
      </c>
      <c r="AM6" s="91">
        <f>SUMPRODUCT((AE!$B:$B="A")*(AE!$I:$I="T+4Q"))</f>
        <v>0</v>
      </c>
      <c r="AN6" s="91">
        <f>SUMPRODUCT((AE!$B:$B="B")*(AE!$I:$I="T+4Q"))</f>
        <v>0</v>
      </c>
      <c r="AO6" s="91">
        <f>SUMPRODUCT((AE!$B:$B="C")*(AE!$I:$I="T+4Q"))</f>
        <v>0</v>
      </c>
      <c r="AP6" s="91">
        <f>SUMPRODUCT((AE!$B:$B="CA")*(AE!$I:$I="T+4Q"))</f>
        <v>0</v>
      </c>
      <c r="AQ6" s="91">
        <f>SUMPRODUCT((AE!$B:$B="CB")*(AE!$I:$I="T+4Q"))</f>
        <v>0</v>
      </c>
      <c r="AR6" s="91">
        <f>SUMPRODUCT((AE!$B:$B="CC")*(AE!$I:$I="T+4Q"))</f>
        <v>0</v>
      </c>
    </row>
    <row r="7" spans="1:44" x14ac:dyDescent="0.25">
      <c r="A7" s="22" t="s">
        <v>230</v>
      </c>
      <c r="B7" s="26" t="s">
        <v>243</v>
      </c>
      <c r="C7" s="25"/>
      <c r="D7" s="20" t="s">
        <v>311</v>
      </c>
      <c r="E7" s="89">
        <f>COUNTIF(AF!$B:$B,"A")</f>
        <v>0</v>
      </c>
      <c r="F7" s="89">
        <f>COUNTIF(AF!$B:$B,"B")</f>
        <v>0</v>
      </c>
      <c r="G7" s="89">
        <f>COUNTIF(AF!$B:$B,"C")</f>
        <v>0</v>
      </c>
      <c r="H7" s="89">
        <f>COUNTIF(AF!$B:$B,"CA")</f>
        <v>0</v>
      </c>
      <c r="I7" s="89">
        <f>COUNTIF(AF!$B:$B,"CB")</f>
        <v>0</v>
      </c>
      <c r="J7" s="89">
        <f>COUNTIF(AF!$B:$B,"CC")</f>
        <v>15</v>
      </c>
      <c r="K7" s="90">
        <f t="shared" si="0"/>
        <v>15</v>
      </c>
      <c r="L7" s="91">
        <f>SUMPRODUCT((AF!$B:$B="CA")*(AF!$I:$I="NA"))</f>
        <v>0</v>
      </c>
      <c r="M7" s="91">
        <f>SUMPRODUCT((AF!$B:$B="CB")*(AF!$I:$I="NA"))</f>
        <v>0</v>
      </c>
      <c r="N7" s="91">
        <f>SUMPRODUCT((AF!$B:$B="CC")*(AF!$I:$I="NA"))</f>
        <v>0</v>
      </c>
      <c r="O7" s="91">
        <f>SUMPRODUCT((AF!$B:$B="A")*(AF!$I:$I="T"))</f>
        <v>0</v>
      </c>
      <c r="P7" s="91">
        <f>SUMPRODUCT((AF!$B:$B="B")*(AF!$I:$I="T"))</f>
        <v>0</v>
      </c>
      <c r="Q7" s="91">
        <f>SUMPRODUCT((AF!$B:$B="C")*(AF!$I:$I="T"))</f>
        <v>0</v>
      </c>
      <c r="R7" s="91">
        <f>SUMPRODUCT((AF!$B:$B="CA")*(AF!$I:$I="T"))</f>
        <v>0</v>
      </c>
      <c r="S7" s="91">
        <f>SUMPRODUCT((AF!$B:$B="CB")*(AF!$I:$I="T"))</f>
        <v>0</v>
      </c>
      <c r="T7" s="91">
        <f>SUMPRODUCT((AF!$B:$B="CC")*(AF!$I:$I="T"))</f>
        <v>1</v>
      </c>
      <c r="U7" s="91">
        <f>SUMPRODUCT((AF!$B:$B="A")*(AF!$I:$I="T+1Q"))</f>
        <v>0</v>
      </c>
      <c r="V7" s="91">
        <f>SUMPRODUCT((AF!$B:$B="B")*(AF!$I:$I="T+1Q"))</f>
        <v>0</v>
      </c>
      <c r="W7" s="91">
        <f>SUMPRODUCT((AF!$B:$B="C")*(AF!$I:$I="T+1Q"))</f>
        <v>0</v>
      </c>
      <c r="X7" s="91">
        <f>SUMPRODUCT((AF!$B:$B="CA")*(AF!$I:$I="T+1Q"))</f>
        <v>0</v>
      </c>
      <c r="Y7" s="91">
        <f>SUMPRODUCT((AF!$B:$B="CB")*(AF!$I:$I="T+1Q"))</f>
        <v>0</v>
      </c>
      <c r="Z7" s="91">
        <f>SUMPRODUCT((AF!$B:$B="CC")*(AF!$I:$I="T+1Q"))</f>
        <v>0</v>
      </c>
      <c r="AA7" s="91">
        <f>SUMPRODUCT((AF!$B:$B="A")*(AF!$I:$I="T+2Q"))</f>
        <v>0</v>
      </c>
      <c r="AB7" s="91">
        <f>SUMPRODUCT((AF!$B:$B="B")*(AF!$I:$I="T+2Q"))</f>
        <v>0</v>
      </c>
      <c r="AC7" s="91">
        <f>SUMPRODUCT((AF!$B:$B="C")*(AF!$I:$I="T+2Q"))</f>
        <v>0</v>
      </c>
      <c r="AD7" s="91">
        <f>SUMPRODUCT((AF!$B:$B="CA")*(AF!$I:$I="T+2Q"))</f>
        <v>0</v>
      </c>
      <c r="AE7" s="91">
        <f>SUMPRODUCT((AF!$B:$B="CB")*(AF!$I:$I="T+2Q"))</f>
        <v>0</v>
      </c>
      <c r="AF7" s="91">
        <f>SUMPRODUCT((AF!$B:$B="CC")*(AF!$I:$I="T+2Q"))</f>
        <v>0</v>
      </c>
      <c r="AG7" s="91">
        <f>SUMPRODUCT((AF!$B:$B="A")*(AF!$I:$I="T+3Q"))</f>
        <v>0</v>
      </c>
      <c r="AH7" s="91">
        <f>SUMPRODUCT((AF!$B:$B="B")*(AF!$I:$I="T+3Q"))</f>
        <v>0</v>
      </c>
      <c r="AI7" s="91">
        <f>SUMPRODUCT((AF!$B:$B="C")*(AF!$I:$I="T+3Q"))</f>
        <v>0</v>
      </c>
      <c r="AJ7" s="91">
        <f>SUMPRODUCT((AF!$B:$B="CA")*(AF!$I:$I="T+3Q"))</f>
        <v>0</v>
      </c>
      <c r="AK7" s="91">
        <f>SUMPRODUCT((AF!$B:$B="CB")*(AF!$I:$I="T+3Q"))</f>
        <v>0</v>
      </c>
      <c r="AL7" s="91">
        <f>SUMPRODUCT((AF!$B:$B="CC")*(AF!$I:$I="T+3Q"))</f>
        <v>0</v>
      </c>
      <c r="AM7" s="91">
        <f>SUMPRODUCT((AF!$B:$B="A")*(AF!$I:$I="T+4Q"))</f>
        <v>0</v>
      </c>
      <c r="AN7" s="91">
        <f>SUMPRODUCT((AF!$B:$B="B")*(AF!$I:$I="T+4Q"))</f>
        <v>0</v>
      </c>
      <c r="AO7" s="91">
        <f>SUMPRODUCT((AF!$B:$B="C")*(AF!$I:$I="T+4Q"))</f>
        <v>0</v>
      </c>
      <c r="AP7" s="91">
        <f>SUMPRODUCT((AF!$B:$B="CA")*(AF!$I:$I="T+4Q"))</f>
        <v>0</v>
      </c>
      <c r="AQ7" s="91">
        <f>SUMPRODUCT((AF!$B:$B="CB")*(AF!$I:$I="T+4Q"))</f>
        <v>0</v>
      </c>
      <c r="AR7" s="91">
        <f>SUMPRODUCT((AF!$B:$B="CC")*(AF!$I:$I="T+4Q"))</f>
        <v>0</v>
      </c>
    </row>
    <row r="8" spans="1:44" x14ac:dyDescent="0.25">
      <c r="A8" s="22" t="s">
        <v>231</v>
      </c>
      <c r="B8" s="26" t="s">
        <v>244</v>
      </c>
      <c r="C8" s="25"/>
      <c r="D8" s="20" t="s">
        <v>311</v>
      </c>
      <c r="E8" s="89">
        <f>COUNTIF(AG!$B:$B,"A")</f>
        <v>0</v>
      </c>
      <c r="F8" s="89">
        <f>COUNTIF(AG!$B:$B,"B")</f>
        <v>0</v>
      </c>
      <c r="G8" s="89">
        <f>COUNTIF(AG!$B:$B,"C")</f>
        <v>0</v>
      </c>
      <c r="H8" s="89">
        <f>COUNTIF(AG!$B:$B,"CA")</f>
        <v>0</v>
      </c>
      <c r="I8" s="89">
        <f>COUNTIF(AG!$B:$B,"CB")</f>
        <v>0</v>
      </c>
      <c r="J8" s="89">
        <f>COUNTIF(AG!$B:$B,"CC")</f>
        <v>13</v>
      </c>
      <c r="K8" s="90">
        <f t="shared" si="0"/>
        <v>13</v>
      </c>
      <c r="L8" s="91">
        <f>SUMPRODUCT((AG!$B:$B="CA")*(AG!$I:$I="NA"))</f>
        <v>0</v>
      </c>
      <c r="M8" s="91">
        <f>SUMPRODUCT((AG!$B:$B="CB")*(AG!$I:$I="NA"))</f>
        <v>0</v>
      </c>
      <c r="N8" s="91">
        <f>SUMPRODUCT((AG!$B:$B="CC")*(AG!$I:$I="NA"))</f>
        <v>0</v>
      </c>
      <c r="O8" s="91">
        <f>SUMPRODUCT((AG!$B:$B="A")*(AG!$I:$I="T"))</f>
        <v>0</v>
      </c>
      <c r="P8" s="91">
        <f>SUMPRODUCT((AG!$B:$B="B")*(AG!$I:$I="T"))</f>
        <v>0</v>
      </c>
      <c r="Q8" s="91">
        <f>SUMPRODUCT((AG!$B:$B="C")*(AG!$I:$I="T"))</f>
        <v>0</v>
      </c>
      <c r="R8" s="91">
        <f>SUMPRODUCT((AG!$B:$B="CA")*(AG!$I:$I="T"))</f>
        <v>0</v>
      </c>
      <c r="S8" s="91">
        <f>SUMPRODUCT((AG!$B:$B="CB")*(AG!$I:$I="T"))</f>
        <v>0</v>
      </c>
      <c r="T8" s="91">
        <f>SUMPRODUCT((AG!$B:$B="CC")*(AG!$I:$I="T"))</f>
        <v>1</v>
      </c>
      <c r="U8" s="91">
        <f>SUMPRODUCT((AG!$B:$B="A")*(AG!$I:$I="T+1Q"))</f>
        <v>0</v>
      </c>
      <c r="V8" s="91">
        <f>SUMPRODUCT((AG!$B:$B="B")*(AG!$I:$I="T+1Q"))</f>
        <v>0</v>
      </c>
      <c r="W8" s="91">
        <f>SUMPRODUCT((AG!$B:$B="C")*(AG!$I:$I="T+1Q"))</f>
        <v>0</v>
      </c>
      <c r="X8" s="91">
        <f>SUMPRODUCT((AG!$B:$B="CA")*(AG!$I:$I="T+1Q"))</f>
        <v>0</v>
      </c>
      <c r="Y8" s="91">
        <f>SUMPRODUCT((AG!$B:$B="CB")*(AG!$I:$I="T+1Q"))</f>
        <v>0</v>
      </c>
      <c r="Z8" s="91">
        <f>SUMPRODUCT((AG!$B:$B="CC")*(AG!$I:$I="T+1Q"))</f>
        <v>0</v>
      </c>
      <c r="AA8" s="91">
        <f>SUMPRODUCT((AG!$B:$B="A")*(AG!$I:$I="T+2Q"))</f>
        <v>0</v>
      </c>
      <c r="AB8" s="91">
        <f>SUMPRODUCT((AG!$B:$B="B")*(AG!$I:$I="T+2Q"))</f>
        <v>0</v>
      </c>
      <c r="AC8" s="91">
        <f>SUMPRODUCT((AG!$B:$B="C")*(AG!$I:$I="T+2Q"))</f>
        <v>0</v>
      </c>
      <c r="AD8" s="91">
        <f>SUMPRODUCT((AG!$B:$B="CA")*(AG!$I:$I="T+2Q"))</f>
        <v>0</v>
      </c>
      <c r="AE8" s="91">
        <f>SUMPRODUCT((AG!$B:$B="CB")*(AG!$I:$I="T+2Q"))</f>
        <v>0</v>
      </c>
      <c r="AF8" s="91">
        <f>SUMPRODUCT((AG!$B:$B="CC")*(AG!$I:$I="T+2Q"))</f>
        <v>0</v>
      </c>
      <c r="AG8" s="91">
        <f>SUMPRODUCT((AG!$B:$B="A")*(AG!$I:$I="T+3Q"))</f>
        <v>0</v>
      </c>
      <c r="AH8" s="91">
        <f>SUMPRODUCT((AG!$B:$B="B")*(AG!$I:$I="T+3Q"))</f>
        <v>0</v>
      </c>
      <c r="AI8" s="91">
        <f>SUMPRODUCT((AG!$B:$B="C")*(AG!$I:$I="T+3Q"))</f>
        <v>0</v>
      </c>
      <c r="AJ8" s="91">
        <f>SUMPRODUCT((AG!$B:$B="CA")*(AG!$I:$I="T+3Q"))</f>
        <v>0</v>
      </c>
      <c r="AK8" s="91">
        <f>SUMPRODUCT((AG!$B:$B="CB")*(AG!$I:$I="T+3Q"))</f>
        <v>0</v>
      </c>
      <c r="AL8" s="91">
        <f>SUMPRODUCT((AG!$B:$B="CC")*(AG!$I:$I="T+3Q"))</f>
        <v>0</v>
      </c>
      <c r="AM8" s="91">
        <f>SUMPRODUCT((AG!$B:$B="A")*(AG!$I:$I="T+4Q"))</f>
        <v>0</v>
      </c>
      <c r="AN8" s="91">
        <f>SUMPRODUCT((AG!$B:$B="B")*(AG!$I:$I="T+4Q"))</f>
        <v>0</v>
      </c>
      <c r="AO8" s="91">
        <f>SUMPRODUCT((AG!$B:$B="C")*(AG!$I:$I="T+4Q"))</f>
        <v>0</v>
      </c>
      <c r="AP8" s="91">
        <f>SUMPRODUCT((AG!$B:$B="CA")*(AG!$I:$I="T+4Q"))</f>
        <v>0</v>
      </c>
      <c r="AQ8" s="91">
        <f>SUMPRODUCT((AG!$B:$B="CB")*(AG!$I:$I="T+4Q"))</f>
        <v>0</v>
      </c>
      <c r="AR8" s="91">
        <f>SUMPRODUCT((AG!$B:$B="CC")*(AG!$I:$I="T+4Q"))</f>
        <v>0</v>
      </c>
    </row>
    <row r="9" spans="1:44" x14ac:dyDescent="0.25">
      <c r="A9" s="22" t="s">
        <v>232</v>
      </c>
      <c r="B9" s="26" t="s">
        <v>245</v>
      </c>
      <c r="C9" s="25"/>
      <c r="D9" s="20" t="s">
        <v>311</v>
      </c>
      <c r="E9" s="89">
        <f>COUNTIF(AH!$B:$B,"A")</f>
        <v>0</v>
      </c>
      <c r="F9" s="89">
        <f>COUNTIF(AH!$B:$B,"B")</f>
        <v>9</v>
      </c>
      <c r="G9" s="89">
        <f>COUNTIF(AH!$B:$B,"C")</f>
        <v>0</v>
      </c>
      <c r="H9" s="89">
        <f>COUNTIF(AH!$B:$B,"CA")</f>
        <v>0</v>
      </c>
      <c r="I9" s="89">
        <f>COUNTIF(AH!$B:$B,"CB")</f>
        <v>0</v>
      </c>
      <c r="J9" s="89">
        <f>COUNTIF(AH!$B:$B,"CC")</f>
        <v>0</v>
      </c>
      <c r="K9" s="90">
        <f t="shared" si="0"/>
        <v>9</v>
      </c>
      <c r="L9" s="91">
        <f>SUMPRODUCT((AH!$B:$B="CA")*(AH!$I:$I="NA"))</f>
        <v>0</v>
      </c>
      <c r="M9" s="91">
        <f>SUMPRODUCT((AH!$B:$B="CB")*(AH!$I:$I="NA"))</f>
        <v>0</v>
      </c>
      <c r="N9" s="91">
        <f>SUMPRODUCT((AH!$B:$B="CC")*(AH!$I:$I="NA"))</f>
        <v>0</v>
      </c>
      <c r="O9" s="91">
        <f>SUMPRODUCT((AH!$B:$B="A")*(AH!$I:$I="T"))</f>
        <v>0</v>
      </c>
      <c r="P9" s="91">
        <f>SUMPRODUCT((AH!$B:$B="B")*(AH!$I:$I="T"))</f>
        <v>1</v>
      </c>
      <c r="Q9" s="91">
        <f>SUMPRODUCT((AH!$B:$B="C")*(AH!$I:$I="T"))</f>
        <v>0</v>
      </c>
      <c r="R9" s="91">
        <f>SUMPRODUCT((AH!$B:$B="CA")*(AH!$I:$I="T"))</f>
        <v>0</v>
      </c>
      <c r="S9" s="91">
        <f>SUMPRODUCT((AH!$B:$B="CB")*(AH!$I:$I="T"))</f>
        <v>0</v>
      </c>
      <c r="T9" s="91">
        <f>SUMPRODUCT((AH!$B:$B="CC")*(AH!$I:$I="T"))</f>
        <v>0</v>
      </c>
      <c r="U9" s="91">
        <f>SUMPRODUCT((AH!$B:$B="A")*(AH!$I:$I="T+1Q"))</f>
        <v>0</v>
      </c>
      <c r="V9" s="91">
        <f>SUMPRODUCT((AH!$B:$B="B")*(AH!$I:$I="T+1Q"))</f>
        <v>0</v>
      </c>
      <c r="W9" s="91">
        <f>SUMPRODUCT((AH!$B:$B="C")*(AH!$I:$I="T+1Q"))</f>
        <v>0</v>
      </c>
      <c r="X9" s="91">
        <f>SUMPRODUCT((AH!$B:$B="CA")*(AH!$I:$I="T+1Q"))</f>
        <v>0</v>
      </c>
      <c r="Y9" s="91">
        <f>SUMPRODUCT((AH!$B:$B="CB")*(AH!$I:$I="T+1Q"))</f>
        <v>0</v>
      </c>
      <c r="Z9" s="91">
        <f>SUMPRODUCT((AH!$B:$B="CC")*(AH!$I:$I="T+1Q"))</f>
        <v>0</v>
      </c>
      <c r="AA9" s="91">
        <f>SUMPRODUCT((AH!$B:$B="A")*(AH!$I:$I="T+2Q"))</f>
        <v>0</v>
      </c>
      <c r="AB9" s="91">
        <f>SUMPRODUCT((AH!$B:$B="B")*(AH!$I:$I="T+2Q"))</f>
        <v>0</v>
      </c>
      <c r="AC9" s="91">
        <f>SUMPRODUCT((AH!$B:$B="C")*(AH!$I:$I="T+2Q"))</f>
        <v>0</v>
      </c>
      <c r="AD9" s="91">
        <f>SUMPRODUCT((AH!$B:$B="CA")*(AH!$I:$I="T+2Q"))</f>
        <v>0</v>
      </c>
      <c r="AE9" s="91">
        <f>SUMPRODUCT((AH!$B:$B="CB")*(AH!$I:$I="T+2Q"))</f>
        <v>0</v>
      </c>
      <c r="AF9" s="91">
        <f>SUMPRODUCT((AH!$B:$B="CC")*(AH!$I:$I="T+2Q"))</f>
        <v>0</v>
      </c>
      <c r="AG9" s="91">
        <f>SUMPRODUCT((AH!$B:$B="A")*(AH!$I:$I="T+3Q"))</f>
        <v>0</v>
      </c>
      <c r="AH9" s="91">
        <f>SUMPRODUCT((AH!$B:$B="B")*(AH!$I:$I="T+3Q"))</f>
        <v>0</v>
      </c>
      <c r="AI9" s="91">
        <f>SUMPRODUCT((AH!$B:$B="C")*(AH!$I:$I="T+3Q"))</f>
        <v>0</v>
      </c>
      <c r="AJ9" s="91">
        <f>SUMPRODUCT((AH!$B:$B="CA")*(AH!$I:$I="T+3Q"))</f>
        <v>0</v>
      </c>
      <c r="AK9" s="91">
        <f>SUMPRODUCT((AH!$B:$B="CB")*(AH!$I:$I="T+3Q"))</f>
        <v>0</v>
      </c>
      <c r="AL9" s="91">
        <f>SUMPRODUCT((AH!$B:$B="CC")*(AH!$I:$I="T+3Q"))</f>
        <v>0</v>
      </c>
      <c r="AM9" s="91">
        <f>SUMPRODUCT((AH!$B:$B="A")*(AH!$I:$I="T+4Q"))</f>
        <v>0</v>
      </c>
      <c r="AN9" s="91">
        <f>SUMPRODUCT((AH!$B:$B="B")*(AH!$I:$I="T+4Q"))</f>
        <v>0</v>
      </c>
      <c r="AO9" s="91">
        <f>SUMPRODUCT((AH!$B:$B="C")*(AH!$I:$I="T+4Q"))</f>
        <v>0</v>
      </c>
      <c r="AP9" s="91">
        <f>SUMPRODUCT((AH!$B:$B="CA")*(AH!$I:$I="T+4Q"))</f>
        <v>0</v>
      </c>
      <c r="AQ9" s="91">
        <f>SUMPRODUCT((AH!$B:$B="CB")*(AH!$I:$I="T+4Q"))</f>
        <v>0</v>
      </c>
      <c r="AR9" s="91">
        <f>SUMPRODUCT((AH!$B:$B="CC")*(AH!$I:$I="T+4Q"))</f>
        <v>0</v>
      </c>
    </row>
    <row r="10" spans="1:44" ht="25.2" x14ac:dyDescent="0.25">
      <c r="A10" s="22" t="s">
        <v>234</v>
      </c>
      <c r="B10" s="26" t="s">
        <v>287</v>
      </c>
      <c r="C10" s="25" t="s">
        <v>445</v>
      </c>
      <c r="D10" s="25" t="s">
        <v>323</v>
      </c>
      <c r="E10" s="89">
        <f>COUNTIF(AJ!$B:$B,"A")</f>
        <v>0</v>
      </c>
      <c r="F10" s="89">
        <f>COUNTIF(AJ!$B:$B,"B")</f>
        <v>0</v>
      </c>
      <c r="G10" s="89">
        <f>COUNTIF(AJ!$B:$B,"C")</f>
        <v>0</v>
      </c>
      <c r="H10" s="89">
        <f>COUNTIF(AJ!$B:$B,"CA")</f>
        <v>0</v>
      </c>
      <c r="I10" s="89">
        <f>COUNTIF(AJ!$B:$B,"CB")</f>
        <v>4</v>
      </c>
      <c r="J10" s="89">
        <f>COUNTIF(AJ!$B:$B,"CC")</f>
        <v>0</v>
      </c>
      <c r="K10" s="90">
        <f t="shared" si="0"/>
        <v>4</v>
      </c>
      <c r="L10" s="91">
        <f>SUMPRODUCT((AJ!$B:$B="CA")*(AJ!$I:$I="NA"))</f>
        <v>0</v>
      </c>
      <c r="M10" s="91">
        <f>SUMPRODUCT((AJ!$B:$B="CB")*(AJ!$I:$I="NA"))</f>
        <v>0</v>
      </c>
      <c r="N10" s="91">
        <f>SUMPRODUCT((AJ!$B:$B="CC")*(AJ!$I:$I="NA"))</f>
        <v>0</v>
      </c>
      <c r="O10" s="91">
        <f>SUMPRODUCT((AJ!$B:$B="A")*(AJ!$I:$I="T"))</f>
        <v>0</v>
      </c>
      <c r="P10" s="91">
        <f>SUMPRODUCT((AJ!$B:$B="B")*(AJ!$I:$I="T"))</f>
        <v>0</v>
      </c>
      <c r="Q10" s="91">
        <f>SUMPRODUCT((AJ!$B:$B="C")*(AJ!$I:$I="T"))</f>
        <v>0</v>
      </c>
      <c r="R10" s="91">
        <f>SUMPRODUCT((AJ!$B:$B="CA")*(AJ!$I:$I="T"))</f>
        <v>0</v>
      </c>
      <c r="S10" s="91">
        <f>SUMPRODUCT((AJ!$B:$B="CB")*(AJ!$I:$I="T"))</f>
        <v>1</v>
      </c>
      <c r="T10" s="91">
        <f>SUMPRODUCT((AJ!$B:$B="CC")*(AJ!$I:$I="T"))</f>
        <v>0</v>
      </c>
      <c r="U10" s="91">
        <f>SUMPRODUCT((AJ!$B:$B="A")*(AJ!$I:$I="T+1Q"))</f>
        <v>0</v>
      </c>
      <c r="V10" s="91">
        <f>SUMPRODUCT((AJ!$B:$B="B")*(AJ!$I:$I="T+1Q"))</f>
        <v>0</v>
      </c>
      <c r="W10" s="91">
        <f>SUMPRODUCT((AJ!$B:$B="C")*(AJ!$I:$I="T+1Q"))</f>
        <v>0</v>
      </c>
      <c r="X10" s="91">
        <f>SUMPRODUCT((AJ!$B:$B="CA")*(AJ!$I:$I="T+1Q"))</f>
        <v>0</v>
      </c>
      <c r="Y10" s="91">
        <f>SUMPRODUCT((AJ!$B:$B="CB")*(AJ!$I:$I="T+1Q"))</f>
        <v>0</v>
      </c>
      <c r="Z10" s="91">
        <f>SUMPRODUCT((AJ!$B:$B="CC")*(AJ!$I:$I="T+1Q"))</f>
        <v>0</v>
      </c>
      <c r="AA10" s="91">
        <f>SUMPRODUCT((AJ!$B:$B="A")*(AJ!$I:$I="T+2Q"))</f>
        <v>0</v>
      </c>
      <c r="AB10" s="91">
        <f>SUMPRODUCT((AJ!$B:$B="B")*(AJ!$I:$I="T+2Q"))</f>
        <v>0</v>
      </c>
      <c r="AC10" s="91">
        <f>SUMPRODUCT((AJ!$B:$B="C")*(AJ!$I:$I="T+2Q"))</f>
        <v>0</v>
      </c>
      <c r="AD10" s="91">
        <f>SUMPRODUCT((AJ!$B:$B="CA")*(AJ!$I:$I="T+2Q"))</f>
        <v>0</v>
      </c>
      <c r="AE10" s="91">
        <f>SUMPRODUCT((AJ!$B:$B="CB")*(AJ!$I:$I="T+2Q"))</f>
        <v>0</v>
      </c>
      <c r="AF10" s="91">
        <f>SUMPRODUCT((AJ!$B:$B="CC")*(AJ!$I:$I="T+2Q"))</f>
        <v>0</v>
      </c>
      <c r="AG10" s="91">
        <f>SUMPRODUCT((AJ!$B:$B="A")*(AJ!$I:$I="T+3Q"))</f>
        <v>0</v>
      </c>
      <c r="AH10" s="91">
        <f>SUMPRODUCT((AJ!$B:$B="B")*(AJ!$I:$I="T+3Q"))</f>
        <v>0</v>
      </c>
      <c r="AI10" s="91">
        <f>SUMPRODUCT((AJ!$B:$B="C")*(AJ!$I:$I="T+3Q"))</f>
        <v>0</v>
      </c>
      <c r="AJ10" s="91">
        <f>SUMPRODUCT((AJ!$B:$B="CA")*(AJ!$I:$I="T+3Q"))</f>
        <v>0</v>
      </c>
      <c r="AK10" s="91">
        <f>SUMPRODUCT((AJ!$B:$B="CB")*(AJ!$I:$I="T+3Q"))</f>
        <v>0</v>
      </c>
      <c r="AL10" s="91">
        <f>SUMPRODUCT((AJ!$B:$B="CC")*(AJ!$I:$I="T+3Q"))</f>
        <v>0</v>
      </c>
      <c r="AM10" s="91">
        <f>SUMPRODUCT((AJ!$B:$B="A")*(AJ!$I:$I="T+4Q"))</f>
        <v>0</v>
      </c>
      <c r="AN10" s="91">
        <f>SUMPRODUCT((AJ!$B:$B="B")*(AJ!$I:$I="T+4Q"))</f>
        <v>0</v>
      </c>
      <c r="AO10" s="91">
        <f>SUMPRODUCT((AJ!$B:$B="C")*(AJ!$I:$I="T+4Q"))</f>
        <v>0</v>
      </c>
      <c r="AP10" s="91">
        <f>SUMPRODUCT((AJ!$B:$B="CA")*(AJ!$I:$I="T+4Q"))</f>
        <v>0</v>
      </c>
      <c r="AQ10" s="91">
        <f>SUMPRODUCT((AJ!$B:$B="CB")*(AJ!$I:$I="T+4Q"))</f>
        <v>0</v>
      </c>
      <c r="AR10" s="91">
        <f>SUMPRODUCT((AJ!$B:$B="CC")*(AJ!$I:$I="T+4Q"))</f>
        <v>0</v>
      </c>
    </row>
    <row r="11" spans="1:44" x14ac:dyDescent="0.25">
      <c r="A11" s="22" t="s">
        <v>277</v>
      </c>
      <c r="B11" s="26" t="s">
        <v>324</v>
      </c>
      <c r="C11" s="25" t="s">
        <v>285</v>
      </c>
      <c r="D11" s="20" t="s">
        <v>311</v>
      </c>
      <c r="E11" s="89">
        <f>COUNTIF(AK!$B:$B,"A")</f>
        <v>0</v>
      </c>
      <c r="F11" s="89">
        <f>COUNTIF(AK!$B:$B,"B")</f>
        <v>0</v>
      </c>
      <c r="G11" s="89">
        <f>COUNTIF(AK!$B:$B,"C")</f>
        <v>0</v>
      </c>
      <c r="H11" s="89">
        <f>COUNTIF(AK!$B:$B,"CA")</f>
        <v>0</v>
      </c>
      <c r="I11" s="89">
        <f>COUNTIF(AK!$B:$B,"CB")</f>
        <v>4</v>
      </c>
      <c r="J11" s="89">
        <f>COUNTIF(AK!$B:$B,"CC")</f>
        <v>0</v>
      </c>
      <c r="K11" s="90">
        <f t="shared" si="0"/>
        <v>4</v>
      </c>
      <c r="L11" s="91">
        <f>SUMPRODUCT((AK!$B:$B="CA")*(AK!$I:$I="NA"))</f>
        <v>0</v>
      </c>
      <c r="M11" s="91">
        <f>SUMPRODUCT((AK!$B:$B="CB")*(AK!$I:$I="NA"))</f>
        <v>0</v>
      </c>
      <c r="N11" s="91">
        <f>SUMPRODUCT((AK!$B:$B="CC")*(AK!$I:$I="NA"))</f>
        <v>0</v>
      </c>
      <c r="O11" s="91">
        <f>SUMPRODUCT((AK!$B:$B="A")*(AK!$I:$I="T"))</f>
        <v>0</v>
      </c>
      <c r="P11" s="91">
        <f>SUMPRODUCT((AK!$B:$B="B")*(AK!$I:$I="T"))</f>
        <v>0</v>
      </c>
      <c r="Q11" s="91">
        <f>SUMPRODUCT((AK!$B:$B="C")*(AK!$I:$I="T"))</f>
        <v>0</v>
      </c>
      <c r="R11" s="91">
        <f>SUMPRODUCT((AK!$B:$B="CA")*(AK!$I:$I="T"))</f>
        <v>0</v>
      </c>
      <c r="S11" s="91">
        <f>SUMPRODUCT((AK!$B:$B="CB")*(AK!$I:$I="T"))</f>
        <v>1</v>
      </c>
      <c r="T11" s="91">
        <f>SUMPRODUCT((AK!$B:$B="CC")*(AK!$I:$I="T"))</f>
        <v>0</v>
      </c>
      <c r="U11" s="91">
        <f>SUMPRODUCT((AK!$B:$B="A")*(AK!$I:$I="T+1Q"))</f>
        <v>0</v>
      </c>
      <c r="V11" s="91">
        <f>SUMPRODUCT((AK!$B:$B="B")*(AK!$I:$I="T+1Q"))</f>
        <v>0</v>
      </c>
      <c r="W11" s="91">
        <f>SUMPRODUCT((AK!$B:$B="C")*(AK!$I:$I="T+1Q"))</f>
        <v>0</v>
      </c>
      <c r="X11" s="91">
        <f>SUMPRODUCT((AK!$B:$B="CA")*(AK!$I:$I="T+1Q"))</f>
        <v>0</v>
      </c>
      <c r="Y11" s="91">
        <f>SUMPRODUCT((AK!$B:$B="CB")*(AK!$I:$I="T+1Q"))</f>
        <v>0</v>
      </c>
      <c r="Z11" s="91">
        <f>SUMPRODUCT((AK!$B:$B="CC")*(AK!$I:$I="T+1Q"))</f>
        <v>0</v>
      </c>
      <c r="AA11" s="91">
        <f>SUMPRODUCT((AK!$B:$B="A")*(AK!$I:$I="T+2Q"))</f>
        <v>0</v>
      </c>
      <c r="AB11" s="91">
        <f>SUMPRODUCT((AK!$B:$B="B")*(AK!$I:$I="T+2Q"))</f>
        <v>0</v>
      </c>
      <c r="AC11" s="91">
        <f>SUMPRODUCT((AK!$B:$B="C")*(AK!$I:$I="T+2Q"))</f>
        <v>0</v>
      </c>
      <c r="AD11" s="91">
        <f>SUMPRODUCT((AK!$B:$B="CA")*(AK!$I:$I="T+2Q"))</f>
        <v>0</v>
      </c>
      <c r="AE11" s="91">
        <f>SUMPRODUCT((AK!$B:$B="CB")*(AK!$I:$I="T+2Q"))</f>
        <v>0</v>
      </c>
      <c r="AF11" s="91">
        <f>SUMPRODUCT((AK!$B:$B="CC")*(AK!$I:$I="T+2Q"))</f>
        <v>0</v>
      </c>
      <c r="AG11" s="91">
        <f>SUMPRODUCT((AK!$B:$B="A")*(AK!$I:$I="T+3Q"))</f>
        <v>0</v>
      </c>
      <c r="AH11" s="91">
        <f>SUMPRODUCT((AK!$B:$B="B")*(AK!$I:$I="T+3Q"))</f>
        <v>0</v>
      </c>
      <c r="AI11" s="91">
        <f>SUMPRODUCT((AK!$B:$B="C")*(AK!$I:$I="T+3Q"))</f>
        <v>0</v>
      </c>
      <c r="AJ11" s="91">
        <f>SUMPRODUCT((AK!$B:$B="CA")*(AK!$I:$I="T+3Q"))</f>
        <v>0</v>
      </c>
      <c r="AK11" s="91">
        <f>SUMPRODUCT((AK!$B:$B="CB")*(AK!$I:$I="T+3Q"))</f>
        <v>0</v>
      </c>
      <c r="AL11" s="91">
        <f>SUMPRODUCT((AK!$B:$B="CC")*(AK!$I:$I="T+3Q"))</f>
        <v>0</v>
      </c>
      <c r="AM11" s="91">
        <f>SUMPRODUCT((AK!$B:$B="A")*(AK!$I:$I="T+4Q"))</f>
        <v>0</v>
      </c>
      <c r="AN11" s="91">
        <f>SUMPRODUCT((AK!$B:$B="B")*(AK!$I:$I="T+4Q"))</f>
        <v>0</v>
      </c>
      <c r="AO11" s="91">
        <f>SUMPRODUCT((AK!$B:$B="C")*(AK!$I:$I="T+4Q"))</f>
        <v>0</v>
      </c>
      <c r="AP11" s="91">
        <f>SUMPRODUCT((AK!$B:$B="CA")*(AK!$I:$I="T+4Q"))</f>
        <v>0</v>
      </c>
      <c r="AQ11" s="91">
        <f>SUMPRODUCT((AK!$B:$B="CB")*(AK!$I:$I="T+4Q"))</f>
        <v>0</v>
      </c>
      <c r="AR11" s="91">
        <f>SUMPRODUCT((AK!$B:$B="CC")*(AK!$I:$I="T+4Q"))</f>
        <v>0</v>
      </c>
    </row>
    <row r="12" spans="1:44" x14ac:dyDescent="0.25">
      <c r="A12" s="22" t="s">
        <v>278</v>
      </c>
      <c r="B12" s="26" t="s">
        <v>325</v>
      </c>
      <c r="C12" s="25" t="s">
        <v>286</v>
      </c>
      <c r="D12" s="20" t="s">
        <v>311</v>
      </c>
      <c r="E12" s="89">
        <f>COUNTIF(AL!$B:$B,"A")</f>
        <v>0</v>
      </c>
      <c r="F12" s="89">
        <f>COUNTIF(AL!$B:$B,"B")</f>
        <v>0</v>
      </c>
      <c r="G12" s="89">
        <f>COUNTIF(AL!$B:$B,"C")</f>
        <v>0</v>
      </c>
      <c r="H12" s="89">
        <f>COUNTIF(AL!$B:$B,"CA")</f>
        <v>0</v>
      </c>
      <c r="I12" s="89">
        <f>COUNTIF(AL!$B:$B,"CB")</f>
        <v>3</v>
      </c>
      <c r="J12" s="89">
        <f>COUNTIF(AL!$B:$B,"CC")</f>
        <v>0</v>
      </c>
      <c r="K12" s="90">
        <f t="shared" si="0"/>
        <v>3</v>
      </c>
      <c r="L12" s="91">
        <f>SUMPRODUCT((AL!$B:$B="CA")*(AL!$I:$I="NA"))</f>
        <v>0</v>
      </c>
      <c r="M12" s="91">
        <f>SUMPRODUCT((AL!$B:$B="CB")*(AL!$I:$I="NA"))</f>
        <v>0</v>
      </c>
      <c r="N12" s="91">
        <f>SUMPRODUCT((AL!$B:$B="CC")*(AL!$I:$I="NA"))</f>
        <v>0</v>
      </c>
      <c r="O12" s="91">
        <f>SUMPRODUCT((AL!$B:$B="A")*(AL!$I:$I="T"))</f>
        <v>0</v>
      </c>
      <c r="P12" s="91">
        <f>SUMPRODUCT((AL!$B:$B="B")*(AL!$I:$I="T"))</f>
        <v>0</v>
      </c>
      <c r="Q12" s="91">
        <f>SUMPRODUCT((AL!$B:$B="C")*(AL!$I:$I="T"))</f>
        <v>0</v>
      </c>
      <c r="R12" s="91">
        <f>SUMPRODUCT((AL!$B:$B="CA")*(AL!$I:$I="T"))</f>
        <v>0</v>
      </c>
      <c r="S12" s="91">
        <f>SUMPRODUCT((AL!$B:$B="CB")*(AL!$I:$I="T"))</f>
        <v>1</v>
      </c>
      <c r="T12" s="91">
        <f>SUMPRODUCT((AL!$B:$B="CC")*(AL!$I:$I="T"))</f>
        <v>0</v>
      </c>
      <c r="U12" s="91">
        <f>SUMPRODUCT((AL!$B:$B="A")*(AL!$I:$I="T+1Q"))</f>
        <v>0</v>
      </c>
      <c r="V12" s="91">
        <f>SUMPRODUCT((AL!$B:$B="B")*(AL!$I:$I="T+1Q"))</f>
        <v>0</v>
      </c>
      <c r="W12" s="91">
        <f>SUMPRODUCT((AL!$B:$B="C")*(AL!$I:$I="T+1Q"))</f>
        <v>0</v>
      </c>
      <c r="X12" s="91">
        <f>SUMPRODUCT((AL!$B:$B="CA")*(AL!$I:$I="T+1Q"))</f>
        <v>0</v>
      </c>
      <c r="Y12" s="91">
        <f>SUMPRODUCT((AL!$B:$B="CB")*(AL!$I:$I="T+1Q"))</f>
        <v>0</v>
      </c>
      <c r="Z12" s="91">
        <f>SUMPRODUCT((AL!$B:$B="CC")*(AL!$I:$I="T+1Q"))</f>
        <v>0</v>
      </c>
      <c r="AA12" s="91">
        <f>SUMPRODUCT((AL!$B:$B="A")*(AL!$I:$I="T+2Q"))</f>
        <v>0</v>
      </c>
      <c r="AB12" s="91">
        <f>SUMPRODUCT((AL!$B:$B="B")*(AL!$I:$I="T+2Q"))</f>
        <v>0</v>
      </c>
      <c r="AC12" s="91">
        <f>SUMPRODUCT((AL!$B:$B="C")*(AL!$I:$I="T+2Q"))</f>
        <v>0</v>
      </c>
      <c r="AD12" s="91">
        <f>SUMPRODUCT((AL!$B:$B="CA")*(AL!$I:$I="T+2Q"))</f>
        <v>0</v>
      </c>
      <c r="AE12" s="91">
        <f>SUMPRODUCT((AL!$B:$B="CB")*(AL!$I:$I="T+2Q"))</f>
        <v>0</v>
      </c>
      <c r="AF12" s="91">
        <f>SUMPRODUCT((AL!$B:$B="CC")*(AL!$I:$I="T+2Q"))</f>
        <v>0</v>
      </c>
      <c r="AG12" s="91">
        <f>SUMPRODUCT((AL!$B:$B="A")*(AL!$I:$I="T+3Q"))</f>
        <v>0</v>
      </c>
      <c r="AH12" s="91">
        <f>SUMPRODUCT((AL!$B:$B="B")*(AL!$I:$I="T+3Q"))</f>
        <v>0</v>
      </c>
      <c r="AI12" s="91">
        <f>SUMPRODUCT((AL!$B:$B="C")*(AL!$I:$I="T+3Q"))</f>
        <v>0</v>
      </c>
      <c r="AJ12" s="91">
        <f>SUMPRODUCT((AL!$B:$B="CA")*(AL!$I:$I="T+3Q"))</f>
        <v>0</v>
      </c>
      <c r="AK12" s="91">
        <f>SUMPRODUCT((AL!$B:$B="CB")*(AL!$I:$I="T+3Q"))</f>
        <v>0</v>
      </c>
      <c r="AL12" s="91">
        <f>SUMPRODUCT((AL!$B:$B="CC")*(AL!$I:$I="T+3Q"))</f>
        <v>0</v>
      </c>
      <c r="AM12" s="91">
        <f>SUMPRODUCT((AL!$B:$B="A")*(AL!$I:$I="T+4Q"))</f>
        <v>0</v>
      </c>
      <c r="AN12" s="91">
        <f>SUMPRODUCT((AL!$B:$B="B")*(AL!$I:$I="T+4Q"))</f>
        <v>0</v>
      </c>
      <c r="AO12" s="91">
        <f>SUMPRODUCT((AL!$B:$B="C")*(AL!$I:$I="T+4Q"))</f>
        <v>0</v>
      </c>
      <c r="AP12" s="91">
        <f>SUMPRODUCT((AL!$B:$B="CA")*(AL!$I:$I="T+4Q"))</f>
        <v>0</v>
      </c>
      <c r="AQ12" s="91">
        <f>SUMPRODUCT((AL!$B:$B="CB")*(AL!$I:$I="T+4Q"))</f>
        <v>0</v>
      </c>
      <c r="AR12" s="91">
        <f>SUMPRODUCT((AL!$B:$B="CC")*(AL!$I:$I="T+4Q"))</f>
        <v>0</v>
      </c>
    </row>
    <row r="13" spans="1:44" ht="25.2" x14ac:dyDescent="0.25">
      <c r="A13" s="22" t="s">
        <v>314</v>
      </c>
      <c r="B13" s="26" t="s">
        <v>317</v>
      </c>
      <c r="C13" s="25" t="s">
        <v>315</v>
      </c>
      <c r="D13" s="26" t="s">
        <v>324</v>
      </c>
      <c r="E13" s="89">
        <f>COUNTIF(AM!$B:$B,"A")</f>
        <v>0</v>
      </c>
      <c r="F13" s="89">
        <f>COUNTIF(AM!$B:$B,"B")</f>
        <v>0</v>
      </c>
      <c r="G13" s="89">
        <f>COUNTIF(AM!$B:$B,"C")</f>
        <v>0</v>
      </c>
      <c r="H13" s="89">
        <f>COUNTIF(AM!$B:$B,"CA")</f>
        <v>0</v>
      </c>
      <c r="I13" s="89">
        <f>COUNTIF(AM!$B:$B,"CB")</f>
        <v>4</v>
      </c>
      <c r="J13" s="89">
        <f>COUNTIF(AM!$B:$B,"CC")</f>
        <v>0</v>
      </c>
      <c r="K13" s="90">
        <f t="shared" ref="K13" si="1">SUM(E13:J13)</f>
        <v>4</v>
      </c>
      <c r="L13" s="91">
        <f>SUMPRODUCT((AM!$B:$B="CA")*(AM!$I:$I="NA"))</f>
        <v>0</v>
      </c>
      <c r="M13" s="91">
        <f>SUMPRODUCT((AM!$B:$B="CB")*(AM!$I:$I="NA"))</f>
        <v>0</v>
      </c>
      <c r="N13" s="91">
        <f>SUMPRODUCT((AM!$B:$B="CC")*(AM!$I:$I="NA"))</f>
        <v>0</v>
      </c>
      <c r="O13" s="91">
        <f>SUMPRODUCT((AM!$B:$B="A")*(AM!$I:$I="T"))</f>
        <v>0</v>
      </c>
      <c r="P13" s="91">
        <f>SUMPRODUCT((AM!$B:$B="B")*(AM!$I:$I="T"))</f>
        <v>0</v>
      </c>
      <c r="Q13" s="91">
        <f>SUMPRODUCT((AM!$B:$B="C")*(AM!$I:$I="T"))</f>
        <v>0</v>
      </c>
      <c r="R13" s="91">
        <f>SUMPRODUCT((AM!$B:$B="CA")*(AM!$I:$I="T"))</f>
        <v>0</v>
      </c>
      <c r="S13" s="91">
        <f>SUMPRODUCT((AM!$B:$B="CB")*(AM!$I:$I="T"))</f>
        <v>1</v>
      </c>
      <c r="T13" s="91">
        <f>SUMPRODUCT((AM!$B:$B="CC")*(AM!$I:$I="T"))</f>
        <v>0</v>
      </c>
      <c r="U13" s="91">
        <f>SUMPRODUCT((AM!$B:$B="A")*(AM!$I:$I="T+1Q"))</f>
        <v>0</v>
      </c>
      <c r="V13" s="91">
        <f>SUMPRODUCT((AM!$B:$B="B")*(AM!$I:$I="T+1Q"))</f>
        <v>0</v>
      </c>
      <c r="W13" s="91">
        <f>SUMPRODUCT((AM!$B:$B="C")*(AM!$I:$I="T+1Q"))</f>
        <v>0</v>
      </c>
      <c r="X13" s="91">
        <f>SUMPRODUCT((AM!$B:$B="CA")*(AM!$I:$I="T+1Q"))</f>
        <v>0</v>
      </c>
      <c r="Y13" s="91">
        <f>SUMPRODUCT((AM!$B:$B="CB")*(AM!$I:$I="T+1Q"))</f>
        <v>0</v>
      </c>
      <c r="Z13" s="91">
        <f>SUMPRODUCT((AM!$B:$B="CC")*(AM!$I:$I="T+1Q"))</f>
        <v>0</v>
      </c>
      <c r="AA13" s="91">
        <f>SUMPRODUCT((AM!$B:$B="A")*(AM!$I:$I="T+2Q"))</f>
        <v>0</v>
      </c>
      <c r="AB13" s="91">
        <f>SUMPRODUCT((AM!$B:$B="B")*(AM!$I:$I="T+2Q"))</f>
        <v>0</v>
      </c>
      <c r="AC13" s="91">
        <f>SUMPRODUCT((AM!$B:$B="C")*(AM!$I:$I="T+2Q"))</f>
        <v>0</v>
      </c>
      <c r="AD13" s="91">
        <f>SUMPRODUCT((AM!$B:$B="CA")*(AM!$I:$I="T+2Q"))</f>
        <v>0</v>
      </c>
      <c r="AE13" s="91">
        <f>SUMPRODUCT((AM!$B:$B="CB")*(AM!$I:$I="T+2Q"))</f>
        <v>0</v>
      </c>
      <c r="AF13" s="91">
        <f>SUMPRODUCT((AM!$B:$B="CC")*(AM!$I:$I="T+2Q"))</f>
        <v>0</v>
      </c>
      <c r="AG13" s="91">
        <f>SUMPRODUCT((AM!$B:$B="A")*(AM!$I:$I="T+3Q"))</f>
        <v>0</v>
      </c>
      <c r="AH13" s="91">
        <f>SUMPRODUCT((AM!$B:$B="B")*(AM!$I:$I="T+3Q"))</f>
        <v>0</v>
      </c>
      <c r="AI13" s="91">
        <f>SUMPRODUCT((AM!$B:$B="C")*(AM!$I:$I="T+3Q"))</f>
        <v>0</v>
      </c>
      <c r="AJ13" s="91">
        <f>SUMPRODUCT((AM!$B:$B="CA")*(AM!$I:$I="T+3Q"))</f>
        <v>0</v>
      </c>
      <c r="AK13" s="91">
        <f>SUMPRODUCT((AM!$B:$B="CB")*(AM!$I:$I="T+3Q"))</f>
        <v>0</v>
      </c>
      <c r="AL13" s="91">
        <f>SUMPRODUCT((AM!$B:$B="CC")*(AM!$I:$I="T+3Q"))</f>
        <v>0</v>
      </c>
      <c r="AM13" s="91">
        <f>SUMPRODUCT((AM!$B:$B="A")*(AM!$I:$I="T+4Q"))</f>
        <v>0</v>
      </c>
      <c r="AN13" s="91">
        <f>SUMPRODUCT((AM!$B:$B="B")*(AM!$I:$I="T+4Q"))</f>
        <v>0</v>
      </c>
      <c r="AO13" s="91">
        <f>SUMPRODUCT((AM!$B:$B="C")*(AM!$I:$I="T+4Q"))</f>
        <v>0</v>
      </c>
      <c r="AP13" s="91">
        <f>SUMPRODUCT((AM!$B:$B="CA")*(AM!$I:$I="T+4Q"))</f>
        <v>0</v>
      </c>
      <c r="AQ13" s="91">
        <f>SUMPRODUCT((AM!$B:$B="CB")*(AM!$I:$I="T+4Q"))</f>
        <v>0</v>
      </c>
      <c r="AR13" s="91">
        <f>SUMPRODUCT((AM!$B:$B="CC")*(AM!$I:$I="T+4Q"))</f>
        <v>0</v>
      </c>
    </row>
    <row r="14" spans="1:44" x14ac:dyDescent="0.25">
      <c r="A14" s="93" t="s">
        <v>225</v>
      </c>
      <c r="B14" s="93"/>
      <c r="C14" s="93"/>
      <c r="D14" s="27"/>
      <c r="E14" s="94">
        <f>SUM(E2:E13)</f>
        <v>1</v>
      </c>
      <c r="F14" s="94">
        <f t="shared" ref="F14:K14" si="2">SUM(F2:F13)</f>
        <v>58</v>
      </c>
      <c r="G14" s="94">
        <f t="shared" si="2"/>
        <v>0</v>
      </c>
      <c r="H14" s="94">
        <f t="shared" si="2"/>
        <v>0</v>
      </c>
      <c r="I14" s="94">
        <f t="shared" si="2"/>
        <v>19</v>
      </c>
      <c r="J14" s="94">
        <f t="shared" si="2"/>
        <v>28</v>
      </c>
      <c r="K14" s="94">
        <f t="shared" si="2"/>
        <v>106</v>
      </c>
      <c r="L14" s="86">
        <f t="shared" ref="L14:AR14" si="3">SUM(L2:L12)</f>
        <v>0</v>
      </c>
      <c r="M14" s="86">
        <f t="shared" si="3"/>
        <v>0</v>
      </c>
      <c r="N14" s="86">
        <f t="shared" si="3"/>
        <v>0</v>
      </c>
      <c r="O14" s="87">
        <f t="shared" si="3"/>
        <v>0</v>
      </c>
      <c r="P14" s="87">
        <f t="shared" si="3"/>
        <v>5</v>
      </c>
      <c r="Q14" s="87">
        <f t="shared" si="3"/>
        <v>0</v>
      </c>
      <c r="R14" s="87">
        <f t="shared" si="3"/>
        <v>0</v>
      </c>
      <c r="S14" s="87">
        <f t="shared" si="3"/>
        <v>4</v>
      </c>
      <c r="T14" s="87">
        <f t="shared" si="3"/>
        <v>2</v>
      </c>
      <c r="U14" s="86">
        <f t="shared" si="3"/>
        <v>0</v>
      </c>
      <c r="V14" s="86">
        <f t="shared" si="3"/>
        <v>0</v>
      </c>
      <c r="W14" s="86">
        <f t="shared" si="3"/>
        <v>0</v>
      </c>
      <c r="X14" s="86">
        <f t="shared" si="3"/>
        <v>0</v>
      </c>
      <c r="Y14" s="86">
        <f t="shared" si="3"/>
        <v>0</v>
      </c>
      <c r="Z14" s="86">
        <f t="shared" si="3"/>
        <v>0</v>
      </c>
      <c r="AA14" s="87">
        <f t="shared" si="3"/>
        <v>0</v>
      </c>
      <c r="AB14" s="87">
        <f t="shared" si="3"/>
        <v>0</v>
      </c>
      <c r="AC14" s="87">
        <f t="shared" si="3"/>
        <v>0</v>
      </c>
      <c r="AD14" s="87">
        <f t="shared" si="3"/>
        <v>0</v>
      </c>
      <c r="AE14" s="87">
        <f t="shared" si="3"/>
        <v>0</v>
      </c>
      <c r="AF14" s="87">
        <f t="shared" si="3"/>
        <v>0</v>
      </c>
      <c r="AG14" s="86">
        <f t="shared" si="3"/>
        <v>0</v>
      </c>
      <c r="AH14" s="86">
        <f t="shared" si="3"/>
        <v>0</v>
      </c>
      <c r="AI14" s="86">
        <f t="shared" si="3"/>
        <v>0</v>
      </c>
      <c r="AJ14" s="86">
        <f t="shared" si="3"/>
        <v>0</v>
      </c>
      <c r="AK14" s="86">
        <f t="shared" si="3"/>
        <v>0</v>
      </c>
      <c r="AL14" s="86">
        <f t="shared" si="3"/>
        <v>0</v>
      </c>
      <c r="AM14" s="87">
        <f t="shared" si="3"/>
        <v>0</v>
      </c>
      <c r="AN14" s="87">
        <f t="shared" si="3"/>
        <v>0</v>
      </c>
      <c r="AO14" s="87">
        <f t="shared" si="3"/>
        <v>0</v>
      </c>
      <c r="AP14" s="87">
        <f t="shared" si="3"/>
        <v>0</v>
      </c>
      <c r="AQ14" s="87">
        <f t="shared" si="3"/>
        <v>0</v>
      </c>
      <c r="AR14" s="87">
        <f t="shared" si="3"/>
        <v>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3"/>
  <sheetViews>
    <sheetView workbookViewId="0">
      <selection activeCell="C29" sqref="C29"/>
    </sheetView>
  </sheetViews>
  <sheetFormatPr defaultColWidth="9" defaultRowHeight="12" x14ac:dyDescent="0.15"/>
  <cols>
    <col min="1" max="1" width="9" style="3"/>
    <col min="2" max="2" width="9.3984375" style="3" bestFit="1" customWidth="1"/>
    <col min="3" max="3" width="53.09765625" style="1" bestFit="1" customWidth="1"/>
    <col min="4" max="4" width="18.09765625" style="1" customWidth="1"/>
    <col min="5" max="16384" width="9" style="1"/>
  </cols>
  <sheetData>
    <row r="1" spans="1:4" x14ac:dyDescent="0.15">
      <c r="A1" s="4" t="s">
        <v>21</v>
      </c>
      <c r="B1" s="4" t="s">
        <v>6</v>
      </c>
      <c r="C1" s="4" t="s">
        <v>7</v>
      </c>
      <c r="D1" s="4" t="s">
        <v>8</v>
      </c>
    </row>
    <row r="2" spans="1:4" x14ac:dyDescent="0.15">
      <c r="A2" s="2" t="s">
        <v>11</v>
      </c>
      <c r="B2" s="5">
        <v>41758</v>
      </c>
      <c r="C2" s="2" t="s">
        <v>10</v>
      </c>
      <c r="D2" s="2"/>
    </row>
    <row r="3" spans="1:4" ht="36" x14ac:dyDescent="0.15">
      <c r="A3" s="2" t="s">
        <v>307</v>
      </c>
      <c r="B3" s="5">
        <v>41831</v>
      </c>
      <c r="C3" s="17" t="s">
        <v>301</v>
      </c>
      <c r="D3" s="2"/>
    </row>
    <row r="4" spans="1:4" x14ac:dyDescent="0.15">
      <c r="A4" s="2" t="s">
        <v>308</v>
      </c>
      <c r="B4" s="5">
        <v>41838</v>
      </c>
      <c r="C4" s="2" t="s">
        <v>306</v>
      </c>
      <c r="D4" s="2"/>
    </row>
    <row r="5" spans="1:4" ht="24" x14ac:dyDescent="0.15">
      <c r="A5" s="2" t="s">
        <v>318</v>
      </c>
      <c r="B5" s="5">
        <v>41879</v>
      </c>
      <c r="C5" s="17" t="s">
        <v>319</v>
      </c>
      <c r="D5" s="2"/>
    </row>
    <row r="6" spans="1:4" x14ac:dyDescent="0.15">
      <c r="A6" s="2" t="s">
        <v>320</v>
      </c>
      <c r="B6" s="18">
        <v>41893</v>
      </c>
      <c r="C6" s="2" t="s">
        <v>321</v>
      </c>
      <c r="D6" s="19"/>
    </row>
    <row r="7" spans="1:4" ht="108" x14ac:dyDescent="0.15">
      <c r="A7" s="2" t="s">
        <v>330</v>
      </c>
      <c r="B7" s="5">
        <v>42363</v>
      </c>
      <c r="C7" s="17" t="s">
        <v>331</v>
      </c>
      <c r="D7" s="19"/>
    </row>
    <row r="8" spans="1:4" x14ac:dyDescent="0.15">
      <c r="A8" s="2" t="s">
        <v>438</v>
      </c>
      <c r="B8" s="5">
        <v>42431</v>
      </c>
      <c r="C8" s="17" t="s">
        <v>439</v>
      </c>
      <c r="D8" s="19"/>
    </row>
    <row r="9" spans="1:4" x14ac:dyDescent="0.15">
      <c r="A9" s="2" t="s">
        <v>440</v>
      </c>
      <c r="B9" s="5">
        <v>42440</v>
      </c>
      <c r="C9" s="17" t="s">
        <v>439</v>
      </c>
      <c r="D9" s="19"/>
    </row>
    <row r="10" spans="1:4" x14ac:dyDescent="0.15">
      <c r="A10" s="2" t="s">
        <v>441</v>
      </c>
      <c r="B10" s="5">
        <v>42451</v>
      </c>
      <c r="C10" s="17" t="s">
        <v>439</v>
      </c>
      <c r="D10" s="19"/>
    </row>
    <row r="11" spans="1:4" x14ac:dyDescent="0.15">
      <c r="A11" s="2" t="s">
        <v>458</v>
      </c>
      <c r="B11" s="5">
        <v>42458</v>
      </c>
      <c r="C11" s="17" t="s">
        <v>439</v>
      </c>
      <c r="D11" s="19"/>
    </row>
    <row r="12" spans="1:4" x14ac:dyDescent="0.15">
      <c r="A12" s="2" t="s">
        <v>459</v>
      </c>
      <c r="B12" s="5">
        <v>42534</v>
      </c>
      <c r="C12" s="17" t="s">
        <v>439</v>
      </c>
      <c r="D12" s="19"/>
    </row>
    <row r="13" spans="1:4" x14ac:dyDescent="0.15">
      <c r="A13" s="2" t="s">
        <v>460</v>
      </c>
      <c r="B13" s="5">
        <v>42587</v>
      </c>
      <c r="C13" s="17" t="s">
        <v>439</v>
      </c>
      <c r="D13" s="19"/>
    </row>
  </sheetData>
  <customSheetViews>
    <customSheetView guid="{C89A027F-B76A-4A1D-83EE-5C642C0C41D4}" showRuler="0">
      <selection activeCell="B10" sqref="B10"/>
      <pageMargins left="0.75" right="0.75" top="1" bottom="1" header="0.5" footer="0.5"/>
      <pageSetup paperSize="9" orientation="portrait" horizontalDpi="1200" verticalDpi="1200" r:id="rId1"/>
      <headerFooter alignWithMargins="0"/>
    </customSheetView>
    <customSheetView guid="{DCA9DA01-B982-4935-B7F4-E633714883EF}">
      <selection activeCell="B32" sqref="B32"/>
      <pageMargins left="0.75" right="0.75" top="1" bottom="1" header="0.5" footer="0.5"/>
      <pageSetup paperSize="9" orientation="portrait" horizontalDpi="1200" verticalDpi="1200" r:id="rId2"/>
      <headerFooter alignWithMargins="0"/>
    </customSheetView>
    <customSheetView guid="{1BC35CF4-D424-408D-B2D5-9D3453D4AD74}" showRuler="0">
      <selection activeCell="B10" sqref="B10"/>
      <pageMargins left="0.75" right="0.75" top="1" bottom="1" header="0.5" footer="0.5"/>
      <pageSetup paperSize="9" orientation="portrait" horizontalDpi="1200" verticalDpi="1200" r:id="rId3"/>
      <headerFooter alignWithMargins="0"/>
    </customSheetView>
  </customSheetViews>
  <phoneticPr fontId="1" type="noConversion"/>
  <pageMargins left="0.75" right="0.75" top="1" bottom="1" header="0.5" footer="0.5"/>
  <pageSetup paperSize="9" orientation="portrait" horizontalDpi="1200" verticalDpi="1200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7.8984375" style="31" customWidth="1"/>
    <col min="2" max="2" width="10.09765625" style="31" customWidth="1"/>
    <col min="3" max="3" width="13.59765625" style="31" customWidth="1"/>
    <col min="4" max="4" width="12.3984375" style="31" customWidth="1"/>
    <col min="5" max="5" width="24.59765625" style="31" customWidth="1"/>
    <col min="6" max="6" width="14.09765625" style="31" customWidth="1"/>
    <col min="7" max="7" width="9.09765625" style="31" customWidth="1"/>
    <col min="8" max="8" width="9" style="31"/>
    <col min="9" max="9" width="10.796875" style="116" customWidth="1"/>
    <col min="10" max="16384" width="9" style="31"/>
  </cols>
  <sheetData>
    <row r="1" spans="1:9" ht="42" customHeight="1" x14ac:dyDescent="0.25">
      <c r="A1" s="28" t="s">
        <v>26</v>
      </c>
      <c r="B1" s="28" t="s">
        <v>27</v>
      </c>
      <c r="C1" s="28" t="s">
        <v>28</v>
      </c>
      <c r="D1" s="29" t="s">
        <v>1</v>
      </c>
      <c r="E1" s="29" t="s">
        <v>3</v>
      </c>
      <c r="F1" s="30" t="s">
        <v>29</v>
      </c>
      <c r="G1" s="29" t="s">
        <v>2</v>
      </c>
      <c r="H1" s="28" t="s">
        <v>9</v>
      </c>
      <c r="I1" s="112" t="s">
        <v>532</v>
      </c>
    </row>
    <row r="2" spans="1:9" x14ac:dyDescent="0.25">
      <c r="A2" s="32" t="s">
        <v>332</v>
      </c>
      <c r="B2" s="33" t="s">
        <v>273</v>
      </c>
      <c r="C2" s="34" t="s">
        <v>274</v>
      </c>
      <c r="D2" s="35" t="s">
        <v>275</v>
      </c>
      <c r="E2" s="35" t="s">
        <v>256</v>
      </c>
      <c r="F2" s="35" t="s">
        <v>276</v>
      </c>
      <c r="G2" s="36" t="s">
        <v>0</v>
      </c>
      <c r="H2" s="37"/>
      <c r="I2" s="113" t="s">
        <v>533</v>
      </c>
    </row>
    <row r="3" spans="1:9" ht="24" x14ac:dyDescent="0.25">
      <c r="A3" s="32" t="s">
        <v>333</v>
      </c>
      <c r="B3" s="38" t="s">
        <v>12</v>
      </c>
      <c r="C3" s="39" t="s">
        <v>32</v>
      </c>
      <c r="D3" s="39" t="s">
        <v>33</v>
      </c>
      <c r="E3" s="39" t="s">
        <v>34</v>
      </c>
      <c r="F3" s="39" t="s">
        <v>5</v>
      </c>
      <c r="G3" s="36" t="s">
        <v>0</v>
      </c>
      <c r="H3" s="37"/>
      <c r="I3" s="114"/>
    </row>
    <row r="4" spans="1:9" ht="24" x14ac:dyDescent="0.25">
      <c r="A4" s="32" t="s">
        <v>334</v>
      </c>
      <c r="B4" s="38" t="s">
        <v>12</v>
      </c>
      <c r="C4" s="40" t="s">
        <v>35</v>
      </c>
      <c r="D4" s="41" t="s">
        <v>4</v>
      </c>
      <c r="E4" s="41" t="s">
        <v>36</v>
      </c>
      <c r="F4" s="42" t="s">
        <v>5</v>
      </c>
      <c r="G4" s="36" t="s">
        <v>0</v>
      </c>
      <c r="H4" s="32"/>
      <c r="I4" s="114"/>
    </row>
    <row r="5" spans="1:9" x14ac:dyDescent="0.25">
      <c r="A5" s="32" t="s">
        <v>335</v>
      </c>
      <c r="B5" s="38" t="s">
        <v>12</v>
      </c>
      <c r="C5" s="40" t="s">
        <v>30</v>
      </c>
      <c r="D5" s="41" t="s">
        <v>37</v>
      </c>
      <c r="E5" s="41" t="s">
        <v>37</v>
      </c>
      <c r="F5" s="42" t="s">
        <v>5</v>
      </c>
      <c r="G5" s="36" t="s">
        <v>0</v>
      </c>
      <c r="H5" s="32"/>
      <c r="I5" s="114"/>
    </row>
    <row r="6" spans="1:9" x14ac:dyDescent="0.25">
      <c r="A6" s="32" t="s">
        <v>336</v>
      </c>
      <c r="B6" s="38" t="s">
        <v>12</v>
      </c>
      <c r="C6" s="40" t="s">
        <v>38</v>
      </c>
      <c r="D6" s="41" t="s">
        <v>39</v>
      </c>
      <c r="E6" s="41" t="s">
        <v>39</v>
      </c>
      <c r="F6" s="42" t="s">
        <v>5</v>
      </c>
      <c r="G6" s="36" t="s">
        <v>0</v>
      </c>
      <c r="H6" s="32"/>
      <c r="I6" s="114"/>
    </row>
    <row r="7" spans="1:9" x14ac:dyDescent="0.25">
      <c r="A7" s="32" t="s">
        <v>337</v>
      </c>
      <c r="B7" s="38" t="s">
        <v>12</v>
      </c>
      <c r="C7" s="40" t="s">
        <v>40</v>
      </c>
      <c r="D7" s="41" t="s">
        <v>41</v>
      </c>
      <c r="E7" s="41" t="s">
        <v>42</v>
      </c>
      <c r="F7" s="42" t="s">
        <v>5</v>
      </c>
      <c r="G7" s="36" t="s">
        <v>0</v>
      </c>
      <c r="H7" s="32"/>
      <c r="I7" s="114"/>
    </row>
    <row r="8" spans="1:9" ht="144" x14ac:dyDescent="0.25">
      <c r="A8" s="32" t="s">
        <v>338</v>
      </c>
      <c r="B8" s="38" t="s">
        <v>12</v>
      </c>
      <c r="C8" s="40" t="s">
        <v>43</v>
      </c>
      <c r="D8" s="41" t="s">
        <v>44</v>
      </c>
      <c r="E8" s="41" t="s">
        <v>289</v>
      </c>
      <c r="F8" s="42" t="s">
        <v>288</v>
      </c>
      <c r="G8" s="36" t="s">
        <v>0</v>
      </c>
      <c r="H8" s="32"/>
      <c r="I8" s="114"/>
    </row>
    <row r="9" spans="1:9" ht="24" x14ac:dyDescent="0.25">
      <c r="A9" s="32" t="s">
        <v>339</v>
      </c>
      <c r="B9" s="38" t="s">
        <v>12</v>
      </c>
      <c r="C9" s="40" t="s">
        <v>45</v>
      </c>
      <c r="D9" s="41" t="s">
        <v>46</v>
      </c>
      <c r="E9" s="41" t="s">
        <v>47</v>
      </c>
      <c r="F9" s="42" t="s">
        <v>5</v>
      </c>
      <c r="G9" s="36" t="s">
        <v>0</v>
      </c>
      <c r="H9" s="32"/>
      <c r="I9" s="114"/>
    </row>
    <row r="10" spans="1:9" x14ac:dyDescent="0.25">
      <c r="A10" s="32" t="s">
        <v>340</v>
      </c>
      <c r="B10" s="38" t="s">
        <v>48</v>
      </c>
      <c r="C10" s="40" t="s">
        <v>49</v>
      </c>
      <c r="D10" s="41" t="s">
        <v>50</v>
      </c>
      <c r="E10" s="41" t="s">
        <v>51</v>
      </c>
      <c r="F10" s="42" t="s">
        <v>5</v>
      </c>
      <c r="G10" s="36" t="s">
        <v>0</v>
      </c>
      <c r="H10" s="32"/>
      <c r="I10" s="114"/>
    </row>
    <row r="11" spans="1:9" ht="24" x14ac:dyDescent="0.25">
      <c r="A11" s="32" t="s">
        <v>341</v>
      </c>
      <c r="B11" s="38" t="s">
        <v>12</v>
      </c>
      <c r="C11" s="40" t="s">
        <v>52</v>
      </c>
      <c r="D11" s="41" t="s">
        <v>53</v>
      </c>
      <c r="E11" s="41" t="s">
        <v>54</v>
      </c>
      <c r="F11" s="42" t="s">
        <v>5</v>
      </c>
      <c r="G11" s="36" t="s">
        <v>0</v>
      </c>
      <c r="H11" s="32"/>
      <c r="I11" s="114"/>
    </row>
    <row r="12" spans="1:9" ht="24" x14ac:dyDescent="0.25">
      <c r="A12" s="32" t="s">
        <v>342</v>
      </c>
      <c r="B12" s="38" t="s">
        <v>12</v>
      </c>
      <c r="C12" s="40" t="s">
        <v>55</v>
      </c>
      <c r="D12" s="41" t="s">
        <v>56</v>
      </c>
      <c r="E12" s="41" t="s">
        <v>56</v>
      </c>
      <c r="F12" s="42" t="s">
        <v>57</v>
      </c>
      <c r="G12" s="36" t="s">
        <v>0</v>
      </c>
      <c r="H12" s="32"/>
      <c r="I12" s="114"/>
    </row>
    <row r="13" spans="1:9" ht="24" x14ac:dyDescent="0.25">
      <c r="A13" s="32" t="s">
        <v>343</v>
      </c>
      <c r="B13" s="38" t="s">
        <v>12</v>
      </c>
      <c r="C13" s="40" t="s">
        <v>58</v>
      </c>
      <c r="D13" s="41" t="s">
        <v>59</v>
      </c>
      <c r="E13" s="41" t="s">
        <v>59</v>
      </c>
      <c r="F13" s="42" t="s">
        <v>57</v>
      </c>
      <c r="G13" s="36" t="s">
        <v>0</v>
      </c>
      <c r="H13" s="32"/>
      <c r="I13" s="114"/>
    </row>
    <row r="14" spans="1:9" ht="24" x14ac:dyDescent="0.25">
      <c r="A14" s="32" t="s">
        <v>344</v>
      </c>
      <c r="B14" s="38" t="s">
        <v>12</v>
      </c>
      <c r="C14" s="44" t="s">
        <v>302</v>
      </c>
      <c r="D14" s="44" t="s">
        <v>60</v>
      </c>
      <c r="E14" s="44" t="s">
        <v>60</v>
      </c>
      <c r="F14" s="42" t="s">
        <v>288</v>
      </c>
      <c r="G14" s="36" t="s">
        <v>0</v>
      </c>
      <c r="H14" s="45"/>
      <c r="I14" s="114"/>
    </row>
    <row r="15" spans="1:9" ht="24" x14ac:dyDescent="0.25">
      <c r="A15" s="32" t="s">
        <v>345</v>
      </c>
      <c r="B15" s="38" t="s">
        <v>12</v>
      </c>
      <c r="C15" s="44" t="s">
        <v>61</v>
      </c>
      <c r="D15" s="44" t="s">
        <v>62</v>
      </c>
      <c r="E15" s="44" t="s">
        <v>62</v>
      </c>
      <c r="F15" s="44" t="s">
        <v>5</v>
      </c>
      <c r="G15" s="36" t="s">
        <v>0</v>
      </c>
      <c r="H15" s="45"/>
      <c r="I15" s="115"/>
    </row>
    <row r="16" spans="1:9" x14ac:dyDescent="0.25">
      <c r="A16" s="32" t="s">
        <v>346</v>
      </c>
      <c r="B16" s="38" t="s">
        <v>12</v>
      </c>
      <c r="C16" s="44" t="s">
        <v>63</v>
      </c>
      <c r="D16" s="44" t="s">
        <v>64</v>
      </c>
      <c r="E16" s="44" t="s">
        <v>64</v>
      </c>
      <c r="F16" s="44" t="s">
        <v>5</v>
      </c>
      <c r="G16" s="36" t="s">
        <v>0</v>
      </c>
      <c r="H16" s="45"/>
      <c r="I16" s="115"/>
    </row>
    <row r="17" spans="9:9" x14ac:dyDescent="0.25">
      <c r="I17" s="115"/>
    </row>
    <row r="18" spans="9:9" x14ac:dyDescent="0.25">
      <c r="I18" s="115"/>
    </row>
    <row r="19" spans="9:9" x14ac:dyDescent="0.25">
      <c r="I19" s="115"/>
    </row>
    <row r="20" spans="9:9" x14ac:dyDescent="0.25">
      <c r="I20" s="115"/>
    </row>
    <row r="25" spans="9:9" x14ac:dyDescent="0.25">
      <c r="I25" s="117"/>
    </row>
    <row r="26" spans="9:9" x14ac:dyDescent="0.25">
      <c r="I26" s="115"/>
    </row>
    <row r="27" spans="9:9" x14ac:dyDescent="0.25">
      <c r="I27" s="115"/>
    </row>
    <row r="28" spans="9:9" x14ac:dyDescent="0.25">
      <c r="I28" s="115"/>
    </row>
    <row r="29" spans="9:9" x14ac:dyDescent="0.25">
      <c r="I29" s="115"/>
    </row>
    <row r="30" spans="9:9" x14ac:dyDescent="0.25">
      <c r="I30" s="115"/>
    </row>
    <row r="31" spans="9:9" x14ac:dyDescent="0.25">
      <c r="I31" s="114"/>
    </row>
    <row r="32" spans="9:9" x14ac:dyDescent="0.25">
      <c r="I32" s="114"/>
    </row>
    <row r="33" spans="9:9" x14ac:dyDescent="0.25">
      <c r="I33" s="114"/>
    </row>
    <row r="34" spans="9:9" x14ac:dyDescent="0.25">
      <c r="I34" s="114"/>
    </row>
    <row r="35" spans="9:9" x14ac:dyDescent="0.25">
      <c r="I35" s="114"/>
    </row>
    <row r="36" spans="9:9" x14ac:dyDescent="0.25">
      <c r="I36" s="114"/>
    </row>
    <row r="37" spans="9:9" x14ac:dyDescent="0.25">
      <c r="I37" s="114"/>
    </row>
    <row r="38" spans="9:9" x14ac:dyDescent="0.25">
      <c r="I38" s="114"/>
    </row>
    <row r="39" spans="9:9" x14ac:dyDescent="0.25">
      <c r="I39" s="114"/>
    </row>
    <row r="40" spans="9:9" x14ac:dyDescent="0.25">
      <c r="I40" s="114"/>
    </row>
    <row r="41" spans="9:9" x14ac:dyDescent="0.25">
      <c r="I41" s="114"/>
    </row>
    <row r="42" spans="9:9" x14ac:dyDescent="0.25">
      <c r="I42" s="114"/>
    </row>
    <row r="43" spans="9:9" x14ac:dyDescent="0.25">
      <c r="I43" s="115"/>
    </row>
    <row r="48" spans="9:9" x14ac:dyDescent="0.25">
      <c r="I48" s="118"/>
    </row>
    <row r="49" spans="9:9" x14ac:dyDescent="0.25">
      <c r="I49" s="118"/>
    </row>
    <row r="50" spans="9:9" x14ac:dyDescent="0.25">
      <c r="I50" s="118"/>
    </row>
    <row r="51" spans="9:9" x14ac:dyDescent="0.25">
      <c r="I51" s="118"/>
    </row>
    <row r="52" spans="9:9" x14ac:dyDescent="0.25">
      <c r="I52" s="118"/>
    </row>
    <row r="53" spans="9:9" x14ac:dyDescent="0.25">
      <c r="I53" s="118"/>
    </row>
    <row r="54" spans="9:9" x14ac:dyDescent="0.25">
      <c r="I54" s="118"/>
    </row>
    <row r="55" spans="9:9" x14ac:dyDescent="0.25">
      <c r="I55" s="118"/>
    </row>
    <row r="56" spans="9:9" x14ac:dyDescent="0.25">
      <c r="I56" s="118"/>
    </row>
    <row r="57" spans="9:9" x14ac:dyDescent="0.25">
      <c r="I57" s="118"/>
    </row>
    <row r="58" spans="9:9" x14ac:dyDescent="0.25">
      <c r="I58" s="118"/>
    </row>
    <row r="59" spans="9:9" x14ac:dyDescent="0.25">
      <c r="I59" s="118"/>
    </row>
    <row r="60" spans="9:9" x14ac:dyDescent="0.25">
      <c r="I60" s="118"/>
    </row>
    <row r="61" spans="9:9" x14ac:dyDescent="0.25">
      <c r="I61" s="118"/>
    </row>
    <row r="62" spans="9:9" x14ac:dyDescent="0.25">
      <c r="I62" s="118"/>
    </row>
  </sheetData>
  <customSheetViews>
    <customSheetView guid="{C89A027F-B76A-4A1D-83EE-5C642C0C41D4}" showRuler="0">
      <selection activeCell="H2" sqref="H2"/>
      <pageMargins left="0.75" right="0.75" top="1" bottom="1" header="0.5" footer="0.5"/>
      <headerFooter alignWithMargins="0"/>
    </customSheetView>
    <customSheetView guid="{DCA9DA01-B982-4935-B7F4-E633714883EF}">
      <selection activeCell="H2" sqref="H2"/>
      <pageMargins left="0.75" right="0.75" top="1" bottom="1" header="0.5" footer="0.5"/>
      <headerFooter alignWithMargins="0"/>
    </customSheetView>
    <customSheetView guid="{1BC35CF4-D424-408D-B2D5-9D3453D4AD74}" showRuler="0">
      <selection activeCell="H2" sqref="H2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7.8984375" style="46" customWidth="1"/>
    <col min="2" max="2" width="10.09765625" style="46" customWidth="1"/>
    <col min="3" max="3" width="13.59765625" style="46" customWidth="1"/>
    <col min="4" max="4" width="12.3984375" style="46" customWidth="1"/>
    <col min="5" max="5" width="24.59765625" style="46" customWidth="1"/>
    <col min="6" max="6" width="14.09765625" style="46" customWidth="1"/>
    <col min="7" max="7" width="4.8984375" style="46" customWidth="1"/>
    <col min="8" max="8" width="18.69921875" style="46" customWidth="1"/>
    <col min="9" max="9" width="10.796875" style="116" customWidth="1"/>
    <col min="10" max="16384" width="9" style="46"/>
  </cols>
  <sheetData>
    <row r="1" spans="1:9" ht="42" customHeight="1" x14ac:dyDescent="0.25">
      <c r="A1" s="28" t="s">
        <v>13</v>
      </c>
      <c r="B1" s="28" t="s">
        <v>14</v>
      </c>
      <c r="C1" s="28" t="s">
        <v>15</v>
      </c>
      <c r="D1" s="29" t="s">
        <v>1</v>
      </c>
      <c r="E1" s="29" t="s">
        <v>3</v>
      </c>
      <c r="F1" s="30" t="s">
        <v>18</v>
      </c>
      <c r="G1" s="29" t="s">
        <v>2</v>
      </c>
      <c r="H1" s="28" t="s">
        <v>9</v>
      </c>
      <c r="I1" s="112" t="s">
        <v>534</v>
      </c>
    </row>
    <row r="2" spans="1:9" ht="27" customHeight="1" x14ac:dyDescent="0.25">
      <c r="A2" s="47" t="s">
        <v>347</v>
      </c>
      <c r="B2" s="48" t="s">
        <v>282</v>
      </c>
      <c r="C2" s="49" t="s">
        <v>269</v>
      </c>
      <c r="D2" s="47" t="s">
        <v>22</v>
      </c>
      <c r="E2" s="47" t="s">
        <v>23</v>
      </c>
      <c r="F2" s="22" t="s">
        <v>24</v>
      </c>
      <c r="G2" s="50" t="s">
        <v>0</v>
      </c>
      <c r="H2" s="51" t="s">
        <v>283</v>
      </c>
      <c r="I2" s="113" t="s">
        <v>533</v>
      </c>
    </row>
    <row r="3" spans="1:9" ht="30" customHeight="1" x14ac:dyDescent="0.25">
      <c r="A3" s="47" t="s">
        <v>348</v>
      </c>
      <c r="B3" s="48" t="s">
        <v>282</v>
      </c>
      <c r="C3" s="52" t="s">
        <v>235</v>
      </c>
      <c r="D3" s="52" t="s">
        <v>237</v>
      </c>
      <c r="E3" s="52" t="s">
        <v>236</v>
      </c>
      <c r="F3" s="53" t="s">
        <v>238</v>
      </c>
      <c r="G3" s="50" t="s">
        <v>0</v>
      </c>
      <c r="H3" s="51" t="s">
        <v>283</v>
      </c>
      <c r="I3" s="114"/>
    </row>
    <row r="4" spans="1:9" ht="24" x14ac:dyDescent="0.25">
      <c r="A4" s="47" t="s">
        <v>349</v>
      </c>
      <c r="B4" s="48" t="s">
        <v>282</v>
      </c>
      <c r="C4" s="54" t="s">
        <v>239</v>
      </c>
      <c r="D4" s="54" t="s">
        <v>240</v>
      </c>
      <c r="E4" s="54" t="s">
        <v>241</v>
      </c>
      <c r="F4" s="55" t="s">
        <v>5</v>
      </c>
      <c r="G4" s="50" t="s">
        <v>0</v>
      </c>
      <c r="H4" s="51" t="s">
        <v>283</v>
      </c>
      <c r="I4" s="114"/>
    </row>
    <row r="5" spans="1:9" ht="24" x14ac:dyDescent="0.25">
      <c r="A5" s="47" t="s">
        <v>350</v>
      </c>
      <c r="B5" s="48" t="s">
        <v>282</v>
      </c>
      <c r="C5" s="56" t="s">
        <v>35</v>
      </c>
      <c r="D5" s="23" t="s">
        <v>4</v>
      </c>
      <c r="E5" s="23" t="s">
        <v>36</v>
      </c>
      <c r="F5" s="26" t="s">
        <v>5</v>
      </c>
      <c r="G5" s="50" t="s">
        <v>0</v>
      </c>
      <c r="H5" s="51" t="s">
        <v>283</v>
      </c>
      <c r="I5" s="114"/>
    </row>
    <row r="6" spans="1:9" x14ac:dyDescent="0.25">
      <c r="A6" s="57"/>
      <c r="B6" s="57"/>
      <c r="C6" s="57"/>
      <c r="D6" s="57"/>
      <c r="E6" s="57"/>
      <c r="F6" s="57"/>
      <c r="I6" s="114"/>
    </row>
    <row r="7" spans="1:9" x14ac:dyDescent="0.25">
      <c r="A7" s="57"/>
      <c r="B7" s="57"/>
      <c r="C7" s="57"/>
      <c r="D7" s="57"/>
      <c r="E7" s="57"/>
      <c r="F7" s="57"/>
      <c r="I7" s="114"/>
    </row>
    <row r="8" spans="1:9" x14ac:dyDescent="0.25">
      <c r="I8" s="114"/>
    </row>
    <row r="9" spans="1:9" x14ac:dyDescent="0.25">
      <c r="I9" s="114"/>
    </row>
    <row r="10" spans="1:9" x14ac:dyDescent="0.25">
      <c r="I10" s="114"/>
    </row>
    <row r="11" spans="1:9" x14ac:dyDescent="0.25">
      <c r="I11" s="114"/>
    </row>
    <row r="12" spans="1:9" x14ac:dyDescent="0.25">
      <c r="I12" s="114"/>
    </row>
    <row r="13" spans="1:9" x14ac:dyDescent="0.25">
      <c r="I13" s="114"/>
    </row>
    <row r="14" spans="1:9" x14ac:dyDescent="0.25">
      <c r="I14" s="114"/>
    </row>
    <row r="15" spans="1:9" x14ac:dyDescent="0.25">
      <c r="I15" s="115"/>
    </row>
    <row r="16" spans="1:9" x14ac:dyDescent="0.25">
      <c r="I16" s="115"/>
    </row>
    <row r="17" spans="9:9" x14ac:dyDescent="0.25">
      <c r="I17" s="115"/>
    </row>
    <row r="18" spans="9:9" x14ac:dyDescent="0.25">
      <c r="I18" s="115"/>
    </row>
    <row r="19" spans="9:9" x14ac:dyDescent="0.25">
      <c r="I19" s="115"/>
    </row>
    <row r="20" spans="9:9" x14ac:dyDescent="0.25">
      <c r="I20" s="115"/>
    </row>
    <row r="25" spans="9:9" x14ac:dyDescent="0.25">
      <c r="I25" s="117"/>
    </row>
    <row r="26" spans="9:9" x14ac:dyDescent="0.25">
      <c r="I26" s="115"/>
    </row>
    <row r="27" spans="9:9" x14ac:dyDescent="0.25">
      <c r="I27" s="115"/>
    </row>
    <row r="28" spans="9:9" x14ac:dyDescent="0.25">
      <c r="I28" s="115"/>
    </row>
    <row r="29" spans="9:9" x14ac:dyDescent="0.25">
      <c r="I29" s="115"/>
    </row>
    <row r="30" spans="9:9" x14ac:dyDescent="0.25">
      <c r="I30" s="115"/>
    </row>
    <row r="31" spans="9:9" x14ac:dyDescent="0.25">
      <c r="I31" s="114"/>
    </row>
    <row r="32" spans="9:9" x14ac:dyDescent="0.25">
      <c r="I32" s="114"/>
    </row>
    <row r="33" spans="9:9" x14ac:dyDescent="0.25">
      <c r="I33" s="114"/>
    </row>
    <row r="34" spans="9:9" x14ac:dyDescent="0.25">
      <c r="I34" s="114"/>
    </row>
    <row r="35" spans="9:9" x14ac:dyDescent="0.25">
      <c r="I35" s="114"/>
    </row>
    <row r="36" spans="9:9" x14ac:dyDescent="0.25">
      <c r="I36" s="114"/>
    </row>
    <row r="37" spans="9:9" x14ac:dyDescent="0.25">
      <c r="I37" s="114"/>
    </row>
    <row r="38" spans="9:9" x14ac:dyDescent="0.25">
      <c r="I38" s="114"/>
    </row>
    <row r="39" spans="9:9" x14ac:dyDescent="0.25">
      <c r="I39" s="114"/>
    </row>
    <row r="40" spans="9:9" x14ac:dyDescent="0.25">
      <c r="I40" s="114"/>
    </row>
    <row r="41" spans="9:9" x14ac:dyDescent="0.25">
      <c r="I41" s="114"/>
    </row>
    <row r="42" spans="9:9" x14ac:dyDescent="0.25">
      <c r="I42" s="114"/>
    </row>
    <row r="43" spans="9:9" x14ac:dyDescent="0.25">
      <c r="I43" s="115"/>
    </row>
    <row r="48" spans="9:9" x14ac:dyDescent="0.25">
      <c r="I48" s="118"/>
    </row>
    <row r="49" spans="9:9" x14ac:dyDescent="0.25">
      <c r="I49" s="118"/>
    </row>
    <row r="50" spans="9:9" x14ac:dyDescent="0.25">
      <c r="I50" s="118"/>
    </row>
    <row r="51" spans="9:9" x14ac:dyDescent="0.25">
      <c r="I51" s="118"/>
    </row>
    <row r="52" spans="9:9" x14ac:dyDescent="0.25">
      <c r="I52" s="118"/>
    </row>
    <row r="53" spans="9:9" x14ac:dyDescent="0.25">
      <c r="I53" s="118"/>
    </row>
    <row r="54" spans="9:9" x14ac:dyDescent="0.25">
      <c r="I54" s="118"/>
    </row>
    <row r="55" spans="9:9" x14ac:dyDescent="0.25">
      <c r="I55" s="118"/>
    </row>
    <row r="56" spans="9:9" x14ac:dyDescent="0.25">
      <c r="I56" s="118"/>
    </row>
    <row r="57" spans="9:9" x14ac:dyDescent="0.25">
      <c r="I57" s="118"/>
    </row>
    <row r="58" spans="9:9" x14ac:dyDescent="0.25">
      <c r="I58" s="118"/>
    </row>
    <row r="59" spans="9:9" x14ac:dyDescent="0.25">
      <c r="I59" s="118"/>
    </row>
    <row r="60" spans="9:9" x14ac:dyDescent="0.25">
      <c r="I60" s="118"/>
    </row>
    <row r="61" spans="9:9" x14ac:dyDescent="0.25">
      <c r="I61" s="118"/>
    </row>
    <row r="62" spans="9:9" x14ac:dyDescent="0.25">
      <c r="I62" s="118"/>
    </row>
  </sheetData>
  <customSheetViews>
    <customSheetView guid="{C89A027F-B76A-4A1D-83EE-5C642C0C41D4}" showRuler="0">
      <selection activeCell="A4" sqref="A4:A5"/>
      <pageMargins left="0.75" right="0.75" top="1" bottom="1" header="0.5" footer="0.5"/>
      <pageSetup paperSize="9" orientation="portrait" r:id="rId1"/>
      <headerFooter alignWithMargins="0"/>
    </customSheetView>
    <customSheetView guid="{DCA9DA01-B982-4935-B7F4-E633714883EF}">
      <selection activeCell="E17" sqref="E17"/>
      <pageMargins left="0.75" right="0.75" top="1" bottom="1" header="0.5" footer="0.5"/>
      <pageSetup paperSize="9" orientation="portrait" r:id="rId2"/>
      <headerFooter alignWithMargins="0"/>
    </customSheetView>
    <customSheetView guid="{1BC35CF4-D424-408D-B2D5-9D3453D4AD74}" showRuler="0">
      <selection activeCell="E17" sqref="E17"/>
      <pageMargins left="0.75" right="0.75" top="1" bottom="1" header="0.5" footer="0.5"/>
      <pageSetup paperSize="9" orientation="portrait" r:id="rId3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4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31" customWidth="1"/>
    <col min="2" max="2" width="8.5" style="31" customWidth="1"/>
    <col min="3" max="4" width="16.8984375" style="31" customWidth="1"/>
    <col min="5" max="5" width="19.5" style="31" customWidth="1"/>
    <col min="6" max="7" width="8.8984375" style="31" customWidth="1"/>
    <col min="8" max="8" width="10.09765625" style="66" customWidth="1"/>
    <col min="9" max="9" width="10.796875" style="116" customWidth="1"/>
    <col min="10" max="16384" width="9" style="31"/>
  </cols>
  <sheetData>
    <row r="1" spans="1:9" ht="42" customHeight="1" x14ac:dyDescent="0.25">
      <c r="A1" s="58" t="s">
        <v>106</v>
      </c>
      <c r="B1" s="58" t="s">
        <v>107</v>
      </c>
      <c r="C1" s="58" t="s">
        <v>108</v>
      </c>
      <c r="D1" s="59" t="s">
        <v>109</v>
      </c>
      <c r="E1" s="59" t="s">
        <v>110</v>
      </c>
      <c r="F1" s="60" t="s">
        <v>111</v>
      </c>
      <c r="G1" s="59" t="s">
        <v>112</v>
      </c>
      <c r="H1" s="58" t="s">
        <v>113</v>
      </c>
      <c r="I1" s="112" t="s">
        <v>532</v>
      </c>
    </row>
    <row r="2" spans="1:9" ht="36" x14ac:dyDescent="0.25">
      <c r="A2" s="32" t="s">
        <v>351</v>
      </c>
      <c r="B2" s="38" t="s">
        <v>114</v>
      </c>
      <c r="C2" s="40" t="s">
        <v>270</v>
      </c>
      <c r="D2" s="41" t="s">
        <v>115</v>
      </c>
      <c r="E2" s="41" t="s">
        <v>116</v>
      </c>
      <c r="F2" s="42" t="s">
        <v>117</v>
      </c>
      <c r="G2" s="43" t="s">
        <v>0</v>
      </c>
      <c r="H2" s="32"/>
      <c r="I2" s="113" t="s">
        <v>533</v>
      </c>
    </row>
    <row r="3" spans="1:9" ht="24" x14ac:dyDescent="0.25">
      <c r="A3" s="32" t="s">
        <v>352</v>
      </c>
      <c r="B3" s="38" t="s">
        <v>114</v>
      </c>
      <c r="C3" s="61" t="s">
        <v>118</v>
      </c>
      <c r="D3" s="62" t="s">
        <v>119</v>
      </c>
      <c r="E3" s="62" t="s">
        <v>120</v>
      </c>
      <c r="F3" s="63" t="s">
        <v>117</v>
      </c>
      <c r="G3" s="64" t="s">
        <v>0</v>
      </c>
      <c r="H3" s="32"/>
      <c r="I3" s="114"/>
    </row>
    <row r="4" spans="1:9" ht="36" x14ac:dyDescent="0.25">
      <c r="A4" s="32" t="s">
        <v>353</v>
      </c>
      <c r="B4" s="38" t="s">
        <v>114</v>
      </c>
      <c r="C4" s="61" t="s">
        <v>121</v>
      </c>
      <c r="D4" s="62" t="s">
        <v>122</v>
      </c>
      <c r="E4" s="62" t="s">
        <v>123</v>
      </c>
      <c r="F4" s="63" t="s">
        <v>117</v>
      </c>
      <c r="G4" s="64" t="s">
        <v>0</v>
      </c>
      <c r="H4" s="32"/>
      <c r="I4" s="114"/>
    </row>
    <row r="5" spans="1:9" x14ac:dyDescent="0.25">
      <c r="A5" s="32" t="s">
        <v>354</v>
      </c>
      <c r="B5" s="38" t="s">
        <v>114</v>
      </c>
      <c r="C5" s="61" t="s">
        <v>124</v>
      </c>
      <c r="D5" s="62" t="s">
        <v>125</v>
      </c>
      <c r="E5" s="62" t="s">
        <v>125</v>
      </c>
      <c r="F5" s="63" t="s">
        <v>117</v>
      </c>
      <c r="G5" s="64" t="s">
        <v>0</v>
      </c>
      <c r="H5" s="32"/>
      <c r="I5" s="114"/>
    </row>
    <row r="6" spans="1:9" x14ac:dyDescent="0.25">
      <c r="A6" s="32" t="s">
        <v>355</v>
      </c>
      <c r="B6" s="38" t="s">
        <v>114</v>
      </c>
      <c r="C6" s="61" t="s">
        <v>126</v>
      </c>
      <c r="D6" s="62" t="s">
        <v>127</v>
      </c>
      <c r="E6" s="62" t="s">
        <v>127</v>
      </c>
      <c r="F6" s="63" t="s">
        <v>117</v>
      </c>
      <c r="G6" s="64" t="s">
        <v>0</v>
      </c>
      <c r="H6" s="32"/>
      <c r="I6" s="114"/>
    </row>
    <row r="7" spans="1:9" x14ac:dyDescent="0.25">
      <c r="A7" s="32" t="s">
        <v>356</v>
      </c>
      <c r="B7" s="38" t="s">
        <v>114</v>
      </c>
      <c r="C7" s="61" t="s">
        <v>128</v>
      </c>
      <c r="D7" s="62" t="s">
        <v>129</v>
      </c>
      <c r="E7" s="62" t="s">
        <v>129</v>
      </c>
      <c r="F7" s="63" t="s">
        <v>117</v>
      </c>
      <c r="G7" s="64" t="s">
        <v>0</v>
      </c>
      <c r="H7" s="32"/>
      <c r="I7" s="114"/>
    </row>
    <row r="8" spans="1:9" x14ac:dyDescent="0.25">
      <c r="A8" s="32" t="s">
        <v>357</v>
      </c>
      <c r="B8" s="38" t="s">
        <v>114</v>
      </c>
      <c r="C8" s="61" t="s">
        <v>130</v>
      </c>
      <c r="D8" s="62" t="s">
        <v>131</v>
      </c>
      <c r="E8" s="62" t="s">
        <v>131</v>
      </c>
      <c r="F8" s="63" t="s">
        <v>117</v>
      </c>
      <c r="G8" s="64" t="s">
        <v>0</v>
      </c>
      <c r="H8" s="32"/>
      <c r="I8" s="114"/>
    </row>
    <row r="9" spans="1:9" ht="36" x14ac:dyDescent="0.25">
      <c r="A9" s="32" t="s">
        <v>358</v>
      </c>
      <c r="B9" s="38" t="s">
        <v>114</v>
      </c>
      <c r="C9" s="61" t="s">
        <v>132</v>
      </c>
      <c r="D9" s="62" t="s">
        <v>133</v>
      </c>
      <c r="E9" s="62" t="s">
        <v>134</v>
      </c>
      <c r="F9" s="63" t="s">
        <v>117</v>
      </c>
      <c r="G9" s="64" t="s">
        <v>0</v>
      </c>
      <c r="H9" s="32"/>
      <c r="I9" s="114"/>
    </row>
    <row r="10" spans="1:9" ht="24" x14ac:dyDescent="0.25">
      <c r="A10" s="32" t="s">
        <v>359</v>
      </c>
      <c r="B10" s="38" t="s">
        <v>114</v>
      </c>
      <c r="C10" s="61" t="s">
        <v>135</v>
      </c>
      <c r="D10" s="62" t="s">
        <v>136</v>
      </c>
      <c r="E10" s="62" t="s">
        <v>137</v>
      </c>
      <c r="F10" s="63" t="s">
        <v>117</v>
      </c>
      <c r="G10" s="64" t="s">
        <v>0</v>
      </c>
      <c r="H10" s="32"/>
      <c r="I10" s="114"/>
    </row>
    <row r="11" spans="1:9" s="65" customFormat="1" x14ac:dyDescent="0.25">
      <c r="A11" s="32" t="s">
        <v>360</v>
      </c>
      <c r="B11" s="38" t="s">
        <v>114</v>
      </c>
      <c r="C11" s="61" t="s">
        <v>138</v>
      </c>
      <c r="D11" s="62" t="s">
        <v>31</v>
      </c>
      <c r="E11" s="62" t="s">
        <v>446</v>
      </c>
      <c r="F11" s="63" t="s">
        <v>5</v>
      </c>
      <c r="G11" s="64" t="s">
        <v>0</v>
      </c>
      <c r="H11" s="32"/>
      <c r="I11" s="114"/>
    </row>
    <row r="12" spans="1:9" ht="24" x14ac:dyDescent="0.25">
      <c r="A12" s="32" t="s">
        <v>361</v>
      </c>
      <c r="B12" s="38" t="s">
        <v>114</v>
      </c>
      <c r="C12" s="40" t="s">
        <v>326</v>
      </c>
      <c r="D12" s="41" t="s">
        <v>327</v>
      </c>
      <c r="E12" s="41" t="s">
        <v>328</v>
      </c>
      <c r="F12" s="42" t="s">
        <v>329</v>
      </c>
      <c r="G12" s="64" t="s">
        <v>0</v>
      </c>
      <c r="H12" s="32"/>
      <c r="I12" s="114"/>
    </row>
    <row r="13" spans="1:9" x14ac:dyDescent="0.25">
      <c r="I13" s="114"/>
    </row>
    <row r="14" spans="1:9" x14ac:dyDescent="0.25">
      <c r="I14" s="114"/>
    </row>
    <row r="15" spans="1:9" x14ac:dyDescent="0.25">
      <c r="I15" s="115"/>
    </row>
    <row r="16" spans="1:9" x14ac:dyDescent="0.25">
      <c r="I16" s="115"/>
    </row>
    <row r="17" spans="9:9" x14ac:dyDescent="0.25">
      <c r="I17" s="115"/>
    </row>
    <row r="18" spans="9:9" x14ac:dyDescent="0.25">
      <c r="I18" s="115"/>
    </row>
    <row r="19" spans="9:9" x14ac:dyDescent="0.25">
      <c r="I19" s="115"/>
    </row>
    <row r="20" spans="9:9" x14ac:dyDescent="0.25">
      <c r="I20" s="115"/>
    </row>
    <row r="25" spans="9:9" x14ac:dyDescent="0.25">
      <c r="I25" s="117"/>
    </row>
    <row r="26" spans="9:9" x14ac:dyDescent="0.25">
      <c r="I26" s="115"/>
    </row>
    <row r="27" spans="9:9" x14ac:dyDescent="0.25">
      <c r="I27" s="115"/>
    </row>
    <row r="28" spans="9:9" x14ac:dyDescent="0.25">
      <c r="I28" s="115"/>
    </row>
    <row r="29" spans="9:9" x14ac:dyDescent="0.25">
      <c r="I29" s="115"/>
    </row>
    <row r="30" spans="9:9" x14ac:dyDescent="0.25">
      <c r="I30" s="115"/>
    </row>
    <row r="31" spans="9:9" x14ac:dyDescent="0.25">
      <c r="I31" s="114"/>
    </row>
    <row r="32" spans="9:9" x14ac:dyDescent="0.25">
      <c r="I32" s="114"/>
    </row>
    <row r="33" spans="9:9" x14ac:dyDescent="0.25">
      <c r="I33" s="114"/>
    </row>
    <row r="34" spans="9:9" x14ac:dyDescent="0.25">
      <c r="I34" s="114"/>
    </row>
    <row r="35" spans="9:9" x14ac:dyDescent="0.25">
      <c r="I35" s="114"/>
    </row>
    <row r="36" spans="9:9" x14ac:dyDescent="0.25">
      <c r="I36" s="114"/>
    </row>
    <row r="37" spans="9:9" x14ac:dyDescent="0.25">
      <c r="I37" s="114"/>
    </row>
    <row r="38" spans="9:9" x14ac:dyDescent="0.25">
      <c r="I38" s="114"/>
    </row>
    <row r="39" spans="9:9" x14ac:dyDescent="0.25">
      <c r="I39" s="114"/>
    </row>
    <row r="40" spans="9:9" x14ac:dyDescent="0.25">
      <c r="I40" s="114"/>
    </row>
    <row r="41" spans="9:9" x14ac:dyDescent="0.25">
      <c r="I41" s="114"/>
    </row>
    <row r="42" spans="9:9" x14ac:dyDescent="0.25">
      <c r="I42" s="114"/>
    </row>
    <row r="43" spans="9:9" x14ac:dyDescent="0.25">
      <c r="I43" s="115"/>
    </row>
    <row r="48" spans="9:9" x14ac:dyDescent="0.25">
      <c r="I48" s="118"/>
    </row>
    <row r="49" spans="9:9" x14ac:dyDescent="0.25">
      <c r="I49" s="118"/>
    </row>
    <row r="50" spans="9:9" x14ac:dyDescent="0.25">
      <c r="I50" s="118"/>
    </row>
    <row r="51" spans="9:9" x14ac:dyDescent="0.25">
      <c r="I51" s="118"/>
    </row>
    <row r="52" spans="9:9" x14ac:dyDescent="0.25">
      <c r="I52" s="118"/>
    </row>
    <row r="53" spans="9:9" x14ac:dyDescent="0.25">
      <c r="I53" s="118"/>
    </row>
    <row r="54" spans="9:9" x14ac:dyDescent="0.25">
      <c r="I54" s="118"/>
    </row>
    <row r="55" spans="9:9" x14ac:dyDescent="0.25">
      <c r="I55" s="118"/>
    </row>
    <row r="56" spans="9:9" x14ac:dyDescent="0.25">
      <c r="I56" s="118"/>
    </row>
    <row r="57" spans="9:9" x14ac:dyDescent="0.25">
      <c r="I57" s="118"/>
    </row>
    <row r="58" spans="9:9" x14ac:dyDescent="0.25">
      <c r="I58" s="118"/>
    </row>
    <row r="59" spans="9:9" x14ac:dyDescent="0.25">
      <c r="I59" s="118"/>
    </row>
    <row r="60" spans="9:9" x14ac:dyDescent="0.25">
      <c r="I60" s="118"/>
    </row>
    <row r="61" spans="9:9" x14ac:dyDescent="0.25">
      <c r="I61" s="118"/>
    </row>
    <row r="62" spans="9:9" x14ac:dyDescent="0.25">
      <c r="I62" s="118"/>
    </row>
  </sheetData>
  <customSheetViews>
    <customSheetView guid="{C89A027F-B76A-4A1D-83EE-5C642C0C41D4}" showRuler="0">
      <selection activeCell="A9" sqref="A9"/>
      <pageMargins left="0.75" right="0.75" top="1" bottom="1" header="0.5" footer="0.5"/>
      <headerFooter alignWithMargins="0"/>
    </customSheetView>
    <customSheetView guid="{DCA9DA01-B982-4935-B7F4-E633714883EF}">
      <selection activeCell="A9" sqref="A9"/>
      <pageMargins left="0.75" right="0.75" top="1" bottom="1" header="0.5" footer="0.5"/>
      <headerFooter alignWithMargins="0"/>
    </customSheetView>
    <customSheetView guid="{1BC35CF4-D424-408D-B2D5-9D3453D4AD74}" showRuler="0">
      <selection activeCell="A9" sqref="A9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31" customWidth="1"/>
    <col min="2" max="2" width="8.5" style="31" customWidth="1"/>
    <col min="3" max="4" width="16.8984375" style="31" customWidth="1"/>
    <col min="5" max="5" width="19.5" style="31" customWidth="1"/>
    <col min="6" max="7" width="8.8984375" style="31" customWidth="1"/>
    <col min="8" max="8" width="10.09765625" style="66" customWidth="1"/>
    <col min="9" max="9" width="10.796875" style="116" customWidth="1"/>
    <col min="10" max="16384" width="9" style="31"/>
  </cols>
  <sheetData>
    <row r="1" spans="1:9" ht="42" customHeight="1" x14ac:dyDescent="0.25">
      <c r="A1" s="58" t="s">
        <v>139</v>
      </c>
      <c r="B1" s="58" t="s">
        <v>140</v>
      </c>
      <c r="C1" s="58" t="s">
        <v>141</v>
      </c>
      <c r="D1" s="59" t="s">
        <v>142</v>
      </c>
      <c r="E1" s="59" t="s">
        <v>143</v>
      </c>
      <c r="F1" s="60" t="s">
        <v>144</v>
      </c>
      <c r="G1" s="59" t="s">
        <v>145</v>
      </c>
      <c r="H1" s="58" t="s">
        <v>146</v>
      </c>
      <c r="I1" s="112" t="s">
        <v>532</v>
      </c>
    </row>
    <row r="2" spans="1:9" ht="36" x14ac:dyDescent="0.25">
      <c r="A2" s="32" t="s">
        <v>362</v>
      </c>
      <c r="B2" s="38" t="s">
        <v>147</v>
      </c>
      <c r="C2" s="40" t="s">
        <v>270</v>
      </c>
      <c r="D2" s="41" t="s">
        <v>148</v>
      </c>
      <c r="E2" s="41" t="s">
        <v>149</v>
      </c>
      <c r="F2" s="42" t="s">
        <v>150</v>
      </c>
      <c r="G2" s="43" t="s">
        <v>0</v>
      </c>
      <c r="H2" s="32"/>
      <c r="I2" s="113" t="s">
        <v>533</v>
      </c>
    </row>
    <row r="3" spans="1:9" ht="24" x14ac:dyDescent="0.25">
      <c r="A3" s="32" t="s">
        <v>363</v>
      </c>
      <c r="B3" s="38" t="s">
        <v>147</v>
      </c>
      <c r="C3" s="61" t="s">
        <v>151</v>
      </c>
      <c r="D3" s="62" t="s">
        <v>152</v>
      </c>
      <c r="E3" s="62" t="s">
        <v>153</v>
      </c>
      <c r="F3" s="63" t="s">
        <v>150</v>
      </c>
      <c r="G3" s="64" t="s">
        <v>0</v>
      </c>
      <c r="H3" s="32"/>
      <c r="I3" s="114"/>
    </row>
    <row r="4" spans="1:9" ht="36" x14ac:dyDescent="0.25">
      <c r="A4" s="32" t="s">
        <v>364</v>
      </c>
      <c r="B4" s="38" t="s">
        <v>147</v>
      </c>
      <c r="C4" s="61" t="s">
        <v>154</v>
      </c>
      <c r="D4" s="62" t="s">
        <v>155</v>
      </c>
      <c r="E4" s="62" t="s">
        <v>156</v>
      </c>
      <c r="F4" s="63" t="s">
        <v>150</v>
      </c>
      <c r="G4" s="64" t="s">
        <v>0</v>
      </c>
      <c r="H4" s="32"/>
      <c r="I4" s="114"/>
    </row>
    <row r="5" spans="1:9" x14ac:dyDescent="0.25">
      <c r="A5" s="32" t="s">
        <v>365</v>
      </c>
      <c r="B5" s="38" t="s">
        <v>147</v>
      </c>
      <c r="C5" s="61" t="s">
        <v>157</v>
      </c>
      <c r="D5" s="62" t="s">
        <v>158</v>
      </c>
      <c r="E5" s="62" t="s">
        <v>158</v>
      </c>
      <c r="F5" s="63" t="s">
        <v>150</v>
      </c>
      <c r="G5" s="64" t="s">
        <v>0</v>
      </c>
      <c r="H5" s="32"/>
      <c r="I5" s="114"/>
    </row>
    <row r="6" spans="1:9" x14ac:dyDescent="0.25">
      <c r="A6" s="32" t="s">
        <v>366</v>
      </c>
      <c r="B6" s="38" t="s">
        <v>147</v>
      </c>
      <c r="C6" s="61" t="s">
        <v>159</v>
      </c>
      <c r="D6" s="62" t="s">
        <v>160</v>
      </c>
      <c r="E6" s="62" t="s">
        <v>160</v>
      </c>
      <c r="F6" s="63" t="s">
        <v>150</v>
      </c>
      <c r="G6" s="64" t="s">
        <v>0</v>
      </c>
      <c r="H6" s="32"/>
      <c r="I6" s="114"/>
    </row>
    <row r="7" spans="1:9" x14ac:dyDescent="0.25">
      <c r="A7" s="32" t="s">
        <v>367</v>
      </c>
      <c r="B7" s="38" t="s">
        <v>147</v>
      </c>
      <c r="C7" s="61" t="s">
        <v>161</v>
      </c>
      <c r="D7" s="62" t="s">
        <v>162</v>
      </c>
      <c r="E7" s="62" t="s">
        <v>162</v>
      </c>
      <c r="F7" s="63" t="s">
        <v>150</v>
      </c>
      <c r="G7" s="64" t="s">
        <v>0</v>
      </c>
      <c r="H7" s="32"/>
      <c r="I7" s="114"/>
    </row>
    <row r="8" spans="1:9" x14ac:dyDescent="0.25">
      <c r="A8" s="32" t="s">
        <v>368</v>
      </c>
      <c r="B8" s="38" t="s">
        <v>147</v>
      </c>
      <c r="C8" s="61" t="s">
        <v>163</v>
      </c>
      <c r="D8" s="62" t="s">
        <v>164</v>
      </c>
      <c r="E8" s="62" t="s">
        <v>164</v>
      </c>
      <c r="F8" s="63" t="s">
        <v>150</v>
      </c>
      <c r="G8" s="64" t="s">
        <v>0</v>
      </c>
      <c r="H8" s="32"/>
      <c r="I8" s="114"/>
    </row>
    <row r="9" spans="1:9" ht="36" x14ac:dyDescent="0.25">
      <c r="A9" s="32" t="s">
        <v>369</v>
      </c>
      <c r="B9" s="38" t="s">
        <v>147</v>
      </c>
      <c r="C9" s="61" t="s">
        <v>165</v>
      </c>
      <c r="D9" s="62" t="s">
        <v>166</v>
      </c>
      <c r="E9" s="62" t="s">
        <v>167</v>
      </c>
      <c r="F9" s="63" t="s">
        <v>150</v>
      </c>
      <c r="G9" s="64" t="s">
        <v>0</v>
      </c>
      <c r="H9" s="32"/>
      <c r="I9" s="114"/>
    </row>
    <row r="10" spans="1:9" ht="24" x14ac:dyDescent="0.25">
      <c r="A10" s="32" t="s">
        <v>370</v>
      </c>
      <c r="B10" s="38" t="s">
        <v>147</v>
      </c>
      <c r="C10" s="61" t="s">
        <v>168</v>
      </c>
      <c r="D10" s="62" t="s">
        <v>169</v>
      </c>
      <c r="E10" s="62" t="s">
        <v>170</v>
      </c>
      <c r="F10" s="63" t="s">
        <v>150</v>
      </c>
      <c r="G10" s="64" t="s">
        <v>0</v>
      </c>
      <c r="H10" s="32"/>
      <c r="I10" s="114"/>
    </row>
    <row r="11" spans="1:9" ht="72" x14ac:dyDescent="0.25">
      <c r="A11" s="32" t="s">
        <v>371</v>
      </c>
      <c r="B11" s="38" t="s">
        <v>147</v>
      </c>
      <c r="C11" s="61" t="s">
        <v>83</v>
      </c>
      <c r="D11" s="61" t="s">
        <v>84</v>
      </c>
      <c r="E11" s="62" t="s">
        <v>291</v>
      </c>
      <c r="F11" s="62" t="s">
        <v>290</v>
      </c>
      <c r="G11" s="64" t="s">
        <v>0</v>
      </c>
      <c r="H11" s="43"/>
      <c r="I11" s="114"/>
    </row>
    <row r="12" spans="1:9" s="65" customFormat="1" ht="24" x14ac:dyDescent="0.25">
      <c r="A12" s="32" t="s">
        <v>372</v>
      </c>
      <c r="B12" s="38" t="s">
        <v>147</v>
      </c>
      <c r="C12" s="61" t="s">
        <v>85</v>
      </c>
      <c r="D12" s="61" t="s">
        <v>31</v>
      </c>
      <c r="E12" s="62" t="s">
        <v>171</v>
      </c>
      <c r="F12" s="62" t="s">
        <v>150</v>
      </c>
      <c r="G12" s="64" t="s">
        <v>0</v>
      </c>
      <c r="H12" s="32"/>
      <c r="I12" s="114"/>
    </row>
    <row r="13" spans="1:9" ht="24" x14ac:dyDescent="0.25">
      <c r="A13" s="32" t="s">
        <v>373</v>
      </c>
      <c r="B13" s="38" t="s">
        <v>147</v>
      </c>
      <c r="C13" s="40" t="s">
        <v>326</v>
      </c>
      <c r="D13" s="41" t="s">
        <v>327</v>
      </c>
      <c r="E13" s="41" t="s">
        <v>328</v>
      </c>
      <c r="F13" s="42" t="s">
        <v>329</v>
      </c>
      <c r="G13" s="64" t="s">
        <v>0</v>
      </c>
      <c r="H13" s="32"/>
      <c r="I13" s="114"/>
    </row>
    <row r="14" spans="1:9" x14ac:dyDescent="0.25">
      <c r="I14" s="114"/>
    </row>
    <row r="15" spans="1:9" x14ac:dyDescent="0.25">
      <c r="I15" s="115"/>
    </row>
    <row r="16" spans="1:9" x14ac:dyDescent="0.25">
      <c r="I16" s="115"/>
    </row>
    <row r="17" spans="9:9" x14ac:dyDescent="0.25">
      <c r="I17" s="115"/>
    </row>
    <row r="18" spans="9:9" x14ac:dyDescent="0.25">
      <c r="I18" s="115"/>
    </row>
    <row r="19" spans="9:9" x14ac:dyDescent="0.25">
      <c r="I19" s="115"/>
    </row>
    <row r="20" spans="9:9" x14ac:dyDescent="0.25">
      <c r="I20" s="115"/>
    </row>
    <row r="25" spans="9:9" x14ac:dyDescent="0.25">
      <c r="I25" s="117"/>
    </row>
    <row r="26" spans="9:9" x14ac:dyDescent="0.25">
      <c r="I26" s="115"/>
    </row>
    <row r="27" spans="9:9" x14ac:dyDescent="0.25">
      <c r="I27" s="115"/>
    </row>
    <row r="28" spans="9:9" x14ac:dyDescent="0.25">
      <c r="I28" s="115"/>
    </row>
    <row r="29" spans="9:9" x14ac:dyDescent="0.25">
      <c r="I29" s="115"/>
    </row>
    <row r="30" spans="9:9" x14ac:dyDescent="0.25">
      <c r="I30" s="115"/>
    </row>
    <row r="31" spans="9:9" x14ac:dyDescent="0.25">
      <c r="I31" s="114"/>
    </row>
    <row r="32" spans="9:9" x14ac:dyDescent="0.25">
      <c r="I32" s="114"/>
    </row>
    <row r="33" spans="9:9" x14ac:dyDescent="0.25">
      <c r="I33" s="114"/>
    </row>
    <row r="34" spans="9:9" x14ac:dyDescent="0.25">
      <c r="I34" s="114"/>
    </row>
    <row r="35" spans="9:9" x14ac:dyDescent="0.25">
      <c r="I35" s="114"/>
    </row>
    <row r="36" spans="9:9" x14ac:dyDescent="0.25">
      <c r="I36" s="114"/>
    </row>
    <row r="37" spans="9:9" x14ac:dyDescent="0.25">
      <c r="I37" s="114"/>
    </row>
    <row r="38" spans="9:9" x14ac:dyDescent="0.25">
      <c r="I38" s="114"/>
    </row>
    <row r="39" spans="9:9" x14ac:dyDescent="0.25">
      <c r="I39" s="114"/>
    </row>
    <row r="40" spans="9:9" x14ac:dyDescent="0.25">
      <c r="I40" s="114"/>
    </row>
    <row r="41" spans="9:9" x14ac:dyDescent="0.25">
      <c r="I41" s="114"/>
    </row>
    <row r="42" spans="9:9" x14ac:dyDescent="0.25">
      <c r="I42" s="114"/>
    </row>
    <row r="43" spans="9:9" x14ac:dyDescent="0.25">
      <c r="I43" s="115"/>
    </row>
    <row r="48" spans="9:9" x14ac:dyDescent="0.25">
      <c r="I48" s="118"/>
    </row>
    <row r="49" spans="9:9" x14ac:dyDescent="0.25">
      <c r="I49" s="118"/>
    </row>
    <row r="50" spans="9:9" x14ac:dyDescent="0.25">
      <c r="I50" s="118"/>
    </row>
    <row r="51" spans="9:9" x14ac:dyDescent="0.25">
      <c r="I51" s="118"/>
    </row>
    <row r="52" spans="9:9" x14ac:dyDescent="0.25">
      <c r="I52" s="118"/>
    </row>
    <row r="53" spans="9:9" x14ac:dyDescent="0.25">
      <c r="I53" s="118"/>
    </row>
    <row r="54" spans="9:9" x14ac:dyDescent="0.25">
      <c r="I54" s="118"/>
    </row>
    <row r="55" spans="9:9" x14ac:dyDescent="0.25">
      <c r="I55" s="118"/>
    </row>
    <row r="56" spans="9:9" x14ac:dyDescent="0.25">
      <c r="I56" s="118"/>
    </row>
    <row r="57" spans="9:9" x14ac:dyDescent="0.25">
      <c r="I57" s="118"/>
    </row>
    <row r="58" spans="9:9" x14ac:dyDescent="0.25">
      <c r="I58" s="118"/>
    </row>
    <row r="59" spans="9:9" x14ac:dyDescent="0.25">
      <c r="I59" s="118"/>
    </row>
    <row r="60" spans="9:9" x14ac:dyDescent="0.25">
      <c r="I60" s="118"/>
    </row>
    <row r="61" spans="9:9" x14ac:dyDescent="0.25">
      <c r="I61" s="118"/>
    </row>
    <row r="62" spans="9:9" x14ac:dyDescent="0.25">
      <c r="I62" s="118"/>
    </row>
  </sheetData>
  <customSheetViews>
    <customSheetView guid="{C89A027F-B76A-4A1D-83EE-5C642C0C41D4}" showRuler="0">
      <selection activeCell="A9" sqref="A9"/>
      <pageMargins left="0.75" right="0.75" top="1" bottom="1" header="0.5" footer="0.5"/>
      <pageSetup paperSize="9" orientation="portrait" r:id="rId1"/>
      <headerFooter alignWithMargins="0"/>
    </customSheetView>
    <customSheetView guid="{DCA9DA01-B982-4935-B7F4-E633714883EF}">
      <selection activeCell="A9" sqref="A9"/>
      <pageMargins left="0.75" right="0.75" top="1" bottom="1" header="0.5" footer="0.5"/>
      <pageSetup paperSize="9" orientation="portrait" r:id="rId2"/>
      <headerFooter alignWithMargins="0"/>
    </customSheetView>
    <customSheetView guid="{1BC35CF4-D424-408D-B2D5-9D3453D4AD74}" showRuler="0">
      <selection activeCell="A9" sqref="A9"/>
      <pageMargins left="0.75" right="0.75" top="1" bottom="1" header="0.5" footer="0.5"/>
      <pageSetup paperSize="9" orientation="portrait" r:id="rId3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4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31" customWidth="1"/>
    <col min="2" max="2" width="8.5" style="31" customWidth="1"/>
    <col min="3" max="4" width="16.8984375" style="31" customWidth="1"/>
    <col min="5" max="5" width="19.5" style="31" customWidth="1"/>
    <col min="6" max="6" width="34" style="31" customWidth="1"/>
    <col min="7" max="7" width="8.8984375" style="31" customWidth="1"/>
    <col min="8" max="8" width="11.19921875" style="66" customWidth="1"/>
    <col min="9" max="9" width="10.796875" style="116" customWidth="1"/>
    <col min="10" max="16384" width="9" style="31"/>
  </cols>
  <sheetData>
    <row r="1" spans="1:9" ht="42" customHeight="1" x14ac:dyDescent="0.25">
      <c r="A1" s="58" t="s">
        <v>172</v>
      </c>
      <c r="B1" s="58" t="s">
        <v>173</v>
      </c>
      <c r="C1" s="58" t="s">
        <v>174</v>
      </c>
      <c r="D1" s="59" t="s">
        <v>175</v>
      </c>
      <c r="E1" s="59" t="s">
        <v>176</v>
      </c>
      <c r="F1" s="60" t="s">
        <v>177</v>
      </c>
      <c r="G1" s="59" t="s">
        <v>178</v>
      </c>
      <c r="H1" s="58" t="s">
        <v>179</v>
      </c>
      <c r="I1" s="112" t="s">
        <v>534</v>
      </c>
    </row>
    <row r="2" spans="1:9" ht="36" x14ac:dyDescent="0.25">
      <c r="A2" s="32" t="s">
        <v>374</v>
      </c>
      <c r="B2" s="38" t="s">
        <v>180</v>
      </c>
      <c r="C2" s="40" t="s">
        <v>270</v>
      </c>
      <c r="D2" s="41" t="s">
        <v>181</v>
      </c>
      <c r="E2" s="41" t="s">
        <v>182</v>
      </c>
      <c r="F2" s="42" t="s">
        <v>25</v>
      </c>
      <c r="G2" s="43" t="s">
        <v>0</v>
      </c>
      <c r="H2" s="32"/>
      <c r="I2" s="113" t="s">
        <v>533</v>
      </c>
    </row>
    <row r="3" spans="1:9" ht="24" x14ac:dyDescent="0.25">
      <c r="A3" s="32" t="s">
        <v>375</v>
      </c>
      <c r="B3" s="38" t="s">
        <v>180</v>
      </c>
      <c r="C3" s="61" t="s">
        <v>183</v>
      </c>
      <c r="D3" s="62" t="s">
        <v>184</v>
      </c>
      <c r="E3" s="62" t="s">
        <v>185</v>
      </c>
      <c r="F3" s="63" t="s">
        <v>25</v>
      </c>
      <c r="G3" s="64" t="s">
        <v>0</v>
      </c>
      <c r="H3" s="32"/>
      <c r="I3" s="114"/>
    </row>
    <row r="4" spans="1:9" ht="36" x14ac:dyDescent="0.25">
      <c r="A4" s="32" t="s">
        <v>376</v>
      </c>
      <c r="B4" s="38" t="s">
        <v>180</v>
      </c>
      <c r="C4" s="61" t="s">
        <v>186</v>
      </c>
      <c r="D4" s="62" t="s">
        <v>187</v>
      </c>
      <c r="E4" s="62" t="s">
        <v>188</v>
      </c>
      <c r="F4" s="63" t="s">
        <v>25</v>
      </c>
      <c r="G4" s="64" t="s">
        <v>0</v>
      </c>
      <c r="H4" s="32"/>
      <c r="I4" s="114"/>
    </row>
    <row r="5" spans="1:9" x14ac:dyDescent="0.25">
      <c r="A5" s="32" t="s">
        <v>377</v>
      </c>
      <c r="B5" s="38" t="s">
        <v>180</v>
      </c>
      <c r="C5" s="61" t="s">
        <v>189</v>
      </c>
      <c r="D5" s="62" t="s">
        <v>190</v>
      </c>
      <c r="E5" s="62" t="s">
        <v>190</v>
      </c>
      <c r="F5" s="63" t="s">
        <v>25</v>
      </c>
      <c r="G5" s="64" t="s">
        <v>0</v>
      </c>
      <c r="H5" s="32"/>
      <c r="I5" s="114"/>
    </row>
    <row r="6" spans="1:9" x14ac:dyDescent="0.25">
      <c r="A6" s="32" t="s">
        <v>378</v>
      </c>
      <c r="B6" s="38" t="s">
        <v>180</v>
      </c>
      <c r="C6" s="61" t="s">
        <v>191</v>
      </c>
      <c r="D6" s="62" t="s">
        <v>192</v>
      </c>
      <c r="E6" s="62" t="s">
        <v>192</v>
      </c>
      <c r="F6" s="63" t="s">
        <v>25</v>
      </c>
      <c r="G6" s="64" t="s">
        <v>0</v>
      </c>
      <c r="H6" s="32"/>
      <c r="I6" s="114"/>
    </row>
    <row r="7" spans="1:9" x14ac:dyDescent="0.25">
      <c r="A7" s="32" t="s">
        <v>379</v>
      </c>
      <c r="B7" s="38" t="s">
        <v>180</v>
      </c>
      <c r="C7" s="61" t="s">
        <v>193</v>
      </c>
      <c r="D7" s="62" t="s">
        <v>194</v>
      </c>
      <c r="E7" s="62" t="s">
        <v>194</v>
      </c>
      <c r="F7" s="63" t="s">
        <v>25</v>
      </c>
      <c r="G7" s="64" t="s">
        <v>0</v>
      </c>
      <c r="H7" s="32"/>
      <c r="I7" s="114"/>
    </row>
    <row r="8" spans="1:9" x14ac:dyDescent="0.25">
      <c r="A8" s="32" t="s">
        <v>380</v>
      </c>
      <c r="B8" s="38" t="s">
        <v>180</v>
      </c>
      <c r="C8" s="61" t="s">
        <v>195</v>
      </c>
      <c r="D8" s="62" t="s">
        <v>196</v>
      </c>
      <c r="E8" s="62" t="s">
        <v>196</v>
      </c>
      <c r="F8" s="63" t="s">
        <v>25</v>
      </c>
      <c r="G8" s="64" t="s">
        <v>0</v>
      </c>
      <c r="H8" s="32"/>
      <c r="I8" s="114"/>
    </row>
    <row r="9" spans="1:9" ht="36" x14ac:dyDescent="0.25">
      <c r="A9" s="32" t="s">
        <v>381</v>
      </c>
      <c r="B9" s="38" t="s">
        <v>180</v>
      </c>
      <c r="C9" s="61" t="s">
        <v>197</v>
      </c>
      <c r="D9" s="62" t="s">
        <v>198</v>
      </c>
      <c r="E9" s="62" t="s">
        <v>199</v>
      </c>
      <c r="F9" s="63" t="s">
        <v>25</v>
      </c>
      <c r="G9" s="64" t="s">
        <v>0</v>
      </c>
      <c r="H9" s="32"/>
      <c r="I9" s="114"/>
    </row>
    <row r="10" spans="1:9" ht="24" x14ac:dyDescent="0.25">
      <c r="A10" s="32" t="s">
        <v>382</v>
      </c>
      <c r="B10" s="38" t="s">
        <v>180</v>
      </c>
      <c r="C10" s="61" t="s">
        <v>200</v>
      </c>
      <c r="D10" s="62" t="s">
        <v>201</v>
      </c>
      <c r="E10" s="62" t="s">
        <v>202</v>
      </c>
      <c r="F10" s="63" t="s">
        <v>25</v>
      </c>
      <c r="G10" s="64" t="s">
        <v>0</v>
      </c>
      <c r="H10" s="32"/>
      <c r="I10" s="114"/>
    </row>
    <row r="11" spans="1:9" s="67" customFormat="1" ht="72" x14ac:dyDescent="0.25">
      <c r="A11" s="32" t="s">
        <v>383</v>
      </c>
      <c r="B11" s="38" t="s">
        <v>180</v>
      </c>
      <c r="C11" s="61" t="s">
        <v>86</v>
      </c>
      <c r="D11" s="61" t="s">
        <v>87</v>
      </c>
      <c r="E11" s="62" t="s">
        <v>292</v>
      </c>
      <c r="F11" s="61" t="s">
        <v>290</v>
      </c>
      <c r="G11" s="64" t="s">
        <v>0</v>
      </c>
      <c r="H11" s="64"/>
      <c r="I11" s="114"/>
    </row>
    <row r="12" spans="1:9" ht="36" x14ac:dyDescent="0.25">
      <c r="A12" s="32" t="s">
        <v>384</v>
      </c>
      <c r="B12" s="38" t="s">
        <v>180</v>
      </c>
      <c r="C12" s="61" t="s">
        <v>88</v>
      </c>
      <c r="D12" s="61" t="s">
        <v>31</v>
      </c>
      <c r="E12" s="62" t="s">
        <v>203</v>
      </c>
      <c r="F12" s="61" t="s">
        <v>89</v>
      </c>
      <c r="G12" s="64" t="s">
        <v>0</v>
      </c>
      <c r="H12" s="32"/>
      <c r="I12" s="114"/>
    </row>
    <row r="13" spans="1:9" ht="24" x14ac:dyDescent="0.25">
      <c r="A13" s="32" t="s">
        <v>385</v>
      </c>
      <c r="B13" s="38" t="s">
        <v>114</v>
      </c>
      <c r="C13" s="40" t="s">
        <v>326</v>
      </c>
      <c r="D13" s="41" t="s">
        <v>327</v>
      </c>
      <c r="E13" s="41" t="s">
        <v>328</v>
      </c>
      <c r="F13" s="42" t="s">
        <v>329</v>
      </c>
      <c r="G13" s="64" t="s">
        <v>0</v>
      </c>
      <c r="H13" s="32"/>
      <c r="I13" s="114"/>
    </row>
    <row r="14" spans="1:9" x14ac:dyDescent="0.25">
      <c r="I14" s="114"/>
    </row>
    <row r="15" spans="1:9" x14ac:dyDescent="0.25">
      <c r="I15" s="115"/>
    </row>
    <row r="16" spans="1:9" x14ac:dyDescent="0.25">
      <c r="I16" s="115"/>
    </row>
    <row r="17" spans="9:9" x14ac:dyDescent="0.25">
      <c r="I17" s="115"/>
    </row>
    <row r="18" spans="9:9" x14ac:dyDescent="0.25">
      <c r="I18" s="115"/>
    </row>
    <row r="19" spans="9:9" x14ac:dyDescent="0.25">
      <c r="I19" s="115"/>
    </row>
    <row r="20" spans="9:9" x14ac:dyDescent="0.25">
      <c r="I20" s="115"/>
    </row>
    <row r="25" spans="9:9" x14ac:dyDescent="0.25">
      <c r="I25" s="117"/>
    </row>
    <row r="26" spans="9:9" x14ac:dyDescent="0.25">
      <c r="I26" s="115"/>
    </row>
    <row r="27" spans="9:9" x14ac:dyDescent="0.25">
      <c r="I27" s="115"/>
    </row>
    <row r="28" spans="9:9" x14ac:dyDescent="0.25">
      <c r="I28" s="115"/>
    </row>
    <row r="29" spans="9:9" x14ac:dyDescent="0.25">
      <c r="I29" s="115"/>
    </row>
    <row r="30" spans="9:9" x14ac:dyDescent="0.25">
      <c r="I30" s="115"/>
    </row>
    <row r="31" spans="9:9" x14ac:dyDescent="0.25">
      <c r="I31" s="114"/>
    </row>
    <row r="32" spans="9:9" x14ac:dyDescent="0.25">
      <c r="I32" s="114"/>
    </row>
    <row r="33" spans="9:9" x14ac:dyDescent="0.25">
      <c r="I33" s="114"/>
    </row>
    <row r="34" spans="9:9" x14ac:dyDescent="0.25">
      <c r="I34" s="114"/>
    </row>
    <row r="35" spans="9:9" x14ac:dyDescent="0.25">
      <c r="I35" s="114"/>
    </row>
    <row r="36" spans="9:9" x14ac:dyDescent="0.25">
      <c r="I36" s="114"/>
    </row>
    <row r="37" spans="9:9" x14ac:dyDescent="0.25">
      <c r="I37" s="114"/>
    </row>
    <row r="38" spans="9:9" x14ac:dyDescent="0.25">
      <c r="I38" s="114"/>
    </row>
    <row r="39" spans="9:9" x14ac:dyDescent="0.25">
      <c r="I39" s="114"/>
    </row>
    <row r="40" spans="9:9" x14ac:dyDescent="0.25">
      <c r="I40" s="114"/>
    </row>
    <row r="41" spans="9:9" x14ac:dyDescent="0.25">
      <c r="I41" s="114"/>
    </row>
    <row r="42" spans="9:9" x14ac:dyDescent="0.25">
      <c r="I42" s="114"/>
    </row>
    <row r="43" spans="9:9" x14ac:dyDescent="0.25">
      <c r="I43" s="115"/>
    </row>
    <row r="48" spans="9:9" x14ac:dyDescent="0.25">
      <c r="I48" s="118"/>
    </row>
    <row r="49" spans="9:9" x14ac:dyDescent="0.25">
      <c r="I49" s="118"/>
    </row>
    <row r="50" spans="9:9" x14ac:dyDescent="0.25">
      <c r="I50" s="118"/>
    </row>
    <row r="51" spans="9:9" x14ac:dyDescent="0.25">
      <c r="I51" s="118"/>
    </row>
    <row r="52" spans="9:9" x14ac:dyDescent="0.25">
      <c r="I52" s="118"/>
    </row>
    <row r="53" spans="9:9" x14ac:dyDescent="0.25">
      <c r="I53" s="118"/>
    </row>
    <row r="54" spans="9:9" x14ac:dyDescent="0.25">
      <c r="I54" s="118"/>
    </row>
    <row r="55" spans="9:9" x14ac:dyDescent="0.25">
      <c r="I55" s="118"/>
    </row>
    <row r="56" spans="9:9" x14ac:dyDescent="0.25">
      <c r="I56" s="118"/>
    </row>
    <row r="57" spans="9:9" x14ac:dyDescent="0.25">
      <c r="I57" s="118"/>
    </row>
    <row r="58" spans="9:9" x14ac:dyDescent="0.25">
      <c r="I58" s="118"/>
    </row>
    <row r="59" spans="9:9" x14ac:dyDescent="0.25">
      <c r="I59" s="118"/>
    </row>
    <row r="60" spans="9:9" x14ac:dyDescent="0.25">
      <c r="I60" s="118"/>
    </row>
    <row r="61" spans="9:9" x14ac:dyDescent="0.25">
      <c r="I61" s="118"/>
    </row>
    <row r="62" spans="9:9" x14ac:dyDescent="0.25">
      <c r="I62" s="118"/>
    </row>
  </sheetData>
  <customSheetViews>
    <customSheetView guid="{C89A027F-B76A-4A1D-83EE-5C642C0C41D4}" showRuler="0">
      <selection activeCell="F7" sqref="F7"/>
      <pageMargins left="0.75" right="0.75" top="1" bottom="1" header="0.5" footer="0.5"/>
      <headerFooter alignWithMargins="0"/>
    </customSheetView>
    <customSheetView guid="{DCA9DA01-B982-4935-B7F4-E633714883EF}">
      <selection activeCell="F7" sqref="F7"/>
      <pageMargins left="0.75" right="0.75" top="1" bottom="1" header="0.5" footer="0.5"/>
      <headerFooter alignWithMargins="0"/>
    </customSheetView>
    <customSheetView guid="{1BC35CF4-D424-408D-B2D5-9D3453D4AD74}" showRuler="0">
      <selection activeCell="F7" sqref="F7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31" customWidth="1"/>
    <col min="2" max="2" width="8.5" style="31" customWidth="1"/>
    <col min="3" max="4" width="16.8984375" style="31" customWidth="1"/>
    <col min="5" max="5" width="19.5" style="31" customWidth="1"/>
    <col min="6" max="7" width="8.8984375" style="31" customWidth="1"/>
    <col min="8" max="8" width="12.19921875" style="66" customWidth="1"/>
    <col min="9" max="9" width="10.796875" style="116" customWidth="1"/>
    <col min="10" max="16384" width="9" style="31"/>
  </cols>
  <sheetData>
    <row r="1" spans="1:9" ht="42" customHeight="1" x14ac:dyDescent="0.25">
      <c r="A1" s="58" t="s">
        <v>172</v>
      </c>
      <c r="B1" s="58" t="s">
        <v>173</v>
      </c>
      <c r="C1" s="58" t="s">
        <v>174</v>
      </c>
      <c r="D1" s="59" t="s">
        <v>175</v>
      </c>
      <c r="E1" s="59" t="s">
        <v>176</v>
      </c>
      <c r="F1" s="60" t="s">
        <v>177</v>
      </c>
      <c r="G1" s="59" t="s">
        <v>178</v>
      </c>
      <c r="H1" s="58" t="s">
        <v>179</v>
      </c>
      <c r="I1" s="112" t="s">
        <v>532</v>
      </c>
    </row>
    <row r="2" spans="1:9" ht="48" x14ac:dyDescent="0.25">
      <c r="A2" s="32" t="s">
        <v>386</v>
      </c>
      <c r="B2" s="38" t="s">
        <v>322</v>
      </c>
      <c r="C2" s="40" t="s">
        <v>271</v>
      </c>
      <c r="D2" s="41" t="s">
        <v>90</v>
      </c>
      <c r="E2" s="41" t="s">
        <v>447</v>
      </c>
      <c r="F2" s="42" t="s">
        <v>25</v>
      </c>
      <c r="G2" s="43" t="s">
        <v>0</v>
      </c>
      <c r="H2" s="32"/>
      <c r="I2" s="113" t="s">
        <v>533</v>
      </c>
    </row>
    <row r="3" spans="1:9" ht="24" x14ac:dyDescent="0.25">
      <c r="A3" s="32" t="s">
        <v>387</v>
      </c>
      <c r="B3" s="38" t="s">
        <v>322</v>
      </c>
      <c r="C3" s="61" t="s">
        <v>183</v>
      </c>
      <c r="D3" s="62" t="s">
        <v>91</v>
      </c>
      <c r="E3" s="62" t="s">
        <v>92</v>
      </c>
      <c r="F3" s="63" t="s">
        <v>296</v>
      </c>
      <c r="G3" s="64" t="s">
        <v>0</v>
      </c>
      <c r="H3" s="32"/>
      <c r="I3" s="114"/>
    </row>
    <row r="4" spans="1:9" ht="36" x14ac:dyDescent="0.25">
      <c r="A4" s="32" t="s">
        <v>388</v>
      </c>
      <c r="B4" s="38" t="s">
        <v>322</v>
      </c>
      <c r="C4" s="61" t="s">
        <v>186</v>
      </c>
      <c r="D4" s="62" t="s">
        <v>93</v>
      </c>
      <c r="E4" s="62" t="s">
        <v>94</v>
      </c>
      <c r="F4" s="63" t="s">
        <v>296</v>
      </c>
      <c r="G4" s="64" t="s">
        <v>0</v>
      </c>
      <c r="H4" s="32"/>
      <c r="I4" s="114"/>
    </row>
    <row r="5" spans="1:9" ht="24" x14ac:dyDescent="0.25">
      <c r="A5" s="32" t="s">
        <v>389</v>
      </c>
      <c r="B5" s="38" t="s">
        <v>322</v>
      </c>
      <c r="C5" s="61" t="s">
        <v>189</v>
      </c>
      <c r="D5" s="62" t="s">
        <v>95</v>
      </c>
      <c r="E5" s="62" t="s">
        <v>95</v>
      </c>
      <c r="F5" s="63" t="s">
        <v>296</v>
      </c>
      <c r="G5" s="64" t="s">
        <v>0</v>
      </c>
      <c r="H5" s="32"/>
      <c r="I5" s="114"/>
    </row>
    <row r="6" spans="1:9" ht="24" x14ac:dyDescent="0.25">
      <c r="A6" s="32" t="s">
        <v>390</v>
      </c>
      <c r="B6" s="38" t="s">
        <v>322</v>
      </c>
      <c r="C6" s="61" t="s">
        <v>191</v>
      </c>
      <c r="D6" s="62" t="s">
        <v>96</v>
      </c>
      <c r="E6" s="62" t="s">
        <v>96</v>
      </c>
      <c r="F6" s="63" t="s">
        <v>296</v>
      </c>
      <c r="G6" s="64" t="s">
        <v>0</v>
      </c>
      <c r="H6" s="32"/>
      <c r="I6" s="114"/>
    </row>
    <row r="7" spans="1:9" ht="24" x14ac:dyDescent="0.25">
      <c r="A7" s="32" t="s">
        <v>391</v>
      </c>
      <c r="B7" s="38" t="s">
        <v>322</v>
      </c>
      <c r="C7" s="61" t="s">
        <v>193</v>
      </c>
      <c r="D7" s="62" t="s">
        <v>97</v>
      </c>
      <c r="E7" s="62" t="s">
        <v>97</v>
      </c>
      <c r="F7" s="63" t="s">
        <v>296</v>
      </c>
      <c r="G7" s="64" t="s">
        <v>0</v>
      </c>
      <c r="H7" s="32"/>
      <c r="I7" s="114"/>
    </row>
    <row r="8" spans="1:9" ht="24" x14ac:dyDescent="0.25">
      <c r="A8" s="32" t="s">
        <v>392</v>
      </c>
      <c r="B8" s="38" t="s">
        <v>322</v>
      </c>
      <c r="C8" s="61" t="s">
        <v>195</v>
      </c>
      <c r="D8" s="62" t="s">
        <v>98</v>
      </c>
      <c r="E8" s="62" t="s">
        <v>98</v>
      </c>
      <c r="F8" s="63" t="s">
        <v>296</v>
      </c>
      <c r="G8" s="64" t="s">
        <v>0</v>
      </c>
      <c r="H8" s="32"/>
      <c r="I8" s="114"/>
    </row>
    <row r="9" spans="1:9" ht="36" x14ac:dyDescent="0.25">
      <c r="A9" s="32" t="s">
        <v>393</v>
      </c>
      <c r="B9" s="38" t="s">
        <v>322</v>
      </c>
      <c r="C9" s="61" t="s">
        <v>197</v>
      </c>
      <c r="D9" s="62" t="s">
        <v>99</v>
      </c>
      <c r="E9" s="62" t="s">
        <v>204</v>
      </c>
      <c r="F9" s="63" t="s">
        <v>296</v>
      </c>
      <c r="G9" s="64" t="s">
        <v>0</v>
      </c>
      <c r="H9" s="32"/>
      <c r="I9" s="114"/>
    </row>
    <row r="10" spans="1:9" ht="24" x14ac:dyDescent="0.25">
      <c r="A10" s="32" t="s">
        <v>394</v>
      </c>
      <c r="B10" s="38" t="s">
        <v>322</v>
      </c>
      <c r="C10" s="61" t="s">
        <v>200</v>
      </c>
      <c r="D10" s="62" t="s">
        <v>100</v>
      </c>
      <c r="E10" s="62" t="s">
        <v>101</v>
      </c>
      <c r="F10" s="63" t="s">
        <v>296</v>
      </c>
      <c r="G10" s="64" t="s">
        <v>0</v>
      </c>
      <c r="H10" s="32"/>
      <c r="I10" s="114"/>
    </row>
    <row r="11" spans="1:9" s="68" customFormat="1" x14ac:dyDescent="0.25">
      <c r="A11" s="32" t="s">
        <v>395</v>
      </c>
      <c r="B11" s="38" t="s">
        <v>322</v>
      </c>
      <c r="C11" s="61" t="s">
        <v>205</v>
      </c>
      <c r="D11" s="61" t="s">
        <v>206</v>
      </c>
      <c r="E11" s="61" t="s">
        <v>207</v>
      </c>
      <c r="F11" s="61" t="s">
        <v>25</v>
      </c>
      <c r="G11" s="64" t="s">
        <v>0</v>
      </c>
      <c r="H11" s="32"/>
      <c r="I11" s="114"/>
    </row>
    <row r="12" spans="1:9" x14ac:dyDescent="0.25">
      <c r="A12" s="32" t="s">
        <v>396</v>
      </c>
      <c r="B12" s="38" t="s">
        <v>322</v>
      </c>
      <c r="C12" s="61" t="s">
        <v>208</v>
      </c>
      <c r="D12" s="61" t="s">
        <v>209</v>
      </c>
      <c r="E12" s="61" t="s">
        <v>448</v>
      </c>
      <c r="F12" s="61" t="s">
        <v>25</v>
      </c>
      <c r="G12" s="64" t="s">
        <v>0</v>
      </c>
      <c r="H12" s="32"/>
      <c r="I12" s="114"/>
    </row>
    <row r="13" spans="1:9" s="65" customFormat="1" x14ac:dyDescent="0.25">
      <c r="A13" s="32" t="s">
        <v>397</v>
      </c>
      <c r="B13" s="38" t="s">
        <v>322</v>
      </c>
      <c r="C13" s="61" t="s">
        <v>210</v>
      </c>
      <c r="D13" s="61" t="s">
        <v>211</v>
      </c>
      <c r="E13" s="61" t="s">
        <v>212</v>
      </c>
      <c r="F13" s="61" t="s">
        <v>300</v>
      </c>
      <c r="G13" s="64" t="s">
        <v>0</v>
      </c>
      <c r="H13" s="32"/>
      <c r="I13" s="114"/>
    </row>
    <row r="14" spans="1:9" ht="24" x14ac:dyDescent="0.25">
      <c r="A14" s="32" t="s">
        <v>398</v>
      </c>
      <c r="B14" s="38" t="s">
        <v>322</v>
      </c>
      <c r="C14" s="61" t="s">
        <v>213</v>
      </c>
      <c r="D14" s="61" t="s">
        <v>214</v>
      </c>
      <c r="E14" s="61" t="s">
        <v>298</v>
      </c>
      <c r="F14" s="61" t="s">
        <v>297</v>
      </c>
      <c r="G14" s="64" t="s">
        <v>0</v>
      </c>
      <c r="H14" s="32"/>
      <c r="I14" s="114"/>
    </row>
    <row r="15" spans="1:9" ht="24" x14ac:dyDescent="0.25">
      <c r="A15" s="32" t="s">
        <v>399</v>
      </c>
      <c r="B15" s="38" t="s">
        <v>322</v>
      </c>
      <c r="C15" s="61" t="s">
        <v>215</v>
      </c>
      <c r="D15" s="61" t="s">
        <v>216</v>
      </c>
      <c r="E15" s="61" t="s">
        <v>299</v>
      </c>
      <c r="F15" s="61" t="s">
        <v>297</v>
      </c>
      <c r="G15" s="64" t="s">
        <v>0</v>
      </c>
      <c r="H15" s="32"/>
      <c r="I15" s="115"/>
    </row>
    <row r="16" spans="1:9" ht="24" x14ac:dyDescent="0.25">
      <c r="A16" s="32" t="s">
        <v>400</v>
      </c>
      <c r="B16" s="38" t="s">
        <v>322</v>
      </c>
      <c r="C16" s="40" t="s">
        <v>326</v>
      </c>
      <c r="D16" s="41" t="s">
        <v>327</v>
      </c>
      <c r="E16" s="41" t="s">
        <v>328</v>
      </c>
      <c r="F16" s="42" t="s">
        <v>329</v>
      </c>
      <c r="G16" s="64" t="s">
        <v>0</v>
      </c>
      <c r="H16" s="32"/>
      <c r="I16" s="115"/>
    </row>
    <row r="17" spans="9:9" x14ac:dyDescent="0.25">
      <c r="I17" s="115"/>
    </row>
    <row r="18" spans="9:9" x14ac:dyDescent="0.25">
      <c r="I18" s="115"/>
    </row>
    <row r="19" spans="9:9" x14ac:dyDescent="0.25">
      <c r="I19" s="115"/>
    </row>
    <row r="20" spans="9:9" x14ac:dyDescent="0.25">
      <c r="I20" s="115"/>
    </row>
    <row r="25" spans="9:9" x14ac:dyDescent="0.25">
      <c r="I25" s="117"/>
    </row>
    <row r="26" spans="9:9" x14ac:dyDescent="0.25">
      <c r="I26" s="115"/>
    </row>
    <row r="27" spans="9:9" x14ac:dyDescent="0.25">
      <c r="I27" s="115"/>
    </row>
    <row r="28" spans="9:9" x14ac:dyDescent="0.25">
      <c r="I28" s="115"/>
    </row>
    <row r="29" spans="9:9" x14ac:dyDescent="0.25">
      <c r="I29" s="115"/>
    </row>
    <row r="30" spans="9:9" x14ac:dyDescent="0.25">
      <c r="I30" s="115"/>
    </row>
    <row r="31" spans="9:9" x14ac:dyDescent="0.25">
      <c r="I31" s="114"/>
    </row>
    <row r="32" spans="9:9" x14ac:dyDescent="0.25">
      <c r="I32" s="114"/>
    </row>
    <row r="33" spans="9:9" x14ac:dyDescent="0.25">
      <c r="I33" s="114"/>
    </row>
    <row r="34" spans="9:9" x14ac:dyDescent="0.25">
      <c r="I34" s="114"/>
    </row>
    <row r="35" spans="9:9" x14ac:dyDescent="0.25">
      <c r="I35" s="114"/>
    </row>
    <row r="36" spans="9:9" x14ac:dyDescent="0.25">
      <c r="I36" s="114"/>
    </row>
    <row r="37" spans="9:9" x14ac:dyDescent="0.25">
      <c r="I37" s="114"/>
    </row>
    <row r="38" spans="9:9" x14ac:dyDescent="0.25">
      <c r="I38" s="114"/>
    </row>
    <row r="39" spans="9:9" x14ac:dyDescent="0.25">
      <c r="I39" s="114"/>
    </row>
    <row r="40" spans="9:9" x14ac:dyDescent="0.25">
      <c r="I40" s="114"/>
    </row>
    <row r="41" spans="9:9" x14ac:dyDescent="0.25">
      <c r="I41" s="114"/>
    </row>
    <row r="42" spans="9:9" x14ac:dyDescent="0.25">
      <c r="I42" s="114"/>
    </row>
    <row r="43" spans="9:9" x14ac:dyDescent="0.25">
      <c r="I43" s="115"/>
    </row>
    <row r="48" spans="9:9" x14ac:dyDescent="0.25">
      <c r="I48" s="118"/>
    </row>
    <row r="49" spans="9:9" x14ac:dyDescent="0.25">
      <c r="I49" s="118"/>
    </row>
    <row r="50" spans="9:9" x14ac:dyDescent="0.25">
      <c r="I50" s="118"/>
    </row>
    <row r="51" spans="9:9" x14ac:dyDescent="0.25">
      <c r="I51" s="118"/>
    </row>
    <row r="52" spans="9:9" x14ac:dyDescent="0.25">
      <c r="I52" s="118"/>
    </row>
    <row r="53" spans="9:9" x14ac:dyDescent="0.25">
      <c r="I53" s="118"/>
    </row>
    <row r="54" spans="9:9" x14ac:dyDescent="0.25">
      <c r="I54" s="118"/>
    </row>
    <row r="55" spans="9:9" x14ac:dyDescent="0.25">
      <c r="I55" s="118"/>
    </row>
    <row r="56" spans="9:9" x14ac:dyDescent="0.25">
      <c r="I56" s="118"/>
    </row>
    <row r="57" spans="9:9" x14ac:dyDescent="0.25">
      <c r="I57" s="118"/>
    </row>
    <row r="58" spans="9:9" x14ac:dyDescent="0.25">
      <c r="I58" s="118"/>
    </row>
    <row r="59" spans="9:9" x14ac:dyDescent="0.25">
      <c r="I59" s="118"/>
    </row>
    <row r="60" spans="9:9" x14ac:dyDescent="0.25">
      <c r="I60" s="118"/>
    </row>
    <row r="61" spans="9:9" x14ac:dyDescent="0.25">
      <c r="I61" s="118"/>
    </row>
    <row r="62" spans="9:9" x14ac:dyDescent="0.25">
      <c r="I62" s="118"/>
    </row>
  </sheetData>
  <customSheetViews>
    <customSheetView guid="{C89A027F-B76A-4A1D-83EE-5C642C0C41D4}" showRuler="0">
      <selection activeCell="A9" sqref="A9"/>
      <pageMargins left="0.75" right="0.75" top="1" bottom="1" header="0.5" footer="0.5"/>
      <headerFooter alignWithMargins="0"/>
    </customSheetView>
    <customSheetView guid="{DCA9DA01-B982-4935-B7F4-E633714883EF}">
      <selection activeCell="A9" sqref="A9"/>
      <pageMargins left="0.75" right="0.75" top="1" bottom="1" header="0.5" footer="0.5"/>
      <headerFooter alignWithMargins="0"/>
    </customSheetView>
    <customSheetView guid="{1BC35CF4-D424-408D-B2D5-9D3453D4AD74}" showRuler="0">
      <selection activeCell="A9" sqref="A9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应答统计</vt:lpstr>
      <vt:lpstr>Index</vt:lpstr>
      <vt:lpstr>修订历史</vt:lpstr>
      <vt:lpstr>AA</vt:lpstr>
      <vt:lpstr>AB</vt:lpstr>
      <vt:lpstr>AC</vt:lpstr>
      <vt:lpstr>AD</vt:lpstr>
      <vt:lpstr>AE</vt:lpstr>
      <vt:lpstr>AF</vt:lpstr>
      <vt:lpstr>AG</vt:lpstr>
      <vt:lpstr>AH</vt:lpstr>
      <vt:lpstr>AJ</vt:lpstr>
      <vt:lpstr>AK</vt:lpstr>
      <vt:lpstr>AL</vt:lpstr>
      <vt:lpstr>AM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XJ</cp:lastModifiedBy>
  <cp:lastPrinted>2004-12-06T02:44:53Z</cp:lastPrinted>
  <dcterms:created xsi:type="dcterms:W3CDTF">1996-12-17T01:32:42Z</dcterms:created>
  <dcterms:modified xsi:type="dcterms:W3CDTF">2018-03-14T01:42:33Z</dcterms:modified>
</cp:coreProperties>
</file>